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amp\www\SSPF\server\templates\"/>
    </mc:Choice>
  </mc:AlternateContent>
  <bookViews>
    <workbookView xWindow="0" yWindow="0" windowWidth="23040" windowHeight="9120" tabRatio="801"/>
  </bookViews>
  <sheets>
    <sheet name="Sys_Dummy" sheetId="138" r:id="rId1"/>
    <sheet name="SYS_Lists" sheetId="81" state="veryHidden" r:id="rId2"/>
    <sheet name="Sys_Styles" sheetId="152" state="veryHidden" r:id="rId3"/>
    <sheet name="SYS_Control" sheetId="45" state="veryHidden" r:id="rId4"/>
    <sheet name="Cover_Sheet_CRP" sheetId="222" state="veryHidden" r:id="rId5"/>
    <sheet name="Cover_Sheet_CNR" sheetId="223" state="veryHidden" r:id="rId6"/>
    <sheet name="Cover_Sheet_QCR" sheetId="224" state="veryHidden" r:id="rId7"/>
    <sheet name="Cover_Sheet_ICR" sheetId="225" state="veryHidden" r:id="rId8"/>
    <sheet name="Cover_Sheet_CCR" sheetId="226" state="veryHidden" r:id="rId9"/>
    <sheet name="HOME" sheetId="56" state="veryHidden" r:id="rId10"/>
    <sheet name="01_SubmissionAdmin" sheetId="153" state="veryHidden" r:id="rId11"/>
    <sheet name="02_ReportingPlan" sheetId="185" state="veryHidden" r:id="rId12"/>
    <sheet name="03_Supplier" sheetId="148" state="veryHidden" r:id="rId13"/>
    <sheet name="04_Contract" sheetId="151" state="veryHidden" r:id="rId14"/>
    <sheet name="05_DPS_Input" sheetId="221" state="veryHidden" r:id="rId15"/>
    <sheet name="06_Deliverables" sheetId="170" state="veryHidden" r:id="rId16"/>
    <sheet name="07_Metrics" sheetId="175" state="veryHidden" r:id="rId17"/>
    <sheet name="08_Price" sheetId="176" state="veryHidden" r:id="rId18"/>
    <sheet name="09_Actual-Forecast" sheetId="220" state="veryHidden" r:id="rId19"/>
    <sheet name="10_Quarters" sheetId="178" state="veryHidden" r:id="rId20"/>
    <sheet name="11_Variance" sheetId="179" state="veryHidden" r:id="rId21"/>
    <sheet name="12_Risk" sheetId="180" state="veryHidden" r:id="rId22"/>
    <sheet name="13_Payments" sheetId="182" state="veryHidden" r:id="rId23"/>
    <sheet name="14_FinalPayments" sheetId="218" state="veryHidden" r:id="rId24"/>
    <sheet name="15_Milestones" sheetId="187" state="veryHidden" r:id="rId25"/>
    <sheet name="16_SubContracts" sheetId="183" state="veryHidden" r:id="rId26"/>
  </sheets>
  <definedNames>
    <definedName name="_xlnm._FilterDatabase" localSheetId="12" hidden="1">'03_Supplier'!$G$15:$G$44</definedName>
    <definedName name="_xlnm._FilterDatabase" localSheetId="17" hidden="1">'08_Price'!$I$38:$I$139</definedName>
    <definedName name="_xlnm._FilterDatabase" localSheetId="18" hidden="1">'09_Actual-Forecast'!$I$38:$I$139</definedName>
    <definedName name="_xlnm._FilterDatabase" localSheetId="2" hidden="1">Sys_Styles!$K$14:$K$70</definedName>
    <definedName name="Air_CL">SYS_Lists!$J$35:$J$40</definedName>
    <definedName name="CalQTR_AbsCode">SYS_Control!$S$99:$S$218</definedName>
    <definedName name="CalQTR_AbsCodeQCR">SYS_Control!$T$99:$T$218</definedName>
    <definedName name="CalQTR_End">SYS_Control!$P$99:$P$218</definedName>
    <definedName name="CalQTR_LastDay">SYS_Control!$P$99:$P$218</definedName>
    <definedName name="CalQTR_QCR?">SYS_Control!$R$99:$R$218</definedName>
    <definedName name="CalQTR_RelCode">SYS_Control!$M$99:$M$218</definedName>
    <definedName name="CalQTR_Start">SYS_Control!$O$99:$O$218</definedName>
    <definedName name="CDS_Text_ActForc">SYS_Lists!$G$70</definedName>
    <definedName name="CDS_Text_Final">SYS_Lists!$G$68</definedName>
    <definedName name="CDS_Text_Forc">SYS_Lists!$G$71</definedName>
    <definedName name="CDS_Text_Prov">SYS_Lists!$G$69</definedName>
    <definedName name="Cols_HS_CC" localSheetId="17">'08_Price'!$K$1:$AP$1</definedName>
    <definedName name="Cols_HS_CC" localSheetId="18">'09_Actual-Forecast'!$K$1:$AP$1</definedName>
    <definedName name="Cols_Switch" localSheetId="17">'08_Price'!$G$13</definedName>
    <definedName name="Cols_Switch" localSheetId="18">'09_Actual-Forecast'!$G$13</definedName>
    <definedName name="ComCon_CL">OFFSET(ComCon_First,0,0,ComCon_Count,1)</definedName>
    <definedName name="ComCon_List">SYS_Lists!$G$13:$G$18</definedName>
    <definedName name="Comp_LastDayLastFY">'03_Supplier'!$J$30</definedName>
    <definedName name="Comp_Name">'03_Supplier'!$J$18</definedName>
    <definedName name="Comp_TradingAs">'03_Supplier'!$J$20</definedName>
    <definedName name="Con_1_DatesOK?">'02_ReportingPlan'!$AO$17</definedName>
    <definedName name="Con_1_EndDate">'02_ReportingPlan'!$K$19</definedName>
    <definedName name="Con_1_QCRs_reqd">'02_ReportingPlan'!$M$21</definedName>
    <definedName name="Con_1_SinRepCur">'04_Contract'!$I$45</definedName>
    <definedName name="Con_1_StartDate">'02_ReportingPlan'!$K$18</definedName>
    <definedName name="Con_1_Title">'04_Contract'!$J$20</definedName>
    <definedName name="Con_1_ValueThreshold">'02_ReportingPlan'!$K$20</definedName>
    <definedName name="ConRep_Name_CCR">SYS_Lists!$J$30</definedName>
    <definedName name="ConRep_Name_CCS">SYS_Lists!$J$31</definedName>
    <definedName name="ConRep_Name_CNR">SYS_Lists!$J$26</definedName>
    <definedName name="ConRep_Name_CPS">SYS_Lists!$J$24</definedName>
    <definedName name="ConRep_Name_CRP">SYS_Lists!$J$25</definedName>
    <definedName name="ConRep_Name_ICL">SYS_Lists!$J$28</definedName>
    <definedName name="ConRep_Name_ICR">SYS_Lists!$J$28</definedName>
    <definedName name="ConRep_Name_ICS">SYS_Lists!$J$29</definedName>
    <definedName name="ConRep_Name_QCR">SYS_Lists!$J$27</definedName>
    <definedName name="ConRep_Table">SYS_Lists!$I$24:$L$32</definedName>
    <definedName name="ConRep_TimeAllowedColumn">SYS_Lists!$K$22</definedName>
    <definedName name="Contract_List">OFFSET(Contract_First,0,0,Contract_Count,1)</definedName>
    <definedName name="CostData_Status">SYS_Lists!$G$68:$G$71</definedName>
    <definedName name="CRP_Text1">'02_ReportingPlan'!$I$25</definedName>
    <definedName name="CRP_Text2">'02_ReportingPlan'!$K$25</definedName>
    <definedName name="CRP_Text3">'02_ReportingPlan'!$M$25</definedName>
    <definedName name="Currency_CL">OFFSET(Currency_First,0,0,Currency_Count,1)</definedName>
    <definedName name="Currency_Count">SYS_Lists!$I$19</definedName>
    <definedName name="Currency_First">SYS_Lists!$I$13</definedName>
    <definedName name="Currency_List">SYS_Lists!$I$13:$I$18</definedName>
    <definedName name="Currency_List_Fixed">SYS_Lists!$I$13:$I$15</definedName>
    <definedName name="Currency_List_UserInput">SYS_Lists!$I$16:$I$18</definedName>
    <definedName name="Currency_Table">SYS_Lists!$I$13:$K$18</definedName>
    <definedName name="Cyber_CL">SYS_Lists!$J$60:$J$61</definedName>
    <definedName name="DataVal_01">'01_SubmissionAdmin'!$O$2:$Q$2</definedName>
    <definedName name="DataVal_03">'03_Supplier'!$N$2:$P$2</definedName>
    <definedName name="DataVal_04">'04_Contract'!$Q$2:$S$2</definedName>
    <definedName name="DataVal_05" localSheetId="14">'05_DPS_Input'!$AF$2:$AK$2</definedName>
    <definedName name="DataVal_05">'06_Deliverables'!$L$2:$N$2</definedName>
    <definedName name="DataVal_09">'10_Quarters'!$AE$2:$AG$2</definedName>
    <definedName name="DataVal_10">'11_Variance'!$S$2:$U$2</definedName>
    <definedName name="DataVal_11">'12_Risk'!$P$2:$R$2</definedName>
    <definedName name="DataVal_12">'13_Payments'!$AN$2:$AP$2</definedName>
    <definedName name="DataVal_13">'15_Milestones'!$N$2:$P$2</definedName>
    <definedName name="DataVal_14">'16_SubContracts'!$T$2:$V$2</definedName>
    <definedName name="Date_Created">SYS_Control!$I$10</definedName>
    <definedName name="Domain_CL">SYS_Lists!$G$44:$G$50</definedName>
    <definedName name="DPSinput_CountAll">'05_DPS_Input'!$AG$9</definedName>
    <definedName name="DPSinput_CountInp">'05_DPS_Input'!$AJ$9</definedName>
    <definedName name="DPSinput_CountRep">'05_DPS_Input'!$AK$9</definedName>
    <definedName name="DPSinput_DataInputLine">'05_DPS_Input'!$J$12:$J$111</definedName>
    <definedName name="DPSinput_DPSCode">'05_DPS_Input'!$H$12:$H$111</definedName>
    <definedName name="EquipCat_DPS_Mapping">SYS_Lists!$J$35:$K$63</definedName>
    <definedName name="EquipCat_List">SYS_Lists!$J$35:$J$63</definedName>
    <definedName name="GFY_CL">OFFSET(GFY_First,0,0,1,GFY_Span_Count)</definedName>
    <definedName name="GFY_First">SYS_Control!$J$94</definedName>
    <definedName name="GFY_RowHeadx30">SYS_Control!$J$94:$AM$94</definedName>
    <definedName name="GFY_Span_Count">SYS_Control!$J$85</definedName>
    <definedName name="GFY_Y1D1">SYS_Control!$M$83</definedName>
    <definedName name="Land_CL">SYS_Lists!$J$41:$J$43</definedName>
    <definedName name="Other_CL">SYS_Lists!$J$62:$J$63</definedName>
    <definedName name="Payments_InpTab">'13_Payments'!$I$132:$AL$142</definedName>
    <definedName name="Payments_ThreshABSO">SYS_Control!$H$21</definedName>
    <definedName name="Payments_ThreshPerc">SYS_Control!$H$22</definedName>
    <definedName name="Price_InpTab">'04_Contract'!$I$37:$N$42</definedName>
    <definedName name="_xlnm.Print_Area" localSheetId="10">'01_SubmissionAdmin'!$D$4:$S$59</definedName>
    <definedName name="_xlnm.Print_Area" localSheetId="11">'02_ReportingPlan'!$D$4:$AT$95</definedName>
    <definedName name="_xlnm.Print_Area" localSheetId="12">'03_Supplier'!$D$4:$R$46</definedName>
    <definedName name="_xlnm.Print_Area" localSheetId="13">'04_Contract'!$D$4:$U$56</definedName>
    <definedName name="_xlnm.Print_Area" localSheetId="14">'05_DPS_Input'!$D$4:$AN$113</definedName>
    <definedName name="_xlnm.Print_Area" localSheetId="15">'06_Deliverables'!$D$4:$Q$41</definedName>
    <definedName name="_xlnm.Print_Area" localSheetId="16">'07_Metrics'!$D$4:$O$118</definedName>
    <definedName name="_xlnm.Print_Area" localSheetId="17">'08_Price'!$D$4:$BB$325</definedName>
    <definedName name="_xlnm.Print_Area" localSheetId="18">'09_Actual-Forecast'!$D$4:$BB$325</definedName>
    <definedName name="_xlnm.Print_Area" localSheetId="19">'10_Quarters'!$D$4:$AI$69</definedName>
    <definedName name="_xlnm.Print_Area" localSheetId="20">'11_Variance'!$D$4:$X$38</definedName>
    <definedName name="_xlnm.Print_Area" localSheetId="21">'12_Risk'!$D$4:$X$83</definedName>
    <definedName name="_xlnm.Print_Area" localSheetId="22">'13_Payments'!$D$4:$AW$144</definedName>
    <definedName name="_xlnm.Print_Area" localSheetId="23">'14_FinalPayments'!$D$4:$R$25</definedName>
    <definedName name="_xlnm.Print_Area" localSheetId="24">'15_Milestones'!$D$4:$V$82</definedName>
    <definedName name="_xlnm.Print_Area" localSheetId="25">'16_SubContracts'!$D$4:$AC$69</definedName>
    <definedName name="_xlnm.Print_Area" localSheetId="8">Cover_Sheet_CCR!$D$4:$K$10</definedName>
    <definedName name="_xlnm.Print_Area" localSheetId="5">Cover_Sheet_CNR!$D$4:$K$10</definedName>
    <definedName name="_xlnm.Print_Area" localSheetId="4">Cover_Sheet_CRP!$D$4:$K$10</definedName>
    <definedName name="_xlnm.Print_Area" localSheetId="7">Cover_Sheet_ICR!$D$4:$K$10</definedName>
    <definedName name="_xlnm.Print_Area" localSheetId="6">Cover_Sheet_QCR!$D$4:$K$10</definedName>
    <definedName name="_xlnm.Print_Area" localSheetId="9">HOME!$D$4:$P$47</definedName>
    <definedName name="_xlnm.Print_Area" localSheetId="3">SYS_Control!$G$49:$R$75</definedName>
    <definedName name="_xlnm.Print_Area" localSheetId="1">SYS_Lists!$D$4:$AO$73</definedName>
    <definedName name="_xlnm.Print_Area" localSheetId="2">Sys_Styles!$D$4:$T$91</definedName>
    <definedName name="_xlnm.Print_Titles" localSheetId="14">'05_DPS_Input'!$4:$11</definedName>
    <definedName name="_xlnm.Print_Titles" localSheetId="16">'07_Metrics'!$4:$15</definedName>
    <definedName name="_xlnm.Print_Titles" localSheetId="17">'08_Price'!$4:$16</definedName>
    <definedName name="_xlnm.Print_Titles" localSheetId="18">'09_Actual-Forecast'!$4:$16</definedName>
    <definedName name="_xlnm.Print_Titles" localSheetId="21">'12_Risk'!$4:$19</definedName>
    <definedName name="_xlnm.Print_Titles" localSheetId="22">'13_Payments'!$4:$24</definedName>
    <definedName name="QCR_Round">'10_Quarters'!$AG$18</definedName>
    <definedName name="QCR_Selected_CalQTR">'10_Quarters'!$T$9</definedName>
    <definedName name="QCR_SelectedGFY">'10_Quarters'!$T$8</definedName>
    <definedName name="RecBaseVol_List">'08_Price'!$H$301:$H$320</definedName>
    <definedName name="RecBaseVol_Units">'08_Price'!$I$301:$I$320</definedName>
    <definedName name="RecoveryRate_List">OFFSET(RecoveryRate_First,0,0,RecoveryRate_Count,1)</definedName>
    <definedName name="Risk_ThreshAbso">SYS_Control!$H$19</definedName>
    <definedName name="Risk_ThreshPerc">SYS_Control!$H$20</definedName>
    <definedName name="RowRangeVis_Lookup">SYS_Control!$K$45:$P$46</definedName>
    <definedName name="Rows_HS_CC" localSheetId="17">'08_Price'!$A$18:$A$323</definedName>
    <definedName name="Rows_HS_CC" localSheetId="18">'09_Actual-Forecast'!$A$18:$A$323</definedName>
    <definedName name="Rows_HS_CC" localSheetId="22">'13_Payments'!$A$26:$A$124</definedName>
    <definedName name="Rows_Switch" localSheetId="17">'08_Price'!$G$12</definedName>
    <definedName name="Rows_Switch" localSheetId="18">'09_Actual-Forecast'!$G$12</definedName>
    <definedName name="Rows_Switch" localSheetId="22">'13_Payments'!$G$12</definedName>
    <definedName name="Rows_Switch">'13_Payments'!$G$12</definedName>
    <definedName name="Sea_CL">SYS_Lists!$J$44:$J$50</definedName>
    <definedName name="Sheet_Caption_ColX">SYS_Control!$H$48</definedName>
    <definedName name="Sheet_Headers">SYS_Control!$G$49:$R$49</definedName>
    <definedName name="Sheet_List">SYS_Control!$G$50:$G$75</definedName>
    <definedName name="Sheet_Table">SYS_Control!$G$50:$R$75</definedName>
    <definedName name="Sheet_Visibility_ColX">SYS_Control!$J$48</definedName>
    <definedName name="Space_CL">SYS_Lists!$J$51:$J$54</definedName>
    <definedName name="SubCon_IncludeThreshold">SYS_Control!$H$23</definedName>
    <definedName name="SuppRepStruc_List">'08_Price'!$H$255:$H$294</definedName>
    <definedName name="Sys_AbsVarCommReq">SYS_Control!$H$18</definedName>
    <definedName name="Sys_AccChkDiffRnd">SYS_Control!$H$16</definedName>
    <definedName name="Sys_PercVarCommReq">SYS_Control!$H$17</definedName>
    <definedName name="Sys_ReportingEntityAsTitle">SYS_Control!$H$30</definedName>
    <definedName name="Sys_SSPR_commenceDate">SYS_Control!$H$14</definedName>
    <definedName name="Sys_SSPR_Logo">SYS_Control!$H$13</definedName>
    <definedName name="Sys_SSPR_QCRthreshold">'02_ReportingPlan'!$K$21</definedName>
    <definedName name="Sys_thisFileName">SYS_Control!$H$28</definedName>
    <definedName name="TypeOfContract_CL">SYS_Lists!$G$36:$G$41</definedName>
    <definedName name="TypeOfWork_CL">SYS_Lists!$G$53:$G$65</definedName>
    <definedName name="UserSheet_Caption">SYS_Control!$H$54:$H$75</definedName>
    <definedName name="UserSheet_Description">SYS_Control!$I$54:$I$75</definedName>
    <definedName name="UserSheet_HomeRowVisibility">HOME!$A$24:$A$39</definedName>
    <definedName name="UserSheet_List">SYS_Control!$G$54:$G$75</definedName>
    <definedName name="UserSheet_Visibility">SYS_Control!$J$54:$J$75</definedName>
    <definedName name="Version">SYS_Control!$H$10</definedName>
    <definedName name="View_1_Selected">SYS_Control!$G$46</definedName>
    <definedName name="View_1_SelectedCaption">SYS_Control!$H$46</definedName>
    <definedName name="View_1_SelectedIX">SYS_Control!$F$46</definedName>
    <definedName name="View_1_SelectedUserCaption">HOME!$G$17</definedName>
    <definedName name="View_1_SelectedUserIX">HOME!$B$17</definedName>
    <definedName name="View_List">SYS_Control!$G$37:$G$44</definedName>
    <definedName name="View_List_Caption">SYS_Control!$H$37:$H$44</definedName>
    <definedName name="View_List_CaptionUserOnly">SYS_Control!$H$38:$H$44</definedName>
    <definedName name="Weapon_CL">SYS_Lists!$J$55:$J$59</definedName>
  </definedNames>
  <calcPr calcId="152511" fullCalcOnLoad="1"/>
</workbook>
</file>

<file path=xl/calcChain.xml><?xml version="1.0" encoding="utf-8"?>
<calcChain xmlns="http://schemas.openxmlformats.org/spreadsheetml/2006/main">
  <c r="H21" i="182" l="1"/>
  <c r="E6" i="222"/>
  <c r="G10" i="222"/>
  <c r="L81" i="180"/>
  <c r="L54" i="180"/>
  <c r="K81" i="180"/>
  <c r="E6" i="226"/>
  <c r="B2" i="226"/>
  <c r="A1" i="226" s="1"/>
  <c r="J58" i="45"/>
  <c r="E6" i="225"/>
  <c r="B2" i="225"/>
  <c r="E6" i="224"/>
  <c r="B2" i="224"/>
  <c r="E6" i="223"/>
  <c r="B2" i="223"/>
  <c r="A1" i="223" s="1"/>
  <c r="B2" i="222"/>
  <c r="G24" i="56" a="1"/>
  <c r="G31" i="56"/>
  <c r="G27" i="56"/>
  <c r="I58" i="45"/>
  <c r="I57" i="45"/>
  <c r="I56" i="45"/>
  <c r="I55" i="45"/>
  <c r="J57" i="45"/>
  <c r="J56" i="45"/>
  <c r="J55" i="45"/>
  <c r="J54" i="45"/>
  <c r="G42" i="56"/>
  <c r="G34" i="56"/>
  <c r="G30" i="56"/>
  <c r="G26" i="56"/>
  <c r="G45" i="56"/>
  <c r="G41" i="56"/>
  <c r="G33" i="56"/>
  <c r="G25" i="56"/>
  <c r="G44" i="56"/>
  <c r="G40" i="56"/>
  <c r="G36" i="56"/>
  <c r="G32" i="56"/>
  <c r="G24" i="56"/>
  <c r="G39" i="56"/>
  <c r="G35" i="56"/>
  <c r="I54" i="45"/>
  <c r="H24" i="56" a="1"/>
  <c r="J59" i="45"/>
  <c r="I16" i="180"/>
  <c r="AA47" i="183"/>
  <c r="Z47" i="183"/>
  <c r="Y47" i="183"/>
  <c r="T47" i="183"/>
  <c r="AA46" i="183"/>
  <c r="Z46" i="183"/>
  <c r="Y46" i="183"/>
  <c r="V46" i="183"/>
  <c r="T46" i="183"/>
  <c r="AA45" i="183"/>
  <c r="Z45" i="183"/>
  <c r="V45" i="183"/>
  <c r="Y45" i="183"/>
  <c r="T45" i="183"/>
  <c r="AA44" i="183"/>
  <c r="Z44" i="183"/>
  <c r="Y44" i="183"/>
  <c r="V44" i="183"/>
  <c r="T44" i="183"/>
  <c r="AA43" i="183"/>
  <c r="Z43" i="183"/>
  <c r="Y43" i="183"/>
  <c r="T43" i="183"/>
  <c r="AA42" i="183"/>
  <c r="Z42" i="183"/>
  <c r="Y42" i="183"/>
  <c r="T42" i="183"/>
  <c r="AA41" i="183"/>
  <c r="Z41" i="183"/>
  <c r="Y41" i="183"/>
  <c r="V41" i="183"/>
  <c r="T41" i="183"/>
  <c r="AA40" i="183"/>
  <c r="Z40" i="183"/>
  <c r="Y40" i="183"/>
  <c r="V40" i="183"/>
  <c r="T40" i="183"/>
  <c r="AA39" i="183"/>
  <c r="Z39" i="183"/>
  <c r="Y39" i="183"/>
  <c r="T39" i="183"/>
  <c r="AA38" i="183"/>
  <c r="Z38" i="183"/>
  <c r="Y38" i="183"/>
  <c r="V38" i="183"/>
  <c r="T38" i="183"/>
  <c r="AA37" i="183"/>
  <c r="Z37" i="183"/>
  <c r="Y37" i="183"/>
  <c r="V37" i="183"/>
  <c r="T37" i="183"/>
  <c r="AA36" i="183"/>
  <c r="Z36" i="183"/>
  <c r="V36" i="183"/>
  <c r="Y36" i="183"/>
  <c r="T36" i="183"/>
  <c r="AA35" i="183"/>
  <c r="Z35" i="183"/>
  <c r="Y35" i="183"/>
  <c r="T35" i="183"/>
  <c r="AA34" i="183"/>
  <c r="Z34" i="183"/>
  <c r="Y34" i="183"/>
  <c r="V34" i="183"/>
  <c r="T34" i="183"/>
  <c r="AA33" i="183"/>
  <c r="V33" i="183"/>
  <c r="Z33" i="183"/>
  <c r="Y33" i="183"/>
  <c r="T33" i="183"/>
  <c r="AA32" i="183"/>
  <c r="Z32" i="183"/>
  <c r="Y32" i="183"/>
  <c r="V32" i="183"/>
  <c r="T32" i="183"/>
  <c r="AA31" i="183"/>
  <c r="Z31" i="183"/>
  <c r="Y31" i="183"/>
  <c r="T31" i="183"/>
  <c r="AA30" i="183"/>
  <c r="Z30" i="183"/>
  <c r="Y30" i="183"/>
  <c r="V30" i="183"/>
  <c r="T30" i="183"/>
  <c r="AA29" i="183"/>
  <c r="Z29" i="183"/>
  <c r="Y29" i="183"/>
  <c r="V29" i="183"/>
  <c r="T29" i="183"/>
  <c r="AA28" i="183"/>
  <c r="V28" i="183"/>
  <c r="Z28" i="183"/>
  <c r="Y28" i="183"/>
  <c r="T28" i="183"/>
  <c r="H24" i="183"/>
  <c r="T78" i="187"/>
  <c r="S78" i="187"/>
  <c r="N78" i="187"/>
  <c r="T49" i="187"/>
  <c r="S49" i="187"/>
  <c r="N49" i="187"/>
  <c r="T48" i="187"/>
  <c r="S48" i="187"/>
  <c r="N48" i="187"/>
  <c r="T47" i="187"/>
  <c r="S47" i="187"/>
  <c r="N47" i="187"/>
  <c r="T46" i="187"/>
  <c r="S46" i="187"/>
  <c r="N46" i="187"/>
  <c r="T45" i="187"/>
  <c r="S45" i="187"/>
  <c r="N45" i="187"/>
  <c r="T44" i="187"/>
  <c r="S44" i="187"/>
  <c r="N44" i="187"/>
  <c r="T43" i="187"/>
  <c r="S43" i="187"/>
  <c r="N43" i="187"/>
  <c r="T42" i="187"/>
  <c r="S42" i="187"/>
  <c r="N42" i="187"/>
  <c r="T41" i="187"/>
  <c r="S41" i="187"/>
  <c r="N41" i="187"/>
  <c r="T40" i="187"/>
  <c r="S40" i="187"/>
  <c r="N40" i="187"/>
  <c r="T39" i="187"/>
  <c r="S39" i="187"/>
  <c r="N39" i="187"/>
  <c r="T38" i="187"/>
  <c r="S38" i="187"/>
  <c r="N38" i="187"/>
  <c r="T37" i="187"/>
  <c r="S37" i="187"/>
  <c r="N37" i="187"/>
  <c r="T36" i="187"/>
  <c r="S36" i="187"/>
  <c r="N36" i="187"/>
  <c r="T35" i="187"/>
  <c r="S35" i="187"/>
  <c r="N35" i="187"/>
  <c r="T34" i="187"/>
  <c r="S34" i="187"/>
  <c r="N34" i="187"/>
  <c r="T33" i="187"/>
  <c r="S33" i="187"/>
  <c r="N33" i="187"/>
  <c r="T32" i="187"/>
  <c r="S32" i="187"/>
  <c r="P32" i="187"/>
  <c r="N32" i="187"/>
  <c r="T31" i="187"/>
  <c r="S31" i="187"/>
  <c r="N31" i="187"/>
  <c r="T30" i="187"/>
  <c r="S30" i="187"/>
  <c r="N30" i="187"/>
  <c r="T29" i="187"/>
  <c r="S29" i="187"/>
  <c r="N29" i="187"/>
  <c r="T28" i="187"/>
  <c r="S28" i="187"/>
  <c r="N28" i="187"/>
  <c r="T27" i="187"/>
  <c r="S27" i="187"/>
  <c r="N27" i="187"/>
  <c r="T26" i="187"/>
  <c r="S26" i="187"/>
  <c r="N26" i="187"/>
  <c r="T25" i="187"/>
  <c r="S25" i="187"/>
  <c r="N25" i="187"/>
  <c r="T24" i="187"/>
  <c r="S24" i="187"/>
  <c r="N24" i="187"/>
  <c r="T23" i="187"/>
  <c r="S23" i="187"/>
  <c r="N23" i="187"/>
  <c r="K12" i="221"/>
  <c r="N12" i="221"/>
  <c r="K13" i="221"/>
  <c r="N13" i="221"/>
  <c r="K14" i="221"/>
  <c r="K15" i="221"/>
  <c r="K16" i="221"/>
  <c r="L16" i="221"/>
  <c r="K17" i="221"/>
  <c r="L17" i="221"/>
  <c r="K18" i="221"/>
  <c r="K19" i="221"/>
  <c r="K20" i="221"/>
  <c r="AF20" i="221"/>
  <c r="L20" i="221"/>
  <c r="K21" i="221"/>
  <c r="AF21" i="221"/>
  <c r="K22" i="221"/>
  <c r="M22" i="221"/>
  <c r="K23" i="221"/>
  <c r="K24" i="221"/>
  <c r="K25" i="221"/>
  <c r="M25" i="221"/>
  <c r="K26" i="221"/>
  <c r="K27" i="221"/>
  <c r="M27" i="221"/>
  <c r="K28" i="221"/>
  <c r="K29" i="221"/>
  <c r="K30" i="221"/>
  <c r="M30" i="221"/>
  <c r="K31" i="221"/>
  <c r="M31" i="221"/>
  <c r="K32" i="221"/>
  <c r="K33" i="221"/>
  <c r="K34" i="221"/>
  <c r="K35" i="221"/>
  <c r="K36" i="221"/>
  <c r="M36" i="221"/>
  <c r="K37" i="221"/>
  <c r="AF37" i="221"/>
  <c r="AH37" i="221"/>
  <c r="AJ37" i="221"/>
  <c r="K38" i="221"/>
  <c r="AF38" i="221"/>
  <c r="K39" i="221"/>
  <c r="L39" i="221"/>
  <c r="K40" i="221"/>
  <c r="L40" i="221"/>
  <c r="K41" i="221"/>
  <c r="M41" i="221"/>
  <c r="K42" i="221"/>
  <c r="L42" i="221"/>
  <c r="K43" i="221"/>
  <c r="L43" i="221"/>
  <c r="K44" i="221"/>
  <c r="AF44" i="221"/>
  <c r="K45" i="221"/>
  <c r="K46" i="221"/>
  <c r="K47" i="221"/>
  <c r="M47" i="221"/>
  <c r="L47" i="221"/>
  <c r="K48" i="221"/>
  <c r="K49" i="221"/>
  <c r="M49" i="221"/>
  <c r="K50" i="221"/>
  <c r="K51" i="221"/>
  <c r="L51" i="221"/>
  <c r="K52" i="221"/>
  <c r="L52" i="221"/>
  <c r="K53" i="221"/>
  <c r="M53" i="221"/>
  <c r="K54" i="221"/>
  <c r="K55" i="221"/>
  <c r="L55" i="221"/>
  <c r="K56" i="221"/>
  <c r="K57" i="221"/>
  <c r="K58" i="221"/>
  <c r="K59" i="221"/>
  <c r="L59" i="221"/>
  <c r="K60" i="221"/>
  <c r="AF60" i="221"/>
  <c r="L60" i="221"/>
  <c r="K61" i="221"/>
  <c r="AF61" i="221"/>
  <c r="K62" i="221"/>
  <c r="L62" i="221"/>
  <c r="K63" i="221"/>
  <c r="M63" i="221"/>
  <c r="K64" i="221"/>
  <c r="K65" i="221"/>
  <c r="K66" i="221"/>
  <c r="L66" i="221"/>
  <c r="K67" i="221"/>
  <c r="K68" i="221"/>
  <c r="K69" i="221"/>
  <c r="K70" i="221"/>
  <c r="K71" i="221"/>
  <c r="K72" i="221"/>
  <c r="K73" i="221"/>
  <c r="K74" i="221"/>
  <c r="K75" i="221"/>
  <c r="M75" i="221"/>
  <c r="K76" i="221"/>
  <c r="L76" i="221"/>
  <c r="K77" i="221"/>
  <c r="M77" i="221"/>
  <c r="K78" i="221"/>
  <c r="L78" i="221"/>
  <c r="K79" i="221"/>
  <c r="L79" i="221"/>
  <c r="K80" i="221"/>
  <c r="K81" i="221"/>
  <c r="K82" i="221"/>
  <c r="K83" i="221"/>
  <c r="M83" i="221"/>
  <c r="L83" i="221"/>
  <c r="K84" i="221"/>
  <c r="AF84" i="221"/>
  <c r="K85" i="221"/>
  <c r="AF85" i="221"/>
  <c r="K86" i="221"/>
  <c r="L86" i="221"/>
  <c r="K87" i="221"/>
  <c r="K88" i="221"/>
  <c r="L88" i="221"/>
  <c r="K89" i="221"/>
  <c r="K90" i="221"/>
  <c r="K91" i="221"/>
  <c r="K92" i="221"/>
  <c r="K93" i="221"/>
  <c r="M93" i="221"/>
  <c r="K94" i="221"/>
  <c r="K95" i="221"/>
  <c r="L95" i="221"/>
  <c r="AH95" i="221"/>
  <c r="AJ95" i="221"/>
  <c r="K96" i="221"/>
  <c r="K97" i="221"/>
  <c r="L97" i="221"/>
  <c r="K98" i="221"/>
  <c r="L98" i="221"/>
  <c r="K99" i="221"/>
  <c r="M99" i="221"/>
  <c r="K100" i="221"/>
  <c r="M100" i="221"/>
  <c r="K101" i="221"/>
  <c r="AF101" i="221"/>
  <c r="L101" i="221"/>
  <c r="K102" i="221"/>
  <c r="N102" i="221"/>
  <c r="Z102" i="221"/>
  <c r="L102" i="221"/>
  <c r="K103" i="221"/>
  <c r="L103" i="221"/>
  <c r="K104" i="221"/>
  <c r="K105" i="221"/>
  <c r="K106" i="221"/>
  <c r="AH106" i="221"/>
  <c r="AJ106" i="221"/>
  <c r="K107" i="221"/>
  <c r="L107" i="221"/>
  <c r="K108" i="221"/>
  <c r="AF108" i="221"/>
  <c r="K109" i="221"/>
  <c r="N109" i="221"/>
  <c r="Z109" i="221"/>
  <c r="K110" i="221"/>
  <c r="K111" i="221"/>
  <c r="E6" i="221"/>
  <c r="B2" i="221"/>
  <c r="G9" i="221" s="1"/>
  <c r="AR273" i="220"/>
  <c r="AR272" i="220"/>
  <c r="AR271" i="220"/>
  <c r="AR269" i="220"/>
  <c r="AR268" i="220"/>
  <c r="AR267" i="220"/>
  <c r="AR265" i="220"/>
  <c r="AR264" i="220"/>
  <c r="AR263" i="220"/>
  <c r="AR261" i="220"/>
  <c r="AR260" i="220"/>
  <c r="AR259" i="220"/>
  <c r="AR257" i="220"/>
  <c r="AR256" i="220"/>
  <c r="T254" i="220"/>
  <c r="S254" i="220"/>
  <c r="P254" i="220"/>
  <c r="O254" i="220"/>
  <c r="L254" i="220"/>
  <c r="K254" i="220"/>
  <c r="G67" i="178"/>
  <c r="G66" i="178"/>
  <c r="G65" i="178"/>
  <c r="G64" i="178"/>
  <c r="G63" i="178"/>
  <c r="G62" i="178"/>
  <c r="G61" i="178"/>
  <c r="G60" i="178"/>
  <c r="G59" i="178"/>
  <c r="G58" i="178"/>
  <c r="G57" i="178"/>
  <c r="G56" i="178"/>
  <c r="G55" i="178"/>
  <c r="G54" i="178"/>
  <c r="G53" i="178"/>
  <c r="G52" i="178"/>
  <c r="G51" i="178"/>
  <c r="G50" i="178"/>
  <c r="G49" i="178"/>
  <c r="G48" i="178"/>
  <c r="G47" i="178"/>
  <c r="G46" i="178"/>
  <c r="G45" i="178"/>
  <c r="G44" i="178"/>
  <c r="G43" i="178"/>
  <c r="G42" i="178"/>
  <c r="G41" i="178"/>
  <c r="G40" i="178"/>
  <c r="G39" i="178"/>
  <c r="G38" i="178"/>
  <c r="G37" i="178"/>
  <c r="G36" i="178"/>
  <c r="G35" i="178"/>
  <c r="G34" i="178"/>
  <c r="G33" i="178"/>
  <c r="G32" i="178"/>
  <c r="G31" i="178"/>
  <c r="G30" i="178"/>
  <c r="G29" i="178"/>
  <c r="G28" i="178"/>
  <c r="G27" i="178"/>
  <c r="I301" i="220" a="1"/>
  <c r="H301" i="220"/>
  <c r="H255" i="220" a="1"/>
  <c r="AR320" i="220"/>
  <c r="B320" i="220"/>
  <c r="AR319" i="220"/>
  <c r="B319" i="220"/>
  <c r="P46" i="45"/>
  <c r="A320" i="220" s="1"/>
  <c r="B304" i="176"/>
  <c r="AR318" i="220"/>
  <c r="B318" i="220"/>
  <c r="AR317" i="220"/>
  <c r="B317" i="220"/>
  <c r="AR316" i="220"/>
  <c r="B316" i="220"/>
  <c r="AR315" i="220"/>
  <c r="B315" i="220"/>
  <c r="AR314" i="220"/>
  <c r="B314" i="220"/>
  <c r="AR313" i="220"/>
  <c r="B313" i="220"/>
  <c r="AR312" i="220"/>
  <c r="B312" i="220"/>
  <c r="AR311" i="220"/>
  <c r="B311" i="220"/>
  <c r="AR310" i="220"/>
  <c r="B310" i="220"/>
  <c r="AR309" i="220"/>
  <c r="B309" i="220"/>
  <c r="A309" i="220" s="1"/>
  <c r="AR308" i="220"/>
  <c r="B308" i="220"/>
  <c r="AR307" i="220"/>
  <c r="B307" i="220"/>
  <c r="AR306" i="220"/>
  <c r="B306" i="220"/>
  <c r="AR305" i="220"/>
  <c r="B305" i="220"/>
  <c r="AR304" i="220"/>
  <c r="B304" i="220"/>
  <c r="AR303" i="220"/>
  <c r="B303" i="220"/>
  <c r="AR302" i="220"/>
  <c r="B302" i="220"/>
  <c r="AR301" i="220"/>
  <c r="AR294" i="220"/>
  <c r="AR293" i="220"/>
  <c r="AR292" i="220"/>
  <c r="AR291" i="220"/>
  <c r="AR290" i="220"/>
  <c r="AR289" i="220"/>
  <c r="AR288" i="220"/>
  <c r="AR287" i="220"/>
  <c r="AR286" i="220"/>
  <c r="AR285" i="220"/>
  <c r="AR284" i="220"/>
  <c r="AR283" i="220"/>
  <c r="AR282" i="220"/>
  <c r="AR281" i="220"/>
  <c r="AR280" i="220"/>
  <c r="AR279" i="220"/>
  <c r="AR278" i="220"/>
  <c r="AR277" i="220"/>
  <c r="AR276" i="220"/>
  <c r="AR275" i="220"/>
  <c r="AR274" i="220"/>
  <c r="AR270" i="220"/>
  <c r="AR266" i="220"/>
  <c r="AR262" i="220"/>
  <c r="AR258" i="220"/>
  <c r="AP254" i="220"/>
  <c r="AN254" i="220"/>
  <c r="AM254" i="220"/>
  <c r="AL254" i="220"/>
  <c r="AK254" i="220"/>
  <c r="G46" i="45"/>
  <c r="AK40" i="220"/>
  <c r="AJ254" i="220"/>
  <c r="AI254" i="220"/>
  <c r="AH254" i="220"/>
  <c r="AH40" i="220"/>
  <c r="AG254" i="220"/>
  <c r="AF254" i="220"/>
  <c r="AE254" i="220"/>
  <c r="AD254" i="220"/>
  <c r="AC254" i="220"/>
  <c r="AC40" i="220"/>
  <c r="AB254" i="220"/>
  <c r="AA254" i="220"/>
  <c r="Z254" i="220"/>
  <c r="Y254" i="220"/>
  <c r="Y40" i="220"/>
  <c r="X254" i="220"/>
  <c r="W254" i="220"/>
  <c r="V254" i="220"/>
  <c r="V40" i="220"/>
  <c r="U254" i="220"/>
  <c r="U40" i="220"/>
  <c r="R254" i="220"/>
  <c r="Q254" i="220"/>
  <c r="N254" i="220"/>
  <c r="M254" i="220"/>
  <c r="AR247" i="220"/>
  <c r="AR246" i="220"/>
  <c r="AR245" i="220"/>
  <c r="AR244" i="220"/>
  <c r="AR243" i="220"/>
  <c r="AR242" i="220"/>
  <c r="AR241" i="220"/>
  <c r="AR240" i="220"/>
  <c r="AR239" i="220"/>
  <c r="AR238" i="220"/>
  <c r="AR237" i="220"/>
  <c r="AR236" i="220"/>
  <c r="AR235" i="220"/>
  <c r="AR234" i="220"/>
  <c r="AR233" i="220"/>
  <c r="AR232" i="220"/>
  <c r="AR231" i="220"/>
  <c r="AR230" i="220"/>
  <c r="AR229" i="220"/>
  <c r="AR228" i="220"/>
  <c r="AR227" i="220"/>
  <c r="AR226" i="220"/>
  <c r="AR225" i="220"/>
  <c r="AR224" i="220"/>
  <c r="AR223" i="220"/>
  <c r="AR222" i="220"/>
  <c r="AR221" i="220"/>
  <c r="AR220" i="220"/>
  <c r="AR219" i="220"/>
  <c r="AR218" i="220"/>
  <c r="AR217" i="220"/>
  <c r="AR216" i="220"/>
  <c r="AR215" i="220"/>
  <c r="AR214" i="220"/>
  <c r="AR213" i="220"/>
  <c r="AR212" i="220"/>
  <c r="AR211" i="220"/>
  <c r="AR210" i="220"/>
  <c r="AR209" i="220"/>
  <c r="AR208" i="220"/>
  <c r="AR207" i="220"/>
  <c r="AR206" i="220"/>
  <c r="AR205" i="220"/>
  <c r="AR204" i="220"/>
  <c r="AR203" i="220"/>
  <c r="AR202" i="220"/>
  <c r="AR201" i="220"/>
  <c r="AR200" i="220"/>
  <c r="AR199" i="220"/>
  <c r="AR198" i="220"/>
  <c r="AR197" i="220"/>
  <c r="AR196" i="220"/>
  <c r="AR195" i="220"/>
  <c r="AR194" i="220"/>
  <c r="AR193" i="220"/>
  <c r="AR192" i="220"/>
  <c r="AR191" i="220"/>
  <c r="AR190" i="220"/>
  <c r="AR189" i="220"/>
  <c r="AR188" i="220"/>
  <c r="AR187" i="220"/>
  <c r="AR186" i="220"/>
  <c r="AR185" i="220"/>
  <c r="AR184" i="220"/>
  <c r="AR183" i="220"/>
  <c r="AR182" i="220"/>
  <c r="AR181" i="220"/>
  <c r="AR180" i="220"/>
  <c r="AR179" i="220"/>
  <c r="AR178" i="220"/>
  <c r="AR177" i="220"/>
  <c r="AR176" i="220"/>
  <c r="AR175" i="220"/>
  <c r="AR174" i="220"/>
  <c r="AR173" i="220"/>
  <c r="AR172" i="220"/>
  <c r="AR171" i="220"/>
  <c r="AR170" i="220"/>
  <c r="AR169" i="220"/>
  <c r="AR168" i="220"/>
  <c r="AR167" i="220"/>
  <c r="AR166" i="220"/>
  <c r="AR165" i="220"/>
  <c r="AR164" i="220"/>
  <c r="AR163" i="220"/>
  <c r="AR162" i="220"/>
  <c r="AR161" i="220"/>
  <c r="AR160" i="220"/>
  <c r="AR159" i="220"/>
  <c r="AR158" i="220"/>
  <c r="AR157" i="220"/>
  <c r="AR156" i="220"/>
  <c r="AR155" i="220"/>
  <c r="AR154" i="220"/>
  <c r="AR153" i="220"/>
  <c r="AR152" i="220"/>
  <c r="AR151" i="220"/>
  <c r="AR150" i="220"/>
  <c r="AR149" i="220"/>
  <c r="AR148" i="220"/>
  <c r="AT147" i="220"/>
  <c r="AP147" i="220"/>
  <c r="AN147" i="220"/>
  <c r="AM147" i="220"/>
  <c r="AL147" i="220"/>
  <c r="AK147" i="220"/>
  <c r="AJ147" i="220"/>
  <c r="AI147" i="220"/>
  <c r="AH147" i="220"/>
  <c r="AG147" i="220"/>
  <c r="AF147" i="220"/>
  <c r="AE147" i="220"/>
  <c r="AD147" i="220"/>
  <c r="AC147" i="220"/>
  <c r="AB147" i="220"/>
  <c r="AA147" i="220"/>
  <c r="Z147" i="220"/>
  <c r="Y147" i="220"/>
  <c r="X147" i="220"/>
  <c r="W147" i="220"/>
  <c r="V147" i="220"/>
  <c r="U147" i="220"/>
  <c r="T147" i="220"/>
  <c r="S147" i="220"/>
  <c r="R147" i="220"/>
  <c r="Q147" i="220"/>
  <c r="P147" i="220"/>
  <c r="O147" i="220"/>
  <c r="N147" i="220"/>
  <c r="M147" i="220"/>
  <c r="L147" i="220"/>
  <c r="K147" i="220"/>
  <c r="AT40" i="220"/>
  <c r="AP40" i="220"/>
  <c r="AN40" i="220"/>
  <c r="AM40" i="220"/>
  <c r="AL40" i="220"/>
  <c r="AJ40" i="220"/>
  <c r="AI40" i="220"/>
  <c r="AG40" i="220"/>
  <c r="AF40" i="220"/>
  <c r="AE40" i="220"/>
  <c r="AD40" i="220"/>
  <c r="AB40" i="220"/>
  <c r="AA40" i="220"/>
  <c r="Z40" i="220"/>
  <c r="X40" i="220"/>
  <c r="W40" i="220"/>
  <c r="T40" i="220"/>
  <c r="S40" i="220"/>
  <c r="R40" i="220"/>
  <c r="Q40" i="220"/>
  <c r="P40" i="220"/>
  <c r="O40" i="220"/>
  <c r="N40" i="220"/>
  <c r="M40" i="220"/>
  <c r="L40" i="220"/>
  <c r="K40" i="220"/>
  <c r="AR30" i="220"/>
  <c r="AR26" i="220"/>
  <c r="AR22" i="220"/>
  <c r="G10" i="220"/>
  <c r="E6" i="220"/>
  <c r="AT2" i="220"/>
  <c r="AT39" i="220"/>
  <c r="AP2" i="220"/>
  <c r="B2" i="220"/>
  <c r="G9" i="220" s="1"/>
  <c r="K147" i="176"/>
  <c r="O147" i="176"/>
  <c r="AN2" i="185"/>
  <c r="AN147" i="176"/>
  <c r="AM147" i="176"/>
  <c r="AL147" i="176"/>
  <c r="AK147" i="176"/>
  <c r="AJ147" i="176"/>
  <c r="AI147" i="176"/>
  <c r="AH147" i="176"/>
  <c r="AG147" i="176"/>
  <c r="AF147" i="176"/>
  <c r="AE147" i="176"/>
  <c r="AD147" i="176"/>
  <c r="AC147" i="176"/>
  <c r="AB147" i="176"/>
  <c r="AA147" i="176"/>
  <c r="Z147" i="176"/>
  <c r="Y147" i="176"/>
  <c r="X147" i="176"/>
  <c r="W147" i="176"/>
  <c r="V147" i="176"/>
  <c r="U147" i="176"/>
  <c r="AN40" i="176"/>
  <c r="AM40" i="176"/>
  <c r="AL40" i="176"/>
  <c r="AK40" i="176"/>
  <c r="AJ40" i="176"/>
  <c r="AI40" i="176"/>
  <c r="AH40" i="176"/>
  <c r="AG40" i="176"/>
  <c r="AF40" i="176"/>
  <c r="AE40" i="176"/>
  <c r="AD40" i="176"/>
  <c r="AC40" i="176"/>
  <c r="AB40" i="176"/>
  <c r="AA40" i="176"/>
  <c r="Z40" i="176"/>
  <c r="Y40" i="176"/>
  <c r="X40" i="176"/>
  <c r="W40" i="176"/>
  <c r="V40" i="176"/>
  <c r="U40" i="176"/>
  <c r="J64" i="45"/>
  <c r="G86" i="185"/>
  <c r="G76" i="185"/>
  <c r="G92" i="185"/>
  <c r="G89" i="185"/>
  <c r="G82" i="185"/>
  <c r="G79" i="185"/>
  <c r="G72" i="185"/>
  <c r="G69" i="185"/>
  <c r="G66" i="185"/>
  <c r="G62" i="185"/>
  <c r="G59" i="185"/>
  <c r="G49" i="185"/>
  <c r="G43" i="185"/>
  <c r="I34" i="185"/>
  <c r="G34" i="185"/>
  <c r="H43" i="45"/>
  <c r="H30" i="45"/>
  <c r="H6" i="223" s="1"/>
  <c r="J73" i="45"/>
  <c r="G43" i="45"/>
  <c r="B2" i="179"/>
  <c r="J70" i="45"/>
  <c r="B2" i="218"/>
  <c r="G9" i="218" s="1"/>
  <c r="E6" i="218"/>
  <c r="H46" i="45"/>
  <c r="F7" i="178" s="1"/>
  <c r="R29" i="151"/>
  <c r="B29" i="151"/>
  <c r="O38" i="148"/>
  <c r="O37" i="148"/>
  <c r="P37" i="148"/>
  <c r="O36" i="148"/>
  <c r="B36" i="148"/>
  <c r="O42" i="148"/>
  <c r="O41" i="148"/>
  <c r="O40" i="148"/>
  <c r="B40" i="148"/>
  <c r="O34" i="148"/>
  <c r="H28" i="178" a="1"/>
  <c r="K46" i="45"/>
  <c r="A24" i="220" s="1"/>
  <c r="K45" i="45"/>
  <c r="AP2" i="176"/>
  <c r="AP254" i="176"/>
  <c r="AO19" i="185"/>
  <c r="AP19" i="185" s="1"/>
  <c r="AO18" i="185"/>
  <c r="AT2" i="176"/>
  <c r="AN254" i="176"/>
  <c r="G10" i="176"/>
  <c r="AV2" i="185"/>
  <c r="N43" i="151"/>
  <c r="M43" i="151"/>
  <c r="L43" i="151"/>
  <c r="J51" i="45"/>
  <c r="A124" i="182"/>
  <c r="A123" i="182"/>
  <c r="A122" i="182"/>
  <c r="A121" i="182"/>
  <c r="A120" i="182"/>
  <c r="A119" i="182"/>
  <c r="A118" i="182"/>
  <c r="A117" i="182"/>
  <c r="A116" i="182"/>
  <c r="A115" i="182"/>
  <c r="A114" i="182"/>
  <c r="A113" i="182"/>
  <c r="A112" i="182"/>
  <c r="A111" i="182"/>
  <c r="A110" i="182"/>
  <c r="A109" i="182"/>
  <c r="A108" i="182"/>
  <c r="A107" i="182"/>
  <c r="A106" i="182"/>
  <c r="A105" i="182"/>
  <c r="A104" i="182"/>
  <c r="A103" i="182"/>
  <c r="A102" i="182"/>
  <c r="A101" i="182"/>
  <c r="A100" i="182"/>
  <c r="A99" i="182"/>
  <c r="A98" i="182"/>
  <c r="A97" i="182"/>
  <c r="A96" i="182"/>
  <c r="A95" i="182"/>
  <c r="A94" i="182"/>
  <c r="A93" i="182"/>
  <c r="A92" i="182"/>
  <c r="A91" i="182"/>
  <c r="A90" i="182"/>
  <c r="A89" i="182"/>
  <c r="A88" i="182"/>
  <c r="A87" i="182"/>
  <c r="A86" i="182"/>
  <c r="A85" i="182"/>
  <c r="A84" i="182"/>
  <c r="A83" i="182"/>
  <c r="A82" i="182"/>
  <c r="A81" i="182"/>
  <c r="A80" i="182"/>
  <c r="A79" i="182"/>
  <c r="A78" i="182"/>
  <c r="A77" i="182"/>
  <c r="A76" i="182"/>
  <c r="A75" i="182"/>
  <c r="A74" i="182"/>
  <c r="A73" i="182"/>
  <c r="A72" i="182"/>
  <c r="A71" i="182"/>
  <c r="A70" i="182"/>
  <c r="A69" i="182"/>
  <c r="A68" i="182"/>
  <c r="A67" i="182"/>
  <c r="A66" i="182"/>
  <c r="A65" i="182"/>
  <c r="A64" i="182"/>
  <c r="A63" i="182"/>
  <c r="A62" i="182"/>
  <c r="A61" i="182"/>
  <c r="A60" i="182"/>
  <c r="A59" i="182"/>
  <c r="A58" i="182"/>
  <c r="A57" i="182"/>
  <c r="A56" i="182"/>
  <c r="A55" i="182"/>
  <c r="A54" i="182"/>
  <c r="A53" i="182"/>
  <c r="A52" i="182"/>
  <c r="A51" i="182"/>
  <c r="A50" i="182"/>
  <c r="A49" i="182"/>
  <c r="A48" i="182"/>
  <c r="A47" i="182"/>
  <c r="A46" i="182"/>
  <c r="A45" i="182"/>
  <c r="A44" i="182"/>
  <c r="A43" i="182"/>
  <c r="A42" i="182"/>
  <c r="A41" i="182"/>
  <c r="A40" i="182"/>
  <c r="A39" i="182"/>
  <c r="A38" i="182"/>
  <c r="A37" i="182"/>
  <c r="A36" i="182"/>
  <c r="A35" i="182"/>
  <c r="A34" i="182"/>
  <c r="A33" i="182"/>
  <c r="A32" i="182"/>
  <c r="A31" i="182"/>
  <c r="A30" i="182"/>
  <c r="A29" i="182"/>
  <c r="A28" i="182"/>
  <c r="A27" i="182"/>
  <c r="A26" i="182"/>
  <c r="B264" i="176"/>
  <c r="B263" i="176"/>
  <c r="B262" i="176"/>
  <c r="B261" i="176"/>
  <c r="B260" i="176"/>
  <c r="B259" i="176"/>
  <c r="B258" i="176"/>
  <c r="O46" i="45"/>
  <c r="A254" i="176" s="1"/>
  <c r="B269" i="176"/>
  <c r="B257" i="176"/>
  <c r="B256" i="176"/>
  <c r="B320" i="176"/>
  <c r="B319" i="176"/>
  <c r="B318" i="176"/>
  <c r="B317" i="176"/>
  <c r="A317" i="176" s="1"/>
  <c r="B316" i="176"/>
  <c r="B315" i="176"/>
  <c r="B314" i="176"/>
  <c r="B313" i="176"/>
  <c r="A313" i="176" s="1"/>
  <c r="B312" i="176"/>
  <c r="B311" i="176"/>
  <c r="B310" i="176"/>
  <c r="A310" i="176" s="1"/>
  <c r="B309" i="176"/>
  <c r="B308" i="176"/>
  <c r="B307" i="176"/>
  <c r="B306" i="176"/>
  <c r="A306" i="176" s="1"/>
  <c r="B305" i="176"/>
  <c r="B303" i="176"/>
  <c r="B302" i="176"/>
  <c r="AP134" i="182"/>
  <c r="AO128" i="182"/>
  <c r="AP128" i="182"/>
  <c r="R45" i="151"/>
  <c r="Q2" i="151"/>
  <c r="V16" i="178"/>
  <c r="V67" i="178"/>
  <c r="V66" i="178"/>
  <c r="V65" i="178"/>
  <c r="V64" i="178"/>
  <c r="V63" i="178"/>
  <c r="V62" i="178"/>
  <c r="V61" i="178"/>
  <c r="V60" i="178"/>
  <c r="V59" i="178"/>
  <c r="V58" i="178"/>
  <c r="V57" i="178"/>
  <c r="V56" i="178"/>
  <c r="V55" i="178"/>
  <c r="V54" i="178"/>
  <c r="V53" i="178"/>
  <c r="V52" i="178"/>
  <c r="V51" i="178"/>
  <c r="V50" i="178"/>
  <c r="V49" i="178"/>
  <c r="V48" i="178"/>
  <c r="V47" i="178"/>
  <c r="V46" i="178"/>
  <c r="V45" i="178"/>
  <c r="V44" i="178"/>
  <c r="V43" i="178"/>
  <c r="V42" i="178"/>
  <c r="V41" i="178"/>
  <c r="V40" i="178"/>
  <c r="V39" i="178"/>
  <c r="V38" i="178"/>
  <c r="V37" i="178"/>
  <c r="V36" i="178"/>
  <c r="V35" i="178"/>
  <c r="V34" i="178"/>
  <c r="V33" i="178"/>
  <c r="V32" i="178"/>
  <c r="V31" i="178"/>
  <c r="V30" i="178"/>
  <c r="V29" i="178"/>
  <c r="Q27" i="178"/>
  <c r="V28" i="178"/>
  <c r="V27" i="178"/>
  <c r="X67" i="178"/>
  <c r="W67" i="178"/>
  <c r="X66" i="178"/>
  <c r="W66" i="178"/>
  <c r="X65" i="178"/>
  <c r="W65" i="178"/>
  <c r="X64" i="178"/>
  <c r="W64" i="178"/>
  <c r="X63" i="178"/>
  <c r="W63" i="178"/>
  <c r="X62" i="178"/>
  <c r="W62" i="178"/>
  <c r="X61" i="178"/>
  <c r="W61" i="178"/>
  <c r="X60" i="178"/>
  <c r="W60" i="178"/>
  <c r="X59" i="178"/>
  <c r="W59" i="178"/>
  <c r="X58" i="178"/>
  <c r="W58" i="178"/>
  <c r="X57" i="178"/>
  <c r="W57" i="178"/>
  <c r="X56" i="178"/>
  <c r="W56" i="178"/>
  <c r="X55" i="178"/>
  <c r="W55" i="178"/>
  <c r="X54" i="178"/>
  <c r="W54" i="178"/>
  <c r="X53" i="178"/>
  <c r="W53" i="178"/>
  <c r="X52" i="178"/>
  <c r="W52" i="178"/>
  <c r="X51" i="178"/>
  <c r="W51" i="178"/>
  <c r="X50" i="178"/>
  <c r="W50" i="178"/>
  <c r="X49" i="178"/>
  <c r="W49" i="178"/>
  <c r="X48" i="178"/>
  <c r="W48" i="178"/>
  <c r="X47" i="178"/>
  <c r="W47" i="178"/>
  <c r="X46" i="178"/>
  <c r="W46" i="178"/>
  <c r="X45" i="178"/>
  <c r="W45" i="178"/>
  <c r="X44" i="178"/>
  <c r="W44" i="178"/>
  <c r="X43" i="178"/>
  <c r="W43" i="178"/>
  <c r="X42" i="178"/>
  <c r="W42" i="178"/>
  <c r="X41" i="178"/>
  <c r="W41" i="178"/>
  <c r="X40" i="178"/>
  <c r="W40" i="178"/>
  <c r="X39" i="178"/>
  <c r="W39" i="178"/>
  <c r="X38" i="178"/>
  <c r="W38" i="178"/>
  <c r="X37" i="178"/>
  <c r="W37" i="178"/>
  <c r="X36" i="178"/>
  <c r="W36" i="178"/>
  <c r="X35" i="178"/>
  <c r="W35" i="178"/>
  <c r="X34" i="178"/>
  <c r="W34" i="178"/>
  <c r="X33" i="178"/>
  <c r="W33" i="178"/>
  <c r="X29" i="178"/>
  <c r="W29" i="178"/>
  <c r="T27" i="178"/>
  <c r="R27" i="178"/>
  <c r="P27" i="178"/>
  <c r="N27" i="178"/>
  <c r="L27" i="178"/>
  <c r="J27" i="178"/>
  <c r="X28" i="178"/>
  <c r="W28" i="178"/>
  <c r="E6" i="183"/>
  <c r="E6" i="187"/>
  <c r="E6" i="182"/>
  <c r="E6" i="180"/>
  <c r="E6" i="179"/>
  <c r="E6" i="178"/>
  <c r="E6" i="176"/>
  <c r="E6" i="175"/>
  <c r="E6" i="170"/>
  <c r="E6" i="151"/>
  <c r="E6" i="148"/>
  <c r="E6" i="185"/>
  <c r="E6" i="153"/>
  <c r="E6" i="56"/>
  <c r="E6" i="152"/>
  <c r="E6" i="45"/>
  <c r="E6" i="81"/>
  <c r="I16" i="81" a="1"/>
  <c r="I16" i="81"/>
  <c r="I19" i="81"/>
  <c r="I36" i="151" a="1"/>
  <c r="K36" i="151"/>
  <c r="K43" i="151"/>
  <c r="V23" i="180"/>
  <c r="R23" i="180"/>
  <c r="V24" i="180"/>
  <c r="V25" i="180"/>
  <c r="V26" i="180"/>
  <c r="V27" i="180"/>
  <c r="V28" i="180"/>
  <c r="V29" i="180"/>
  <c r="V30" i="180"/>
  <c r="V31" i="180"/>
  <c r="R31" i="180"/>
  <c r="V32" i="180"/>
  <c r="R32" i="180"/>
  <c r="V33" i="180"/>
  <c r="V34" i="180"/>
  <c r="R34" i="180"/>
  <c r="V35" i="180"/>
  <c r="R35" i="180"/>
  <c r="V36" i="180"/>
  <c r="V37" i="180"/>
  <c r="V38" i="180"/>
  <c r="V39" i="180"/>
  <c r="V40" i="180"/>
  <c r="V41" i="180"/>
  <c r="V42" i="180"/>
  <c r="V43" i="180"/>
  <c r="V44" i="180"/>
  <c r="V45" i="180"/>
  <c r="R45" i="180"/>
  <c r="V46" i="180"/>
  <c r="V47" i="180"/>
  <c r="V48" i="180"/>
  <c r="V49" i="180"/>
  <c r="R49" i="180"/>
  <c r="V50" i="180"/>
  <c r="R50" i="180"/>
  <c r="V51" i="180"/>
  <c r="V52" i="180"/>
  <c r="V60" i="180"/>
  <c r="R60" i="180"/>
  <c r="V61" i="180"/>
  <c r="R61" i="180"/>
  <c r="V62" i="180"/>
  <c r="V63" i="180"/>
  <c r="V64" i="180"/>
  <c r="R64" i="180"/>
  <c r="V65" i="180"/>
  <c r="V66" i="180"/>
  <c r="V67" i="180"/>
  <c r="R67" i="180"/>
  <c r="V68" i="180"/>
  <c r="R68" i="180"/>
  <c r="V69" i="180"/>
  <c r="V70" i="180"/>
  <c r="R70" i="180"/>
  <c r="V71" i="180"/>
  <c r="R71" i="180"/>
  <c r="V72" i="180"/>
  <c r="R72" i="180"/>
  <c r="V73" i="180"/>
  <c r="V74" i="180"/>
  <c r="V75" i="180"/>
  <c r="V76" i="180"/>
  <c r="V77" i="180"/>
  <c r="V78" i="180"/>
  <c r="V79" i="180"/>
  <c r="R79" i="180"/>
  <c r="P18" i="180"/>
  <c r="Q50" i="180" a="1"/>
  <c r="U79" i="180"/>
  <c r="P79" i="180"/>
  <c r="U78" i="180"/>
  <c r="R78" i="180"/>
  <c r="P78" i="180"/>
  <c r="U77" i="180"/>
  <c r="R77" i="180"/>
  <c r="P77" i="180"/>
  <c r="Q77" i="180" a="1"/>
  <c r="U76" i="180"/>
  <c r="R76" i="180"/>
  <c r="P76" i="180"/>
  <c r="U75" i="180"/>
  <c r="R75" i="180"/>
  <c r="P75" i="180"/>
  <c r="U74" i="180"/>
  <c r="R74" i="180"/>
  <c r="P74" i="180"/>
  <c r="U73" i="180"/>
  <c r="P73" i="180"/>
  <c r="U72" i="180"/>
  <c r="P72" i="180"/>
  <c r="U71" i="180"/>
  <c r="P71" i="180"/>
  <c r="U70" i="180"/>
  <c r="P70" i="180"/>
  <c r="U69" i="180"/>
  <c r="P69" i="180"/>
  <c r="U68" i="180"/>
  <c r="P68" i="180"/>
  <c r="U67" i="180"/>
  <c r="P67" i="180"/>
  <c r="U66" i="180"/>
  <c r="R66" i="180"/>
  <c r="P66" i="180"/>
  <c r="U65" i="180"/>
  <c r="R65" i="180"/>
  <c r="P65" i="180"/>
  <c r="U64" i="180"/>
  <c r="P64" i="180"/>
  <c r="U63" i="180"/>
  <c r="P63" i="180"/>
  <c r="U62" i="180"/>
  <c r="R62" i="180"/>
  <c r="P62" i="180"/>
  <c r="U61" i="180"/>
  <c r="P61" i="180"/>
  <c r="U60" i="180"/>
  <c r="P60" i="180"/>
  <c r="B294" i="176"/>
  <c r="B293" i="176"/>
  <c r="B292" i="176"/>
  <c r="B291" i="176"/>
  <c r="B290" i="176"/>
  <c r="B289" i="176"/>
  <c r="B288" i="176"/>
  <c r="B287" i="176"/>
  <c r="B286" i="176"/>
  <c r="B285" i="176"/>
  <c r="B284" i="176"/>
  <c r="B283" i="176"/>
  <c r="B282" i="176"/>
  <c r="B281" i="176"/>
  <c r="B280" i="176"/>
  <c r="B279" i="176"/>
  <c r="B278" i="176"/>
  <c r="B277" i="176"/>
  <c r="B276" i="176"/>
  <c r="B275" i="176"/>
  <c r="B274" i="176"/>
  <c r="B273" i="176"/>
  <c r="B272" i="176"/>
  <c r="B271" i="176"/>
  <c r="B270" i="176"/>
  <c r="B268" i="176"/>
  <c r="B267" i="176"/>
  <c r="B266" i="176"/>
  <c r="B265" i="176"/>
  <c r="B2" i="56"/>
  <c r="A1" i="56" s="1"/>
  <c r="L45" i="45"/>
  <c r="A304" i="176"/>
  <c r="M45" i="45"/>
  <c r="O45" i="45"/>
  <c r="H39" i="45"/>
  <c r="G39" i="45"/>
  <c r="U52" i="180"/>
  <c r="R52" i="180"/>
  <c r="P52" i="180"/>
  <c r="P32" i="180"/>
  <c r="U32" i="180"/>
  <c r="U51" i="180"/>
  <c r="R51" i="180"/>
  <c r="P51" i="180"/>
  <c r="U50" i="180"/>
  <c r="P50" i="180"/>
  <c r="U49" i="180"/>
  <c r="P49" i="180"/>
  <c r="U48" i="180"/>
  <c r="P48" i="180"/>
  <c r="U47" i="180"/>
  <c r="R47" i="180"/>
  <c r="P47" i="180"/>
  <c r="Q47" i="180" a="1"/>
  <c r="U46" i="180"/>
  <c r="R46" i="180"/>
  <c r="P46" i="180"/>
  <c r="U45" i="180"/>
  <c r="P45" i="180"/>
  <c r="U44" i="180"/>
  <c r="R44" i="180"/>
  <c r="P44" i="180"/>
  <c r="U43" i="180"/>
  <c r="R43" i="180"/>
  <c r="P43" i="180"/>
  <c r="U42" i="180"/>
  <c r="R42" i="180"/>
  <c r="P42" i="180"/>
  <c r="T79" i="187"/>
  <c r="S79" i="187"/>
  <c r="P79" i="187"/>
  <c r="N79" i="187"/>
  <c r="N19" i="187"/>
  <c r="O78" i="187" a="1"/>
  <c r="S52" i="187"/>
  <c r="T52" i="187"/>
  <c r="P52" i="187"/>
  <c r="S57" i="187"/>
  <c r="T57" i="187"/>
  <c r="S63" i="187"/>
  <c r="P63" i="187"/>
  <c r="T63" i="187"/>
  <c r="T75" i="187"/>
  <c r="S75" i="187"/>
  <c r="N75" i="187"/>
  <c r="T74" i="187"/>
  <c r="S74" i="187"/>
  <c r="N74" i="187"/>
  <c r="T73" i="187"/>
  <c r="S73" i="187"/>
  <c r="P73" i="187"/>
  <c r="N73" i="187"/>
  <c r="T72" i="187"/>
  <c r="S72" i="187"/>
  <c r="N72" i="187"/>
  <c r="T71" i="187"/>
  <c r="S71" i="187"/>
  <c r="N71" i="187"/>
  <c r="T70" i="187"/>
  <c r="S70" i="187"/>
  <c r="P70" i="187"/>
  <c r="N70" i="187"/>
  <c r="T69" i="187"/>
  <c r="S69" i="187"/>
  <c r="N69" i="187"/>
  <c r="T68" i="187"/>
  <c r="S68" i="187"/>
  <c r="N68" i="187"/>
  <c r="T67" i="187"/>
  <c r="P67" i="187"/>
  <c r="S67" i="187"/>
  <c r="N67" i="187"/>
  <c r="J68" i="45"/>
  <c r="P45" i="45"/>
  <c r="M46" i="45"/>
  <c r="A146" i="220" s="1"/>
  <c r="L46" i="45"/>
  <c r="A143" i="220" s="1"/>
  <c r="A38" i="176"/>
  <c r="AS124" i="182"/>
  <c r="AT124" i="182"/>
  <c r="AU124" i="182"/>
  <c r="AS123" i="182"/>
  <c r="AT123" i="182"/>
  <c r="AU123" i="182"/>
  <c r="AS122" i="182"/>
  <c r="AP122" i="182"/>
  <c r="AT122" i="182"/>
  <c r="AU122" i="182"/>
  <c r="AS121" i="182"/>
  <c r="AT121" i="182"/>
  <c r="AU121" i="182"/>
  <c r="AS120" i="182"/>
  <c r="AT120" i="182"/>
  <c r="AU120" i="182"/>
  <c r="AS119" i="182"/>
  <c r="AT119" i="182"/>
  <c r="AP119" i="182"/>
  <c r="AU119" i="182"/>
  <c r="AS118" i="182"/>
  <c r="AT118" i="182"/>
  <c r="AU118" i="182"/>
  <c r="AS117" i="182"/>
  <c r="AT117" i="182"/>
  <c r="AU117" i="182"/>
  <c r="AS116" i="182"/>
  <c r="AT116" i="182"/>
  <c r="AU116" i="182"/>
  <c r="AS115" i="182"/>
  <c r="AT115" i="182"/>
  <c r="AU115" i="182"/>
  <c r="AS114" i="182"/>
  <c r="AT114" i="182"/>
  <c r="AU114" i="182"/>
  <c r="AS113" i="182"/>
  <c r="AT113" i="182"/>
  <c r="AU113" i="182"/>
  <c r="AS112" i="182"/>
  <c r="AT112" i="182"/>
  <c r="AP112" i="182"/>
  <c r="AU112" i="182"/>
  <c r="AS111" i="182"/>
  <c r="AT111" i="182"/>
  <c r="AU111" i="182"/>
  <c r="AP111" i="182"/>
  <c r="AS110" i="182"/>
  <c r="AT110" i="182"/>
  <c r="AU110" i="182"/>
  <c r="AS109" i="182"/>
  <c r="AT109" i="182"/>
  <c r="AU109" i="182"/>
  <c r="AP109" i="182"/>
  <c r="AS108" i="182"/>
  <c r="AP108" i="182"/>
  <c r="AT108" i="182"/>
  <c r="AU108" i="182"/>
  <c r="AS107" i="182"/>
  <c r="AT107" i="182"/>
  <c r="AU107" i="182"/>
  <c r="AS106" i="182"/>
  <c r="AT106" i="182"/>
  <c r="AP106" i="182"/>
  <c r="AU106" i="182"/>
  <c r="AS105" i="182"/>
  <c r="AT105" i="182"/>
  <c r="AU105" i="182"/>
  <c r="AS104" i="182"/>
  <c r="AT104" i="182"/>
  <c r="AU104" i="182"/>
  <c r="AS103" i="182"/>
  <c r="AP103" i="182"/>
  <c r="AT103" i="182"/>
  <c r="AU103" i="182"/>
  <c r="AS102" i="182"/>
  <c r="AP102" i="182"/>
  <c r="AT102" i="182"/>
  <c r="AU102" i="182"/>
  <c r="AS101" i="182"/>
  <c r="AT101" i="182"/>
  <c r="AU101" i="182"/>
  <c r="AS100" i="182"/>
  <c r="AP100" i="182"/>
  <c r="AT100" i="182"/>
  <c r="AU100" i="182"/>
  <c r="AS99" i="182"/>
  <c r="AT99" i="182"/>
  <c r="AU99" i="182"/>
  <c r="AS98" i="182"/>
  <c r="AT98" i="182"/>
  <c r="AU98" i="182"/>
  <c r="AS97" i="182"/>
  <c r="AT97" i="182"/>
  <c r="AU97" i="182"/>
  <c r="AS96" i="182"/>
  <c r="AP96" i="182"/>
  <c r="AT96" i="182"/>
  <c r="AU96" i="182"/>
  <c r="AS95" i="182"/>
  <c r="AT95" i="182"/>
  <c r="AU95" i="182"/>
  <c r="AS94" i="182"/>
  <c r="AT94" i="182"/>
  <c r="AP94" i="182"/>
  <c r="AU94" i="182"/>
  <c r="AS93" i="182"/>
  <c r="AT93" i="182"/>
  <c r="AU93" i="182"/>
  <c r="AS92" i="182"/>
  <c r="AT92" i="182"/>
  <c r="AU92" i="182"/>
  <c r="AS91" i="182"/>
  <c r="AT91" i="182"/>
  <c r="AU91" i="182"/>
  <c r="AS90" i="182"/>
  <c r="AP90" i="182"/>
  <c r="AT90" i="182"/>
  <c r="AU90" i="182"/>
  <c r="AS89" i="182"/>
  <c r="AT89" i="182"/>
  <c r="AU89" i="182"/>
  <c r="AS88" i="182"/>
  <c r="AT88" i="182"/>
  <c r="AU88" i="182"/>
  <c r="AS87" i="182"/>
  <c r="AT87" i="182"/>
  <c r="AP87" i="182"/>
  <c r="AU87" i="182"/>
  <c r="AS86" i="182"/>
  <c r="AT86" i="182"/>
  <c r="AU86" i="182"/>
  <c r="AS85" i="182"/>
  <c r="AT85" i="182"/>
  <c r="AU85" i="182"/>
  <c r="AS84" i="182"/>
  <c r="AT84" i="182"/>
  <c r="AU84" i="182"/>
  <c r="AS83" i="182"/>
  <c r="AT83" i="182"/>
  <c r="AU83" i="182"/>
  <c r="AS82" i="182"/>
  <c r="AT82" i="182"/>
  <c r="AU82" i="182"/>
  <c r="AS81" i="182"/>
  <c r="AT81" i="182"/>
  <c r="AU81" i="182"/>
  <c r="AS80" i="182"/>
  <c r="AP80" i="182"/>
  <c r="AT80" i="182"/>
  <c r="AU80" i="182"/>
  <c r="AS79" i="182"/>
  <c r="AT79" i="182"/>
  <c r="AU79" i="182"/>
  <c r="AS78" i="182"/>
  <c r="AT78" i="182"/>
  <c r="AU78" i="182"/>
  <c r="AS77" i="182"/>
  <c r="AT77" i="182"/>
  <c r="AU77" i="182"/>
  <c r="AS76" i="182"/>
  <c r="AT76" i="182"/>
  <c r="AU76" i="182"/>
  <c r="AS75" i="182"/>
  <c r="AT75" i="182"/>
  <c r="AU75" i="182"/>
  <c r="AS74" i="182"/>
  <c r="AT74" i="182"/>
  <c r="AP74" i="182"/>
  <c r="AU74" i="182"/>
  <c r="AS73" i="182"/>
  <c r="AT73" i="182"/>
  <c r="AU73" i="182"/>
  <c r="AS72" i="182"/>
  <c r="AT72" i="182"/>
  <c r="AU72" i="182"/>
  <c r="AS71" i="182"/>
  <c r="AT71" i="182"/>
  <c r="AP71" i="182"/>
  <c r="AU71" i="182"/>
  <c r="AS70" i="182"/>
  <c r="AT70" i="182"/>
  <c r="AU70" i="182"/>
  <c r="AS69" i="182"/>
  <c r="AT69" i="182"/>
  <c r="AU69" i="182"/>
  <c r="AS68" i="182"/>
  <c r="AT68" i="182"/>
  <c r="AP68" i="182"/>
  <c r="AU68" i="182"/>
  <c r="AS67" i="182"/>
  <c r="AT67" i="182"/>
  <c r="AU67" i="182"/>
  <c r="AP67" i="182"/>
  <c r="AS66" i="182"/>
  <c r="AT66" i="182"/>
  <c r="AU66" i="182"/>
  <c r="AS65" i="182"/>
  <c r="AT65" i="182"/>
  <c r="AU65" i="182"/>
  <c r="AS64" i="182"/>
  <c r="AT64" i="182"/>
  <c r="AU64" i="182"/>
  <c r="AS63" i="182"/>
  <c r="AT63" i="182"/>
  <c r="AU63" i="182"/>
  <c r="AS62" i="182"/>
  <c r="AT62" i="182"/>
  <c r="AU62" i="182"/>
  <c r="AP62" i="182"/>
  <c r="AS61" i="182"/>
  <c r="AP61" i="182"/>
  <c r="AT61" i="182"/>
  <c r="AU61" i="182"/>
  <c r="AS60" i="182"/>
  <c r="AP60" i="182"/>
  <c r="AT60" i="182"/>
  <c r="AU60" i="182"/>
  <c r="AS59" i="182"/>
  <c r="AT59" i="182"/>
  <c r="AU59" i="182"/>
  <c r="AS58" i="182"/>
  <c r="AT58" i="182"/>
  <c r="AU58" i="182"/>
  <c r="AS57" i="182"/>
  <c r="AT57" i="182"/>
  <c r="AU57" i="182"/>
  <c r="AS56" i="182"/>
  <c r="AT56" i="182"/>
  <c r="AU56" i="182"/>
  <c r="AS55" i="182"/>
  <c r="AT55" i="182"/>
  <c r="AU55" i="182"/>
  <c r="AP55" i="182"/>
  <c r="AS54" i="182"/>
  <c r="AT54" i="182"/>
  <c r="AP54" i="182"/>
  <c r="AU54" i="182"/>
  <c r="AS53" i="182"/>
  <c r="AT53" i="182"/>
  <c r="AU53" i="182"/>
  <c r="AS52" i="182"/>
  <c r="AT52" i="182"/>
  <c r="AU52" i="182"/>
  <c r="AS51" i="182"/>
  <c r="AT51" i="182"/>
  <c r="AU51" i="182"/>
  <c r="AS50" i="182"/>
  <c r="AT50" i="182"/>
  <c r="AU50" i="182"/>
  <c r="AS49" i="182"/>
  <c r="AP49" i="182"/>
  <c r="AT49" i="182"/>
  <c r="AU49" i="182"/>
  <c r="AS48" i="182"/>
  <c r="AT48" i="182"/>
  <c r="AU48" i="182"/>
  <c r="AS47" i="182"/>
  <c r="AT47" i="182"/>
  <c r="AP47" i="182"/>
  <c r="AU47" i="182"/>
  <c r="AS46" i="182"/>
  <c r="AT46" i="182"/>
  <c r="AU46" i="182"/>
  <c r="AS45" i="182"/>
  <c r="AP45" i="182"/>
  <c r="AT45" i="182"/>
  <c r="AU45" i="182"/>
  <c r="AS44" i="182"/>
  <c r="AT44" i="182"/>
  <c r="AU44" i="182"/>
  <c r="AT43" i="182"/>
  <c r="AP43" i="182"/>
  <c r="AS43" i="182"/>
  <c r="AU43" i="182"/>
  <c r="AT42" i="182"/>
  <c r="AS42" i="182"/>
  <c r="AU42" i="182"/>
  <c r="AT41" i="182"/>
  <c r="AS41" i="182"/>
  <c r="AU41" i="182"/>
  <c r="AS40" i="182"/>
  <c r="AT40" i="182"/>
  <c r="AU40" i="182"/>
  <c r="AS39" i="182"/>
  <c r="AT39" i="182"/>
  <c r="AU39" i="182"/>
  <c r="AS38" i="182"/>
  <c r="AP38" i="182"/>
  <c r="AT38" i="182"/>
  <c r="AU38" i="182"/>
  <c r="AS37" i="182"/>
  <c r="AT37" i="182"/>
  <c r="AU37" i="182"/>
  <c r="AS36" i="182"/>
  <c r="AT36" i="182"/>
  <c r="AU36" i="182"/>
  <c r="AS35" i="182"/>
  <c r="AT35" i="182"/>
  <c r="AU35" i="182"/>
  <c r="AS34" i="182"/>
  <c r="AT34" i="182"/>
  <c r="AU34" i="182"/>
  <c r="AS33" i="182"/>
  <c r="AT33" i="182"/>
  <c r="AU33" i="182"/>
  <c r="AS32" i="182"/>
  <c r="AT32" i="182"/>
  <c r="AU32" i="182"/>
  <c r="AS31" i="182"/>
  <c r="AT31" i="182"/>
  <c r="AP31" i="182"/>
  <c r="AU31" i="182"/>
  <c r="AS30" i="182"/>
  <c r="AT30" i="182"/>
  <c r="AU30" i="182"/>
  <c r="AS29" i="182"/>
  <c r="AT29" i="182"/>
  <c r="AU29" i="182"/>
  <c r="AS28" i="182"/>
  <c r="AT28" i="182"/>
  <c r="AU28" i="182"/>
  <c r="AS27" i="182"/>
  <c r="AT27" i="182"/>
  <c r="AU27" i="182"/>
  <c r="AS26" i="182"/>
  <c r="AT26" i="182"/>
  <c r="AU26" i="182"/>
  <c r="AS25" i="182"/>
  <c r="AT25" i="182"/>
  <c r="AU25" i="182"/>
  <c r="AN124" i="182"/>
  <c r="AN23" i="182"/>
  <c r="AO66" i="182" a="1"/>
  <c r="AN123" i="182"/>
  <c r="AN122" i="182"/>
  <c r="AN121" i="182"/>
  <c r="AN120" i="182"/>
  <c r="AN119" i="182"/>
  <c r="AN118" i="182"/>
  <c r="AN117" i="182"/>
  <c r="AN116" i="182"/>
  <c r="AN115" i="182"/>
  <c r="AN114" i="182"/>
  <c r="AN113" i="182"/>
  <c r="AN112" i="182"/>
  <c r="AN111" i="182"/>
  <c r="AN110" i="182"/>
  <c r="AN109" i="182"/>
  <c r="AN108" i="182"/>
  <c r="AN107" i="182"/>
  <c r="AN106" i="182"/>
  <c r="AN105" i="182"/>
  <c r="AN104" i="182"/>
  <c r="AO104" i="182" a="1"/>
  <c r="AN103" i="182"/>
  <c r="AN102" i="182"/>
  <c r="AN101" i="182"/>
  <c r="AN100" i="182"/>
  <c r="AN99" i="182"/>
  <c r="AN98" i="182"/>
  <c r="AN97" i="182"/>
  <c r="AN96" i="182"/>
  <c r="AN95" i="182"/>
  <c r="AN94" i="182"/>
  <c r="AN93" i="182"/>
  <c r="AN92" i="182"/>
  <c r="AN91" i="182"/>
  <c r="AN90" i="182"/>
  <c r="AN89" i="182"/>
  <c r="AN88" i="182"/>
  <c r="AN87" i="182"/>
  <c r="AN86" i="182"/>
  <c r="AN85" i="182"/>
  <c r="AN84" i="182"/>
  <c r="AN83" i="182"/>
  <c r="AN82" i="182"/>
  <c r="AO82" i="182" a="1"/>
  <c r="AN81" i="182"/>
  <c r="AN80" i="182"/>
  <c r="AN79" i="182"/>
  <c r="AN78" i="182"/>
  <c r="AN77" i="182"/>
  <c r="AN76" i="182"/>
  <c r="AN75" i="182"/>
  <c r="AN74" i="182"/>
  <c r="AN73" i="182"/>
  <c r="AN72" i="182"/>
  <c r="AN71" i="182"/>
  <c r="AN70" i="182"/>
  <c r="AN69" i="182"/>
  <c r="AN68" i="182"/>
  <c r="AN67" i="182"/>
  <c r="AN66" i="182"/>
  <c r="AN65" i="182"/>
  <c r="AN64" i="182"/>
  <c r="AN63" i="182"/>
  <c r="AN62" i="182"/>
  <c r="AN61" i="182"/>
  <c r="AN60" i="182"/>
  <c r="AO60" i="182" a="1"/>
  <c r="AN59" i="182"/>
  <c r="AN58" i="182"/>
  <c r="AN57" i="182"/>
  <c r="AN56" i="182"/>
  <c r="AN55" i="182"/>
  <c r="AN54" i="182"/>
  <c r="AN53" i="182"/>
  <c r="AN52" i="182"/>
  <c r="AN51" i="182"/>
  <c r="AN50" i="182"/>
  <c r="AN49" i="182"/>
  <c r="AN48" i="182"/>
  <c r="AN47" i="182"/>
  <c r="AN46" i="182"/>
  <c r="AN45" i="182"/>
  <c r="AN44" i="182"/>
  <c r="AN2" i="182"/>
  <c r="AN43" i="182"/>
  <c r="H37" i="151" a="1"/>
  <c r="H37" i="151"/>
  <c r="H38" i="151"/>
  <c r="AM254" i="176"/>
  <c r="AL254" i="176"/>
  <c r="AK254" i="176"/>
  <c r="AJ254" i="176"/>
  <c r="AI254" i="176"/>
  <c r="AH254" i="176"/>
  <c r="AG254" i="176"/>
  <c r="AF254" i="176"/>
  <c r="AE254" i="176"/>
  <c r="AD254" i="176"/>
  <c r="AC254" i="176"/>
  <c r="AB254" i="176"/>
  <c r="AA254" i="176"/>
  <c r="Z254" i="176"/>
  <c r="Y254" i="176"/>
  <c r="X254" i="176"/>
  <c r="W254" i="176"/>
  <c r="V254" i="176"/>
  <c r="U254" i="176"/>
  <c r="AR320" i="176"/>
  <c r="AR319" i="176"/>
  <c r="AR318" i="176"/>
  <c r="AR317" i="176"/>
  <c r="AR316" i="176"/>
  <c r="AR315" i="176"/>
  <c r="AR314" i="176"/>
  <c r="AR313" i="176"/>
  <c r="AR312" i="176"/>
  <c r="AR311" i="176"/>
  <c r="AR310" i="176"/>
  <c r="AR309" i="176"/>
  <c r="AR308" i="176"/>
  <c r="AR307" i="176"/>
  <c r="AR306" i="176"/>
  <c r="AR305" i="176"/>
  <c r="AR304" i="176"/>
  <c r="AR303" i="176"/>
  <c r="AR302" i="176"/>
  <c r="AR301" i="176"/>
  <c r="AR247" i="176"/>
  <c r="AR246" i="176"/>
  <c r="AR245" i="176"/>
  <c r="AR244" i="176"/>
  <c r="AR243" i="176"/>
  <c r="AR242" i="176"/>
  <c r="AR241" i="176"/>
  <c r="AR240" i="176"/>
  <c r="AR239" i="176"/>
  <c r="AR238" i="176"/>
  <c r="AR237" i="176"/>
  <c r="AR236" i="176"/>
  <c r="AR235" i="176"/>
  <c r="AR234" i="176"/>
  <c r="AR233" i="176"/>
  <c r="AR232" i="176"/>
  <c r="AR231" i="176"/>
  <c r="AR230" i="176"/>
  <c r="AR229" i="176"/>
  <c r="AR228" i="176"/>
  <c r="AR227" i="176"/>
  <c r="AR226" i="176"/>
  <c r="AR225" i="176"/>
  <c r="AR224" i="176"/>
  <c r="AR223" i="176"/>
  <c r="AR222" i="176"/>
  <c r="AR221" i="176"/>
  <c r="AR220" i="176"/>
  <c r="AR219" i="176"/>
  <c r="AR218" i="176"/>
  <c r="AR217" i="176"/>
  <c r="H41" i="45"/>
  <c r="H40" i="45"/>
  <c r="H21" i="185"/>
  <c r="AO20" i="185"/>
  <c r="AP20" i="185" s="1"/>
  <c r="K22" i="81"/>
  <c r="K29" i="185"/>
  <c r="U39" i="180"/>
  <c r="R39" i="180"/>
  <c r="U35" i="180"/>
  <c r="U31" i="180"/>
  <c r="U27" i="180"/>
  <c r="R27" i="180"/>
  <c r="U23" i="180"/>
  <c r="H44" i="45"/>
  <c r="G44" i="45"/>
  <c r="H42" i="45"/>
  <c r="G42" i="45"/>
  <c r="G41" i="45"/>
  <c r="G40" i="45"/>
  <c r="H132" i="182"/>
  <c r="AP136" i="182" a="1"/>
  <c r="AP136" i="182"/>
  <c r="AP138" i="182" a="1"/>
  <c r="AP138" i="182"/>
  <c r="AP140" i="182" a="1"/>
  <c r="AP140" i="182"/>
  <c r="Q42" i="151" a="1"/>
  <c r="Q42" i="151"/>
  <c r="Q41" i="151" a="1"/>
  <c r="Q41" i="151"/>
  <c r="Q40" i="151" a="1"/>
  <c r="Q40" i="151"/>
  <c r="Q39" i="151"/>
  <c r="R36" i="151"/>
  <c r="AN42" i="182"/>
  <c r="AN41" i="182"/>
  <c r="AN40" i="182"/>
  <c r="AN39" i="182"/>
  <c r="AN38" i="182"/>
  <c r="AN37" i="182"/>
  <c r="AN25" i="182"/>
  <c r="T80" i="187"/>
  <c r="S80" i="187"/>
  <c r="T66" i="187"/>
  <c r="S66" i="187"/>
  <c r="P66" i="187"/>
  <c r="T65" i="187"/>
  <c r="S65" i="187"/>
  <c r="P65" i="187"/>
  <c r="T64" i="187"/>
  <c r="S64" i="187"/>
  <c r="T62" i="187"/>
  <c r="S62" i="187"/>
  <c r="T61" i="187"/>
  <c r="S61" i="187"/>
  <c r="T60" i="187"/>
  <c r="S60" i="187"/>
  <c r="T59" i="187"/>
  <c r="S59" i="187"/>
  <c r="T58" i="187"/>
  <c r="S58" i="187"/>
  <c r="P58" i="187"/>
  <c r="T56" i="187"/>
  <c r="S56" i="187"/>
  <c r="P56" i="187"/>
  <c r="T55" i="187"/>
  <c r="S55" i="187"/>
  <c r="T54" i="187"/>
  <c r="S54" i="187"/>
  <c r="P54" i="187"/>
  <c r="T53" i="187"/>
  <c r="S53" i="187"/>
  <c r="P53" i="187"/>
  <c r="T51" i="187"/>
  <c r="S51" i="187"/>
  <c r="T50" i="187"/>
  <c r="P50" i="187"/>
  <c r="S50" i="187"/>
  <c r="S22" i="187"/>
  <c r="P22" i="187"/>
  <c r="T22" i="187"/>
  <c r="S21" i="187"/>
  <c r="T21" i="187"/>
  <c r="P21" i="187"/>
  <c r="Y67" i="183"/>
  <c r="V67" i="183"/>
  <c r="Z67" i="183"/>
  <c r="AA67" i="183"/>
  <c r="T26" i="183"/>
  <c r="U47" i="183" a="1"/>
  <c r="U57" i="183" a="1"/>
  <c r="Y66" i="183"/>
  <c r="Z66" i="183"/>
  <c r="AA66" i="183"/>
  <c r="T66" i="183"/>
  <c r="T67" i="183"/>
  <c r="Y65" i="183"/>
  <c r="Z65" i="183"/>
  <c r="AA65" i="183"/>
  <c r="T65" i="183"/>
  <c r="Y64" i="183"/>
  <c r="Z64" i="183"/>
  <c r="V64" i="183"/>
  <c r="AA64" i="183"/>
  <c r="T64" i="183"/>
  <c r="AA63" i="183"/>
  <c r="Y63" i="183"/>
  <c r="Z63" i="183"/>
  <c r="T63" i="183"/>
  <c r="AA62" i="183"/>
  <c r="Z62" i="183"/>
  <c r="V62" i="183"/>
  <c r="Y62" i="183"/>
  <c r="T62" i="183"/>
  <c r="AA61" i="183"/>
  <c r="Y61" i="183"/>
  <c r="Z61" i="183"/>
  <c r="T61" i="183"/>
  <c r="Y60" i="183"/>
  <c r="Z60" i="183"/>
  <c r="AA60" i="183"/>
  <c r="T60" i="183"/>
  <c r="AA59" i="183"/>
  <c r="Z59" i="183"/>
  <c r="Y59" i="183"/>
  <c r="V59" i="183"/>
  <c r="T59" i="183"/>
  <c r="AA58" i="183"/>
  <c r="Z58" i="183"/>
  <c r="Y58" i="183"/>
  <c r="T58" i="183"/>
  <c r="AA57" i="183"/>
  <c r="Z57" i="183"/>
  <c r="Y57" i="183"/>
  <c r="V57" i="183"/>
  <c r="T57" i="183"/>
  <c r="Y56" i="183"/>
  <c r="Z56" i="183"/>
  <c r="AA56" i="183"/>
  <c r="T56" i="183"/>
  <c r="Y55" i="183"/>
  <c r="Z55" i="183"/>
  <c r="AA55" i="183"/>
  <c r="T55" i="183"/>
  <c r="AA54" i="183"/>
  <c r="Z54" i="183"/>
  <c r="V54" i="183"/>
  <c r="Y54" i="183"/>
  <c r="T54" i="183"/>
  <c r="AA53" i="183"/>
  <c r="Z53" i="183"/>
  <c r="Y53" i="183"/>
  <c r="T53" i="183"/>
  <c r="AA52" i="183"/>
  <c r="Z52" i="183"/>
  <c r="Y52" i="183"/>
  <c r="V52" i="183"/>
  <c r="T52" i="183"/>
  <c r="AA51" i="183"/>
  <c r="Z51" i="183"/>
  <c r="Y51" i="183"/>
  <c r="T51" i="183"/>
  <c r="AA50" i="183"/>
  <c r="Z50" i="183"/>
  <c r="Y50" i="183"/>
  <c r="V50" i="183"/>
  <c r="T50" i="183"/>
  <c r="Y49" i="183"/>
  <c r="Z49" i="183"/>
  <c r="AA49" i="183"/>
  <c r="T49" i="183"/>
  <c r="T48" i="183"/>
  <c r="Y48" i="183"/>
  <c r="Z48" i="183"/>
  <c r="V48" i="183"/>
  <c r="S18" i="179"/>
  <c r="S28" i="179"/>
  <c r="U28" i="179"/>
  <c r="S31" i="179"/>
  <c r="S30" i="179"/>
  <c r="S29" i="179"/>
  <c r="S27" i="179"/>
  <c r="S26" i="179"/>
  <c r="S25" i="179"/>
  <c r="S24" i="179"/>
  <c r="S23" i="179"/>
  <c r="S22" i="179"/>
  <c r="U31" i="179"/>
  <c r="U30" i="179"/>
  <c r="U29" i="179"/>
  <c r="U27" i="179"/>
  <c r="U26" i="179"/>
  <c r="U25" i="179"/>
  <c r="U24" i="179"/>
  <c r="U23" i="179"/>
  <c r="U22" i="179"/>
  <c r="P31" i="153"/>
  <c r="R31" i="153"/>
  <c r="B31" i="153"/>
  <c r="P30" i="153"/>
  <c r="R30" i="153"/>
  <c r="B30" i="153"/>
  <c r="P29" i="153"/>
  <c r="R29" i="153"/>
  <c r="B29" i="153"/>
  <c r="L18" i="170"/>
  <c r="L39" i="170"/>
  <c r="L38" i="170"/>
  <c r="L37" i="170"/>
  <c r="L36" i="170"/>
  <c r="L35" i="170"/>
  <c r="L34" i="170"/>
  <c r="L33" i="170"/>
  <c r="L32" i="170"/>
  <c r="L31" i="170"/>
  <c r="L30" i="170"/>
  <c r="L29" i="170"/>
  <c r="L28" i="170"/>
  <c r="L27" i="170"/>
  <c r="L26" i="170"/>
  <c r="L25" i="170"/>
  <c r="L24" i="170"/>
  <c r="L23" i="170"/>
  <c r="L22" i="170"/>
  <c r="L21" i="170"/>
  <c r="N2" i="170"/>
  <c r="AA48" i="183"/>
  <c r="N80" i="187"/>
  <c r="N66" i="187"/>
  <c r="N65" i="187"/>
  <c r="N64" i="187"/>
  <c r="N63" i="187"/>
  <c r="N62" i="187"/>
  <c r="N61" i="187"/>
  <c r="N60" i="187"/>
  <c r="N59" i="187"/>
  <c r="N58" i="187"/>
  <c r="N57" i="187"/>
  <c r="N56" i="187"/>
  <c r="N55" i="187"/>
  <c r="N54" i="187"/>
  <c r="N53" i="187"/>
  <c r="N2" i="187"/>
  <c r="N52" i="187"/>
  <c r="N51" i="187"/>
  <c r="N50" i="187"/>
  <c r="N22" i="187"/>
  <c r="N21" i="187"/>
  <c r="P41" i="180"/>
  <c r="P40" i="180"/>
  <c r="P39" i="180"/>
  <c r="P38" i="180"/>
  <c r="P37" i="180"/>
  <c r="P36" i="180"/>
  <c r="P35" i="180"/>
  <c r="P34" i="180"/>
  <c r="P33" i="180"/>
  <c r="P31" i="180"/>
  <c r="P30" i="180"/>
  <c r="P29" i="180"/>
  <c r="P28" i="180"/>
  <c r="P27" i="180"/>
  <c r="P26" i="180"/>
  <c r="P25" i="180"/>
  <c r="P23" i="180"/>
  <c r="P24" i="180"/>
  <c r="B2" i="187"/>
  <c r="G9" i="187" s="1"/>
  <c r="J74" i="45"/>
  <c r="K54" i="180"/>
  <c r="B2" i="180"/>
  <c r="G9" i="180" s="1"/>
  <c r="J71" i="45"/>
  <c r="Q37" i="180" a="1"/>
  <c r="Q38" i="180" a="1"/>
  <c r="Q41" i="180" a="1"/>
  <c r="U41" i="180"/>
  <c r="R41" i="180"/>
  <c r="U40" i="180"/>
  <c r="R40" i="180"/>
  <c r="U38" i="180"/>
  <c r="R38" i="180"/>
  <c r="U37" i="180"/>
  <c r="R37" i="180"/>
  <c r="U36" i="180"/>
  <c r="R36" i="180"/>
  <c r="Q35" i="180" a="1"/>
  <c r="U34" i="180"/>
  <c r="U33" i="180"/>
  <c r="R33" i="180"/>
  <c r="U30" i="180"/>
  <c r="R30" i="180"/>
  <c r="U29" i="180"/>
  <c r="R29" i="180"/>
  <c r="U28" i="180"/>
  <c r="R28" i="180"/>
  <c r="Q28" i="180" a="1"/>
  <c r="U26" i="180"/>
  <c r="R26" i="180"/>
  <c r="U25" i="180"/>
  <c r="R25" i="180"/>
  <c r="U24" i="180"/>
  <c r="R24" i="180"/>
  <c r="B2" i="185"/>
  <c r="G9" i="185" s="1"/>
  <c r="J61" i="45"/>
  <c r="B2" i="175"/>
  <c r="G9" i="175" s="1"/>
  <c r="B2" i="176"/>
  <c r="G9" i="176" s="1"/>
  <c r="B2" i="178"/>
  <c r="G9" i="178" s="1"/>
  <c r="B2" i="182"/>
  <c r="G9" i="182" s="1"/>
  <c r="J72" i="45"/>
  <c r="B2" i="183"/>
  <c r="G9" i="183" s="1"/>
  <c r="B2" i="170"/>
  <c r="G9" i="170" s="1"/>
  <c r="J69" i="45"/>
  <c r="J67" i="45"/>
  <c r="J65" i="45"/>
  <c r="J63" i="45"/>
  <c r="J60" i="45"/>
  <c r="J53" i="45"/>
  <c r="J62" i="45"/>
  <c r="J52" i="45"/>
  <c r="J75" i="45"/>
  <c r="B2" i="153"/>
  <c r="G9" i="153" s="1"/>
  <c r="O2" i="153"/>
  <c r="P20" i="153"/>
  <c r="P21" i="153"/>
  <c r="Q21" i="153"/>
  <c r="I50" i="152"/>
  <c r="I48" i="152"/>
  <c r="I46" i="152"/>
  <c r="I44" i="152"/>
  <c r="I42" i="152"/>
  <c r="I24" i="152"/>
  <c r="I22" i="152"/>
  <c r="B2" i="152"/>
  <c r="A1" i="152" s="1"/>
  <c r="R54" i="151"/>
  <c r="B54" i="151"/>
  <c r="R53" i="151"/>
  <c r="B53" i="151"/>
  <c r="R52" i="151"/>
  <c r="B52" i="151"/>
  <c r="R51" i="151"/>
  <c r="B51" i="151"/>
  <c r="R50" i="151"/>
  <c r="B50" i="151"/>
  <c r="R21" i="151"/>
  <c r="B21" i="151" s="1"/>
  <c r="R20" i="151"/>
  <c r="B20" i="151" s="1"/>
  <c r="R31" i="151"/>
  <c r="R30" i="151"/>
  <c r="B30" i="151"/>
  <c r="R24" i="151"/>
  <c r="R23" i="151"/>
  <c r="B23" i="151" s="1"/>
  <c r="O30" i="148"/>
  <c r="O44" i="148"/>
  <c r="B44" i="148"/>
  <c r="O33" i="148"/>
  <c r="P33" i="148"/>
  <c r="B33" i="148"/>
  <c r="O32" i="148"/>
  <c r="B32" i="148"/>
  <c r="O28" i="148"/>
  <c r="B28" i="148"/>
  <c r="O26" i="148"/>
  <c r="B26" i="148"/>
  <c r="O25" i="148"/>
  <c r="B25" i="148"/>
  <c r="O24" i="148"/>
  <c r="B24" i="148"/>
  <c r="O23" i="148"/>
  <c r="B23" i="148"/>
  <c r="O22" i="148"/>
  <c r="B22" i="148"/>
  <c r="O20" i="148"/>
  <c r="B20" i="148"/>
  <c r="O18" i="148"/>
  <c r="O19" i="148"/>
  <c r="P19" i="148"/>
  <c r="B19" i="148"/>
  <c r="C3" i="138"/>
  <c r="B2" i="151"/>
  <c r="G9" i="151" s="1"/>
  <c r="J66" i="45"/>
  <c r="N2" i="148"/>
  <c r="B2" i="148"/>
  <c r="G9" i="148" s="1"/>
  <c r="H25" i="45"/>
  <c r="H26" i="45" s="1"/>
  <c r="B2" i="45"/>
  <c r="G9" i="45" s="1"/>
  <c r="B2" i="81"/>
  <c r="G9" i="81" s="1"/>
  <c r="J50" i="45"/>
  <c r="O6" i="56"/>
  <c r="G20" i="81"/>
  <c r="AO28" i="182" a="1"/>
  <c r="AO40" i="182" a="1"/>
  <c r="AO34" i="182" a="1"/>
  <c r="AN28" i="182"/>
  <c r="AN27" i="182"/>
  <c r="AN26" i="182"/>
  <c r="AN29" i="182"/>
  <c r="AN30" i="182"/>
  <c r="AN31" i="182"/>
  <c r="AN32" i="182"/>
  <c r="AN33" i="182"/>
  <c r="AN34" i="182"/>
  <c r="AN35" i="182"/>
  <c r="AN36" i="182"/>
  <c r="Q24" i="180" a="1"/>
  <c r="Q34" i="180" a="1"/>
  <c r="Q36" i="180" a="1"/>
  <c r="M26" i="170" a="1"/>
  <c r="M25" i="170" a="1"/>
  <c r="Q25" i="180" a="1"/>
  <c r="Q27" i="180" a="1"/>
  <c r="M33" i="170" a="1"/>
  <c r="M32" i="170" a="1"/>
  <c r="AR292" i="176"/>
  <c r="AR291" i="176"/>
  <c r="AR288" i="176"/>
  <c r="AR287" i="176"/>
  <c r="AR294" i="176"/>
  <c r="AR293" i="176"/>
  <c r="AR290" i="176"/>
  <c r="AR289" i="176"/>
  <c r="AR286" i="176"/>
  <c r="AR285" i="176"/>
  <c r="U60" i="183" a="1"/>
  <c r="M23" i="170" a="1"/>
  <c r="L16" i="179"/>
  <c r="K16" i="180"/>
  <c r="Q79" i="180" a="1"/>
  <c r="U56" i="183" a="1"/>
  <c r="U50" i="183" a="1"/>
  <c r="U54" i="183" a="1"/>
  <c r="U61" i="183" a="1"/>
  <c r="M39" i="170" a="1"/>
  <c r="M39" i="170"/>
  <c r="M21" i="170" a="1"/>
  <c r="M38" i="170" a="1"/>
  <c r="AO54" i="182" a="1"/>
  <c r="AO44" i="182" a="1"/>
  <c r="AO119" i="182" a="1"/>
  <c r="AO117" i="182" a="1"/>
  <c r="AO103" i="182" a="1"/>
  <c r="AO93" i="182" a="1"/>
  <c r="AO87" i="182" a="1"/>
  <c r="AO85" i="182" a="1"/>
  <c r="AO71" i="182" a="1"/>
  <c r="AO61" i="182" a="1"/>
  <c r="AO55" i="182" a="1"/>
  <c r="AO53" i="182" a="1"/>
  <c r="Q62" i="180" a="1"/>
  <c r="Q66" i="180" a="1"/>
  <c r="Q70" i="180" a="1"/>
  <c r="Q74" i="180" a="1"/>
  <c r="Q78" i="180" a="1"/>
  <c r="H40" i="151"/>
  <c r="H41" i="151"/>
  <c r="H134" i="182"/>
  <c r="U64" i="183" a="1"/>
  <c r="U58" i="183" a="1"/>
  <c r="U55" i="183" a="1"/>
  <c r="U67" i="183" a="1"/>
  <c r="O75" i="187" a="1"/>
  <c r="H136" i="182"/>
  <c r="W30" i="178"/>
  <c r="W27" i="178"/>
  <c r="K27" i="178"/>
  <c r="I27" i="178"/>
  <c r="M27" i="178"/>
  <c r="X32" i="178"/>
  <c r="W32" i="178"/>
  <c r="X31" i="178"/>
  <c r="W31" i="178"/>
  <c r="S254" i="176"/>
  <c r="AR22" i="176"/>
  <c r="AR263" i="176"/>
  <c r="AR260" i="176"/>
  <c r="Q254" i="176"/>
  <c r="AR256" i="176"/>
  <c r="O254" i="176"/>
  <c r="AR275" i="176"/>
  <c r="AR258" i="176"/>
  <c r="AR257" i="176"/>
  <c r="AR284" i="176"/>
  <c r="AR280" i="176"/>
  <c r="AR276" i="176"/>
  <c r="AR272" i="176"/>
  <c r="AR268" i="176"/>
  <c r="AR273" i="176"/>
  <c r="AR267" i="176"/>
  <c r="AR265" i="176"/>
  <c r="AR279" i="176"/>
  <c r="AR278" i="176"/>
  <c r="AR266" i="176"/>
  <c r="L254" i="176"/>
  <c r="AR283" i="176"/>
  <c r="AR282" i="176"/>
  <c r="P254" i="176"/>
  <c r="AR264" i="176"/>
  <c r="AR262" i="176"/>
  <c r="AR259" i="176"/>
  <c r="AR254" i="176" s="1"/>
  <c r="K254" i="176"/>
  <c r="AR255" i="176"/>
  <c r="AR261" i="176"/>
  <c r="R254" i="176"/>
  <c r="N254" i="176"/>
  <c r="M254" i="176"/>
  <c r="M40" i="176"/>
  <c r="T254" i="176"/>
  <c r="AR271" i="176"/>
  <c r="AR281" i="176"/>
  <c r="AR277" i="176"/>
  <c r="AR274" i="176"/>
  <c r="AR270" i="176"/>
  <c r="AR269" i="176"/>
  <c r="O27" i="178"/>
  <c r="S27" i="178"/>
  <c r="X30" i="178"/>
  <c r="AR26" i="176"/>
  <c r="AR30" i="176"/>
  <c r="J36" i="151"/>
  <c r="J43" i="151"/>
  <c r="B17" i="56"/>
  <c r="B18" i="148"/>
  <c r="O80" i="187" a="1"/>
  <c r="H39" i="151"/>
  <c r="U62" i="183" a="1"/>
  <c r="U63" i="183" a="1"/>
  <c r="U59" i="183" a="1"/>
  <c r="AO39" i="182" a="1"/>
  <c r="AO37" i="182" a="1"/>
  <c r="AO78" i="182" a="1"/>
  <c r="AO86" i="182" a="1"/>
  <c r="AO102" i="182" a="1"/>
  <c r="AO110" i="182" a="1"/>
  <c r="P41" i="148"/>
  <c r="B41" i="148"/>
  <c r="I17" i="81"/>
  <c r="I18" i="81"/>
  <c r="H142" i="182"/>
  <c r="H138" i="182"/>
  <c r="H42" i="151"/>
  <c r="P6" i="218"/>
  <c r="I36" i="151"/>
  <c r="I43" i="151"/>
  <c r="K40" i="176"/>
  <c r="Q40" i="176"/>
  <c r="O40" i="176"/>
  <c r="S40" i="176"/>
  <c r="M147" i="176"/>
  <c r="Q147" i="176"/>
  <c r="S147" i="176"/>
  <c r="AR148" i="176"/>
  <c r="AR149" i="176"/>
  <c r="AR150" i="176"/>
  <c r="AR152" i="176"/>
  <c r="AR157" i="176"/>
  <c r="AR158" i="176"/>
  <c r="AR159" i="176"/>
  <c r="AR166" i="176"/>
  <c r="AR169" i="176"/>
  <c r="AR170" i="176"/>
  <c r="AR172" i="176"/>
  <c r="AR176" i="176"/>
  <c r="AR178" i="176"/>
  <c r="AR180" i="176"/>
  <c r="AR182" i="176"/>
  <c r="AR184" i="176"/>
  <c r="AR186" i="176"/>
  <c r="AR190" i="176"/>
  <c r="AR191" i="176"/>
  <c r="AR192" i="176"/>
  <c r="AR200" i="176"/>
  <c r="AR164" i="176"/>
  <c r="AR168" i="176"/>
  <c r="AR198" i="176"/>
  <c r="R147" i="176"/>
  <c r="AR156" i="176"/>
  <c r="AR160" i="176"/>
  <c r="P40" i="176"/>
  <c r="T147" i="176"/>
  <c r="AR194" i="176"/>
  <c r="AR201" i="176"/>
  <c r="AR202" i="176"/>
  <c r="AR206" i="176"/>
  <c r="AR210" i="176"/>
  <c r="AR214" i="176"/>
  <c r="AT147" i="176"/>
  <c r="AT40" i="176"/>
  <c r="AR216" i="176"/>
  <c r="P147" i="176"/>
  <c r="AR208" i="176"/>
  <c r="AR212" i="176"/>
  <c r="AR174" i="176"/>
  <c r="AR215" i="176"/>
  <c r="T40" i="176"/>
  <c r="AR163" i="176"/>
  <c r="AR165" i="176"/>
  <c r="AR179" i="176"/>
  <c r="AR189" i="176"/>
  <c r="L40" i="176"/>
  <c r="L147" i="176"/>
  <c r="AR154" i="176"/>
  <c r="AR188" i="176"/>
  <c r="AR196" i="176"/>
  <c r="AR199" i="176"/>
  <c r="AR204" i="176"/>
  <c r="AR213" i="176"/>
  <c r="AP40" i="176"/>
  <c r="AP147" i="176"/>
  <c r="AR162" i="176"/>
  <c r="AR203" i="176"/>
  <c r="N40" i="176"/>
  <c r="R40" i="176"/>
  <c r="AR151" i="176"/>
  <c r="AR153" i="176"/>
  <c r="AR155" i="176"/>
  <c r="AR161" i="176"/>
  <c r="AR167" i="176"/>
  <c r="AR171" i="176"/>
  <c r="AR173" i="176"/>
  <c r="AR175" i="176"/>
  <c r="AR181" i="176"/>
  <c r="AR183" i="176"/>
  <c r="AR185" i="176"/>
  <c r="AR187" i="176"/>
  <c r="AR193" i="176"/>
  <c r="AR195" i="176"/>
  <c r="AR197" i="176"/>
  <c r="AR205" i="176"/>
  <c r="AR207" i="176"/>
  <c r="AR209" i="176"/>
  <c r="AR211" i="176"/>
  <c r="AR177" i="176"/>
  <c r="N147" i="176"/>
  <c r="AG102" i="221"/>
  <c r="L12" i="221"/>
  <c r="AG103" i="221"/>
  <c r="AH107" i="221"/>
  <c r="AJ107" i="221"/>
  <c r="AG106" i="221"/>
  <c r="L105" i="221"/>
  <c r="L106" i="221"/>
  <c r="L75" i="221"/>
  <c r="AG111" i="221"/>
  <c r="AH98" i="221"/>
  <c r="AJ98" i="221"/>
  <c r="AG95" i="221"/>
  <c r="AH20" i="221"/>
  <c r="AJ20" i="221"/>
  <c r="AH103" i="221"/>
  <c r="AJ103" i="221"/>
  <c r="AH102" i="221"/>
  <c r="AJ102" i="221"/>
  <c r="AH76" i="221"/>
  <c r="AJ76" i="221"/>
  <c r="AH48" i="221"/>
  <c r="AJ48" i="221"/>
  <c r="L108" i="221"/>
  <c r="AG108" i="221"/>
  <c r="AH108" i="221"/>
  <c r="AJ108" i="221"/>
  <c r="L100" i="221"/>
  <c r="AG100" i="221"/>
  <c r="AH100" i="221"/>
  <c r="AJ100" i="221"/>
  <c r="AH104" i="221"/>
  <c r="AJ104" i="221"/>
  <c r="L96" i="221"/>
  <c r="AG96" i="221"/>
  <c r="AH96" i="221"/>
  <c r="AJ96" i="221"/>
  <c r="L84" i="221"/>
  <c r="L49" i="221"/>
  <c r="L82" i="221"/>
  <c r="L90" i="221"/>
  <c r="L57" i="221"/>
  <c r="AH109" i="221"/>
  <c r="AJ109" i="221"/>
  <c r="AG105" i="221"/>
  <c r="AH105" i="221"/>
  <c r="AJ105" i="221"/>
  <c r="AG101" i="221"/>
  <c r="AH101" i="221"/>
  <c r="AJ101" i="221"/>
  <c r="AG97" i="221"/>
  <c r="AH97" i="221"/>
  <c r="AJ97" i="221"/>
  <c r="L92" i="221"/>
  <c r="L80" i="221"/>
  <c r="L77" i="221"/>
  <c r="L65" i="221"/>
  <c r="L31" i="221"/>
  <c r="L15" i="221"/>
  <c r="L45" i="221"/>
  <c r="L30" i="221"/>
  <c r="AH30" i="221"/>
  <c r="AJ30" i="221"/>
  <c r="L23" i="221"/>
  <c r="AH43" i="221"/>
  <c r="AJ43" i="221"/>
  <c r="L22" i="221"/>
  <c r="AR255" i="220"/>
  <c r="AR254" i="220" s="1"/>
  <c r="AI49" i="221"/>
  <c r="AK49" i="221"/>
  <c r="AI31" i="221"/>
  <c r="AK31" i="221"/>
  <c r="AI100" i="221"/>
  <c r="AK100" i="221"/>
  <c r="L32" i="221"/>
  <c r="AH93" i="221"/>
  <c r="AJ93" i="221"/>
  <c r="L93" i="221"/>
  <c r="L81" i="221"/>
  <c r="AH81" i="221"/>
  <c r="AJ81" i="221"/>
  <c r="L73" i="221"/>
  <c r="AQ128" i="182"/>
  <c r="B128" i="182"/>
  <c r="AI47" i="221"/>
  <c r="AK47" i="221"/>
  <c r="L44" i="221"/>
  <c r="B24" i="151"/>
  <c r="M34" i="170" a="1"/>
  <c r="M31" i="170" a="1"/>
  <c r="M20" i="170" a="1"/>
  <c r="M36" i="170" a="1"/>
  <c r="M27" i="170" a="1"/>
  <c r="M24" i="170" a="1"/>
  <c r="M37" i="170" a="1"/>
  <c r="M22" i="170" a="1"/>
  <c r="T29" i="179" a="1"/>
  <c r="O79" i="187" a="1"/>
  <c r="O63" i="187" a="1"/>
  <c r="O64" i="187" a="1"/>
  <c r="O54" i="187" a="1"/>
  <c r="O55" i="187" a="1"/>
  <c r="O59" i="187" a="1"/>
  <c r="O67" i="187" a="1"/>
  <c r="O68" i="187" a="1"/>
  <c r="L64" i="221"/>
  <c r="L13" i="221"/>
  <c r="M28" i="170" a="1"/>
  <c r="U66" i="183" a="1"/>
  <c r="U49" i="183" a="1"/>
  <c r="U53" i="183" a="1"/>
  <c r="U51" i="183" a="1"/>
  <c r="U65" i="183" a="1"/>
  <c r="U48" i="183" a="1"/>
  <c r="U52" i="183" a="1"/>
  <c r="L109" i="221"/>
  <c r="AG109" i="221"/>
  <c r="L71" i="221"/>
  <c r="L48" i="221"/>
  <c r="Q71" i="180" a="1"/>
  <c r="Q68" i="180" a="1"/>
  <c r="Q65" i="180" a="1"/>
  <c r="Q52" i="180" a="1"/>
  <c r="Q48" i="180" a="1"/>
  <c r="Q44" i="180" a="1"/>
  <c r="Q75" i="180" a="1"/>
  <c r="Q72" i="180" a="1"/>
  <c r="Q69" i="180" a="1"/>
  <c r="Q49" i="180" a="1"/>
  <c r="Q45" i="180" a="1"/>
  <c r="B37" i="148"/>
  <c r="L94" i="221"/>
  <c r="L27" i="221"/>
  <c r="L19" i="221"/>
  <c r="K30" i="185"/>
  <c r="AH111" i="221"/>
  <c r="AJ111" i="221"/>
  <c r="AG20" i="221"/>
  <c r="AG44" i="221"/>
  <c r="AH44" i="221"/>
  <c r="AJ44" i="221"/>
  <c r="AG83" i="221"/>
  <c r="AG64" i="221"/>
  <c r="AH64" i="221"/>
  <c r="AJ64" i="221"/>
  <c r="AG47" i="221"/>
  <c r="AH47" i="221"/>
  <c r="AJ47" i="221"/>
  <c r="AG59" i="221"/>
  <c r="AH59" i="221"/>
  <c r="AJ59" i="221"/>
  <c r="AH83" i="221"/>
  <c r="AJ83" i="221"/>
  <c r="AG42" i="221"/>
  <c r="AH42" i="221"/>
  <c r="AJ42" i="221"/>
  <c r="AG73" i="221"/>
  <c r="AG93" i="221"/>
  <c r="AG55" i="221"/>
  <c r="AH55" i="221"/>
  <c r="AJ55" i="221"/>
  <c r="AG94" i="221"/>
  <c r="AG53" i="221"/>
  <c r="AG19" i="221"/>
  <c r="AH19" i="221"/>
  <c r="AJ19" i="221"/>
  <c r="AG86" i="221"/>
  <c r="AG32" i="221"/>
  <c r="AH32" i="221"/>
  <c r="AJ32" i="221"/>
  <c r="AG71" i="221"/>
  <c r="AG17" i="221"/>
  <c r="AH17" i="221"/>
  <c r="AJ17" i="221"/>
  <c r="AG27" i="221"/>
  <c r="AH27" i="221"/>
  <c r="AJ27" i="221"/>
  <c r="AG48" i="221"/>
  <c r="AG68" i="221"/>
  <c r="AG81" i="221"/>
  <c r="AG35" i="221"/>
  <c r="AH35" i="221"/>
  <c r="AJ35" i="221"/>
  <c r="AG43" i="221"/>
  <c r="AG58" i="221"/>
  <c r="AH58" i="221"/>
  <c r="AJ58" i="221"/>
  <c r="AG30" i="221"/>
  <c r="AG77" i="221"/>
  <c r="AG62" i="221"/>
  <c r="AH62" i="221"/>
  <c r="AJ62" i="221"/>
  <c r="AG57" i="221"/>
  <c r="AH57" i="221"/>
  <c r="AJ57" i="221"/>
  <c r="AG36" i="221"/>
  <c r="AH36" i="221"/>
  <c r="AJ36" i="221"/>
  <c r="AG92" i="221"/>
  <c r="AG72" i="221"/>
  <c r="AG51" i="221"/>
  <c r="AH51" i="221"/>
  <c r="AJ51" i="221"/>
  <c r="AG65" i="221"/>
  <c r="AH65" i="221"/>
  <c r="AJ65" i="221"/>
  <c r="AG84" i="221"/>
  <c r="AG67" i="221"/>
  <c r="AH67" i="221"/>
  <c r="AJ67" i="221"/>
  <c r="AG75" i="221"/>
  <c r="AG45" i="221"/>
  <c r="AH45" i="221"/>
  <c r="AJ45" i="221"/>
  <c r="AG39" i="221"/>
  <c r="AH39" i="221"/>
  <c r="AJ39" i="221"/>
  <c r="AG22" i="221"/>
  <c r="AH22" i="221"/>
  <c r="AJ22" i="221"/>
  <c r="AG69" i="221"/>
  <c r="AG23" i="221"/>
  <c r="AH23" i="221"/>
  <c r="AJ23" i="221"/>
  <c r="AG34" i="221"/>
  <c r="AH34" i="221"/>
  <c r="AJ34" i="221"/>
  <c r="AG52" i="221"/>
  <c r="AH52" i="221"/>
  <c r="AJ52" i="221"/>
  <c r="AG46" i="221"/>
  <c r="AH46" i="221"/>
  <c r="AJ46" i="221"/>
  <c r="AG31" i="221"/>
  <c r="AH31" i="221"/>
  <c r="AJ31" i="221"/>
  <c r="AG80" i="221"/>
  <c r="AG82" i="221"/>
  <c r="AG63" i="221"/>
  <c r="AH63" i="221"/>
  <c r="AJ63" i="221"/>
  <c r="AG89" i="221"/>
  <c r="AG78" i="221"/>
  <c r="AG79" i="221"/>
  <c r="AG76" i="221"/>
  <c r="AG88" i="221"/>
  <c r="AG60" i="221"/>
  <c r="AH60" i="221"/>
  <c r="AJ60" i="221"/>
  <c r="AG90" i="221"/>
  <c r="AH15" i="221"/>
  <c r="AJ15" i="221"/>
  <c r="AG26" i="221"/>
  <c r="AH26" i="221"/>
  <c r="AJ26" i="221"/>
  <c r="AG49" i="221"/>
  <c r="AH49" i="221"/>
  <c r="AJ49" i="221"/>
  <c r="AG66" i="221"/>
  <c r="AH66" i="221"/>
  <c r="AJ66" i="221"/>
  <c r="AG40" i="221"/>
  <c r="AH40" i="221"/>
  <c r="AJ40" i="221"/>
  <c r="AH92" i="221"/>
  <c r="AJ92" i="221"/>
  <c r="AH87" i="221"/>
  <c r="AJ87" i="221"/>
  <c r="AH68" i="221"/>
  <c r="AJ68" i="221"/>
  <c r="AH94" i="221"/>
  <c r="AJ94" i="221"/>
  <c r="AH88" i="221"/>
  <c r="AJ88" i="221"/>
  <c r="AH75" i="221"/>
  <c r="AJ75" i="221"/>
  <c r="AI75" i="221"/>
  <c r="AK75" i="221"/>
  <c r="AH90" i="221"/>
  <c r="AJ90" i="221"/>
  <c r="AH82" i="221"/>
  <c r="AJ82" i="221"/>
  <c r="AH77" i="221"/>
  <c r="AJ77" i="221"/>
  <c r="AI77" i="221"/>
  <c r="AK77" i="221"/>
  <c r="AH84" i="221"/>
  <c r="AJ84" i="221"/>
  <c r="AH86" i="221"/>
  <c r="AJ86" i="221"/>
  <c r="AH78" i="221"/>
  <c r="AJ78" i="221"/>
  <c r="AH71" i="221"/>
  <c r="AJ71" i="221"/>
  <c r="AH73" i="221"/>
  <c r="AJ73" i="221"/>
  <c r="AH79" i="221"/>
  <c r="AJ79" i="221"/>
  <c r="AH89" i="221"/>
  <c r="AJ89" i="221"/>
  <c r="AH80" i="221"/>
  <c r="AJ80" i="221"/>
  <c r="AH69" i="221"/>
  <c r="AJ69" i="221"/>
  <c r="AH72" i="221"/>
  <c r="AJ72" i="221"/>
  <c r="L33" i="221"/>
  <c r="AG33" i="221"/>
  <c r="AH33" i="221"/>
  <c r="AJ33" i="221"/>
  <c r="L25" i="221"/>
  <c r="AG25" i="221"/>
  <c r="AH25" i="221"/>
  <c r="AJ25" i="221"/>
  <c r="AH91" i="221"/>
  <c r="AJ91" i="221"/>
  <c r="AG91" i="221"/>
  <c r="L91" i="221"/>
  <c r="L85" i="221"/>
  <c r="AG85" i="221"/>
  <c r="AH85" i="221"/>
  <c r="AJ85" i="221"/>
  <c r="AH61" i="221"/>
  <c r="AJ61" i="221"/>
  <c r="L61" i="221"/>
  <c r="AG61" i="221"/>
  <c r="L41" i="221"/>
  <c r="AG41" i="221"/>
  <c r="AH41" i="221"/>
  <c r="AJ41" i="221"/>
  <c r="L37" i="221"/>
  <c r="AG37" i="221"/>
  <c r="L28" i="221"/>
  <c r="AH28" i="221"/>
  <c r="AJ28" i="221"/>
  <c r="AG28" i="221"/>
  <c r="L21" i="221"/>
  <c r="AG21" i="221"/>
  <c r="AH21" i="221"/>
  <c r="AJ21" i="221"/>
  <c r="AH18" i="221"/>
  <c r="AJ18" i="221"/>
  <c r="L18" i="221"/>
  <c r="AG18" i="221"/>
  <c r="L50" i="221"/>
  <c r="AG50" i="221"/>
  <c r="AH50" i="221"/>
  <c r="AJ50" i="221"/>
  <c r="L29" i="221"/>
  <c r="AH29" i="221"/>
  <c r="AJ29" i="221"/>
  <c r="AG29" i="221"/>
  <c r="L87" i="221"/>
  <c r="AG87" i="221"/>
  <c r="AI93" i="221"/>
  <c r="AK93" i="221"/>
  <c r="L89" i="221"/>
  <c r="L69" i="221"/>
  <c r="L63" i="221"/>
  <c r="AH53" i="221"/>
  <c r="AJ53" i="221"/>
  <c r="L72" i="221"/>
  <c r="L68" i="221"/>
  <c r="L58" i="221"/>
  <c r="L46" i="221"/>
  <c r="L34" i="221"/>
  <c r="L26" i="221"/>
  <c r="AP18" i="185"/>
  <c r="B26" i="151" s="1"/>
  <c r="AI63" i="221"/>
  <c r="AK63" i="221"/>
  <c r="AI41" i="221"/>
  <c r="AK41" i="221"/>
  <c r="AI25" i="221"/>
  <c r="AK25" i="221"/>
  <c r="AH110" i="221"/>
  <c r="AJ110" i="221"/>
  <c r="L110" i="221"/>
  <c r="AG110" i="221"/>
  <c r="AH99" i="221"/>
  <c r="AJ99" i="221"/>
  <c r="AG99" i="221"/>
  <c r="L99" i="221"/>
  <c r="AH74" i="221"/>
  <c r="AJ74" i="221"/>
  <c r="L74" i="221"/>
  <c r="AG74" i="221"/>
  <c r="AH70" i="221"/>
  <c r="AJ70" i="221"/>
  <c r="L70" i="221"/>
  <c r="AG70" i="221"/>
  <c r="AH56" i="221"/>
  <c r="AJ56" i="221"/>
  <c r="AG56" i="221"/>
  <c r="L56" i="221"/>
  <c r="L54" i="221"/>
  <c r="AH54" i="221"/>
  <c r="AJ54" i="221"/>
  <c r="AG54" i="221"/>
  <c r="L38" i="221"/>
  <c r="AG38" i="221"/>
  <c r="AH38" i="221"/>
  <c r="AJ38" i="221"/>
  <c r="L24" i="221"/>
  <c r="AH24" i="221"/>
  <c r="AJ24" i="221"/>
  <c r="AG24" i="221"/>
  <c r="AI53" i="221"/>
  <c r="AK53" i="221"/>
  <c r="X27" i="178"/>
  <c r="H140" i="182"/>
  <c r="O66" i="187" a="1"/>
  <c r="O65" i="187" a="1"/>
  <c r="O21" i="187" a="1"/>
  <c r="O21" i="187"/>
  <c r="O51" i="187" a="1"/>
  <c r="O60" i="187" a="1"/>
  <c r="O61" i="187" a="1"/>
  <c r="O73" i="187" a="1"/>
  <c r="O71" i="187" a="1"/>
  <c r="O69" i="187" a="1"/>
  <c r="O56" i="187" a="1"/>
  <c r="O70" i="187" a="1"/>
  <c r="O57" i="187" a="1"/>
  <c r="O74" i="187" a="1"/>
  <c r="O62" i="187" a="1"/>
  <c r="O53" i="187" a="1"/>
  <c r="O50" i="187" a="1"/>
  <c r="O72" i="187" a="1"/>
  <c r="O52" i="187" a="1"/>
  <c r="O22" i="187" a="1"/>
  <c r="O22" i="187"/>
  <c r="Q22" i="187"/>
  <c r="B22" i="187" s="1"/>
  <c r="O58" i="187" a="1"/>
  <c r="O58" i="187"/>
  <c r="Q58" i="187" s="1"/>
  <c r="B58" i="187" s="1"/>
  <c r="AO112" i="182" a="1"/>
  <c r="AO106" i="182" a="1"/>
  <c r="AO100" i="182" a="1"/>
  <c r="AO80" i="182" a="1"/>
  <c r="AO74" i="182" a="1"/>
  <c r="AO68" i="182" a="1"/>
  <c r="AO108" i="182" a="1"/>
  <c r="AO98" i="182" a="1"/>
  <c r="AO92" i="182" a="1"/>
  <c r="AO64" i="182" a="1"/>
  <c r="AO27" i="182" a="1"/>
  <c r="AO29" i="182" a="1"/>
  <c r="AO42" i="182" a="1"/>
  <c r="AO38" i="182" a="1"/>
  <c r="AO41" i="182" a="1"/>
  <c r="AO56" i="182" a="1"/>
  <c r="AO48" i="182" a="1"/>
  <c r="AO121" i="182" a="1"/>
  <c r="AO113" i="182" a="1"/>
  <c r="AO105" i="182" a="1"/>
  <c r="AO97" i="182" a="1"/>
  <c r="AO89" i="182" a="1"/>
  <c r="AO81" i="182" a="1"/>
  <c r="AO73" i="182" a="1"/>
  <c r="AO65" i="182" a="1"/>
  <c r="AO57" i="182" a="1"/>
  <c r="AO49" i="182" a="1"/>
  <c r="AO118" i="182" a="1"/>
  <c r="AO62" i="182" a="1"/>
  <c r="AO94" i="182" a="1"/>
  <c r="AO124" i="182" a="1"/>
  <c r="AO96" i="182" a="1"/>
  <c r="AO90" i="182" a="1"/>
  <c r="AO84" i="182" a="1"/>
  <c r="AO32" i="182" a="1"/>
  <c r="AO33" i="182" a="1"/>
  <c r="AO26" i="182" a="1"/>
  <c r="AO58" i="182" a="1"/>
  <c r="AO50" i="182" a="1"/>
  <c r="AO123" i="182" a="1"/>
  <c r="AO115" i="182" a="1"/>
  <c r="AO107" i="182" a="1"/>
  <c r="AO99" i="182" a="1"/>
  <c r="AO91" i="182" a="1"/>
  <c r="AO83" i="182" a="1"/>
  <c r="AO75" i="182" a="1"/>
  <c r="AO67" i="182" a="1"/>
  <c r="AO59" i="182" a="1"/>
  <c r="AO51" i="182" a="1"/>
  <c r="AO43" i="182" a="1"/>
  <c r="L111" i="221"/>
  <c r="L104" i="221"/>
  <c r="AG104" i="221"/>
  <c r="L67" i="221"/>
  <c r="R73" i="180"/>
  <c r="T31" i="179" a="1"/>
  <c r="L35" i="221"/>
  <c r="AI99" i="221"/>
  <c r="AK99" i="221"/>
  <c r="S36" i="151"/>
  <c r="S2" i="151"/>
  <c r="J6" i="170"/>
  <c r="H6" i="222"/>
  <c r="H6" i="225"/>
  <c r="AM6" i="182"/>
  <c r="V51" i="183"/>
  <c r="P61" i="187"/>
  <c r="AP28" i="182"/>
  <c r="AP97" i="182"/>
  <c r="AP101" i="182"/>
  <c r="V49" i="183"/>
  <c r="AP35" i="182"/>
  <c r="P51" i="187"/>
  <c r="P44" i="187"/>
  <c r="V55" i="183"/>
  <c r="V56" i="183"/>
  <c r="V61" i="183"/>
  <c r="V63" i="183"/>
  <c r="V65" i="183"/>
  <c r="P59" i="187"/>
  <c r="P64" i="187"/>
  <c r="P71" i="187"/>
  <c r="AP57" i="182"/>
  <c r="AP84" i="182"/>
  <c r="AP88" i="182"/>
  <c r="AP92" i="182"/>
  <c r="AP107" i="182"/>
  <c r="P57" i="187"/>
  <c r="P33" i="187"/>
  <c r="AP50" i="182"/>
  <c r="AP58" i="182"/>
  <c r="AP86" i="182"/>
  <c r="P47" i="187"/>
  <c r="AL6" i="185"/>
  <c r="N6" i="180"/>
  <c r="AP48" i="182"/>
  <c r="AP75" i="182"/>
  <c r="AP105" i="182"/>
  <c r="AP118" i="182"/>
  <c r="P69" i="187"/>
  <c r="P75" i="187"/>
  <c r="K49" i="45" a="1"/>
  <c r="AT6" i="220"/>
  <c r="K6" i="148"/>
  <c r="L6" i="153"/>
  <c r="V60" i="183"/>
  <c r="AP40" i="182"/>
  <c r="AP85" i="182"/>
  <c r="AP93" i="182"/>
  <c r="AP115" i="182"/>
  <c r="V42" i="183"/>
  <c r="AP34" i="182"/>
  <c r="AP104" i="182"/>
  <c r="AP110" i="182"/>
  <c r="AP51" i="182"/>
  <c r="B36" i="151"/>
  <c r="N49" i="45"/>
  <c r="O49" i="45"/>
  <c r="R49" i="45"/>
  <c r="P49" i="45"/>
  <c r="AH16" i="221"/>
  <c r="AJ16" i="221"/>
  <c r="N16" i="221"/>
  <c r="O2" i="148"/>
  <c r="M12" i="221"/>
  <c r="N14" i="221"/>
  <c r="M14" i="221"/>
  <c r="M13" i="221"/>
  <c r="N15" i="221"/>
  <c r="M15" i="221"/>
  <c r="X15" i="221"/>
  <c r="M16" i="221"/>
  <c r="W16" i="221"/>
  <c r="AI22" i="221"/>
  <c r="AK22" i="221"/>
  <c r="AI30" i="221"/>
  <c r="AK30" i="221"/>
  <c r="AI36" i="221"/>
  <c r="AK36" i="221"/>
  <c r="L14" i="221"/>
  <c r="S15" i="221"/>
  <c r="AE15" i="221"/>
  <c r="P15" i="221"/>
  <c r="AB15" i="221"/>
  <c r="U15" i="221"/>
  <c r="W15" i="221"/>
  <c r="R15" i="221"/>
  <c r="AD15" i="221"/>
  <c r="Y15" i="221"/>
  <c r="O15" i="221"/>
  <c r="AA15" i="221"/>
  <c r="V16" i="221"/>
  <c r="Y16" i="221"/>
  <c r="T13" i="221"/>
  <c r="Z13" i="221"/>
  <c r="Y13" i="221"/>
  <c r="Q14" i="221"/>
  <c r="AC14" i="221"/>
  <c r="Y14" i="221"/>
  <c r="X14" i="221"/>
  <c r="S14" i="221"/>
  <c r="AE14" i="221"/>
  <c r="O14" i="221"/>
  <c r="T14" i="221"/>
  <c r="Z14" i="221"/>
  <c r="P14" i="221"/>
  <c r="AB14" i="221"/>
  <c r="W14" i="221"/>
  <c r="R14" i="221"/>
  <c r="AD14" i="221"/>
  <c r="S12" i="221"/>
  <c r="AE12" i="221"/>
  <c r="Z12" i="221"/>
  <c r="R16" i="221"/>
  <c r="AD16" i="221"/>
  <c r="O16" i="221"/>
  <c r="AA16" i="221"/>
  <c r="U16" i="221"/>
  <c r="V13" i="221"/>
  <c r="Z16" i="221"/>
  <c r="AF16" i="221"/>
  <c r="T15" i="221"/>
  <c r="Z15" i="221"/>
  <c r="V15" i="221"/>
  <c r="V14" i="221"/>
  <c r="U14" i="221"/>
  <c r="AA14" i="221"/>
  <c r="AF14" i="221"/>
  <c r="U13" i="221"/>
  <c r="AF13" i="221"/>
  <c r="AF12" i="221"/>
  <c r="AG12" i="221"/>
  <c r="AF15" i="221"/>
  <c r="AG16" i="221"/>
  <c r="AG14" i="221"/>
  <c r="AG13" i="221"/>
  <c r="AG15" i="221"/>
  <c r="AI15" i="221"/>
  <c r="AI14" i="221"/>
  <c r="AK14" i="221"/>
  <c r="AH14" i="221"/>
  <c r="AJ14" i="221"/>
  <c r="AI13" i="221"/>
  <c r="AK13" i="221"/>
  <c r="AH13" i="221"/>
  <c r="AH12" i="221"/>
  <c r="AJ13" i="221"/>
  <c r="AJ12" i="221"/>
  <c r="AK15" i="221"/>
  <c r="H54" i="178"/>
  <c r="AP41" i="182"/>
  <c r="AP66" i="182"/>
  <c r="AP70" i="182"/>
  <c r="AP78" i="182"/>
  <c r="AP82" i="182"/>
  <c r="AP91" i="182"/>
  <c r="AP95" i="182"/>
  <c r="AP99" i="182"/>
  <c r="H40" i="56"/>
  <c r="H24" i="56"/>
  <c r="H31" i="56"/>
  <c r="H34" i="56"/>
  <c r="H41" i="56"/>
  <c r="H36" i="56"/>
  <c r="H43" i="56"/>
  <c r="H27" i="56"/>
  <c r="H30" i="56"/>
  <c r="H37" i="56"/>
  <c r="AQ18" i="185"/>
  <c r="B18" i="185" s="1"/>
  <c r="AP32" i="182"/>
  <c r="AP36" i="182"/>
  <c r="H33" i="56"/>
  <c r="H42" i="56"/>
  <c r="H32" i="56"/>
  <c r="AP44" i="182"/>
  <c r="AP52" i="182"/>
  <c r="AP56" i="182"/>
  <c r="AP65" i="182"/>
  <c r="AP73" i="182"/>
  <c r="AP77" i="182"/>
  <c r="AP81" i="182"/>
  <c r="AP98" i="182"/>
  <c r="P74" i="187"/>
  <c r="P23" i="187"/>
  <c r="P24" i="187"/>
  <c r="P25" i="187"/>
  <c r="P26" i="187"/>
  <c r="P27" i="187"/>
  <c r="P28" i="187"/>
  <c r="P29" i="187"/>
  <c r="P30" i="187"/>
  <c r="P31" i="187"/>
  <c r="P2" i="187"/>
  <c r="P34" i="187"/>
  <c r="P35" i="187"/>
  <c r="P36" i="187"/>
  <c r="P37" i="187"/>
  <c r="P38" i="187"/>
  <c r="P39" i="187"/>
  <c r="P40" i="187"/>
  <c r="P41" i="187"/>
  <c r="P42" i="187"/>
  <c r="P43" i="187"/>
  <c r="P45" i="187"/>
  <c r="P46" i="187"/>
  <c r="P48" i="187"/>
  <c r="P49" i="187"/>
  <c r="P78" i="187"/>
  <c r="V31" i="183"/>
  <c r="V35" i="183"/>
  <c r="V39" i="183"/>
  <c r="V43" i="183"/>
  <c r="V47" i="183"/>
  <c r="P55" i="187"/>
  <c r="P60" i="187"/>
  <c r="P62" i="187"/>
  <c r="P80" i="187"/>
  <c r="AP25" i="182"/>
  <c r="AP26" i="182"/>
  <c r="AP30" i="182"/>
  <c r="AP33" i="182"/>
  <c r="AP37" i="182"/>
  <c r="AP39" i="182"/>
  <c r="AP42" i="182"/>
  <c r="AP83" i="182"/>
  <c r="AP114" i="182"/>
  <c r="AP117" i="182"/>
  <c r="AP121" i="182"/>
  <c r="AP123" i="182"/>
  <c r="P68" i="187"/>
  <c r="P72" i="187"/>
  <c r="K49" i="45"/>
  <c r="Q49" i="45"/>
  <c r="L49" i="45"/>
  <c r="M49" i="45"/>
  <c r="H67" i="178"/>
  <c r="H56" i="178"/>
  <c r="H59" i="178"/>
  <c r="O54" i="187"/>
  <c r="Q54" i="187" s="1"/>
  <c r="B54" i="187" s="1"/>
  <c r="O52" i="187"/>
  <c r="Q52" i="187" s="1"/>
  <c r="B52" i="187" s="1"/>
  <c r="O50" i="187"/>
  <c r="Q50" i="187"/>
  <c r="B50" i="187" s="1"/>
  <c r="O78" i="187"/>
  <c r="Q78" i="187" s="1"/>
  <c r="B78" i="187" s="1"/>
  <c r="O57" i="187"/>
  <c r="Q57" i="187" s="1"/>
  <c r="B57" i="187" s="1"/>
  <c r="O64" i="187"/>
  <c r="Q64" i="187"/>
  <c r="B64" i="187" s="1"/>
  <c r="O61" i="187"/>
  <c r="Q61" i="187" s="1"/>
  <c r="B61" i="187" s="1"/>
  <c r="O63" i="187"/>
  <c r="Q63" i="187"/>
  <c r="B63" i="187" s="1"/>
  <c r="O71" i="187"/>
  <c r="Q71" i="187" s="1"/>
  <c r="B71" i="187" s="1"/>
  <c r="O72" i="187"/>
  <c r="Q72" i="187"/>
  <c r="B72" i="187" s="1"/>
  <c r="O66" i="187"/>
  <c r="Q66" i="187" s="1"/>
  <c r="B66" i="187" s="1"/>
  <c r="O67" i="187"/>
  <c r="Q67" i="187"/>
  <c r="B67" i="187" s="1"/>
  <c r="M23" i="170"/>
  <c r="O23" i="170" s="1"/>
  <c r="B23" i="170" s="1"/>
  <c r="O60" i="187"/>
  <c r="Q60" i="187"/>
  <c r="B60" i="187" s="1"/>
  <c r="O56" i="187"/>
  <c r="Q56" i="187" s="1"/>
  <c r="B56" i="187" s="1"/>
  <c r="O80" i="187"/>
  <c r="Q80" i="187" s="1"/>
  <c r="B80" i="187" s="1"/>
  <c r="M22" i="170"/>
  <c r="M28" i="170"/>
  <c r="O28" i="170" s="1"/>
  <c r="B28" i="170" s="1"/>
  <c r="M25" i="170"/>
  <c r="O25" i="170" s="1"/>
  <c r="B25" i="170" s="1"/>
  <c r="M26" i="170"/>
  <c r="O26" i="170"/>
  <c r="B26" i="170" s="1"/>
  <c r="M20" i="170"/>
  <c r="O20" i="170" s="1"/>
  <c r="B20" i="170" s="1"/>
  <c r="M36" i="170"/>
  <c r="O36" i="170" s="1"/>
  <c r="B36" i="170" s="1"/>
  <c r="M37" i="170"/>
  <c r="O37" i="170" s="1"/>
  <c r="B37" i="170" s="1"/>
  <c r="M31" i="170"/>
  <c r="O31" i="170"/>
  <c r="B31" i="170" s="1"/>
  <c r="M34" i="170"/>
  <c r="O34" i="170" s="1"/>
  <c r="B34" i="170" s="1"/>
  <c r="M32" i="170"/>
  <c r="O32" i="170" s="1"/>
  <c r="B32" i="170" s="1"/>
  <c r="M38" i="170"/>
  <c r="O38" i="170" s="1"/>
  <c r="B38" i="170" s="1"/>
  <c r="M24" i="170"/>
  <c r="O24" i="170"/>
  <c r="B24" i="170" s="1"/>
  <c r="AO37" i="182"/>
  <c r="AQ37" i="182" s="1"/>
  <c r="B37" i="182" s="1"/>
  <c r="AO40" i="182"/>
  <c r="AQ40" i="182" s="1"/>
  <c r="B40" i="182" s="1"/>
  <c r="AO83" i="182"/>
  <c r="AO34" i="182"/>
  <c r="AQ34" i="182" s="1"/>
  <c r="B34" i="182" s="1"/>
  <c r="M21" i="170"/>
  <c r="O21" i="170"/>
  <c r="B21" i="170" s="1"/>
  <c r="M27" i="170"/>
  <c r="O27" i="170"/>
  <c r="B27" i="170"/>
  <c r="M33" i="170"/>
  <c r="O33" i="170" s="1"/>
  <c r="B33" i="170" s="1"/>
  <c r="Q75" i="180"/>
  <c r="S75" i="180" s="1"/>
  <c r="B75" i="180" s="1"/>
  <c r="Q52" i="180"/>
  <c r="S52" i="180"/>
  <c r="B52" i="180" s="1"/>
  <c r="Q79" i="180"/>
  <c r="S79" i="180"/>
  <c r="B79" i="180"/>
  <c r="Q37" i="180"/>
  <c r="S37" i="180" s="1"/>
  <c r="B37" i="180" s="1"/>
  <c r="Q49" i="180"/>
  <c r="S49" i="180" s="1"/>
  <c r="B49" i="180" s="1"/>
  <c r="Q35" i="180"/>
  <c r="S35" i="180"/>
  <c r="B35" i="180" s="1"/>
  <c r="B45" i="151"/>
  <c r="AO80" i="182"/>
  <c r="AQ80" i="182" s="1"/>
  <c r="B80" i="182" s="1"/>
  <c r="AO106" i="182"/>
  <c r="AQ106" i="182"/>
  <c r="B106" i="182" s="1"/>
  <c r="AO62" i="182"/>
  <c r="AQ62" i="182" s="1"/>
  <c r="B62" i="182" s="1"/>
  <c r="AO104" i="182"/>
  <c r="AQ104" i="182" s="1"/>
  <c r="B104" i="182" s="1"/>
  <c r="AO66" i="182"/>
  <c r="AQ66" i="182" s="1"/>
  <c r="B66" i="182" s="1"/>
  <c r="AO90" i="182"/>
  <c r="AQ90" i="182"/>
  <c r="B90" i="182" s="1"/>
  <c r="AO99" i="182"/>
  <c r="AQ99" i="182" s="1"/>
  <c r="B99" i="182" s="1"/>
  <c r="AO93" i="182"/>
  <c r="AQ93" i="182" s="1"/>
  <c r="B93" i="182" s="1"/>
  <c r="AO58" i="182"/>
  <c r="AQ58" i="182" s="1"/>
  <c r="B58" i="182" s="1"/>
  <c r="AO96" i="182"/>
  <c r="AQ96" i="182"/>
  <c r="B96" i="182" s="1"/>
  <c r="AO124" i="182"/>
  <c r="AO78" i="182"/>
  <c r="AQ78" i="182"/>
  <c r="B78" i="182" s="1"/>
  <c r="AO118" i="182"/>
  <c r="AQ118" i="182" s="1"/>
  <c r="B118" i="182" s="1"/>
  <c r="O74" i="187"/>
  <c r="Q74" i="187" s="1"/>
  <c r="B74" i="187" s="1"/>
  <c r="O73" i="187"/>
  <c r="Q73" i="187" s="1"/>
  <c r="B73" i="187" s="1"/>
  <c r="O79" i="187"/>
  <c r="O68" i="187"/>
  <c r="Q68" i="187" s="1"/>
  <c r="B68" i="187" s="1"/>
  <c r="O55" i="187"/>
  <c r="Q55" i="187"/>
  <c r="B55" i="187" s="1"/>
  <c r="O70" i="187"/>
  <c r="Q70" i="187"/>
  <c r="B70" i="187"/>
  <c r="A21" i="176"/>
  <c r="Q62" i="180"/>
  <c r="S62" i="180" s="1"/>
  <c r="B62" i="180" s="1"/>
  <c r="Q74" i="180"/>
  <c r="S74" i="180" s="1"/>
  <c r="B74" i="180" s="1"/>
  <c r="T31" i="179"/>
  <c r="V31" i="179" s="1"/>
  <c r="B31" i="179" s="1"/>
  <c r="T29" i="179"/>
  <c r="V29" i="179"/>
  <c r="B29" i="179" s="1"/>
  <c r="Q68" i="180"/>
  <c r="S68" i="180" s="1"/>
  <c r="B68" i="180" s="1"/>
  <c r="Q28" i="180"/>
  <c r="S28" i="180" s="1"/>
  <c r="B28" i="180" s="1"/>
  <c r="Q47" i="180"/>
  <c r="S47" i="180" s="1"/>
  <c r="B47" i="180" s="1"/>
  <c r="Q71" i="180"/>
  <c r="S71" i="180"/>
  <c r="B71" i="180" s="1"/>
  <c r="Q24" i="180"/>
  <c r="S24" i="180" s="1"/>
  <c r="B24" i="180" s="1"/>
  <c r="Q44" i="180"/>
  <c r="S44" i="180" s="1"/>
  <c r="B44" i="180" s="1"/>
  <c r="Q25" i="180"/>
  <c r="S25" i="180" s="1"/>
  <c r="B25" i="180" s="1"/>
  <c r="Q41" i="180"/>
  <c r="S41" i="180"/>
  <c r="B41" i="180" s="1"/>
  <c r="Q34" i="180"/>
  <c r="S34" i="180" s="1"/>
  <c r="B34" i="180" s="1"/>
  <c r="Q38" i="180"/>
  <c r="S38" i="180" s="1"/>
  <c r="B38" i="180" s="1"/>
  <c r="Q69" i="180"/>
  <c r="Q48" i="180"/>
  <c r="Q36" i="180"/>
  <c r="S36" i="180" s="1"/>
  <c r="B36" i="180" s="1"/>
  <c r="Q45" i="180"/>
  <c r="S45" i="180" s="1"/>
  <c r="B45" i="180" s="1"/>
  <c r="Q72" i="180"/>
  <c r="S72" i="180"/>
  <c r="B72" i="180" s="1"/>
  <c r="Q66" i="180"/>
  <c r="S66" i="180"/>
  <c r="B66" i="180"/>
  <c r="Q65" i="180"/>
  <c r="S65" i="180" s="1"/>
  <c r="B65" i="180" s="1"/>
  <c r="Q27" i="180"/>
  <c r="S27" i="180" s="1"/>
  <c r="B27" i="180" s="1"/>
  <c r="Q77" i="180"/>
  <c r="S77" i="180"/>
  <c r="B77" i="180" s="1"/>
  <c r="Q78" i="180"/>
  <c r="S78" i="180"/>
  <c r="B78" i="180"/>
  <c r="Q70" i="180"/>
  <c r="S70" i="180" s="1"/>
  <c r="B70" i="180" s="1"/>
  <c r="Q50" i="180"/>
  <c r="A20" i="176"/>
  <c r="H62" i="178"/>
  <c r="H49" i="178"/>
  <c r="H46" i="178"/>
  <c r="H51" i="178"/>
  <c r="H29" i="178"/>
  <c r="H63" i="178"/>
  <c r="H30" i="178"/>
  <c r="H57" i="178"/>
  <c r="H61" i="178"/>
  <c r="H43" i="178"/>
  <c r="H65" i="178"/>
  <c r="H50" i="178"/>
  <c r="H35" i="178"/>
  <c r="H34" i="178"/>
  <c r="H32" i="178"/>
  <c r="H48" i="178"/>
  <c r="H36" i="178"/>
  <c r="H31" i="178"/>
  <c r="Q79" i="187"/>
  <c r="B79" i="187" s="1"/>
  <c r="U49" i="183"/>
  <c r="U55" i="183"/>
  <c r="W55" i="183" s="1"/>
  <c r="B55" i="183" s="1"/>
  <c r="U67" i="183"/>
  <c r="W67" i="183" s="1"/>
  <c r="B67" i="183" s="1"/>
  <c r="U48" i="183"/>
  <c r="W48" i="183"/>
  <c r="B48" i="183" s="1"/>
  <c r="U51" i="183"/>
  <c r="W51" i="183" s="1"/>
  <c r="B51" i="183" s="1"/>
  <c r="U52" i="183"/>
  <c r="W52" i="183" s="1"/>
  <c r="B52" i="183" s="1"/>
  <c r="U57" i="183"/>
  <c r="W57" i="183" s="1"/>
  <c r="B57" i="183" s="1"/>
  <c r="U61" i="183"/>
  <c r="W61" i="183"/>
  <c r="B61" i="183" s="1"/>
  <c r="U50" i="183"/>
  <c r="W50" i="183" s="1"/>
  <c r="B50" i="183" s="1"/>
  <c r="U65" i="183"/>
  <c r="W65" i="183" s="1"/>
  <c r="B65" i="183" s="1"/>
  <c r="U56" i="183"/>
  <c r="W56" i="183" s="1"/>
  <c r="B56" i="183" s="1"/>
  <c r="U53" i="183"/>
  <c r="U60" i="183"/>
  <c r="W60" i="183" s="1"/>
  <c r="B60" i="183" s="1"/>
  <c r="U59" i="183"/>
  <c r="W59" i="183"/>
  <c r="B59" i="183" s="1"/>
  <c r="U64" i="183"/>
  <c r="W64" i="183"/>
  <c r="B64" i="183"/>
  <c r="U58" i="183"/>
  <c r="U63" i="183"/>
  <c r="U66" i="183"/>
  <c r="U54" i="183"/>
  <c r="W54" i="183" s="1"/>
  <c r="B54" i="183" s="1"/>
  <c r="U47" i="183"/>
  <c r="W47" i="183"/>
  <c r="B47" i="183" s="1"/>
  <c r="U62" i="183"/>
  <c r="W62" i="183"/>
  <c r="B62" i="183"/>
  <c r="U21" i="176"/>
  <c r="U24" i="176" s="1"/>
  <c r="U28" i="176" s="1"/>
  <c r="U32" i="176" s="1"/>
  <c r="H42" i="178"/>
  <c r="H64" i="178"/>
  <c r="H52" i="178"/>
  <c r="H37" i="178"/>
  <c r="H41" i="178"/>
  <c r="H53" i="178"/>
  <c r="H55" i="178"/>
  <c r="H28" i="178"/>
  <c r="H38" i="178"/>
  <c r="H44" i="178"/>
  <c r="O22" i="170"/>
  <c r="B22" i="170"/>
  <c r="A319" i="220"/>
  <c r="Q20" i="153"/>
  <c r="Q2" i="153"/>
  <c r="H280" i="220"/>
  <c r="B280" i="220"/>
  <c r="H282" i="220"/>
  <c r="B282" i="220" s="1"/>
  <c r="A282" i="220" s="1"/>
  <c r="H279" i="220"/>
  <c r="B279" i="220"/>
  <c r="A279" i="220" s="1"/>
  <c r="H275" i="220"/>
  <c r="B275" i="220"/>
  <c r="A275" i="220" s="1"/>
  <c r="H268" i="220"/>
  <c r="B268" i="220"/>
  <c r="H284" i="220"/>
  <c r="B284" i="220"/>
  <c r="A284" i="220" s="1"/>
  <c r="H292" i="220"/>
  <c r="B292" i="220"/>
  <c r="A292" i="220" s="1"/>
  <c r="H272" i="220"/>
  <c r="B272" i="220" s="1"/>
  <c r="A272" i="220" s="1"/>
  <c r="H277" i="220"/>
  <c r="B277" i="220" s="1"/>
  <c r="H283" i="220"/>
  <c r="B283" i="220"/>
  <c r="A283" i="220"/>
  <c r="H258" i="220"/>
  <c r="B258" i="220"/>
  <c r="A258" i="220" s="1"/>
  <c r="H289" i="220"/>
  <c r="B289" i="220" s="1"/>
  <c r="A289" i="220" s="1"/>
  <c r="H291" i="220"/>
  <c r="B291" i="220"/>
  <c r="H278" i="220"/>
  <c r="B278" i="220"/>
  <c r="A278" i="220" s="1"/>
  <c r="H293" i="220"/>
  <c r="B293" i="220" s="1"/>
  <c r="A293" i="220" s="1"/>
  <c r="H290" i="220"/>
  <c r="B290" i="220"/>
  <c r="A290" i="220" s="1"/>
  <c r="H286" i="220"/>
  <c r="B286" i="220"/>
  <c r="H261" i="220"/>
  <c r="B261" i="220" s="1"/>
  <c r="H263" i="220"/>
  <c r="B263" i="220"/>
  <c r="A263" i="220"/>
  <c r="H259" i="220"/>
  <c r="B259" i="220"/>
  <c r="A259" i="220" s="1"/>
  <c r="H281" i="220"/>
  <c r="B281" i="220" s="1"/>
  <c r="H264" i="220"/>
  <c r="B264" i="220"/>
  <c r="H269" i="220"/>
  <c r="B269" i="220" s="1"/>
  <c r="A269" i="220" s="1"/>
  <c r="H255" i="220"/>
  <c r="H266" i="220"/>
  <c r="B266" i="220" s="1"/>
  <c r="A266" i="220" s="1"/>
  <c r="H285" i="220"/>
  <c r="B285" i="220"/>
  <c r="A285" i="220" s="1"/>
  <c r="H276" i="220"/>
  <c r="B276" i="220"/>
  <c r="A276" i="220"/>
  <c r="H257" i="220"/>
  <c r="B257" i="220"/>
  <c r="H267" i="220"/>
  <c r="B267" i="220"/>
  <c r="A267" i="220" s="1"/>
  <c r="H274" i="220"/>
  <c r="B274" i="220"/>
  <c r="A274" i="220" s="1"/>
  <c r="H256" i="220"/>
  <c r="B256" i="220"/>
  <c r="A256" i="220"/>
  <c r="H273" i="220"/>
  <c r="B273" i="220" s="1"/>
  <c r="H288" i="220"/>
  <c r="B288" i="220"/>
  <c r="A288" i="220"/>
  <c r="H287" i="220"/>
  <c r="B287" i="220"/>
  <c r="A287" i="220" s="1"/>
  <c r="H271" i="220"/>
  <c r="B271" i="220" s="1"/>
  <c r="A271" i="220" s="1"/>
  <c r="H265" i="220"/>
  <c r="B265" i="220"/>
  <c r="A265" i="220" s="1"/>
  <c r="H294" i="220"/>
  <c r="B294" i="220"/>
  <c r="A294" i="220" s="1"/>
  <c r="H260" i="220"/>
  <c r="B260" i="220" s="1"/>
  <c r="A260" i="220" s="1"/>
  <c r="H270" i="220"/>
  <c r="B270" i="220"/>
  <c r="A270" i="220" s="1"/>
  <c r="H262" i="220"/>
  <c r="B262" i="220"/>
  <c r="A262" i="220" s="1"/>
  <c r="Q21" i="187"/>
  <c r="B21" i="187" s="1"/>
  <c r="W63" i="183"/>
  <c r="B63" i="183"/>
  <c r="S50" i="180"/>
  <c r="B50" i="180" s="1"/>
  <c r="AO94" i="182"/>
  <c r="AQ94" i="182" s="1"/>
  <c r="B94" i="182" s="1"/>
  <c r="AO89" i="182"/>
  <c r="AO87" i="182"/>
  <c r="AQ87" i="182" s="1"/>
  <c r="B87" i="182" s="1"/>
  <c r="AO61" i="182"/>
  <c r="AQ61" i="182" s="1"/>
  <c r="B61" i="182" s="1"/>
  <c r="AO71" i="182"/>
  <c r="AQ71" i="182"/>
  <c r="B71" i="182" s="1"/>
  <c r="AO67" i="182"/>
  <c r="AQ67" i="182"/>
  <c r="B67" i="182"/>
  <c r="AO54" i="182"/>
  <c r="AQ54" i="182" s="1"/>
  <c r="B54" i="182" s="1"/>
  <c r="AO123" i="182"/>
  <c r="AQ123" i="182" s="1"/>
  <c r="B123" i="182" s="1"/>
  <c r="AO27" i="182"/>
  <c r="AO39" i="182"/>
  <c r="AQ39" i="182" s="1"/>
  <c r="B39" i="182" s="1"/>
  <c r="AO51" i="182"/>
  <c r="AQ51" i="182"/>
  <c r="B51" i="182" s="1"/>
  <c r="AO50" i="182"/>
  <c r="AQ50" i="182"/>
  <c r="B50" i="182"/>
  <c r="AO84" i="182"/>
  <c r="AQ84" i="182" s="1"/>
  <c r="B84" i="182" s="1"/>
  <c r="AO115" i="182"/>
  <c r="AQ115" i="182" s="1"/>
  <c r="B115" i="182" s="1"/>
  <c r="AO97" i="182"/>
  <c r="AQ97" i="182"/>
  <c r="B97" i="182" s="1"/>
  <c r="AO108" i="182"/>
  <c r="AQ108" i="182"/>
  <c r="B108" i="182"/>
  <c r="AO64" i="182"/>
  <c r="AO56" i="182"/>
  <c r="AQ56" i="182"/>
  <c r="B56" i="182"/>
  <c r="AO33" i="182"/>
  <c r="AQ33" i="182" s="1"/>
  <c r="B33" i="182" s="1"/>
  <c r="AO57" i="182"/>
  <c r="AQ57" i="182" s="1"/>
  <c r="B57" i="182" s="1"/>
  <c r="AO48" i="182"/>
  <c r="AQ48" i="182"/>
  <c r="B48" i="182" s="1"/>
  <c r="AO68" i="182"/>
  <c r="AQ68" i="182"/>
  <c r="B68" i="182"/>
  <c r="AO59" i="182"/>
  <c r="AO105" i="182"/>
  <c r="AQ105" i="182" s="1"/>
  <c r="B105" i="182" s="1"/>
  <c r="AO112" i="182"/>
  <c r="AQ112" i="182" s="1"/>
  <c r="B112" i="182" s="1"/>
  <c r="AO117" i="182"/>
  <c r="AQ117" i="182" s="1"/>
  <c r="B117" i="182" s="1"/>
  <c r="AO60" i="182"/>
  <c r="AQ60" i="182"/>
  <c r="B60" i="182" s="1"/>
  <c r="AO42" i="182"/>
  <c r="AQ42" i="182" s="1"/>
  <c r="B42" i="182" s="1"/>
  <c r="AO49" i="182"/>
  <c r="AQ49" i="182" s="1"/>
  <c r="B49" i="182" s="1"/>
  <c r="AO41" i="182"/>
  <c r="AQ41" i="182" s="1"/>
  <c r="B41" i="182" s="1"/>
  <c r="AO110" i="182"/>
  <c r="AQ110" i="182"/>
  <c r="B110" i="182" s="1"/>
  <c r="AO43" i="182"/>
  <c r="AQ43" i="182" s="1"/>
  <c r="B43" i="182" s="1"/>
  <c r="AO28" i="182"/>
  <c r="AQ28" i="182" s="1"/>
  <c r="B28" i="182" s="1"/>
  <c r="AO75" i="182"/>
  <c r="AQ75" i="182" s="1"/>
  <c r="B75" i="182" s="1"/>
  <c r="AO29" i="182"/>
  <c r="AO65" i="182"/>
  <c r="AQ65" i="182" s="1"/>
  <c r="B65" i="182" s="1"/>
  <c r="AO53" i="182"/>
  <c r="AO121" i="182"/>
  <c r="AQ121" i="182" s="1"/>
  <c r="B121" i="182" s="1"/>
  <c r="AO44" i="182"/>
  <c r="AQ44" i="182"/>
  <c r="B44" i="182" s="1"/>
  <c r="AO55" i="182"/>
  <c r="AQ55" i="182"/>
  <c r="B55" i="182"/>
  <c r="AO91" i="182"/>
  <c r="AQ91" i="182" s="1"/>
  <c r="B91" i="182" s="1"/>
  <c r="AO82" i="182"/>
  <c r="AQ82" i="182" s="1"/>
  <c r="B82" i="182" s="1"/>
  <c r="AO103" i="182"/>
  <c r="AQ103" i="182"/>
  <c r="B103" i="182" s="1"/>
  <c r="AO85" i="182"/>
  <c r="AQ85" i="182"/>
  <c r="B85" i="182"/>
  <c r="AO26" i="182"/>
  <c r="AQ26" i="182" s="1"/>
  <c r="B26" i="182" s="1"/>
  <c r="AO100" i="182"/>
  <c r="AQ100" i="182" s="1"/>
  <c r="B100" i="182" s="1"/>
  <c r="AO73" i="182"/>
  <c r="AQ73" i="182"/>
  <c r="B73" i="182" s="1"/>
  <c r="AO86" i="182"/>
  <c r="AQ86" i="182"/>
  <c r="B86" i="182"/>
  <c r="AO92" i="182"/>
  <c r="AQ92" i="182" s="1"/>
  <c r="B92" i="182" s="1"/>
  <c r="AO113" i="182"/>
  <c r="AQ113" i="182" s="1"/>
  <c r="B113" i="182" s="1"/>
  <c r="AO38" i="182"/>
  <c r="AQ38" i="182"/>
  <c r="B38" i="182" s="1"/>
  <c r="AO107" i="182"/>
  <c r="AQ107" i="182"/>
  <c r="B107" i="182"/>
  <c r="AO98" i="182"/>
  <c r="AQ98" i="182" s="1"/>
  <c r="B98" i="182" s="1"/>
  <c r="AO32" i="182"/>
  <c r="AQ32" i="182" s="1"/>
  <c r="B32" i="182" s="1"/>
  <c r="AO81" i="182"/>
  <c r="AQ81" i="182"/>
  <c r="B81" i="182" s="1"/>
  <c r="AO119" i="182"/>
  <c r="AQ119" i="182"/>
  <c r="B119" i="182"/>
  <c r="AO74" i="182"/>
  <c r="AQ74" i="182" s="1"/>
  <c r="B74" i="182" s="1"/>
  <c r="AO102" i="182"/>
  <c r="AQ102" i="182" s="1"/>
  <c r="B102" i="182" s="1"/>
  <c r="R20" i="153"/>
  <c r="B20" i="153"/>
  <c r="F7" i="187"/>
  <c r="A315" i="176"/>
  <c r="A308" i="176"/>
  <c r="A303" i="220"/>
  <c r="A304" i="220"/>
  <c r="A303" i="176"/>
  <c r="A323" i="176"/>
  <c r="A322" i="220"/>
  <c r="A301" i="220"/>
  <c r="A311" i="176"/>
  <c r="A323" i="220"/>
  <c r="A322" i="176"/>
  <c r="A315" i="220"/>
  <c r="A320" i="176"/>
  <c r="A25" i="220"/>
  <c r="A32" i="220"/>
  <c r="A312" i="220"/>
  <c r="A299" i="176"/>
  <c r="A307" i="176"/>
  <c r="A307" i="220"/>
  <c r="A300" i="220"/>
  <c r="A321" i="176"/>
  <c r="A302" i="220"/>
  <c r="A309" i="176"/>
  <c r="A299" i="220"/>
  <c r="A30" i="176"/>
  <c r="A31" i="176"/>
  <c r="A27" i="176"/>
  <c r="A301" i="176"/>
  <c r="A318" i="220"/>
  <c r="A314" i="220"/>
  <c r="A306" i="220"/>
  <c r="A319" i="176"/>
  <c r="A311" i="220"/>
  <c r="A300" i="176"/>
  <c r="A308" i="220"/>
  <c r="A312" i="176"/>
  <c r="A310" i="220"/>
  <c r="A316" i="176"/>
  <c r="A321" i="220"/>
  <c r="A318" i="176"/>
  <c r="A316" i="220"/>
  <c r="A314" i="176"/>
  <c r="A35" i="176"/>
  <c r="A28" i="220"/>
  <c r="A19" i="220"/>
  <c r="H66" i="178"/>
  <c r="H60" i="178"/>
  <c r="H39" i="178"/>
  <c r="H40" i="178"/>
  <c r="H33" i="178"/>
  <c r="H45" i="178"/>
  <c r="H47" i="178"/>
  <c r="H58" i="178"/>
  <c r="A302" i="176"/>
  <c r="A23" i="220"/>
  <c r="A19" i="176"/>
  <c r="A22" i="176"/>
  <c r="A29" i="176"/>
  <c r="A32" i="176"/>
  <c r="A34" i="176"/>
  <c r="A36" i="220"/>
  <c r="A33" i="176"/>
  <c r="A29" i="220"/>
  <c r="A22" i="220"/>
  <c r="A34" i="220"/>
  <c r="A33" i="220"/>
  <c r="A18" i="176"/>
  <c r="A20" i="220"/>
  <c r="A30" i="220"/>
  <c r="A36" i="176"/>
  <c r="A18" i="220"/>
  <c r="A27" i="220"/>
  <c r="A28" i="176"/>
  <c r="A23" i="176"/>
  <c r="A26" i="220"/>
  <c r="A31" i="220"/>
  <c r="A21" i="220"/>
  <c r="A26" i="176"/>
  <c r="A25" i="176"/>
  <c r="A35" i="220"/>
  <c r="A24" i="176"/>
  <c r="W49" i="183"/>
  <c r="B49" i="183"/>
  <c r="U2" i="183"/>
  <c r="O69" i="187"/>
  <c r="Q69" i="187"/>
  <c r="B69" i="187"/>
  <c r="O51" i="187"/>
  <c r="Q51" i="187" s="1"/>
  <c r="B51" i="187" s="1"/>
  <c r="O53" i="187"/>
  <c r="Q53" i="187" s="1"/>
  <c r="B53" i="187" s="1"/>
  <c r="O59" i="187"/>
  <c r="Q59" i="187"/>
  <c r="B59" i="187" s="1"/>
  <c r="O65" i="187"/>
  <c r="Q65" i="187"/>
  <c r="B65" i="187"/>
  <c r="O75" i="187"/>
  <c r="Q75" i="187" s="1"/>
  <c r="B75" i="187" s="1"/>
  <c r="O62" i="187"/>
  <c r="Q62" i="187" s="1"/>
  <c r="B62" i="187" s="1"/>
  <c r="F7" i="220"/>
  <c r="A249" i="176"/>
  <c r="A147" i="176"/>
  <c r="F7" i="176"/>
  <c r="U83" i="221"/>
  <c r="X83" i="221"/>
  <c r="W83" i="221"/>
  <c r="Y83" i="221"/>
  <c r="S83" i="221"/>
  <c r="AE83" i="221"/>
  <c r="V83" i="221"/>
  <c r="R83" i="221"/>
  <c r="AD83" i="221"/>
  <c r="Q83" i="221"/>
  <c r="AC83" i="221"/>
  <c r="P83" i="221"/>
  <c r="AB83" i="221"/>
  <c r="T83" i="221"/>
  <c r="O83" i="221"/>
  <c r="AA83" i="221"/>
  <c r="AI83" i="221"/>
  <c r="AK83" i="221"/>
  <c r="U27" i="221"/>
  <c r="X27" i="221"/>
  <c r="W27" i="221"/>
  <c r="Y27" i="221"/>
  <c r="V27" i="221"/>
  <c r="T27" i="221"/>
  <c r="R27" i="221"/>
  <c r="AD27" i="221"/>
  <c r="Q27" i="221"/>
  <c r="AC27" i="221"/>
  <c r="P27" i="221"/>
  <c r="AB27" i="221"/>
  <c r="O27" i="221"/>
  <c r="AA27" i="221"/>
  <c r="S27" i="221"/>
  <c r="AE27" i="221"/>
  <c r="AI27" i="221"/>
  <c r="AK27" i="221"/>
  <c r="AQ83" i="182"/>
  <c r="B83" i="182"/>
  <c r="S69" i="180"/>
  <c r="B69" i="180" s="1"/>
  <c r="B31" i="151"/>
  <c r="T12" i="221"/>
  <c r="U12" i="221"/>
  <c r="P12" i="221"/>
  <c r="AB12" i="221"/>
  <c r="R12" i="221"/>
  <c r="AD12" i="221"/>
  <c r="V12" i="221"/>
  <c r="AI12" i="221"/>
  <c r="AK12" i="221"/>
  <c r="Y12" i="221"/>
  <c r="W12" i="221"/>
  <c r="X12" i="221"/>
  <c r="O12" i="221"/>
  <c r="AA12" i="221"/>
  <c r="Q12" i="221"/>
  <c r="AC12" i="221"/>
  <c r="AI16" i="221"/>
  <c r="AK16" i="221"/>
  <c r="Q13" i="221"/>
  <c r="AC13" i="221"/>
  <c r="X13" i="221"/>
  <c r="P13" i="221"/>
  <c r="AB13" i="221"/>
  <c r="W13" i="221"/>
  <c r="S13" i="221"/>
  <c r="AE13" i="221"/>
  <c r="R13" i="221"/>
  <c r="AD13" i="221"/>
  <c r="U2" i="179"/>
  <c r="S2" i="179"/>
  <c r="V58" i="183"/>
  <c r="W58" i="183"/>
  <c r="B58" i="183" s="1"/>
  <c r="AJ9" i="221"/>
  <c r="P30" i="148"/>
  <c r="P2" i="148"/>
  <c r="B30" i="148"/>
  <c r="V53" i="183"/>
  <c r="T22" i="179" a="1"/>
  <c r="T22" i="179"/>
  <c r="T24" i="179" a="1"/>
  <c r="T24" i="179"/>
  <c r="V24" i="179" s="1"/>
  <c r="B24" i="179" s="1"/>
  <c r="T27" i="179" a="1"/>
  <c r="T27" i="179"/>
  <c r="V27" i="179" s="1"/>
  <c r="B27" i="179"/>
  <c r="T26" i="179" a="1"/>
  <c r="T26" i="179"/>
  <c r="V26" i="179" s="1"/>
  <c r="B26" i="179" s="1"/>
  <c r="T23" i="179" a="1"/>
  <c r="T23" i="179"/>
  <c r="V23" i="179" s="1"/>
  <c r="B23" i="179"/>
  <c r="T28" i="179" a="1"/>
  <c r="T28" i="179"/>
  <c r="V28" i="179" s="1"/>
  <c r="B28" i="179" s="1"/>
  <c r="T25" i="179" a="1"/>
  <c r="T25" i="179"/>
  <c r="V25" i="179" s="1"/>
  <c r="B25" i="179"/>
  <c r="T30" i="179" a="1"/>
  <c r="T30" i="179"/>
  <c r="V30" i="179" s="1"/>
  <c r="B30" i="179" s="1"/>
  <c r="T2" i="183"/>
  <c r="V66" i="183"/>
  <c r="W66" i="183"/>
  <c r="B66" i="183"/>
  <c r="X16" i="221"/>
  <c r="S16" i="221"/>
  <c r="AE16" i="221"/>
  <c r="P16" i="221"/>
  <c r="AB16" i="221"/>
  <c r="R21" i="153"/>
  <c r="B21" i="153"/>
  <c r="L2" i="170"/>
  <c r="T16" i="221"/>
  <c r="Q16" i="221"/>
  <c r="AC16" i="221"/>
  <c r="O13" i="221"/>
  <c r="AA13" i="221"/>
  <c r="P2" i="153"/>
  <c r="P2" i="180"/>
  <c r="O39" i="170"/>
  <c r="B39" i="170" s="1"/>
  <c r="O34" i="185"/>
  <c r="AO47" i="182" a="1"/>
  <c r="AO47" i="182"/>
  <c r="AQ47" i="182" s="1"/>
  <c r="B47" i="182" s="1"/>
  <c r="AO79" i="182" a="1"/>
  <c r="AO79" i="182"/>
  <c r="AO111" i="182" a="1"/>
  <c r="AO111" i="182"/>
  <c r="AQ111" i="182" s="1"/>
  <c r="B111" i="182" s="1"/>
  <c r="Q29" i="180" a="1"/>
  <c r="Q29" i="180"/>
  <c r="S29" i="180" s="1"/>
  <c r="B29" i="180" s="1"/>
  <c r="AO30" i="182" a="1"/>
  <c r="AO30" i="182"/>
  <c r="AQ30" i="182" s="1"/>
  <c r="B30" i="182" s="1"/>
  <c r="M30" i="170" a="1"/>
  <c r="M30" i="170"/>
  <c r="O30" i="170" s="1"/>
  <c r="B30" i="170" s="1"/>
  <c r="M29" i="170" a="1"/>
  <c r="M29" i="170"/>
  <c r="AP46" i="182"/>
  <c r="AP63" i="182"/>
  <c r="AP120" i="182"/>
  <c r="Y77" i="221"/>
  <c r="W77" i="221"/>
  <c r="T77" i="221"/>
  <c r="U77" i="221"/>
  <c r="X77" i="221"/>
  <c r="V77" i="221"/>
  <c r="R77" i="221"/>
  <c r="AD77" i="221"/>
  <c r="S77" i="221"/>
  <c r="AE77" i="221"/>
  <c r="Q77" i="221"/>
  <c r="AC77" i="221"/>
  <c r="P77" i="221"/>
  <c r="AB77" i="221"/>
  <c r="O77" i="221"/>
  <c r="AA77" i="221"/>
  <c r="Y49" i="221"/>
  <c r="W49" i="221"/>
  <c r="T49" i="221"/>
  <c r="X49" i="221"/>
  <c r="V49" i="221"/>
  <c r="U49" i="221"/>
  <c r="R49" i="221"/>
  <c r="AD49" i="221"/>
  <c r="P49" i="221"/>
  <c r="AB49" i="221"/>
  <c r="O49" i="221"/>
  <c r="AA49" i="221"/>
  <c r="Q49" i="221"/>
  <c r="AC49" i="221"/>
  <c r="S49" i="221"/>
  <c r="AE49" i="221"/>
  <c r="W36" i="221"/>
  <c r="U36" i="221"/>
  <c r="Y36" i="221"/>
  <c r="X36" i="221"/>
  <c r="V36" i="221"/>
  <c r="T36" i="221"/>
  <c r="O36" i="221"/>
  <c r="AA36" i="221"/>
  <c r="P36" i="221"/>
  <c r="AB36" i="221"/>
  <c r="R36" i="221"/>
  <c r="AD36" i="221"/>
  <c r="Q36" i="221"/>
  <c r="AC36" i="221"/>
  <c r="S36" i="221"/>
  <c r="AE36" i="221"/>
  <c r="K28" i="185"/>
  <c r="AO72" i="182" a="1"/>
  <c r="AO72" i="182"/>
  <c r="AO31" i="182" a="1"/>
  <c r="AO31" i="182"/>
  <c r="AQ31" i="182" s="1"/>
  <c r="B31" i="182" s="1"/>
  <c r="AO88" i="182" a="1"/>
  <c r="AO88" i="182"/>
  <c r="AQ88" i="182" s="1"/>
  <c r="B88" i="182" s="1"/>
  <c r="AP29" i="182"/>
  <c r="AQ29" i="182"/>
  <c r="B29" i="182" s="1"/>
  <c r="AP76" i="182"/>
  <c r="AP89" i="182"/>
  <c r="AQ89" i="182"/>
  <c r="B89" i="182" s="1"/>
  <c r="AP113" i="182"/>
  <c r="R69" i="180"/>
  <c r="Q67" i="180" a="1"/>
  <c r="Q67" i="180"/>
  <c r="S67" i="180"/>
  <c r="B67" i="180" s="1"/>
  <c r="Q64" i="180" a="1"/>
  <c r="Q64" i="180"/>
  <c r="S64" i="180"/>
  <c r="B64" i="180" s="1"/>
  <c r="Q61" i="180" a="1"/>
  <c r="Q61" i="180"/>
  <c r="S61" i="180"/>
  <c r="B61" i="180" s="1"/>
  <c r="Q26" i="180" a="1"/>
  <c r="Q26" i="180"/>
  <c r="S26" i="180"/>
  <c r="B26" i="180" s="1"/>
  <c r="Q31" i="180" a="1"/>
  <c r="Q31" i="180"/>
  <c r="S31" i="180"/>
  <c r="B31" i="180" s="1"/>
  <c r="Q73" i="180" a="1"/>
  <c r="Q73" i="180"/>
  <c r="S73" i="180"/>
  <c r="B73" i="180" s="1"/>
  <c r="Q63" i="180" a="1"/>
  <c r="Q63" i="180"/>
  <c r="Q60" i="180" a="1"/>
  <c r="Q60" i="180"/>
  <c r="S60" i="180"/>
  <c r="B60" i="180" s="1"/>
  <c r="Q32" i="180" a="1"/>
  <c r="Q32" i="180"/>
  <c r="S32" i="180"/>
  <c r="B32" i="180" s="1"/>
  <c r="Q43" i="180" a="1"/>
  <c r="Q43" i="180"/>
  <c r="S43" i="180"/>
  <c r="B43" i="180" s="1"/>
  <c r="Q76" i="180" a="1"/>
  <c r="Q76" i="180"/>
  <c r="S76" i="180"/>
  <c r="B76" i="180" s="1"/>
  <c r="Q46" i="180" a="1"/>
  <c r="Q46" i="180"/>
  <c r="S46" i="180"/>
  <c r="B46" i="180" s="1"/>
  <c r="U75" i="221"/>
  <c r="X75" i="221"/>
  <c r="W75" i="221"/>
  <c r="Y75" i="221"/>
  <c r="Q75" i="221"/>
  <c r="AC75" i="221"/>
  <c r="P75" i="221"/>
  <c r="AB75" i="221"/>
  <c r="O75" i="221"/>
  <c r="AA75" i="221"/>
  <c r="T75" i="221"/>
  <c r="R75" i="221"/>
  <c r="AD75" i="221"/>
  <c r="V75" i="221"/>
  <c r="S75" i="221"/>
  <c r="AE75" i="221"/>
  <c r="Y53" i="221"/>
  <c r="W53" i="221"/>
  <c r="T53" i="221"/>
  <c r="U53" i="221"/>
  <c r="R53" i="221"/>
  <c r="AD53" i="221"/>
  <c r="X53" i="221"/>
  <c r="V53" i="221"/>
  <c r="Q53" i="221"/>
  <c r="AC53" i="221"/>
  <c r="S53" i="221"/>
  <c r="AE53" i="221"/>
  <c r="O53" i="221"/>
  <c r="AA53" i="221"/>
  <c r="P53" i="221"/>
  <c r="AB53" i="221"/>
  <c r="Y41" i="221"/>
  <c r="W41" i="221"/>
  <c r="T41" i="221"/>
  <c r="X41" i="221"/>
  <c r="V41" i="221"/>
  <c r="U41" i="221"/>
  <c r="P41" i="221"/>
  <c r="AB41" i="221"/>
  <c r="O41" i="221"/>
  <c r="AA41" i="221"/>
  <c r="S41" i="221"/>
  <c r="AE41" i="221"/>
  <c r="Q41" i="221"/>
  <c r="AC41" i="221"/>
  <c r="R41" i="221"/>
  <c r="AD41" i="221"/>
  <c r="AO76" i="182" a="1"/>
  <c r="AO76" i="182"/>
  <c r="AQ76" i="182"/>
  <c r="B76" i="182" s="1"/>
  <c r="AP59" i="182"/>
  <c r="AQ59" i="182"/>
  <c r="B59" i="182"/>
  <c r="AP64" i="182"/>
  <c r="AQ64" i="182"/>
  <c r="B64" i="182" s="1"/>
  <c r="AP79" i="182"/>
  <c r="AP116" i="182"/>
  <c r="Q51" i="180" a="1"/>
  <c r="Q51" i="180"/>
  <c r="S51" i="180"/>
  <c r="B51" i="180" s="1"/>
  <c r="U47" i="221"/>
  <c r="X47" i="221"/>
  <c r="W47" i="221"/>
  <c r="V47" i="221"/>
  <c r="T47" i="221"/>
  <c r="Y47" i="221"/>
  <c r="S47" i="221"/>
  <c r="AE47" i="221"/>
  <c r="R47" i="221"/>
  <c r="AD47" i="221"/>
  <c r="O47" i="221"/>
  <c r="AA47" i="221"/>
  <c r="Q47" i="221"/>
  <c r="AC47" i="221"/>
  <c r="P47" i="221"/>
  <c r="AB47" i="221"/>
  <c r="Y25" i="221"/>
  <c r="W25" i="221"/>
  <c r="T25" i="221"/>
  <c r="X25" i="221"/>
  <c r="V25" i="221"/>
  <c r="U25" i="221"/>
  <c r="P25" i="221"/>
  <c r="AB25" i="221"/>
  <c r="O25" i="221"/>
  <c r="AA25" i="221"/>
  <c r="S25" i="221"/>
  <c r="AE25" i="221"/>
  <c r="Q25" i="221"/>
  <c r="AC25" i="221"/>
  <c r="R25" i="221"/>
  <c r="AD25" i="221"/>
  <c r="K27" i="185"/>
  <c r="AO63" i="182" a="1"/>
  <c r="AO63" i="182"/>
  <c r="AQ63" i="182" s="1"/>
  <c r="B63" i="182" s="1"/>
  <c r="AO95" i="182" a="1"/>
  <c r="AO95" i="182"/>
  <c r="AQ95" i="182" s="1"/>
  <c r="B95" i="182" s="1"/>
  <c r="AO46" i="182" a="1"/>
  <c r="AO46" i="182"/>
  <c r="AO25" i="182" a="1"/>
  <c r="AO25" i="182"/>
  <c r="AO114" i="182" a="1"/>
  <c r="AO114" i="182"/>
  <c r="AQ114" i="182" s="1"/>
  <c r="B114" i="182" s="1"/>
  <c r="AO120" i="182" a="1"/>
  <c r="AO120" i="182"/>
  <c r="AQ120" i="182" s="1"/>
  <c r="B120" i="182" s="1"/>
  <c r="AP27" i="182"/>
  <c r="AP69" i="182"/>
  <c r="W100" i="221"/>
  <c r="U100" i="221"/>
  <c r="T100" i="221"/>
  <c r="Y100" i="221"/>
  <c r="X100" i="221"/>
  <c r="V100" i="221"/>
  <c r="S100" i="221"/>
  <c r="AE100" i="221"/>
  <c r="R100" i="221"/>
  <c r="AD100" i="221"/>
  <c r="O100" i="221"/>
  <c r="AA100" i="221"/>
  <c r="P100" i="221"/>
  <c r="AB100" i="221"/>
  <c r="Q100" i="221"/>
  <c r="AC100" i="221"/>
  <c r="Q15" i="221"/>
  <c r="AC15" i="221"/>
  <c r="K31" i="185"/>
  <c r="AO70" i="182" a="1"/>
  <c r="AO70" i="182"/>
  <c r="AQ70" i="182" s="1"/>
  <c r="B70" i="182" s="1"/>
  <c r="AO69" i="182" a="1"/>
  <c r="AO69" i="182"/>
  <c r="AQ69" i="182" s="1"/>
  <c r="B69" i="182" s="1"/>
  <c r="AO101" i="182" a="1"/>
  <c r="AO101" i="182"/>
  <c r="AQ101" i="182" s="1"/>
  <c r="B101" i="182" s="1"/>
  <c r="AO52" i="182" a="1"/>
  <c r="AO52" i="182"/>
  <c r="AQ52" i="182" s="1"/>
  <c r="B52" i="182" s="1"/>
  <c r="AO36" i="182" a="1"/>
  <c r="AO36" i="182"/>
  <c r="AQ36" i="182" s="1"/>
  <c r="B36" i="182" s="1"/>
  <c r="Q23" i="180" a="1"/>
  <c r="Q23" i="180"/>
  <c r="Q30" i="180" a="1"/>
  <c r="Q30" i="180"/>
  <c r="S30" i="180" s="1"/>
  <c r="B30" i="180" s="1"/>
  <c r="Q39" i="180" a="1"/>
  <c r="Q39" i="180"/>
  <c r="S39" i="180" s="1"/>
  <c r="B39" i="180" s="1"/>
  <c r="M35" i="170" a="1"/>
  <c r="M35" i="170"/>
  <c r="O35" i="170" s="1"/>
  <c r="B35" i="170" s="1"/>
  <c r="AP72" i="182"/>
  <c r="AP124" i="182"/>
  <c r="AQ124" i="182"/>
  <c r="B124" i="182"/>
  <c r="Q42" i="180" a="1"/>
  <c r="Q42" i="180"/>
  <c r="S42" i="180" s="1"/>
  <c r="B42" i="180" s="1"/>
  <c r="R48" i="180"/>
  <c r="R2" i="180"/>
  <c r="R63" i="180"/>
  <c r="AF2" i="178"/>
  <c r="U99" i="221"/>
  <c r="X99" i="221"/>
  <c r="W99" i="221"/>
  <c r="S99" i="221"/>
  <c r="AE99" i="221"/>
  <c r="R99" i="221"/>
  <c r="AD99" i="221"/>
  <c r="Q99" i="221"/>
  <c r="AC99" i="221"/>
  <c r="P99" i="221"/>
  <c r="AB99" i="221"/>
  <c r="O99" i="221"/>
  <c r="AA99" i="221"/>
  <c r="T99" i="221"/>
  <c r="Y99" i="221"/>
  <c r="V99" i="221"/>
  <c r="Y93" i="221"/>
  <c r="W93" i="221"/>
  <c r="V93" i="221"/>
  <c r="T93" i="221"/>
  <c r="X93" i="221"/>
  <c r="U93" i="221"/>
  <c r="R93" i="221"/>
  <c r="AD93" i="221"/>
  <c r="Q93" i="221"/>
  <c r="AC93" i="221"/>
  <c r="S93" i="221"/>
  <c r="AE93" i="221"/>
  <c r="P93" i="221"/>
  <c r="AB93" i="221"/>
  <c r="O93" i="221"/>
  <c r="AA93" i="221"/>
  <c r="U31" i="221"/>
  <c r="X31" i="221"/>
  <c r="W31" i="221"/>
  <c r="V31" i="221"/>
  <c r="T31" i="221"/>
  <c r="Y31" i="221"/>
  <c r="R31" i="221"/>
  <c r="AD31" i="221"/>
  <c r="S31" i="221"/>
  <c r="AE31" i="221"/>
  <c r="O31" i="221"/>
  <c r="AA31" i="221"/>
  <c r="Q31" i="221"/>
  <c r="AC31" i="221"/>
  <c r="P31" i="221"/>
  <c r="AB31" i="221"/>
  <c r="Y30" i="221"/>
  <c r="V30" i="221"/>
  <c r="U30" i="221"/>
  <c r="X30" i="221"/>
  <c r="W30" i="221"/>
  <c r="T30" i="221"/>
  <c r="Q30" i="221"/>
  <c r="AC30" i="221"/>
  <c r="S30" i="221"/>
  <c r="AE30" i="221"/>
  <c r="P30" i="221"/>
  <c r="AB30" i="221"/>
  <c r="R30" i="221"/>
  <c r="AD30" i="221"/>
  <c r="O30" i="221"/>
  <c r="AA30" i="221"/>
  <c r="Y22" i="221"/>
  <c r="V22" i="221"/>
  <c r="U22" i="221"/>
  <c r="X22" i="221"/>
  <c r="W22" i="221"/>
  <c r="T22" i="221"/>
  <c r="Q22" i="221"/>
  <c r="AC22" i="221"/>
  <c r="S22" i="221"/>
  <c r="AE22" i="221"/>
  <c r="P22" i="221"/>
  <c r="AB22" i="221"/>
  <c r="R22" i="221"/>
  <c r="AD22" i="221"/>
  <c r="O22" i="221"/>
  <c r="AA22" i="221"/>
  <c r="H25" i="56"/>
  <c r="H35" i="56"/>
  <c r="H38" i="56"/>
  <c r="H26" i="56"/>
  <c r="H45" i="56"/>
  <c r="H29" i="56"/>
  <c r="H44" i="56"/>
  <c r="H28" i="56"/>
  <c r="H39" i="56"/>
  <c r="AO45" i="182" a="1"/>
  <c r="AO45" i="182"/>
  <c r="AQ45" i="182"/>
  <c r="B45" i="182" s="1"/>
  <c r="AO77" i="182" a="1"/>
  <c r="AO77" i="182"/>
  <c r="AQ77" i="182"/>
  <c r="B77" i="182" s="1"/>
  <c r="AO109" i="182" a="1"/>
  <c r="AO109" i="182"/>
  <c r="AQ109" i="182"/>
  <c r="B109" i="182" s="1"/>
  <c r="AO35" i="182" a="1"/>
  <c r="AO35" i="182"/>
  <c r="AQ35" i="182"/>
  <c r="B35" i="182" s="1"/>
  <c r="Q33" i="180" a="1"/>
  <c r="Q33" i="180"/>
  <c r="S33" i="180"/>
  <c r="B33" i="180" s="1"/>
  <c r="Q40" i="180" a="1"/>
  <c r="Q40" i="180"/>
  <c r="S40" i="180"/>
  <c r="B40" i="180" s="1"/>
  <c r="AO116" i="182" a="1"/>
  <c r="AO116" i="182"/>
  <c r="AQ116" i="182"/>
  <c r="B116" i="182" s="1"/>
  <c r="AO122" i="182" a="1"/>
  <c r="AO122" i="182"/>
  <c r="AQ122" i="182"/>
  <c r="B122" i="182" s="1"/>
  <c r="AP53" i="182"/>
  <c r="AQ53" i="182"/>
  <c r="B53" i="182"/>
  <c r="U63" i="221"/>
  <c r="X63" i="221"/>
  <c r="W63" i="221"/>
  <c r="V63" i="221"/>
  <c r="T63" i="221"/>
  <c r="Y63" i="221"/>
  <c r="R63" i="221"/>
  <c r="AD63" i="221"/>
  <c r="S63" i="221"/>
  <c r="AE63" i="221"/>
  <c r="O63" i="221"/>
  <c r="AA63" i="221"/>
  <c r="Q63" i="221"/>
  <c r="AC63" i="221"/>
  <c r="P63" i="221"/>
  <c r="AB63" i="221"/>
  <c r="AF103" i="221"/>
  <c r="N103" i="221"/>
  <c r="Z103" i="221"/>
  <c r="M103" i="221"/>
  <c r="AF95" i="221"/>
  <c r="N95" i="221"/>
  <c r="Z95" i="221"/>
  <c r="M95" i="221"/>
  <c r="AF88" i="221"/>
  <c r="N88" i="221"/>
  <c r="Z88" i="221"/>
  <c r="M88" i="221"/>
  <c r="AF82" i="221"/>
  <c r="N82" i="221"/>
  <c r="Z82" i="221"/>
  <c r="M82" i="221"/>
  <c r="AF69" i="221"/>
  <c r="N69" i="221"/>
  <c r="Z69" i="221"/>
  <c r="AF57" i="221"/>
  <c r="N57" i="221"/>
  <c r="Z57" i="221"/>
  <c r="AF52" i="221"/>
  <c r="N52" i="221"/>
  <c r="Z52" i="221"/>
  <c r="AF46" i="221"/>
  <c r="N46" i="221"/>
  <c r="Z46" i="221"/>
  <c r="L36" i="221"/>
  <c r="AF29" i="221"/>
  <c r="N29" i="221"/>
  <c r="Z29" i="221"/>
  <c r="O23" i="187" a="1"/>
  <c r="O23" i="187"/>
  <c r="O25" i="187" a="1"/>
  <c r="O25" i="187"/>
  <c r="Q25" i="187" s="1"/>
  <c r="B25" i="187" s="1"/>
  <c r="O27" i="187" a="1"/>
  <c r="O27" i="187"/>
  <c r="Q27" i="187" s="1"/>
  <c r="B27" i="187" s="1"/>
  <c r="O29" i="187" a="1"/>
  <c r="O29" i="187"/>
  <c r="Q29" i="187" s="1"/>
  <c r="B29" i="187" s="1"/>
  <c r="O31" i="187" a="1"/>
  <c r="O31" i="187"/>
  <c r="Q31" i="187" s="1"/>
  <c r="B31" i="187" s="1"/>
  <c r="U29" i="183" a="1"/>
  <c r="U29" i="183"/>
  <c r="W29" i="183" s="1"/>
  <c r="B29" i="183" s="1"/>
  <c r="U36" i="183" a="1"/>
  <c r="U36" i="183"/>
  <c r="W36" i="183" s="1"/>
  <c r="B36" i="183" s="1"/>
  <c r="U43" i="183" a="1"/>
  <c r="U43" i="183"/>
  <c r="W43" i="183" s="1"/>
  <c r="B43" i="183" s="1"/>
  <c r="G43" i="56"/>
  <c r="G29" i="56"/>
  <c r="G38" i="56"/>
  <c r="M46" i="221"/>
  <c r="M57" i="221"/>
  <c r="N44" i="221"/>
  <c r="Z44" i="221"/>
  <c r="AF107" i="221"/>
  <c r="N107" i="221"/>
  <c r="Z107" i="221"/>
  <c r="AF98" i="221"/>
  <c r="N98" i="221"/>
  <c r="Z98" i="221"/>
  <c r="M98" i="221"/>
  <c r="AF94" i="221"/>
  <c r="N94" i="221"/>
  <c r="Z94" i="221"/>
  <c r="M94" i="221"/>
  <c r="AF87" i="221"/>
  <c r="N87" i="221"/>
  <c r="Z87" i="221"/>
  <c r="M87" i="221"/>
  <c r="AF81" i="221"/>
  <c r="N81" i="221"/>
  <c r="Z81" i="221"/>
  <c r="M81" i="221"/>
  <c r="AF76" i="221"/>
  <c r="N76" i="221"/>
  <c r="Z76" i="221"/>
  <c r="AF68" i="221"/>
  <c r="N68" i="221"/>
  <c r="Z68" i="221"/>
  <c r="AF62" i="221"/>
  <c r="M62" i="221"/>
  <c r="AF56" i="221"/>
  <c r="N56" i="221"/>
  <c r="Z56" i="221"/>
  <c r="M56" i="221"/>
  <c r="AF45" i="221"/>
  <c r="N45" i="221"/>
  <c r="Z45" i="221"/>
  <c r="AF40" i="221"/>
  <c r="N40" i="221"/>
  <c r="Z40" i="221"/>
  <c r="M40" i="221"/>
  <c r="AF36" i="221"/>
  <c r="N36" i="221"/>
  <c r="Z36" i="221"/>
  <c r="AF28" i="221"/>
  <c r="N28" i="221"/>
  <c r="Z28" i="221"/>
  <c r="O33" i="187" a="1"/>
  <c r="O33" i="187"/>
  <c r="Q33" i="187"/>
  <c r="B33" i="187" s="1"/>
  <c r="O35" i="187" a="1"/>
  <c r="O35" i="187"/>
  <c r="Q35" i="187"/>
  <c r="B35" i="187" s="1"/>
  <c r="O37" i="187" a="1"/>
  <c r="O37" i="187"/>
  <c r="Q37" i="187"/>
  <c r="B37" i="187" s="1"/>
  <c r="O39" i="187" a="1"/>
  <c r="O39" i="187"/>
  <c r="Q39" i="187"/>
  <c r="B39" i="187" s="1"/>
  <c r="O41" i="187" a="1"/>
  <c r="O41" i="187"/>
  <c r="Q41" i="187"/>
  <c r="B41" i="187" s="1"/>
  <c r="O43" i="187" a="1"/>
  <c r="O43" i="187"/>
  <c r="Q43" i="187"/>
  <c r="B43" i="187" s="1"/>
  <c r="O45" i="187" a="1"/>
  <c r="O45" i="187"/>
  <c r="Q45" i="187"/>
  <c r="B45" i="187" s="1"/>
  <c r="O47" i="187" a="1"/>
  <c r="O47" i="187"/>
  <c r="Q47" i="187"/>
  <c r="B47" i="187" s="1"/>
  <c r="O49" i="187" a="1"/>
  <c r="O49" i="187"/>
  <c r="Q49" i="187"/>
  <c r="B49" i="187" s="1"/>
  <c r="U32" i="183" a="1"/>
  <c r="U32" i="183"/>
  <c r="W32" i="183"/>
  <c r="B32" i="183" s="1"/>
  <c r="U46" i="183" a="1"/>
  <c r="U46" i="183"/>
  <c r="W46" i="183"/>
  <c r="B46" i="183" s="1"/>
  <c r="M37" i="221"/>
  <c r="M59" i="221"/>
  <c r="M76" i="221"/>
  <c r="N60" i="221"/>
  <c r="Z60" i="221"/>
  <c r="N108" i="221"/>
  <c r="Z108" i="221"/>
  <c r="AF109" i="221"/>
  <c r="AF102" i="221"/>
  <c r="M102" i="221"/>
  <c r="AF93" i="221"/>
  <c r="N93" i="221"/>
  <c r="Z93" i="221"/>
  <c r="AF80" i="221"/>
  <c r="N80" i="221"/>
  <c r="Z80" i="221"/>
  <c r="M80" i="221"/>
  <c r="AF75" i="221"/>
  <c r="N75" i="221"/>
  <c r="Z75" i="221"/>
  <c r="N67" i="221"/>
  <c r="Z67" i="221"/>
  <c r="AF67" i="221"/>
  <c r="N51" i="221"/>
  <c r="Z51" i="221"/>
  <c r="AF51" i="221"/>
  <c r="AF35" i="221"/>
  <c r="N35" i="221"/>
  <c r="Z35" i="221"/>
  <c r="AF27" i="221"/>
  <c r="N27" i="221"/>
  <c r="Z27" i="221"/>
  <c r="U28" i="183" a="1"/>
  <c r="U28" i="183"/>
  <c r="W28" i="183"/>
  <c r="B28" i="183" s="1"/>
  <c r="U39" i="183" a="1"/>
  <c r="U39" i="183"/>
  <c r="W39" i="183"/>
  <c r="B39" i="183" s="1"/>
  <c r="G28" i="56"/>
  <c r="G37" i="56"/>
  <c r="M17" i="221"/>
  <c r="M28" i="221"/>
  <c r="M38" i="221"/>
  <c r="M60" i="221"/>
  <c r="N61" i="221"/>
  <c r="Z61" i="221"/>
  <c r="AF111" i="221"/>
  <c r="N111" i="221"/>
  <c r="Z111" i="221"/>
  <c r="M111" i="221"/>
  <c r="AF97" i="221"/>
  <c r="N97" i="221"/>
  <c r="Z97" i="221"/>
  <c r="M97" i="221"/>
  <c r="AF92" i="221"/>
  <c r="N92" i="221"/>
  <c r="Z92" i="221"/>
  <c r="AF86" i="221"/>
  <c r="N86" i="221"/>
  <c r="Z86" i="221"/>
  <c r="M86" i="221"/>
  <c r="AF74" i="221"/>
  <c r="N74" i="221"/>
  <c r="Z74" i="221"/>
  <c r="M74" i="221"/>
  <c r="AF55" i="221"/>
  <c r="N55" i="221"/>
  <c r="Z55" i="221"/>
  <c r="AF50" i="221"/>
  <c r="N50" i="221"/>
  <c r="Z50" i="221"/>
  <c r="M50" i="221"/>
  <c r="AF39" i="221"/>
  <c r="N39" i="221"/>
  <c r="Z39" i="221"/>
  <c r="AF34" i="221"/>
  <c r="N34" i="221"/>
  <c r="Z34" i="221"/>
  <c r="M34" i="221"/>
  <c r="AF26" i="221"/>
  <c r="N26" i="221"/>
  <c r="Z26" i="221"/>
  <c r="M26" i="221"/>
  <c r="AF19" i="221"/>
  <c r="N19" i="221"/>
  <c r="Z19" i="221"/>
  <c r="U35" i="183" a="1"/>
  <c r="U35" i="183"/>
  <c r="W35" i="183"/>
  <c r="B35" i="183" s="1"/>
  <c r="U42" i="183" a="1"/>
  <c r="U42" i="183"/>
  <c r="W42" i="183"/>
  <c r="B42" i="183" s="1"/>
  <c r="U45" i="183" a="1"/>
  <c r="U45" i="183"/>
  <c r="W45" i="183" s="1"/>
  <c r="B45" i="183" s="1"/>
  <c r="M19" i="221"/>
  <c r="M29" i="221"/>
  <c r="M39" i="221"/>
  <c r="M51" i="221"/>
  <c r="M61" i="221"/>
  <c r="M101" i="221"/>
  <c r="N62" i="221"/>
  <c r="Z62" i="221"/>
  <c r="AF110" i="221"/>
  <c r="N110" i="221"/>
  <c r="Z110" i="221"/>
  <c r="M110" i="221"/>
  <c r="AF106" i="221"/>
  <c r="N106" i="221"/>
  <c r="Z106" i="221"/>
  <c r="M106" i="221"/>
  <c r="AF96" i="221"/>
  <c r="N96" i="221"/>
  <c r="Z96" i="221"/>
  <c r="M96" i="221"/>
  <c r="AF91" i="221"/>
  <c r="N91" i="221"/>
  <c r="Z91" i="221"/>
  <c r="AF79" i="221"/>
  <c r="N79" i="221"/>
  <c r="Z79" i="221"/>
  <c r="M79" i="221"/>
  <c r="AF73" i="221"/>
  <c r="N73" i="221"/>
  <c r="Z73" i="221"/>
  <c r="M73" i="221"/>
  <c r="AF66" i="221"/>
  <c r="N66" i="221"/>
  <c r="Z66" i="221"/>
  <c r="M66" i="221"/>
  <c r="AF54" i="221"/>
  <c r="N54" i="221"/>
  <c r="Z54" i="221"/>
  <c r="AF49" i="221"/>
  <c r="N49" i="221"/>
  <c r="Z49" i="221"/>
  <c r="AF43" i="221"/>
  <c r="N43" i="221"/>
  <c r="Z43" i="221"/>
  <c r="AF33" i="221"/>
  <c r="N33" i="221"/>
  <c r="Z33" i="221"/>
  <c r="AF25" i="221"/>
  <c r="N25" i="221"/>
  <c r="Z25" i="221"/>
  <c r="AF18" i="221"/>
  <c r="N18" i="221"/>
  <c r="Z18" i="221"/>
  <c r="M18" i="221"/>
  <c r="O24" i="187" a="1"/>
  <c r="O24" i="187"/>
  <c r="Q24" i="187"/>
  <c r="B24" i="187"/>
  <c r="O26" i="187" a="1"/>
  <c r="O26" i="187"/>
  <c r="Q26" i="187"/>
  <c r="B26" i="187"/>
  <c r="O28" i="187" a="1"/>
  <c r="O28" i="187"/>
  <c r="Q28" i="187"/>
  <c r="B28" i="187"/>
  <c r="O30" i="187" a="1"/>
  <c r="O30" i="187"/>
  <c r="Q30" i="187"/>
  <c r="B30" i="187"/>
  <c r="O32" i="187" a="1"/>
  <c r="O32" i="187"/>
  <c r="Q32" i="187"/>
  <c r="B32" i="187"/>
  <c r="U31" i="183" a="1"/>
  <c r="U31" i="183"/>
  <c r="W31" i="183"/>
  <c r="B31" i="183"/>
  <c r="U38" i="183" a="1"/>
  <c r="U38" i="183"/>
  <c r="W38" i="183"/>
  <c r="B38" i="183"/>
  <c r="M20" i="221"/>
  <c r="M52" i="221"/>
  <c r="M84" i="221"/>
  <c r="M107" i="221"/>
  <c r="N20" i="221"/>
  <c r="Z20" i="221"/>
  <c r="N78" i="221"/>
  <c r="Z78" i="221"/>
  <c r="AF105" i="221"/>
  <c r="N105" i="221"/>
  <c r="Z105" i="221"/>
  <c r="M105" i="221"/>
  <c r="AF100" i="221"/>
  <c r="N100" i="221"/>
  <c r="Z100" i="221"/>
  <c r="AF90" i="221"/>
  <c r="N90" i="221"/>
  <c r="Z90" i="221"/>
  <c r="M90" i="221"/>
  <c r="AF72" i="221"/>
  <c r="N72" i="221"/>
  <c r="Z72" i="221"/>
  <c r="M72" i="221"/>
  <c r="AF65" i="221"/>
  <c r="N65" i="221"/>
  <c r="Z65" i="221"/>
  <c r="M65" i="221"/>
  <c r="L53" i="221"/>
  <c r="N48" i="221"/>
  <c r="Z48" i="221"/>
  <c r="AF48" i="221"/>
  <c r="M48" i="221"/>
  <c r="AF32" i="221"/>
  <c r="N32" i="221"/>
  <c r="Z32" i="221"/>
  <c r="M32" i="221"/>
  <c r="AF24" i="221"/>
  <c r="N24" i="221"/>
  <c r="Z24" i="221"/>
  <c r="M24" i="221"/>
  <c r="O34" i="187" a="1"/>
  <c r="O34" i="187"/>
  <c r="Q34" i="187"/>
  <c r="B34" i="187"/>
  <c r="O36" i="187" a="1"/>
  <c r="O36" i="187"/>
  <c r="Q36" i="187"/>
  <c r="B36" i="187"/>
  <c r="O38" i="187" a="1"/>
  <c r="O38" i="187"/>
  <c r="Q38" i="187"/>
  <c r="B38" i="187"/>
  <c r="O40" i="187" a="1"/>
  <c r="O40" i="187"/>
  <c r="Q40" i="187"/>
  <c r="B40" i="187"/>
  <c r="O42" i="187" a="1"/>
  <c r="O42" i="187"/>
  <c r="Q42" i="187"/>
  <c r="B42" i="187"/>
  <c r="O44" i="187" a="1"/>
  <c r="O44" i="187"/>
  <c r="Q44" i="187"/>
  <c r="B44" i="187"/>
  <c r="O46" i="187" a="1"/>
  <c r="O46" i="187"/>
  <c r="Q46" i="187"/>
  <c r="B46" i="187"/>
  <c r="O48" i="187" a="1"/>
  <c r="O48" i="187"/>
  <c r="Q48" i="187"/>
  <c r="B48" i="187"/>
  <c r="U34" i="183" a="1"/>
  <c r="U34" i="183"/>
  <c r="W34" i="183"/>
  <c r="B34" i="183"/>
  <c r="U41" i="183" a="1"/>
  <c r="U41" i="183"/>
  <c r="W41" i="183"/>
  <c r="B41" i="183"/>
  <c r="U44" i="183" a="1"/>
  <c r="U44" i="183"/>
  <c r="W44" i="183"/>
  <c r="B44" i="183"/>
  <c r="M21" i="221"/>
  <c r="M43" i="221"/>
  <c r="M67" i="221"/>
  <c r="M85" i="221"/>
  <c r="M108" i="221"/>
  <c r="N21" i="221"/>
  <c r="Z21" i="221"/>
  <c r="N84" i="221"/>
  <c r="Z84" i="221"/>
  <c r="AF104" i="221"/>
  <c r="N104" i="221"/>
  <c r="Z104" i="221"/>
  <c r="M104" i="221"/>
  <c r="AF99" i="221"/>
  <c r="N99" i="221"/>
  <c r="Z99" i="221"/>
  <c r="AF89" i="221"/>
  <c r="N89" i="221"/>
  <c r="Z89" i="221"/>
  <c r="M89" i="221"/>
  <c r="AF78" i="221"/>
  <c r="M78" i="221"/>
  <c r="AF71" i="221"/>
  <c r="N71" i="221"/>
  <c r="Z71" i="221"/>
  <c r="M71" i="221"/>
  <c r="AF64" i="221"/>
  <c r="N64" i="221"/>
  <c r="Z64" i="221"/>
  <c r="M64" i="221"/>
  <c r="AF59" i="221"/>
  <c r="N59" i="221"/>
  <c r="Z59" i="221"/>
  <c r="AF53" i="221"/>
  <c r="N53" i="221"/>
  <c r="Z53" i="221"/>
  <c r="AF42" i="221"/>
  <c r="N42" i="221"/>
  <c r="Z42" i="221"/>
  <c r="M42" i="221"/>
  <c r="AF31" i="221"/>
  <c r="N31" i="221"/>
  <c r="Z31" i="221"/>
  <c r="AF23" i="221"/>
  <c r="N23" i="221"/>
  <c r="Z23" i="221"/>
  <c r="AF17" i="221"/>
  <c r="N17" i="221"/>
  <c r="Z17" i="221"/>
  <c r="U30" i="183" a="1"/>
  <c r="U30" i="183"/>
  <c r="W30" i="183"/>
  <c r="B30" i="183" s="1"/>
  <c r="U37" i="183" a="1"/>
  <c r="U37" i="183"/>
  <c r="W37" i="183"/>
  <c r="B37" i="183" s="1"/>
  <c r="M33" i="221"/>
  <c r="M44" i="221"/>
  <c r="M54" i="221"/>
  <c r="M68" i="221"/>
  <c r="M91" i="221"/>
  <c r="M109" i="221"/>
  <c r="N37" i="221"/>
  <c r="Z37" i="221"/>
  <c r="N85" i="221"/>
  <c r="Z85" i="221"/>
  <c r="AG107" i="221"/>
  <c r="AG98" i="221"/>
  <c r="AG9" i="221"/>
  <c r="AG8" i="221"/>
  <c r="AF83" i="221"/>
  <c r="N83" i="221"/>
  <c r="Z83" i="221"/>
  <c r="AF77" i="221"/>
  <c r="N77" i="221"/>
  <c r="Z77" i="221"/>
  <c r="AF70" i="221"/>
  <c r="N70" i="221"/>
  <c r="Z70" i="221"/>
  <c r="M70" i="221"/>
  <c r="AF63" i="221"/>
  <c r="N63" i="221"/>
  <c r="Z63" i="221"/>
  <c r="AF58" i="221"/>
  <c r="N58" i="221"/>
  <c r="Z58" i="221"/>
  <c r="M58" i="221"/>
  <c r="AF47" i="221"/>
  <c r="N47" i="221"/>
  <c r="Z47" i="221"/>
  <c r="AF41" i="221"/>
  <c r="N41" i="221"/>
  <c r="Z41" i="221"/>
  <c r="AF30" i="221"/>
  <c r="N30" i="221"/>
  <c r="Z30" i="221"/>
  <c r="AF22" i="221"/>
  <c r="N22" i="221"/>
  <c r="Z22" i="221"/>
  <c r="U33" i="183" a="1"/>
  <c r="U33" i="183"/>
  <c r="W33" i="183"/>
  <c r="B33" i="183"/>
  <c r="U40" i="183" a="1"/>
  <c r="U40" i="183"/>
  <c r="W40" i="183"/>
  <c r="B40" i="183"/>
  <c r="M23" i="221"/>
  <c r="M35" i="221"/>
  <c r="M45" i="221"/>
  <c r="M55" i="221"/>
  <c r="M69" i="221"/>
  <c r="M92" i="221"/>
  <c r="N38" i="221"/>
  <c r="Z38" i="221"/>
  <c r="N101" i="221"/>
  <c r="Z101" i="221"/>
  <c r="U55" i="221"/>
  <c r="X55" i="221"/>
  <c r="W55" i="221"/>
  <c r="V55" i="221"/>
  <c r="T55" i="221"/>
  <c r="Y55" i="221"/>
  <c r="S55" i="221"/>
  <c r="AE55" i="221"/>
  <c r="O55" i="221"/>
  <c r="AA55" i="221"/>
  <c r="R55" i="221"/>
  <c r="AD55" i="221"/>
  <c r="Q55" i="221"/>
  <c r="AC55" i="221"/>
  <c r="P55" i="221"/>
  <c r="AB55" i="221"/>
  <c r="AI55" i="221"/>
  <c r="AK55" i="221"/>
  <c r="Y98" i="221"/>
  <c r="X98" i="221"/>
  <c r="V98" i="221"/>
  <c r="U98" i="221"/>
  <c r="T98" i="221"/>
  <c r="W98" i="221"/>
  <c r="R98" i="221"/>
  <c r="AD98" i="221"/>
  <c r="S98" i="221"/>
  <c r="AE98" i="221"/>
  <c r="Q98" i="221"/>
  <c r="AC98" i="221"/>
  <c r="P98" i="221"/>
  <c r="AB98" i="221"/>
  <c r="O98" i="221"/>
  <c r="AA98" i="221"/>
  <c r="AI98" i="221"/>
  <c r="AK98" i="221"/>
  <c r="W48" i="221"/>
  <c r="U48" i="221"/>
  <c r="Y48" i="221"/>
  <c r="X48" i="221"/>
  <c r="V48" i="221"/>
  <c r="T48" i="221"/>
  <c r="Q48" i="221"/>
  <c r="AC48" i="221"/>
  <c r="P48" i="221"/>
  <c r="AB48" i="221"/>
  <c r="R48" i="221"/>
  <c r="AD48" i="221"/>
  <c r="O48" i="221"/>
  <c r="AA48" i="221"/>
  <c r="S48" i="221"/>
  <c r="AE48" i="221"/>
  <c r="AI48" i="221"/>
  <c r="AK48" i="221"/>
  <c r="W92" i="221"/>
  <c r="U92" i="221"/>
  <c r="T92" i="221"/>
  <c r="Y92" i="221"/>
  <c r="S92" i="221"/>
  <c r="AE92" i="221"/>
  <c r="R92" i="221"/>
  <c r="AD92" i="221"/>
  <c r="X92" i="221"/>
  <c r="V92" i="221"/>
  <c r="O92" i="221"/>
  <c r="AA92" i="221"/>
  <c r="P92" i="221"/>
  <c r="AB92" i="221"/>
  <c r="Q92" i="221"/>
  <c r="AC92" i="221"/>
  <c r="AI92" i="221"/>
  <c r="AK92" i="221"/>
  <c r="Y69" i="221"/>
  <c r="W69" i="221"/>
  <c r="T69" i="221"/>
  <c r="U69" i="221"/>
  <c r="X69" i="221"/>
  <c r="R69" i="221"/>
  <c r="AD69" i="221"/>
  <c r="V69" i="221"/>
  <c r="Q69" i="221"/>
  <c r="AC69" i="221"/>
  <c r="S69" i="221"/>
  <c r="AE69" i="221"/>
  <c r="P69" i="221"/>
  <c r="AB69" i="221"/>
  <c r="O69" i="221"/>
  <c r="AA69" i="221"/>
  <c r="AI69" i="221"/>
  <c r="AK69" i="221"/>
  <c r="U91" i="221"/>
  <c r="X91" i="221"/>
  <c r="W91" i="221"/>
  <c r="T91" i="221"/>
  <c r="V91" i="221"/>
  <c r="S91" i="221"/>
  <c r="AE91" i="221"/>
  <c r="R91" i="221"/>
  <c r="AD91" i="221"/>
  <c r="Y91" i="221"/>
  <c r="Q91" i="221"/>
  <c r="AC91" i="221"/>
  <c r="P91" i="221"/>
  <c r="AB91" i="221"/>
  <c r="O91" i="221"/>
  <c r="AA91" i="221"/>
  <c r="AI91" i="221"/>
  <c r="AK91" i="221"/>
  <c r="U67" i="221"/>
  <c r="X67" i="221"/>
  <c r="W67" i="221"/>
  <c r="Y67" i="221"/>
  <c r="S67" i="221"/>
  <c r="AE67" i="221"/>
  <c r="Q67" i="221"/>
  <c r="AC67" i="221"/>
  <c r="V67" i="221"/>
  <c r="R67" i="221"/>
  <c r="AD67" i="221"/>
  <c r="P67" i="221"/>
  <c r="AB67" i="221"/>
  <c r="T67" i="221"/>
  <c r="O67" i="221"/>
  <c r="AA67" i="221"/>
  <c r="AI67" i="221"/>
  <c r="AK67" i="221"/>
  <c r="Y65" i="221"/>
  <c r="W65" i="221"/>
  <c r="T65" i="221"/>
  <c r="X65" i="221"/>
  <c r="V65" i="221"/>
  <c r="U65" i="221"/>
  <c r="R65" i="221"/>
  <c r="AD65" i="221"/>
  <c r="P65" i="221"/>
  <c r="AB65" i="221"/>
  <c r="O65" i="221"/>
  <c r="AA65" i="221"/>
  <c r="Q65" i="221"/>
  <c r="AC65" i="221"/>
  <c r="S65" i="221"/>
  <c r="AE65" i="221"/>
  <c r="AI65" i="221"/>
  <c r="AK65" i="221"/>
  <c r="U107" i="221"/>
  <c r="X107" i="221"/>
  <c r="W107" i="221"/>
  <c r="Y107" i="221"/>
  <c r="V107" i="221"/>
  <c r="S107" i="221"/>
  <c r="AE107" i="221"/>
  <c r="R107" i="221"/>
  <c r="AD107" i="221"/>
  <c r="Q107" i="221"/>
  <c r="AC107" i="221"/>
  <c r="P107" i="221"/>
  <c r="AB107" i="221"/>
  <c r="O107" i="221"/>
  <c r="AA107" i="221"/>
  <c r="T107" i="221"/>
  <c r="AI107" i="221"/>
  <c r="AK107" i="221"/>
  <c r="Y66" i="221"/>
  <c r="V66" i="221"/>
  <c r="U66" i="221"/>
  <c r="T66" i="221"/>
  <c r="W66" i="221"/>
  <c r="X66" i="221"/>
  <c r="S66" i="221"/>
  <c r="AE66" i="221"/>
  <c r="Q66" i="221"/>
  <c r="AC66" i="221"/>
  <c r="P66" i="221"/>
  <c r="AB66" i="221"/>
  <c r="O66" i="221"/>
  <c r="AA66" i="221"/>
  <c r="R66" i="221"/>
  <c r="AD66" i="221"/>
  <c r="AI66" i="221"/>
  <c r="AK66" i="221"/>
  <c r="U39" i="221"/>
  <c r="X39" i="221"/>
  <c r="W39" i="221"/>
  <c r="V39" i="221"/>
  <c r="T39" i="221"/>
  <c r="Y39" i="221"/>
  <c r="R39" i="221"/>
  <c r="AD39" i="221"/>
  <c r="S39" i="221"/>
  <c r="AE39" i="221"/>
  <c r="O39" i="221"/>
  <c r="AA39" i="221"/>
  <c r="P39" i="221"/>
  <c r="AB39" i="221"/>
  <c r="Q39" i="221"/>
  <c r="AC39" i="221"/>
  <c r="AI39" i="221"/>
  <c r="AK39" i="221"/>
  <c r="Y26" i="221"/>
  <c r="V26" i="221"/>
  <c r="U26" i="221"/>
  <c r="T26" i="221"/>
  <c r="W26" i="221"/>
  <c r="S26" i="221"/>
  <c r="AE26" i="221"/>
  <c r="R26" i="221"/>
  <c r="AD26" i="221"/>
  <c r="X26" i="221"/>
  <c r="Q26" i="221"/>
  <c r="AC26" i="221"/>
  <c r="P26" i="221"/>
  <c r="AB26" i="221"/>
  <c r="O26" i="221"/>
  <c r="AA26" i="221"/>
  <c r="AI26" i="221"/>
  <c r="AK26" i="221"/>
  <c r="Y50" i="221"/>
  <c r="V50" i="221"/>
  <c r="U50" i="221"/>
  <c r="T50" i="221"/>
  <c r="W50" i="221"/>
  <c r="X50" i="221"/>
  <c r="S50" i="221"/>
  <c r="AE50" i="221"/>
  <c r="Q50" i="221"/>
  <c r="AC50" i="221"/>
  <c r="P50" i="221"/>
  <c r="AB50" i="221"/>
  <c r="O50" i="221"/>
  <c r="AA50" i="221"/>
  <c r="R50" i="221"/>
  <c r="AD50" i="221"/>
  <c r="AI50" i="221"/>
  <c r="AK50" i="221"/>
  <c r="Y86" i="221"/>
  <c r="V86" i="221"/>
  <c r="U86" i="221"/>
  <c r="X86" i="221"/>
  <c r="W86" i="221"/>
  <c r="T86" i="221"/>
  <c r="S86" i="221"/>
  <c r="AE86" i="221"/>
  <c r="Q86" i="221"/>
  <c r="AC86" i="221"/>
  <c r="R86" i="221"/>
  <c r="AD86" i="221"/>
  <c r="P86" i="221"/>
  <c r="AB86" i="221"/>
  <c r="O86" i="221"/>
  <c r="AA86" i="221"/>
  <c r="AI86" i="221"/>
  <c r="AK86" i="221"/>
  <c r="U111" i="221"/>
  <c r="X111" i="221"/>
  <c r="W111" i="221"/>
  <c r="Y111" i="221"/>
  <c r="V111" i="221"/>
  <c r="T111" i="221"/>
  <c r="S111" i="221"/>
  <c r="AE111" i="221"/>
  <c r="R111" i="221"/>
  <c r="AD111" i="221"/>
  <c r="O111" i="221"/>
  <c r="AA111" i="221"/>
  <c r="Q111" i="221"/>
  <c r="AC111" i="221"/>
  <c r="P111" i="221"/>
  <c r="AB111" i="221"/>
  <c r="AI111" i="221"/>
  <c r="AK111" i="221"/>
  <c r="W76" i="221"/>
  <c r="U76" i="221"/>
  <c r="Y76" i="221"/>
  <c r="X76" i="221"/>
  <c r="V76" i="221"/>
  <c r="T76" i="221"/>
  <c r="R76" i="221"/>
  <c r="AD76" i="221"/>
  <c r="O76" i="221"/>
  <c r="AA76" i="221"/>
  <c r="P76" i="221"/>
  <c r="AB76" i="221"/>
  <c r="S76" i="221"/>
  <c r="AE76" i="221"/>
  <c r="Q76" i="221"/>
  <c r="AC76" i="221"/>
  <c r="AI76" i="221"/>
  <c r="AK76" i="221"/>
  <c r="Y81" i="221"/>
  <c r="W81" i="221"/>
  <c r="T81" i="221"/>
  <c r="X81" i="221"/>
  <c r="V81" i="221"/>
  <c r="U81" i="221"/>
  <c r="R81" i="221"/>
  <c r="AD81" i="221"/>
  <c r="P81" i="221"/>
  <c r="AB81" i="221"/>
  <c r="O81" i="221"/>
  <c r="AA81" i="221"/>
  <c r="Q81" i="221"/>
  <c r="AC81" i="221"/>
  <c r="S81" i="221"/>
  <c r="AE81" i="221"/>
  <c r="AI81" i="221"/>
  <c r="AK81" i="221"/>
  <c r="Y46" i="221"/>
  <c r="V46" i="221"/>
  <c r="U46" i="221"/>
  <c r="X46" i="221"/>
  <c r="W46" i="221"/>
  <c r="Q46" i="221"/>
  <c r="AC46" i="221"/>
  <c r="P46" i="221"/>
  <c r="AB46" i="221"/>
  <c r="S46" i="221"/>
  <c r="AE46" i="221"/>
  <c r="O46" i="221"/>
  <c r="AA46" i="221"/>
  <c r="T46" i="221"/>
  <c r="R46" i="221"/>
  <c r="AD46" i="221"/>
  <c r="AI46" i="221"/>
  <c r="AK46" i="221"/>
  <c r="U103" i="221"/>
  <c r="X103" i="221"/>
  <c r="W103" i="221"/>
  <c r="Y103" i="221"/>
  <c r="V103" i="221"/>
  <c r="T103" i="221"/>
  <c r="S103" i="221"/>
  <c r="AE103" i="221"/>
  <c r="R103" i="221"/>
  <c r="AD103" i="221"/>
  <c r="O103" i="221"/>
  <c r="AA103" i="221"/>
  <c r="P103" i="221"/>
  <c r="AB103" i="221"/>
  <c r="Q103" i="221"/>
  <c r="AC103" i="221"/>
  <c r="AI103" i="221"/>
  <c r="AK103" i="221"/>
  <c r="S23" i="180"/>
  <c r="B23" i="180" s="1"/>
  <c r="Q2" i="180"/>
  <c r="AQ46" i="182"/>
  <c r="B46" i="182" s="1"/>
  <c r="V22" i="179"/>
  <c r="B22" i="179"/>
  <c r="T2" i="179"/>
  <c r="U43" i="221"/>
  <c r="X43" i="221"/>
  <c r="W43" i="221"/>
  <c r="Y43" i="221"/>
  <c r="V43" i="221"/>
  <c r="T43" i="221"/>
  <c r="R43" i="221"/>
  <c r="AD43" i="221"/>
  <c r="Q43" i="221"/>
  <c r="AC43" i="221"/>
  <c r="P43" i="221"/>
  <c r="AB43" i="221"/>
  <c r="O43" i="221"/>
  <c r="AA43" i="221"/>
  <c r="S43" i="221"/>
  <c r="AE43" i="221"/>
  <c r="AI43" i="221"/>
  <c r="AK43" i="221"/>
  <c r="W32" i="221"/>
  <c r="U32" i="221"/>
  <c r="Y32" i="221"/>
  <c r="X32" i="221"/>
  <c r="V32" i="221"/>
  <c r="T32" i="221"/>
  <c r="Q32" i="221"/>
  <c r="AC32" i="221"/>
  <c r="P32" i="221"/>
  <c r="AB32" i="221"/>
  <c r="S32" i="221"/>
  <c r="AE32" i="221"/>
  <c r="R32" i="221"/>
  <c r="AD32" i="221"/>
  <c r="O32" i="221"/>
  <c r="AA32" i="221"/>
  <c r="AI32" i="221"/>
  <c r="AK32" i="221"/>
  <c r="Y21" i="221"/>
  <c r="W21" i="221"/>
  <c r="T21" i="221"/>
  <c r="U21" i="221"/>
  <c r="X21" i="221"/>
  <c r="V21" i="221"/>
  <c r="S21" i="221"/>
  <c r="AE21" i="221"/>
  <c r="Q21" i="221"/>
  <c r="AC21" i="221"/>
  <c r="R21" i="221"/>
  <c r="AD21" i="221"/>
  <c r="P21" i="221"/>
  <c r="AB21" i="221"/>
  <c r="O21" i="221"/>
  <c r="AA21" i="221"/>
  <c r="AI21" i="221"/>
  <c r="AK21" i="221"/>
  <c r="W52" i="221"/>
  <c r="U52" i="221"/>
  <c r="Y52" i="221"/>
  <c r="X52" i="221"/>
  <c r="V52" i="221"/>
  <c r="T52" i="221"/>
  <c r="R52" i="221"/>
  <c r="AD52" i="221"/>
  <c r="S52" i="221"/>
  <c r="AE52" i="221"/>
  <c r="O52" i="221"/>
  <c r="AA52" i="221"/>
  <c r="P52" i="221"/>
  <c r="AB52" i="221"/>
  <c r="Q52" i="221"/>
  <c r="AC52" i="221"/>
  <c r="AI52" i="221"/>
  <c r="AK52" i="221"/>
  <c r="U19" i="221"/>
  <c r="X19" i="221"/>
  <c r="W19" i="221"/>
  <c r="Y19" i="221"/>
  <c r="V19" i="221"/>
  <c r="R19" i="221"/>
  <c r="AD19" i="221"/>
  <c r="Q19" i="221"/>
  <c r="AC19" i="221"/>
  <c r="P19" i="221"/>
  <c r="AB19" i="221"/>
  <c r="O19" i="221"/>
  <c r="AA19" i="221"/>
  <c r="S19" i="221"/>
  <c r="AE19" i="221"/>
  <c r="T19" i="221"/>
  <c r="AI19" i="221"/>
  <c r="AK19" i="221"/>
  <c r="Y37" i="221"/>
  <c r="W37" i="221"/>
  <c r="T37" i="221"/>
  <c r="U37" i="221"/>
  <c r="V37" i="221"/>
  <c r="X37" i="221"/>
  <c r="S37" i="221"/>
  <c r="AE37" i="221"/>
  <c r="Q37" i="221"/>
  <c r="AC37" i="221"/>
  <c r="P37" i="221"/>
  <c r="AB37" i="221"/>
  <c r="O37" i="221"/>
  <c r="AA37" i="221"/>
  <c r="R37" i="221"/>
  <c r="AD37" i="221"/>
  <c r="AI37" i="221"/>
  <c r="AK37" i="221"/>
  <c r="W40" i="221"/>
  <c r="U40" i="221"/>
  <c r="Y40" i="221"/>
  <c r="X40" i="221"/>
  <c r="Q40" i="221"/>
  <c r="AC40" i="221"/>
  <c r="P40" i="221"/>
  <c r="AB40" i="221"/>
  <c r="V40" i="221"/>
  <c r="T40" i="221"/>
  <c r="S40" i="221"/>
  <c r="AE40" i="221"/>
  <c r="R40" i="221"/>
  <c r="AD40" i="221"/>
  <c r="O40" i="221"/>
  <c r="AA40" i="221"/>
  <c r="AI40" i="221"/>
  <c r="AK40" i="221"/>
  <c r="Y62" i="221"/>
  <c r="V62" i="221"/>
  <c r="U62" i="221"/>
  <c r="X62" i="221"/>
  <c r="W62" i="221"/>
  <c r="T62" i="221"/>
  <c r="Q62" i="221"/>
  <c r="AC62" i="221"/>
  <c r="S62" i="221"/>
  <c r="AE62" i="221"/>
  <c r="P62" i="221"/>
  <c r="AB62" i="221"/>
  <c r="R62" i="221"/>
  <c r="AD62" i="221"/>
  <c r="O62" i="221"/>
  <c r="AA62" i="221"/>
  <c r="AI62" i="221"/>
  <c r="AK62" i="221"/>
  <c r="W88" i="221"/>
  <c r="U88" i="221"/>
  <c r="T88" i="221"/>
  <c r="Y88" i="221"/>
  <c r="S88" i="221"/>
  <c r="AE88" i="221"/>
  <c r="R88" i="221"/>
  <c r="AD88" i="221"/>
  <c r="V88" i="221"/>
  <c r="X88" i="221"/>
  <c r="Q88" i="221"/>
  <c r="AC88" i="221"/>
  <c r="P88" i="221"/>
  <c r="AB88" i="221"/>
  <c r="O88" i="221"/>
  <c r="AA88" i="221"/>
  <c r="AI88" i="221"/>
  <c r="AK88" i="221"/>
  <c r="O29" i="170"/>
  <c r="B29" i="170"/>
  <c r="M2" i="170"/>
  <c r="Y45" i="221"/>
  <c r="W45" i="221"/>
  <c r="T45" i="221"/>
  <c r="U45" i="221"/>
  <c r="V45" i="221"/>
  <c r="R45" i="221"/>
  <c r="AD45" i="221"/>
  <c r="Q45" i="221"/>
  <c r="AC45" i="221"/>
  <c r="X45" i="221"/>
  <c r="S45" i="221"/>
  <c r="AE45" i="221"/>
  <c r="P45" i="221"/>
  <c r="AB45" i="221"/>
  <c r="O45" i="221"/>
  <c r="AA45" i="221"/>
  <c r="AI45" i="221"/>
  <c r="AK45" i="221"/>
  <c r="Y54" i="221"/>
  <c r="V54" i="221"/>
  <c r="U54" i="221"/>
  <c r="X54" i="221"/>
  <c r="W54" i="221"/>
  <c r="Q54" i="221"/>
  <c r="AC54" i="221"/>
  <c r="P54" i="221"/>
  <c r="AB54" i="221"/>
  <c r="AI54" i="221"/>
  <c r="AK54" i="221"/>
  <c r="O54" i="221"/>
  <c r="AA54" i="221"/>
  <c r="T54" i="221"/>
  <c r="S54" i="221"/>
  <c r="AE54" i="221"/>
  <c r="R54" i="221"/>
  <c r="AD54" i="221"/>
  <c r="Y78" i="221"/>
  <c r="V78" i="221"/>
  <c r="U78" i="221"/>
  <c r="X78" i="221"/>
  <c r="W78" i="221"/>
  <c r="T78" i="221"/>
  <c r="Q78" i="221"/>
  <c r="AC78" i="221"/>
  <c r="S78" i="221"/>
  <c r="AE78" i="221"/>
  <c r="P78" i="221"/>
  <c r="AB78" i="221"/>
  <c r="R78" i="221"/>
  <c r="AD78" i="221"/>
  <c r="O78" i="221"/>
  <c r="AA78" i="221"/>
  <c r="AI78" i="221"/>
  <c r="AK78" i="221"/>
  <c r="U35" i="221"/>
  <c r="X35" i="221"/>
  <c r="W35" i="221"/>
  <c r="Y35" i="221"/>
  <c r="V35" i="221"/>
  <c r="T35" i="221"/>
  <c r="R35" i="221"/>
  <c r="AD35" i="221"/>
  <c r="Q35" i="221"/>
  <c r="AC35" i="221"/>
  <c r="P35" i="221"/>
  <c r="AB35" i="221"/>
  <c r="O35" i="221"/>
  <c r="AA35" i="221"/>
  <c r="S35" i="221"/>
  <c r="AE35" i="221"/>
  <c r="AI35" i="221"/>
  <c r="AK35" i="221"/>
  <c r="W44" i="221"/>
  <c r="U44" i="221"/>
  <c r="Y44" i="221"/>
  <c r="X44" i="221"/>
  <c r="V44" i="221"/>
  <c r="T44" i="221"/>
  <c r="O44" i="221"/>
  <c r="AA44" i="221"/>
  <c r="P44" i="221"/>
  <c r="AB44" i="221"/>
  <c r="S44" i="221"/>
  <c r="AE44" i="221"/>
  <c r="R44" i="221"/>
  <c r="AD44" i="221"/>
  <c r="Q44" i="221"/>
  <c r="AC44" i="221"/>
  <c r="AI44" i="221"/>
  <c r="AK44" i="221"/>
  <c r="W72" i="221"/>
  <c r="U72" i="221"/>
  <c r="Y72" i="221"/>
  <c r="V72" i="221"/>
  <c r="T72" i="221"/>
  <c r="R72" i="221"/>
  <c r="AD72" i="221"/>
  <c r="X72" i="221"/>
  <c r="S72" i="221"/>
  <c r="AE72" i="221"/>
  <c r="Q72" i="221"/>
  <c r="AC72" i="221"/>
  <c r="P72" i="221"/>
  <c r="AB72" i="221"/>
  <c r="O72" i="221"/>
  <c r="AA72" i="221"/>
  <c r="AI72" i="221"/>
  <c r="AK72" i="221"/>
  <c r="Y105" i="221"/>
  <c r="W105" i="221"/>
  <c r="V105" i="221"/>
  <c r="T105" i="221"/>
  <c r="U105" i="221"/>
  <c r="X105" i="221"/>
  <c r="R105" i="221"/>
  <c r="AD105" i="221"/>
  <c r="P105" i="221"/>
  <c r="AB105" i="221"/>
  <c r="O105" i="221"/>
  <c r="AA105" i="221"/>
  <c r="S105" i="221"/>
  <c r="AE105" i="221"/>
  <c r="Q105" i="221"/>
  <c r="AC105" i="221"/>
  <c r="AI105" i="221"/>
  <c r="AK105" i="221"/>
  <c r="W20" i="221"/>
  <c r="U20" i="221"/>
  <c r="Y20" i="221"/>
  <c r="X20" i="221"/>
  <c r="V20" i="221"/>
  <c r="T20" i="221"/>
  <c r="O20" i="221"/>
  <c r="AA20" i="221"/>
  <c r="P20" i="221"/>
  <c r="AB20" i="221"/>
  <c r="S20" i="221"/>
  <c r="AE20" i="221"/>
  <c r="R20" i="221"/>
  <c r="AD20" i="221"/>
  <c r="Q20" i="221"/>
  <c r="AC20" i="221"/>
  <c r="AI20" i="221"/>
  <c r="AK20" i="221"/>
  <c r="Y18" i="221"/>
  <c r="V18" i="221"/>
  <c r="U18" i="221"/>
  <c r="T18" i="221"/>
  <c r="W18" i="221"/>
  <c r="S18" i="221"/>
  <c r="AE18" i="221"/>
  <c r="R18" i="221"/>
  <c r="AD18" i="221"/>
  <c r="X18" i="221"/>
  <c r="O18" i="221"/>
  <c r="AA18" i="221"/>
  <c r="Q18" i="221"/>
  <c r="AC18" i="221"/>
  <c r="P18" i="221"/>
  <c r="AB18" i="221"/>
  <c r="AI18" i="221"/>
  <c r="AK18" i="221"/>
  <c r="Y73" i="221"/>
  <c r="W73" i="221"/>
  <c r="T73" i="221"/>
  <c r="X73" i="221"/>
  <c r="V73" i="221"/>
  <c r="U73" i="221"/>
  <c r="R73" i="221"/>
  <c r="AD73" i="221"/>
  <c r="P73" i="221"/>
  <c r="AB73" i="221"/>
  <c r="S73" i="221"/>
  <c r="AE73" i="221"/>
  <c r="O73" i="221"/>
  <c r="AA73" i="221"/>
  <c r="Q73" i="221"/>
  <c r="AC73" i="221"/>
  <c r="AI73" i="221"/>
  <c r="AK73" i="221"/>
  <c r="W96" i="221"/>
  <c r="U96" i="221"/>
  <c r="T96" i="221"/>
  <c r="Y96" i="221"/>
  <c r="X96" i="221"/>
  <c r="S96" i="221"/>
  <c r="AE96" i="221"/>
  <c r="R96" i="221"/>
  <c r="AD96" i="221"/>
  <c r="V96" i="221"/>
  <c r="AI96" i="221"/>
  <c r="AK96" i="221"/>
  <c r="Q96" i="221"/>
  <c r="AC96" i="221"/>
  <c r="P96" i="221"/>
  <c r="AB96" i="221"/>
  <c r="O96" i="221"/>
  <c r="AA96" i="221"/>
  <c r="Y34" i="221"/>
  <c r="V34" i="221"/>
  <c r="U34" i="221"/>
  <c r="T34" i="221"/>
  <c r="W34" i="221"/>
  <c r="X34" i="221"/>
  <c r="S34" i="221"/>
  <c r="AE34" i="221"/>
  <c r="R34" i="221"/>
  <c r="AD34" i="221"/>
  <c r="Q34" i="221"/>
  <c r="AC34" i="221"/>
  <c r="P34" i="221"/>
  <c r="AB34" i="221"/>
  <c r="O34" i="221"/>
  <c r="AA34" i="221"/>
  <c r="AI34" i="221"/>
  <c r="AK34" i="221"/>
  <c r="Y102" i="221"/>
  <c r="X102" i="221"/>
  <c r="V102" i="221"/>
  <c r="U102" i="221"/>
  <c r="T102" i="221"/>
  <c r="W102" i="221"/>
  <c r="Q102" i="221"/>
  <c r="AC102" i="221"/>
  <c r="P102" i="221"/>
  <c r="AB102" i="221"/>
  <c r="O102" i="221"/>
  <c r="AA102" i="221"/>
  <c r="S102" i="221"/>
  <c r="AE102" i="221"/>
  <c r="R102" i="221"/>
  <c r="AD102" i="221"/>
  <c r="AI102" i="221"/>
  <c r="AK102" i="221"/>
  <c r="U87" i="221"/>
  <c r="X87" i="221"/>
  <c r="W87" i="221"/>
  <c r="V87" i="221"/>
  <c r="T87" i="221"/>
  <c r="Y87" i="221"/>
  <c r="S87" i="221"/>
  <c r="AE87" i="221"/>
  <c r="R87" i="221"/>
  <c r="AD87" i="221"/>
  <c r="O87" i="221"/>
  <c r="AA87" i="221"/>
  <c r="Q87" i="221"/>
  <c r="AC87" i="221"/>
  <c r="P87" i="221"/>
  <c r="AB87" i="221"/>
  <c r="AI87" i="221"/>
  <c r="AK87" i="221"/>
  <c r="O2" i="187"/>
  <c r="Q23" i="187"/>
  <c r="B23" i="187"/>
  <c r="V2" i="183"/>
  <c r="W53" i="183"/>
  <c r="B53" i="183"/>
  <c r="W60" i="221"/>
  <c r="U60" i="221"/>
  <c r="Y60" i="221"/>
  <c r="X60" i="221"/>
  <c r="V60" i="221"/>
  <c r="T60" i="221"/>
  <c r="R60" i="221"/>
  <c r="AD60" i="221"/>
  <c r="O60" i="221"/>
  <c r="AA60" i="221"/>
  <c r="P60" i="221"/>
  <c r="AB60" i="221"/>
  <c r="Q60" i="221"/>
  <c r="AC60" i="221"/>
  <c r="S60" i="221"/>
  <c r="AE60" i="221"/>
  <c r="AI60" i="221"/>
  <c r="AK60" i="221"/>
  <c r="AP2" i="182"/>
  <c r="AQ27" i="182"/>
  <c r="B27" i="182"/>
  <c r="AQ72" i="182"/>
  <c r="B72" i="182"/>
  <c r="AW234" i="220"/>
  <c r="AW197" i="220"/>
  <c r="G197" i="220" s="1"/>
  <c r="AW163" i="176"/>
  <c r="AW225" i="176"/>
  <c r="AW192" i="220"/>
  <c r="AW185" i="176"/>
  <c r="AW174" i="220"/>
  <c r="AW246" i="220"/>
  <c r="AW158" i="220"/>
  <c r="AW153" i="176"/>
  <c r="AY153" i="176"/>
  <c r="AW225" i="220"/>
  <c r="AW245" i="176"/>
  <c r="AW186" i="220"/>
  <c r="AW221" i="220"/>
  <c r="AW230" i="220"/>
  <c r="AW161" i="176"/>
  <c r="AW231" i="220"/>
  <c r="AW162" i="176"/>
  <c r="AW233" i="220"/>
  <c r="AW244" i="176"/>
  <c r="AW229" i="220"/>
  <c r="AW205" i="176"/>
  <c r="AW236" i="176"/>
  <c r="AW240" i="220"/>
  <c r="AW223" i="176"/>
  <c r="AW181" i="220"/>
  <c r="H181" i="220" s="1"/>
  <c r="B181" i="220" s="1"/>
  <c r="A181" i="220" s="1"/>
  <c r="AW184" i="220"/>
  <c r="AW192" i="176"/>
  <c r="I192" i="176"/>
  <c r="AW154" i="220"/>
  <c r="AW229" i="176"/>
  <c r="AW203" i="176"/>
  <c r="AW151" i="220"/>
  <c r="AW215" i="220"/>
  <c r="AW166" i="220"/>
  <c r="H166" i="220" s="1"/>
  <c r="B166" i="220" s="1"/>
  <c r="AW157" i="176"/>
  <c r="AW173" i="176"/>
  <c r="AW159" i="220"/>
  <c r="AW207" i="220"/>
  <c r="AW154" i="176"/>
  <c r="AW148" i="176"/>
  <c r="AW205" i="220"/>
  <c r="AW237" i="176"/>
  <c r="I237" i="176" s="1"/>
  <c r="AW220" i="176"/>
  <c r="AW193" i="176"/>
  <c r="AW169" i="220"/>
  <c r="AW244" i="220"/>
  <c r="AW157" i="220"/>
  <c r="AW175" i="220"/>
  <c r="AW236" i="220"/>
  <c r="AW227" i="220"/>
  <c r="G227" i="220" s="1"/>
  <c r="AW191" i="176"/>
  <c r="AW150" i="220"/>
  <c r="AW228" i="220"/>
  <c r="AW156" i="220"/>
  <c r="AW150" i="176"/>
  <c r="AW212" i="176"/>
  <c r="AW148" i="220"/>
  <c r="AW165" i="220"/>
  <c r="G165" i="220" s="1"/>
  <c r="AW177" i="176"/>
  <c r="AW167" i="220"/>
  <c r="AW166" i="176"/>
  <c r="AW216" i="220"/>
  <c r="AW187" i="220"/>
  <c r="AW162" i="220"/>
  <c r="AW239" i="176"/>
  <c r="AW209" i="220"/>
  <c r="H209" i="220"/>
  <c r="B209" i="220" s="1"/>
  <c r="AW183" i="176"/>
  <c r="AW215" i="176"/>
  <c r="AW196" i="176"/>
  <c r="AW182" i="176"/>
  <c r="AW208" i="176"/>
  <c r="AW171" i="220"/>
  <c r="AW149" i="220"/>
  <c r="AW168" i="176"/>
  <c r="AW223" i="220"/>
  <c r="AW214" i="220"/>
  <c r="AW224" i="176"/>
  <c r="AW176" i="176"/>
  <c r="AW241" i="176"/>
  <c r="AW208" i="220"/>
  <c r="AW218" i="220"/>
  <c r="AW230" i="176"/>
  <c r="H230" i="176" s="1"/>
  <c r="B230" i="176" s="1"/>
  <c r="A230" i="176" s="1"/>
  <c r="AW241" i="220"/>
  <c r="AW231" i="176"/>
  <c r="AY231" i="176" s="1"/>
  <c r="AW237" i="220"/>
  <c r="AW202" i="176"/>
  <c r="AW243" i="176"/>
  <c r="AW219" i="176"/>
  <c r="AW213" i="176"/>
  <c r="AW220" i="220"/>
  <c r="AZ220" i="220" s="1"/>
  <c r="AW210" i="220"/>
  <c r="AW193" i="220"/>
  <c r="AW152" i="176"/>
  <c r="AW235" i="220"/>
  <c r="AW190" i="220"/>
  <c r="AW224" i="220"/>
  <c r="AW198" i="176"/>
  <c r="AW153" i="220"/>
  <c r="AX153" i="220" s="1"/>
  <c r="AW163" i="220"/>
  <c r="AW179" i="220"/>
  <c r="AW228" i="176"/>
  <c r="I228" i="176" s="1"/>
  <c r="AW168" i="220"/>
  <c r="AW204" i="176"/>
  <c r="AW247" i="176"/>
  <c r="AW191" i="220"/>
  <c r="AW186" i="176"/>
  <c r="AX186" i="176" s="1"/>
  <c r="AW233" i="176"/>
  <c r="AW184" i="176"/>
  <c r="AW209" i="176"/>
  <c r="AW210" i="176"/>
  <c r="AW213" i="220"/>
  <c r="AW238" i="176"/>
  <c r="I238" i="176" s="1"/>
  <c r="AW176" i="220"/>
  <c r="AW226" i="220"/>
  <c r="I226" i="220" s="1"/>
  <c r="AW235" i="176"/>
  <c r="AW155" i="220"/>
  <c r="AW226" i="176"/>
  <c r="AW172" i="220"/>
  <c r="AW239" i="220"/>
  <c r="AW201" i="176"/>
  <c r="I201" i="176" s="1"/>
  <c r="AW189" i="220"/>
  <c r="AW179" i="176"/>
  <c r="AY179" i="176" s="1"/>
  <c r="AW169" i="176"/>
  <c r="AW227" i="176"/>
  <c r="AY227" i="176" s="1"/>
  <c r="AW222" i="176"/>
  <c r="AZ222" i="176" s="1"/>
  <c r="AW190" i="176"/>
  <c r="AW240" i="176"/>
  <c r="AW171" i="176"/>
  <c r="H171" i="176" s="1"/>
  <c r="B171" i="176" s="1"/>
  <c r="A171" i="176" s="1"/>
  <c r="AW183" i="220"/>
  <c r="AW182" i="220"/>
  <c r="H182" i="220" s="1"/>
  <c r="B182" i="220" s="1"/>
  <c r="A182" i="220" s="1"/>
  <c r="AW164" i="176"/>
  <c r="H164" i="176" s="1"/>
  <c r="B164" i="176" s="1"/>
  <c r="AW167" i="176"/>
  <c r="AW173" i="220"/>
  <c r="AW175" i="176"/>
  <c r="AW178" i="176"/>
  <c r="H178" i="176" s="1"/>
  <c r="B178" i="176" s="1"/>
  <c r="A178" i="176" s="1"/>
  <c r="AW198" i="220"/>
  <c r="AW206" i="220"/>
  <c r="AW247" i="220"/>
  <c r="AX247" i="220" s="1"/>
  <c r="AW152" i="220"/>
  <c r="AW189" i="176"/>
  <c r="AW161" i="220"/>
  <c r="AW200" i="220"/>
  <c r="AW222" i="220"/>
  <c r="AW177" i="220"/>
  <c r="AW172" i="176"/>
  <c r="AW188" i="176"/>
  <c r="I188" i="176" s="1"/>
  <c r="AW165" i="176"/>
  <c r="G165" i="176" s="1"/>
  <c r="AW196" i="220"/>
  <c r="AW242" i="220"/>
  <c r="AW217" i="220"/>
  <c r="AW155" i="176"/>
  <c r="AY155" i="176" s="1"/>
  <c r="AW185" i="220"/>
  <c r="AW206" i="176"/>
  <c r="AW219" i="220"/>
  <c r="I219" i="220"/>
  <c r="AW218" i="176"/>
  <c r="AW245" i="220"/>
  <c r="AW232" i="220"/>
  <c r="AW238" i="220"/>
  <c r="AW180" i="176"/>
  <c r="AW181" i="176"/>
  <c r="AW234" i="176"/>
  <c r="AW203" i="220"/>
  <c r="AX203" i="220" s="1"/>
  <c r="AW211" i="220"/>
  <c r="AW204" i="220"/>
  <c r="AW246" i="176"/>
  <c r="AZ246" i="176" s="1"/>
  <c r="AW201" i="220"/>
  <c r="AW243" i="220"/>
  <c r="AW180" i="220"/>
  <c r="AW214" i="176"/>
  <c r="AW188" i="220"/>
  <c r="H188" i="220" s="1"/>
  <c r="B188" i="220" s="1"/>
  <c r="A188" i="220" s="1"/>
  <c r="AW170" i="220"/>
  <c r="AW202" i="220"/>
  <c r="AW217" i="176"/>
  <c r="I217" i="176" s="1"/>
  <c r="AW242" i="176"/>
  <c r="AW164" i="220"/>
  <c r="AW200" i="176"/>
  <c r="AW216" i="176"/>
  <c r="H216" i="176" s="1"/>
  <c r="B216" i="176" s="1"/>
  <c r="AW199" i="220"/>
  <c r="AW194" i="220"/>
  <c r="AW199" i="176"/>
  <c r="G199" i="176" s="1"/>
  <c r="AW178" i="220"/>
  <c r="AW174" i="176"/>
  <c r="AW212" i="220"/>
  <c r="AW160" i="220"/>
  <c r="AW211" i="176"/>
  <c r="H211" i="176" s="1"/>
  <c r="B211" i="176" s="1"/>
  <c r="AW159" i="176"/>
  <c r="AW221" i="176"/>
  <c r="AZ221" i="176" s="1"/>
  <c r="AW170" i="176"/>
  <c r="G170" i="176" s="1"/>
  <c r="AW151" i="176"/>
  <c r="H151" i="176" s="1"/>
  <c r="AW194" i="176"/>
  <c r="AW158" i="176"/>
  <c r="AW232" i="176"/>
  <c r="AW195" i="220"/>
  <c r="AW149" i="176"/>
  <c r="AW187" i="176"/>
  <c r="AX187" i="176"/>
  <c r="AW160" i="176"/>
  <c r="AW207" i="176"/>
  <c r="AW197" i="176"/>
  <c r="AW156" i="176"/>
  <c r="AW195" i="176"/>
  <c r="H195" i="176" s="1"/>
  <c r="W68" i="221"/>
  <c r="U68" i="221"/>
  <c r="Y68" i="221"/>
  <c r="X68" i="221"/>
  <c r="V68" i="221"/>
  <c r="T68" i="221"/>
  <c r="R68" i="221"/>
  <c r="AD68" i="221"/>
  <c r="S68" i="221"/>
  <c r="AE68" i="221"/>
  <c r="O68" i="221"/>
  <c r="AA68" i="221"/>
  <c r="P68" i="221"/>
  <c r="AB68" i="221"/>
  <c r="Q68" i="221"/>
  <c r="AC68" i="221"/>
  <c r="AI68" i="221"/>
  <c r="AK68" i="221"/>
  <c r="W104" i="221"/>
  <c r="U104" i="221"/>
  <c r="T104" i="221"/>
  <c r="Y104" i="221"/>
  <c r="X104" i="221"/>
  <c r="V104" i="221"/>
  <c r="S104" i="221"/>
  <c r="AE104" i="221"/>
  <c r="R104" i="221"/>
  <c r="AD104" i="221"/>
  <c r="Q104" i="221"/>
  <c r="AC104" i="221"/>
  <c r="P104" i="221"/>
  <c r="AB104" i="221"/>
  <c r="O104" i="221"/>
  <c r="AA104" i="221"/>
  <c r="AI104" i="221"/>
  <c r="AK104" i="221"/>
  <c r="Y33" i="221"/>
  <c r="W33" i="221"/>
  <c r="T33" i="221"/>
  <c r="X33" i="221"/>
  <c r="V33" i="221"/>
  <c r="U33" i="221"/>
  <c r="P33" i="221"/>
  <c r="AB33" i="221"/>
  <c r="O33" i="221"/>
  <c r="AA33" i="221"/>
  <c r="S33" i="221"/>
  <c r="AE33" i="221"/>
  <c r="Q33" i="221"/>
  <c r="AC33" i="221"/>
  <c r="R33" i="221"/>
  <c r="AD33" i="221"/>
  <c r="AI33" i="221"/>
  <c r="AK33" i="221"/>
  <c r="W64" i="221"/>
  <c r="U64" i="221"/>
  <c r="Y64" i="221"/>
  <c r="X64" i="221"/>
  <c r="V64" i="221"/>
  <c r="R64" i="221"/>
  <c r="AD64" i="221"/>
  <c r="T64" i="221"/>
  <c r="Q64" i="221"/>
  <c r="AC64" i="221"/>
  <c r="P64" i="221"/>
  <c r="AB64" i="221"/>
  <c r="O64" i="221"/>
  <c r="AA64" i="221"/>
  <c r="S64" i="221"/>
  <c r="AE64" i="221"/>
  <c r="AI64" i="221"/>
  <c r="AK64" i="221"/>
  <c r="Y89" i="221"/>
  <c r="W89" i="221"/>
  <c r="V89" i="221"/>
  <c r="T89" i="221"/>
  <c r="X89" i="221"/>
  <c r="R89" i="221"/>
  <c r="AD89" i="221"/>
  <c r="P89" i="221"/>
  <c r="AB89" i="221"/>
  <c r="U89" i="221"/>
  <c r="O89" i="221"/>
  <c r="AA89" i="221"/>
  <c r="S89" i="221"/>
  <c r="AE89" i="221"/>
  <c r="Q89" i="221"/>
  <c r="AC89" i="221"/>
  <c r="AI89" i="221"/>
  <c r="AK89" i="221"/>
  <c r="Y101" i="221"/>
  <c r="W101" i="221"/>
  <c r="V101" i="221"/>
  <c r="T101" i="221"/>
  <c r="X101" i="221"/>
  <c r="U101" i="221"/>
  <c r="R101" i="221"/>
  <c r="AD101" i="221"/>
  <c r="Q101" i="221"/>
  <c r="AC101" i="221"/>
  <c r="P101" i="221"/>
  <c r="AB101" i="221"/>
  <c r="O101" i="221"/>
  <c r="AA101" i="221"/>
  <c r="S101" i="221"/>
  <c r="AE101" i="221"/>
  <c r="AI101" i="221"/>
  <c r="AK101" i="221"/>
  <c r="Y74" i="221"/>
  <c r="V74" i="221"/>
  <c r="U74" i="221"/>
  <c r="T74" i="221"/>
  <c r="W74" i="221"/>
  <c r="X74" i="221"/>
  <c r="R74" i="221"/>
  <c r="AD74" i="221"/>
  <c r="S74" i="221"/>
  <c r="AE74" i="221"/>
  <c r="P74" i="221"/>
  <c r="AB74" i="221"/>
  <c r="O74" i="221"/>
  <c r="AA74" i="221"/>
  <c r="Q74" i="221"/>
  <c r="AC74" i="221"/>
  <c r="AI74" i="221"/>
  <c r="AK74" i="221"/>
  <c r="Y97" i="221"/>
  <c r="W97" i="221"/>
  <c r="V97" i="221"/>
  <c r="T97" i="221"/>
  <c r="X97" i="221"/>
  <c r="U97" i="221"/>
  <c r="R97" i="221"/>
  <c r="AD97" i="221"/>
  <c r="P97" i="221"/>
  <c r="AB97" i="221"/>
  <c r="S97" i="221"/>
  <c r="AE97" i="221"/>
  <c r="O97" i="221"/>
  <c r="AA97" i="221"/>
  <c r="Q97" i="221"/>
  <c r="AC97" i="221"/>
  <c r="AI97" i="221"/>
  <c r="AK97" i="221"/>
  <c r="Y38" i="221"/>
  <c r="V38" i="221"/>
  <c r="U38" i="221"/>
  <c r="X38" i="221"/>
  <c r="W38" i="221"/>
  <c r="Q38" i="221"/>
  <c r="AC38" i="221"/>
  <c r="S38" i="221"/>
  <c r="AE38" i="221"/>
  <c r="P38" i="221"/>
  <c r="AB38" i="221"/>
  <c r="R38" i="221"/>
  <c r="AD38" i="221"/>
  <c r="O38" i="221"/>
  <c r="AA38" i="221"/>
  <c r="T38" i="221"/>
  <c r="AI38" i="221"/>
  <c r="AK38" i="221"/>
  <c r="U95" i="221"/>
  <c r="X95" i="221"/>
  <c r="W95" i="221"/>
  <c r="T95" i="221"/>
  <c r="Y95" i="221"/>
  <c r="V95" i="221"/>
  <c r="S95" i="221"/>
  <c r="AE95" i="221"/>
  <c r="R95" i="221"/>
  <c r="AD95" i="221"/>
  <c r="O95" i="221"/>
  <c r="AA95" i="221"/>
  <c r="Q95" i="221"/>
  <c r="AC95" i="221"/>
  <c r="P95" i="221"/>
  <c r="AB95" i="221"/>
  <c r="AI95" i="221"/>
  <c r="AK95" i="221"/>
  <c r="AK9" i="221"/>
  <c r="W84" i="221"/>
  <c r="U84" i="221"/>
  <c r="Y84" i="221"/>
  <c r="X84" i="221"/>
  <c r="V84" i="221"/>
  <c r="T84" i="221"/>
  <c r="S84" i="221"/>
  <c r="AE84" i="221"/>
  <c r="R84" i="221"/>
  <c r="AD84" i="221"/>
  <c r="O84" i="221"/>
  <c r="AA84" i="221"/>
  <c r="P84" i="221"/>
  <c r="AB84" i="221"/>
  <c r="Q84" i="221"/>
  <c r="AC84" i="221"/>
  <c r="AI84" i="221"/>
  <c r="AK84" i="221"/>
  <c r="Y110" i="221"/>
  <c r="X110" i="221"/>
  <c r="V110" i="221"/>
  <c r="U110" i="221"/>
  <c r="W110" i="221"/>
  <c r="Q110" i="221"/>
  <c r="AC110" i="221"/>
  <c r="P110" i="221"/>
  <c r="AB110" i="221"/>
  <c r="T110" i="221"/>
  <c r="O110" i="221"/>
  <c r="AA110" i="221"/>
  <c r="R110" i="221"/>
  <c r="AD110" i="221"/>
  <c r="S110" i="221"/>
  <c r="AE110" i="221"/>
  <c r="AI110" i="221"/>
  <c r="AK110" i="221"/>
  <c r="U23" i="221"/>
  <c r="X23" i="221"/>
  <c r="W23" i="221"/>
  <c r="V23" i="221"/>
  <c r="T23" i="221"/>
  <c r="Y23" i="221"/>
  <c r="R23" i="221"/>
  <c r="AD23" i="221"/>
  <c r="S23" i="221"/>
  <c r="AE23" i="221"/>
  <c r="O23" i="221"/>
  <c r="AA23" i="221"/>
  <c r="Q23" i="221"/>
  <c r="AC23" i="221"/>
  <c r="P23" i="221"/>
  <c r="AB23" i="221"/>
  <c r="AI23" i="221"/>
  <c r="AK23" i="221"/>
  <c r="W108" i="221"/>
  <c r="U108" i="221"/>
  <c r="T108" i="221"/>
  <c r="Y108" i="221"/>
  <c r="X108" i="221"/>
  <c r="V108" i="221"/>
  <c r="S108" i="221"/>
  <c r="AE108" i="221"/>
  <c r="R108" i="221"/>
  <c r="AD108" i="221"/>
  <c r="O108" i="221"/>
  <c r="AA108" i="221"/>
  <c r="P108" i="221"/>
  <c r="AB108" i="221"/>
  <c r="Q108" i="221"/>
  <c r="AC108" i="221"/>
  <c r="AI108" i="221"/>
  <c r="AK108" i="221"/>
  <c r="W24" i="221"/>
  <c r="U24" i="221"/>
  <c r="Y24" i="221"/>
  <c r="T24" i="221"/>
  <c r="Q24" i="221"/>
  <c r="AC24" i="221"/>
  <c r="P24" i="221"/>
  <c r="AB24" i="221"/>
  <c r="S24" i="221"/>
  <c r="AE24" i="221"/>
  <c r="O24" i="221"/>
  <c r="AA24" i="221"/>
  <c r="R24" i="221"/>
  <c r="AD24" i="221"/>
  <c r="X24" i="221"/>
  <c r="V24" i="221"/>
  <c r="AI24" i="221"/>
  <c r="AK24" i="221"/>
  <c r="Y90" i="221"/>
  <c r="X90" i="221"/>
  <c r="V90" i="221"/>
  <c r="U90" i="221"/>
  <c r="W90" i="221"/>
  <c r="T90" i="221"/>
  <c r="S90" i="221"/>
  <c r="AE90" i="221"/>
  <c r="R90" i="221"/>
  <c r="AD90" i="221"/>
  <c r="Q90" i="221"/>
  <c r="AC90" i="221"/>
  <c r="P90" i="221"/>
  <c r="AB90" i="221"/>
  <c r="O90" i="221"/>
  <c r="AA90" i="221"/>
  <c r="AI90" i="221"/>
  <c r="AK90" i="221"/>
  <c r="U79" i="221"/>
  <c r="X79" i="221"/>
  <c r="W79" i="221"/>
  <c r="V79" i="221"/>
  <c r="T79" i="221"/>
  <c r="Y79" i="221"/>
  <c r="R79" i="221"/>
  <c r="AD79" i="221"/>
  <c r="S79" i="221"/>
  <c r="AE79" i="221"/>
  <c r="O79" i="221"/>
  <c r="AA79" i="221"/>
  <c r="Q79" i="221"/>
  <c r="AC79" i="221"/>
  <c r="P79" i="221"/>
  <c r="AB79" i="221"/>
  <c r="AI79" i="221"/>
  <c r="AK79" i="221"/>
  <c r="Y106" i="221"/>
  <c r="X106" i="221"/>
  <c r="V106" i="221"/>
  <c r="U106" i="221"/>
  <c r="T106" i="221"/>
  <c r="W106" i="221"/>
  <c r="S106" i="221"/>
  <c r="AE106" i="221"/>
  <c r="R106" i="221"/>
  <c r="AD106" i="221"/>
  <c r="Q106" i="221"/>
  <c r="AC106" i="221"/>
  <c r="P106" i="221"/>
  <c r="AB106" i="221"/>
  <c r="O106" i="221"/>
  <c r="AA106" i="221"/>
  <c r="AI106" i="221"/>
  <c r="AK106" i="221"/>
  <c r="Y61" i="221"/>
  <c r="W61" i="221"/>
  <c r="T61" i="221"/>
  <c r="U61" i="221"/>
  <c r="R61" i="221"/>
  <c r="AD61" i="221"/>
  <c r="S61" i="221"/>
  <c r="AE61" i="221"/>
  <c r="Q61" i="221"/>
  <c r="AC61" i="221"/>
  <c r="X61" i="221"/>
  <c r="V61" i="221"/>
  <c r="P61" i="221"/>
  <c r="AB61" i="221"/>
  <c r="O61" i="221"/>
  <c r="AA61" i="221"/>
  <c r="AI61" i="221"/>
  <c r="AK61" i="221"/>
  <c r="W28" i="221"/>
  <c r="U28" i="221"/>
  <c r="Y28" i="221"/>
  <c r="X28" i="221"/>
  <c r="V28" i="221"/>
  <c r="T28" i="221"/>
  <c r="O28" i="221"/>
  <c r="AA28" i="221"/>
  <c r="P28" i="221"/>
  <c r="AB28" i="221"/>
  <c r="Q28" i="221"/>
  <c r="AC28" i="221"/>
  <c r="S28" i="221"/>
  <c r="AE28" i="221"/>
  <c r="R28" i="221"/>
  <c r="AD28" i="221"/>
  <c r="AI28" i="221"/>
  <c r="AK28" i="221"/>
  <c r="W80" i="221"/>
  <c r="U80" i="221"/>
  <c r="Y80" i="221"/>
  <c r="T80" i="221"/>
  <c r="R80" i="221"/>
  <c r="AD80" i="221"/>
  <c r="V80" i="221"/>
  <c r="Q80" i="221"/>
  <c r="AC80" i="221"/>
  <c r="P80" i="221"/>
  <c r="AB80" i="221"/>
  <c r="O80" i="221"/>
  <c r="AA80" i="221"/>
  <c r="X80" i="221"/>
  <c r="S80" i="221"/>
  <c r="AE80" i="221"/>
  <c r="AI80" i="221"/>
  <c r="AK80" i="221"/>
  <c r="Y94" i="221"/>
  <c r="X94" i="221"/>
  <c r="V94" i="221"/>
  <c r="U94" i="221"/>
  <c r="W94" i="221"/>
  <c r="T94" i="221"/>
  <c r="Q94" i="221"/>
  <c r="AC94" i="221"/>
  <c r="P94" i="221"/>
  <c r="AB94" i="221"/>
  <c r="S94" i="221"/>
  <c r="AE94" i="221"/>
  <c r="O94" i="221"/>
  <c r="AA94" i="221"/>
  <c r="R94" i="221"/>
  <c r="AD94" i="221"/>
  <c r="AI94" i="221"/>
  <c r="AK94" i="221"/>
  <c r="S63" i="180"/>
  <c r="B63" i="180"/>
  <c r="Y29" i="221"/>
  <c r="W29" i="221"/>
  <c r="T29" i="221"/>
  <c r="U29" i="221"/>
  <c r="X29" i="221"/>
  <c r="V29" i="221"/>
  <c r="S29" i="221"/>
  <c r="AE29" i="221"/>
  <c r="Q29" i="221"/>
  <c r="AC29" i="221"/>
  <c r="P29" i="221"/>
  <c r="AB29" i="221"/>
  <c r="O29" i="221"/>
  <c r="AA29" i="221"/>
  <c r="R29" i="221"/>
  <c r="AD29" i="221"/>
  <c r="AI29" i="221"/>
  <c r="AK29" i="221"/>
  <c r="U59" i="221"/>
  <c r="X59" i="221"/>
  <c r="W59" i="221"/>
  <c r="Y59" i="221"/>
  <c r="T59" i="221"/>
  <c r="Q59" i="221"/>
  <c r="AC59" i="221"/>
  <c r="P59" i="221"/>
  <c r="AB59" i="221"/>
  <c r="O59" i="221"/>
  <c r="AA59" i="221"/>
  <c r="S59" i="221"/>
  <c r="AE59" i="221"/>
  <c r="R59" i="221"/>
  <c r="AD59" i="221"/>
  <c r="V59" i="221"/>
  <c r="AI59" i="221"/>
  <c r="AK59" i="221"/>
  <c r="Y70" i="221"/>
  <c r="V70" i="221"/>
  <c r="U70" i="221"/>
  <c r="X70" i="221"/>
  <c r="W70" i="221"/>
  <c r="T70" i="221"/>
  <c r="Q70" i="221"/>
  <c r="AC70" i="221"/>
  <c r="P70" i="221"/>
  <c r="AB70" i="221"/>
  <c r="O70" i="221"/>
  <c r="AA70" i="221"/>
  <c r="AI70" i="221"/>
  <c r="AK70" i="221"/>
  <c r="S70" i="221"/>
  <c r="AE70" i="221"/>
  <c r="R70" i="221"/>
  <c r="AD70" i="221"/>
  <c r="Y42" i="221"/>
  <c r="V42" i="221"/>
  <c r="U42" i="221"/>
  <c r="T42" i="221"/>
  <c r="W42" i="221"/>
  <c r="X42" i="221"/>
  <c r="S42" i="221"/>
  <c r="AE42" i="221"/>
  <c r="R42" i="221"/>
  <c r="AD42" i="221"/>
  <c r="Q42" i="221"/>
  <c r="AC42" i="221"/>
  <c r="P42" i="221"/>
  <c r="AB42" i="221"/>
  <c r="O42" i="221"/>
  <c r="AA42" i="221"/>
  <c r="AI42" i="221"/>
  <c r="AK42" i="221"/>
  <c r="Y58" i="221"/>
  <c r="V58" i="221"/>
  <c r="U58" i="221"/>
  <c r="T58" i="221"/>
  <c r="W58" i="221"/>
  <c r="X58" i="221"/>
  <c r="R58" i="221"/>
  <c r="AD58" i="221"/>
  <c r="S58" i="221"/>
  <c r="AE58" i="221"/>
  <c r="Q58" i="221"/>
  <c r="AC58" i="221"/>
  <c r="P58" i="221"/>
  <c r="AB58" i="221"/>
  <c r="O58" i="221"/>
  <c r="AA58" i="221"/>
  <c r="AI58" i="221"/>
  <c r="AK58" i="221"/>
  <c r="Y109" i="221"/>
  <c r="W109" i="221"/>
  <c r="V109" i="221"/>
  <c r="T109" i="221"/>
  <c r="U109" i="221"/>
  <c r="R109" i="221"/>
  <c r="AD109" i="221"/>
  <c r="S109" i="221"/>
  <c r="AE109" i="221"/>
  <c r="X109" i="221"/>
  <c r="Q109" i="221"/>
  <c r="AC109" i="221"/>
  <c r="P109" i="221"/>
  <c r="AB109" i="221"/>
  <c r="O109" i="221"/>
  <c r="AA109" i="221"/>
  <c r="AI109" i="221"/>
  <c r="AK109" i="221"/>
  <c r="U71" i="221"/>
  <c r="X71" i="221"/>
  <c r="W71" i="221"/>
  <c r="V71" i="221"/>
  <c r="T71" i="221"/>
  <c r="Y71" i="221"/>
  <c r="S71" i="221"/>
  <c r="AE71" i="221"/>
  <c r="O71" i="221"/>
  <c r="AA71" i="221"/>
  <c r="R71" i="221"/>
  <c r="AD71" i="221"/>
  <c r="Q71" i="221"/>
  <c r="AC71" i="221"/>
  <c r="P71" i="221"/>
  <c r="AB71" i="221"/>
  <c r="AI71" i="221"/>
  <c r="AK71" i="221"/>
  <c r="Y85" i="221"/>
  <c r="W85" i="221"/>
  <c r="T85" i="221"/>
  <c r="U85" i="221"/>
  <c r="X85" i="221"/>
  <c r="V85" i="221"/>
  <c r="R85" i="221"/>
  <c r="AD85" i="221"/>
  <c r="S85" i="221"/>
  <c r="AE85" i="221"/>
  <c r="Q85" i="221"/>
  <c r="AC85" i="221"/>
  <c r="P85" i="221"/>
  <c r="AB85" i="221"/>
  <c r="O85" i="221"/>
  <c r="AA85" i="221"/>
  <c r="AI85" i="221"/>
  <c r="AK85" i="221"/>
  <c r="U51" i="221"/>
  <c r="X51" i="221"/>
  <c r="W51" i="221"/>
  <c r="Y51" i="221"/>
  <c r="T51" i="221"/>
  <c r="V51" i="221"/>
  <c r="S51" i="221"/>
  <c r="AE51" i="221"/>
  <c r="Q51" i="221"/>
  <c r="AC51" i="221"/>
  <c r="R51" i="221"/>
  <c r="AD51" i="221"/>
  <c r="P51" i="221"/>
  <c r="AB51" i="221"/>
  <c r="O51" i="221"/>
  <c r="AA51" i="221"/>
  <c r="AI51" i="221"/>
  <c r="AK51" i="221"/>
  <c r="Y17" i="221"/>
  <c r="W17" i="221"/>
  <c r="T17" i="221"/>
  <c r="X17" i="221"/>
  <c r="V17" i="221"/>
  <c r="U17" i="221"/>
  <c r="P17" i="221"/>
  <c r="AB17" i="221"/>
  <c r="O17" i="221"/>
  <c r="AA17" i="221"/>
  <c r="S17" i="221"/>
  <c r="AE17" i="221"/>
  <c r="Q17" i="221"/>
  <c r="AC17" i="221"/>
  <c r="R17" i="221"/>
  <c r="AD17" i="221"/>
  <c r="AI17" i="221"/>
  <c r="AK17" i="221"/>
  <c r="W56" i="221"/>
  <c r="U56" i="221"/>
  <c r="Y56" i="221"/>
  <c r="X56" i="221"/>
  <c r="R56" i="221"/>
  <c r="AD56" i="221"/>
  <c r="V56" i="221"/>
  <c r="T56" i="221"/>
  <c r="S56" i="221"/>
  <c r="AE56" i="221"/>
  <c r="Q56" i="221"/>
  <c r="AC56" i="221"/>
  <c r="P56" i="221"/>
  <c r="AB56" i="221"/>
  <c r="O56" i="221"/>
  <c r="AA56" i="221"/>
  <c r="AI56" i="221"/>
  <c r="AK56" i="221"/>
  <c r="Y57" i="221"/>
  <c r="W57" i="221"/>
  <c r="T57" i="221"/>
  <c r="X57" i="221"/>
  <c r="V57" i="221"/>
  <c r="U57" i="221"/>
  <c r="R57" i="221"/>
  <c r="AD57" i="221"/>
  <c r="P57" i="221"/>
  <c r="AB57" i="221"/>
  <c r="S57" i="221"/>
  <c r="AE57" i="221"/>
  <c r="O57" i="221"/>
  <c r="AA57" i="221"/>
  <c r="Q57" i="221"/>
  <c r="AC57" i="221"/>
  <c r="AI57" i="221"/>
  <c r="AK57" i="221"/>
  <c r="Y82" i="221"/>
  <c r="V82" i="221"/>
  <c r="U82" i="221"/>
  <c r="T82" i="221"/>
  <c r="W82" i="221"/>
  <c r="S82" i="221"/>
  <c r="AE82" i="221"/>
  <c r="O82" i="221"/>
  <c r="AA82" i="221"/>
  <c r="X82" i="221"/>
  <c r="R82" i="221"/>
  <c r="AD82" i="221"/>
  <c r="Q82" i="221"/>
  <c r="AC82" i="221"/>
  <c r="P82" i="221"/>
  <c r="AB82" i="221"/>
  <c r="AI82" i="221"/>
  <c r="AK82" i="221"/>
  <c r="AQ25" i="182"/>
  <c r="B25" i="182"/>
  <c r="AO2" i="182"/>
  <c r="AQ79" i="182"/>
  <c r="B79" i="182" s="1"/>
  <c r="S48" i="180"/>
  <c r="B48" i="180" s="1"/>
  <c r="AW95" i="220"/>
  <c r="AW100" i="176"/>
  <c r="AW59" i="176"/>
  <c r="AW98" i="176"/>
  <c r="AW137" i="176"/>
  <c r="AW132" i="176"/>
  <c r="AW58" i="176"/>
  <c r="AW107" i="220"/>
  <c r="I107" i="220" s="1"/>
  <c r="AW110" i="220"/>
  <c r="AW139" i="220"/>
  <c r="AW83" i="176"/>
  <c r="AW60" i="176"/>
  <c r="AW106" i="176"/>
  <c r="AW70" i="176"/>
  <c r="AW92" i="220"/>
  <c r="AW87" i="176"/>
  <c r="I87" i="176"/>
  <c r="AW84" i="176"/>
  <c r="AW83" i="220"/>
  <c r="AW54" i="176"/>
  <c r="AW127" i="176"/>
  <c r="AW76" i="220"/>
  <c r="AW113" i="220"/>
  <c r="AW103" i="220"/>
  <c r="AW132" i="220"/>
  <c r="AX132" i="220" s="1"/>
  <c r="AW51" i="176"/>
  <c r="AW63" i="220"/>
  <c r="AW102" i="220"/>
  <c r="AW79" i="176"/>
  <c r="AW47" i="176"/>
  <c r="AW121" i="176"/>
  <c r="AW75" i="176"/>
  <c r="AW43" i="176"/>
  <c r="H43" i="176" s="1"/>
  <c r="B43" i="176" s="1"/>
  <c r="AW108" i="176"/>
  <c r="AW85" i="176"/>
  <c r="AW99" i="176"/>
  <c r="AW134" i="220"/>
  <c r="AW46" i="220"/>
  <c r="AW70" i="220"/>
  <c r="AW84" i="220"/>
  <c r="AW73" i="176"/>
  <c r="AX73" i="176" s="1"/>
  <c r="AW104" i="220"/>
  <c r="AW66" i="176"/>
  <c r="AW46" i="176"/>
  <c r="AW52" i="220"/>
  <c r="AW99" i="220"/>
  <c r="AW117" i="220"/>
  <c r="AW90" i="220"/>
  <c r="AW125" i="176"/>
  <c r="G125" i="176" s="1"/>
  <c r="AW63" i="176"/>
  <c r="AW111" i="220"/>
  <c r="AW96" i="176"/>
  <c r="AW76" i="176"/>
  <c r="AW54" i="220"/>
  <c r="AW112" i="220"/>
  <c r="AW89" i="220"/>
  <c r="AW133" i="220"/>
  <c r="G133" i="220" s="1"/>
  <c r="AW124" i="176"/>
  <c r="AW110" i="176"/>
  <c r="AW98" i="220"/>
  <c r="AW81" i="220"/>
  <c r="AW127" i="220"/>
  <c r="AW43" i="220"/>
  <c r="AW114" i="176"/>
  <c r="AW80" i="220"/>
  <c r="AX80" i="220" s="1"/>
  <c r="AW105" i="220"/>
  <c r="AW57" i="176"/>
  <c r="AW103" i="176"/>
  <c r="AW48" i="220"/>
  <c r="AW74" i="176"/>
  <c r="AX74" i="176" s="1"/>
  <c r="AW123" i="220"/>
  <c r="AW64" i="176"/>
  <c r="AW50" i="220"/>
  <c r="I50" i="220"/>
  <c r="AW77" i="176"/>
  <c r="AW135" i="176"/>
  <c r="AW126" i="176"/>
  <c r="AW101" i="220"/>
  <c r="AW115" i="176"/>
  <c r="AW65" i="176"/>
  <c r="AW69" i="220"/>
  <c r="AW72" i="220"/>
  <c r="H72" i="220" s="1"/>
  <c r="B72" i="220" s="1"/>
  <c r="AW134" i="176"/>
  <c r="AW122" i="220"/>
  <c r="AW112" i="176"/>
  <c r="AW62" i="176"/>
  <c r="AW106" i="220"/>
  <c r="AW104" i="176"/>
  <c r="AW52" i="176"/>
  <c r="AW44" i="176"/>
  <c r="AW96" i="220"/>
  <c r="AW42" i="176"/>
  <c r="AW111" i="176"/>
  <c r="AW65" i="220"/>
  <c r="AW129" i="220"/>
  <c r="AW77" i="220"/>
  <c r="AW69" i="176"/>
  <c r="AW82" i="176"/>
  <c r="AX82" i="176" s="1"/>
  <c r="AW75" i="220"/>
  <c r="AW123" i="176"/>
  <c r="AW51" i="220"/>
  <c r="AW61" i="176"/>
  <c r="AW87" i="220"/>
  <c r="H87" i="220"/>
  <c r="B87" i="220" s="1"/>
  <c r="A87" i="220" s="1"/>
  <c r="AW73" i="220"/>
  <c r="AW135" i="220"/>
  <c r="AW71" i="176"/>
  <c r="I71" i="176"/>
  <c r="AW68" i="176"/>
  <c r="AW82" i="220"/>
  <c r="AW136" i="220"/>
  <c r="AW41" i="220"/>
  <c r="AW138" i="176"/>
  <c r="AW116" i="176"/>
  <c r="AW136" i="176"/>
  <c r="AW116" i="220"/>
  <c r="AX116" i="220" s="1"/>
  <c r="AW114" i="220"/>
  <c r="AW93" i="220"/>
  <c r="AW90" i="176"/>
  <c r="AW44" i="220"/>
  <c r="AW89" i="176"/>
  <c r="AW94" i="220"/>
  <c r="AW117" i="176"/>
  <c r="AW86" i="176"/>
  <c r="AX86" i="176"/>
  <c r="AW138" i="220"/>
  <c r="AW139" i="176"/>
  <c r="AW95" i="176"/>
  <c r="AW120" i="176"/>
  <c r="AW128" i="176"/>
  <c r="AW93" i="176"/>
  <c r="AW105" i="176"/>
  <c r="AW74" i="220"/>
  <c r="G74" i="220" s="1"/>
  <c r="AW49" i="176"/>
  <c r="AW102" i="176"/>
  <c r="AW131" i="176"/>
  <c r="AW78" i="176"/>
  <c r="AW66" i="220"/>
  <c r="AW137" i="220"/>
  <c r="AW118" i="176"/>
  <c r="AW48" i="176"/>
  <c r="H48" i="176" s="1"/>
  <c r="B48" i="176" s="1"/>
  <c r="AW122" i="176"/>
  <c r="AW71" i="220"/>
  <c r="AW94" i="176"/>
  <c r="AW109" i="176"/>
  <c r="AW56" i="176"/>
  <c r="AW80" i="176"/>
  <c r="AW68" i="220"/>
  <c r="AW72" i="176"/>
  <c r="G72" i="176" s="1"/>
  <c r="AW113" i="176"/>
  <c r="AW41" i="176"/>
  <c r="AW129" i="176"/>
  <c r="AW124" i="220"/>
  <c r="AW45" i="220"/>
  <c r="AW88" i="176"/>
  <c r="AW56" i="220"/>
  <c r="AW119" i="176"/>
  <c r="AX119" i="176" s="1"/>
  <c r="AW57" i="220"/>
  <c r="AW47" i="220"/>
  <c r="AW45" i="176"/>
  <c r="AW115" i="220"/>
  <c r="AW55" i="176"/>
  <c r="AW64" i="220"/>
  <c r="AW92" i="176"/>
  <c r="AW101" i="176"/>
  <c r="I101" i="176"/>
  <c r="AW53" i="220"/>
  <c r="AW59" i="220"/>
  <c r="AW50" i="176"/>
  <c r="AW100" i="220"/>
  <c r="AW79" i="220"/>
  <c r="AW126" i="220"/>
  <c r="AW128" i="220"/>
  <c r="AW97" i="176"/>
  <c r="I97" i="176" s="1"/>
  <c r="AW97" i="220"/>
  <c r="AW61" i="220"/>
  <c r="AW91" i="220"/>
  <c r="AW119" i="220"/>
  <c r="AW130" i="176"/>
  <c r="AW118" i="220"/>
  <c r="AW60" i="220"/>
  <c r="AW67" i="176"/>
  <c r="G67" i="176"/>
  <c r="AW131" i="220"/>
  <c r="AW86" i="220"/>
  <c r="AW40" i="176"/>
  <c r="AW42" i="220"/>
  <c r="AW49" i="220"/>
  <c r="AW55" i="220"/>
  <c r="AW85" i="220"/>
  <c r="AW53" i="176"/>
  <c r="H53" i="176" s="1"/>
  <c r="B53" i="176" s="1"/>
  <c r="AW125" i="220"/>
  <c r="AW88" i="220"/>
  <c r="AW78" i="220"/>
  <c r="AW40" i="220"/>
  <c r="AW121" i="220"/>
  <c r="AW107" i="176"/>
  <c r="AW108" i="220"/>
  <c r="AW120" i="220"/>
  <c r="H120" i="220" s="1"/>
  <c r="B120" i="220" s="1"/>
  <c r="AW109" i="220"/>
  <c r="AW58" i="220"/>
  <c r="AW62" i="220"/>
  <c r="AW67" i="220"/>
  <c r="AW130" i="220"/>
  <c r="AW81" i="176"/>
  <c r="AW133" i="176"/>
  <c r="AW91" i="176"/>
  <c r="AX91" i="176" s="1"/>
  <c r="AX246" i="176"/>
  <c r="G246" i="176"/>
  <c r="AZ228" i="176"/>
  <c r="AX166" i="176"/>
  <c r="AY166" i="176"/>
  <c r="AZ166" i="176"/>
  <c r="I166" i="176"/>
  <c r="H166" i="176"/>
  <c r="B166" i="176" s="1"/>
  <c r="G166" i="176"/>
  <c r="G154" i="220"/>
  <c r="AZ154" i="220"/>
  <c r="I154" i="220"/>
  <c r="H154" i="220"/>
  <c r="B154" i="220" s="1"/>
  <c r="AY154" i="220"/>
  <c r="AX154" i="220"/>
  <c r="I160" i="176"/>
  <c r="I170" i="176"/>
  <c r="AX170" i="176"/>
  <c r="H170" i="176"/>
  <c r="B170" i="176"/>
  <c r="H199" i="176"/>
  <c r="B199" i="176"/>
  <c r="AX199" i="176"/>
  <c r="AY199" i="176"/>
  <c r="AZ202" i="220"/>
  <c r="G204" i="220"/>
  <c r="H245" i="220"/>
  <c r="B245" i="220"/>
  <c r="I245" i="220"/>
  <c r="AY245" i="220"/>
  <c r="AX245" i="220"/>
  <c r="AZ245" i="220"/>
  <c r="G245" i="220"/>
  <c r="AX196" i="220"/>
  <c r="H196" i="220"/>
  <c r="B196" i="220"/>
  <c r="I196" i="220"/>
  <c r="AZ196" i="220"/>
  <c r="G196" i="220"/>
  <c r="AY196" i="220"/>
  <c r="AY189" i="176"/>
  <c r="H189" i="176"/>
  <c r="B189" i="176" s="1"/>
  <c r="A189" i="176" s="1"/>
  <c r="AZ189" i="176"/>
  <c r="I189" i="176"/>
  <c r="G189" i="176"/>
  <c r="AX189" i="176"/>
  <c r="AX167" i="176"/>
  <c r="G167" i="176"/>
  <c r="AY167" i="176"/>
  <c r="H167" i="176"/>
  <c r="B167" i="176" s="1"/>
  <c r="AZ167" i="176"/>
  <c r="I167" i="176"/>
  <c r="G155" i="220"/>
  <c r="AY155" i="220"/>
  <c r="H155" i="220"/>
  <c r="B155" i="220" s="1"/>
  <c r="I155" i="220"/>
  <c r="AZ155" i="220"/>
  <c r="AX155" i="220"/>
  <c r="I184" i="176"/>
  <c r="I179" i="220"/>
  <c r="AX179" i="220"/>
  <c r="AY179" i="220"/>
  <c r="AZ179" i="220"/>
  <c r="H179" i="220"/>
  <c r="B179" i="220"/>
  <c r="G179" i="220"/>
  <c r="AZ193" i="220"/>
  <c r="AX193" i="220"/>
  <c r="I193" i="220"/>
  <c r="AY193" i="220"/>
  <c r="G193" i="220"/>
  <c r="H193" i="220"/>
  <c r="B193" i="220"/>
  <c r="H231" i="176"/>
  <c r="B231" i="176" s="1"/>
  <c r="I231" i="176"/>
  <c r="G231" i="176"/>
  <c r="AZ214" i="220"/>
  <c r="I214" i="220"/>
  <c r="H214" i="220"/>
  <c r="B214" i="220" s="1"/>
  <c r="AY214" i="220"/>
  <c r="AX214" i="220"/>
  <c r="G214" i="220"/>
  <c r="H215" i="176"/>
  <c r="B215" i="176"/>
  <c r="A215" i="176" s="1"/>
  <c r="AY215" i="176"/>
  <c r="AZ215" i="176"/>
  <c r="AX215" i="176"/>
  <c r="G215" i="176"/>
  <c r="I215" i="176"/>
  <c r="AZ167" i="220"/>
  <c r="AY167" i="220"/>
  <c r="AX167" i="220"/>
  <c r="I167" i="220"/>
  <c r="G167" i="220"/>
  <c r="H167" i="220"/>
  <c r="B167" i="220" s="1"/>
  <c r="AY150" i="220"/>
  <c r="H150" i="220"/>
  <c r="B150" i="220" s="1"/>
  <c r="A150" i="220" s="1"/>
  <c r="I150" i="220"/>
  <c r="AZ150" i="220"/>
  <c r="AX150" i="220"/>
  <c r="G150" i="220"/>
  <c r="AX193" i="176"/>
  <c r="AX192" i="176"/>
  <c r="AX244" i="176"/>
  <c r="AZ244" i="176"/>
  <c r="I244" i="176"/>
  <c r="G244" i="176"/>
  <c r="AY244" i="176"/>
  <c r="H244" i="176"/>
  <c r="B244" i="176"/>
  <c r="AZ245" i="176"/>
  <c r="AX245" i="176"/>
  <c r="AY245" i="176"/>
  <c r="G245" i="176"/>
  <c r="H245" i="176"/>
  <c r="B245" i="176" s="1"/>
  <c r="I245" i="176"/>
  <c r="H225" i="176"/>
  <c r="B225" i="176" s="1"/>
  <c r="AZ225" i="176"/>
  <c r="AX225" i="176"/>
  <c r="I225" i="176"/>
  <c r="AY225" i="176"/>
  <c r="G225" i="176"/>
  <c r="AY222" i="176"/>
  <c r="I237" i="220"/>
  <c r="AX237" i="220"/>
  <c r="H237" i="220"/>
  <c r="B237" i="220" s="1"/>
  <c r="A237" i="220" s="1"/>
  <c r="AZ237" i="220"/>
  <c r="AY237" i="220"/>
  <c r="G237" i="220"/>
  <c r="AX228" i="220"/>
  <c r="AY228" i="220"/>
  <c r="G228" i="220"/>
  <c r="I228" i="220"/>
  <c r="H228" i="220"/>
  <c r="B228" i="220" s="1"/>
  <c r="AZ228" i="220"/>
  <c r="AY187" i="176"/>
  <c r="H221" i="176"/>
  <c r="B221" i="176" s="1"/>
  <c r="A221" i="176" s="1"/>
  <c r="G194" i="220"/>
  <c r="AY194" i="220"/>
  <c r="AX194" i="220"/>
  <c r="I194" i="220"/>
  <c r="H194" i="220"/>
  <c r="B194" i="220"/>
  <c r="AZ194" i="220"/>
  <c r="AY170" i="220"/>
  <c r="I170" i="220"/>
  <c r="AX170" i="220"/>
  <c r="G170" i="220"/>
  <c r="H170" i="220"/>
  <c r="B170" i="220" s="1"/>
  <c r="AZ170" i="220"/>
  <c r="AZ211" i="220"/>
  <c r="AY211" i="220"/>
  <c r="AX211" i="220"/>
  <c r="G211" i="220"/>
  <c r="H211" i="220"/>
  <c r="B211" i="220" s="1"/>
  <c r="A211" i="220" s="1"/>
  <c r="I211" i="220"/>
  <c r="AZ218" i="176"/>
  <c r="AX218" i="176"/>
  <c r="H218" i="176"/>
  <c r="B218" i="176" s="1"/>
  <c r="G218" i="176"/>
  <c r="I218" i="176"/>
  <c r="AY218" i="176"/>
  <c r="I165" i="176"/>
  <c r="AZ152" i="220"/>
  <c r="G152" i="220"/>
  <c r="AY152" i="220"/>
  <c r="AX152" i="220"/>
  <c r="H152" i="220"/>
  <c r="B152" i="220" s="1"/>
  <c r="A152" i="220" s="1"/>
  <c r="I152" i="220"/>
  <c r="AZ164" i="176"/>
  <c r="I169" i="176"/>
  <c r="AY169" i="176"/>
  <c r="H169" i="176"/>
  <c r="B169" i="176" s="1"/>
  <c r="AZ169" i="176"/>
  <c r="AX169" i="176"/>
  <c r="G169" i="176"/>
  <c r="AZ235" i="176"/>
  <c r="G235" i="176"/>
  <c r="H235" i="176"/>
  <c r="B235" i="176" s="1"/>
  <c r="A235" i="176" s="1"/>
  <c r="AY235" i="176"/>
  <c r="AX235" i="176"/>
  <c r="I235" i="176"/>
  <c r="AY233" i="176"/>
  <c r="H233" i="176"/>
  <c r="B233" i="176" s="1"/>
  <c r="AZ233" i="176"/>
  <c r="G233" i="176"/>
  <c r="AX233" i="176"/>
  <c r="I233" i="176"/>
  <c r="H163" i="220"/>
  <c r="B163" i="220" s="1"/>
  <c r="A163" i="220" s="1"/>
  <c r="AX163" i="220"/>
  <c r="I163" i="220"/>
  <c r="G163" i="220"/>
  <c r="AZ163" i="220"/>
  <c r="AY163" i="220"/>
  <c r="H210" i="220"/>
  <c r="B210" i="220" s="1"/>
  <c r="G210" i="220"/>
  <c r="AZ210" i="220"/>
  <c r="AY210" i="220"/>
  <c r="I210" i="220"/>
  <c r="AX210" i="220"/>
  <c r="AZ241" i="220"/>
  <c r="AY241" i="220"/>
  <c r="AX241" i="220"/>
  <c r="H241" i="220"/>
  <c r="B241" i="220" s="1"/>
  <c r="I241" i="220"/>
  <c r="G241" i="220"/>
  <c r="AZ223" i="220"/>
  <c r="AY223" i="220"/>
  <c r="G223" i="220"/>
  <c r="I223" i="220"/>
  <c r="AX223" i="220"/>
  <c r="H223" i="220"/>
  <c r="B223" i="220" s="1"/>
  <c r="A223" i="220" s="1"/>
  <c r="I183" i="176"/>
  <c r="AZ183" i="176"/>
  <c r="AX183" i="176"/>
  <c r="G183" i="176"/>
  <c r="AY183" i="176"/>
  <c r="H183" i="176"/>
  <c r="B183" i="176" s="1"/>
  <c r="AX177" i="176"/>
  <c r="I191" i="176"/>
  <c r="AX220" i="176"/>
  <c r="I220" i="176"/>
  <c r="G220" i="176"/>
  <c r="AY220" i="176"/>
  <c r="AZ220" i="176"/>
  <c r="H220" i="176"/>
  <c r="B220" i="176"/>
  <c r="A220" i="176" s="1"/>
  <c r="AY157" i="176"/>
  <c r="AX157" i="176"/>
  <c r="I157" i="176"/>
  <c r="H157" i="176"/>
  <c r="B157" i="176"/>
  <c r="AZ157" i="176"/>
  <c r="G157" i="176"/>
  <c r="H233" i="220"/>
  <c r="B233" i="220" s="1"/>
  <c r="A233" i="220" s="1"/>
  <c r="G233" i="220"/>
  <c r="AX233" i="220"/>
  <c r="I233" i="220"/>
  <c r="AY233" i="220"/>
  <c r="AZ233" i="220"/>
  <c r="AY225" i="220"/>
  <c r="H225" i="220"/>
  <c r="B225" i="220" s="1"/>
  <c r="A225" i="220" s="1"/>
  <c r="G225" i="220"/>
  <c r="AZ225" i="220"/>
  <c r="I225" i="220"/>
  <c r="AX225" i="220"/>
  <c r="AX178" i="220"/>
  <c r="AZ178" i="220"/>
  <c r="G178" i="220"/>
  <c r="H178" i="220"/>
  <c r="B178" i="220" s="1"/>
  <c r="AY178" i="220"/>
  <c r="I178" i="220"/>
  <c r="AY161" i="220"/>
  <c r="G152" i="176"/>
  <c r="AZ152" i="176"/>
  <c r="G169" i="220"/>
  <c r="H169" i="220"/>
  <c r="B169" i="220" s="1"/>
  <c r="A169" i="220" s="1"/>
  <c r="AZ169" i="220"/>
  <c r="AX169" i="220"/>
  <c r="AY169" i="220"/>
  <c r="I169" i="220"/>
  <c r="G247" i="220"/>
  <c r="I247" i="220"/>
  <c r="AY186" i="176"/>
  <c r="I186" i="176"/>
  <c r="G220" i="220"/>
  <c r="H220" i="220"/>
  <c r="B220" i="220" s="1"/>
  <c r="AY165" i="220"/>
  <c r="AX206" i="176"/>
  <c r="G176" i="220"/>
  <c r="H191" i="220"/>
  <c r="B191" i="220" s="1"/>
  <c r="A191" i="220" s="1"/>
  <c r="AY218" i="220"/>
  <c r="AY205" i="220"/>
  <c r="I158" i="220"/>
  <c r="I234" i="220"/>
  <c r="B151" i="176"/>
  <c r="A151" i="176" s="1"/>
  <c r="G151" i="176"/>
  <c r="AY242" i="220"/>
  <c r="AX209" i="176"/>
  <c r="I209" i="176"/>
  <c r="AZ209" i="176"/>
  <c r="G209" i="176"/>
  <c r="AY209" i="176"/>
  <c r="H209" i="176"/>
  <c r="B209" i="176" s="1"/>
  <c r="A209" i="176" s="1"/>
  <c r="I196" i="176"/>
  <c r="AY196" i="176"/>
  <c r="H196" i="176"/>
  <c r="B196" i="176"/>
  <c r="A196" i="176" s="1"/>
  <c r="AZ196" i="176"/>
  <c r="AX196" i="176"/>
  <c r="G196" i="176"/>
  <c r="AY229" i="220"/>
  <c r="AZ229" i="220"/>
  <c r="I229" i="220"/>
  <c r="G229" i="220"/>
  <c r="H229" i="220"/>
  <c r="B229" i="220" s="1"/>
  <c r="A229" i="220" s="1"/>
  <c r="AX229" i="220"/>
  <c r="AY199" i="220"/>
  <c r="H199" i="220"/>
  <c r="B199" i="220" s="1"/>
  <c r="I199" i="220"/>
  <c r="G199" i="220"/>
  <c r="AZ199" i="220"/>
  <c r="AX199" i="220"/>
  <c r="H188" i="176"/>
  <c r="B188" i="176" s="1"/>
  <c r="A188" i="176" s="1"/>
  <c r="AZ226" i="220"/>
  <c r="AY226" i="220"/>
  <c r="AY230" i="176"/>
  <c r="AX230" i="176"/>
  <c r="AX237" i="176"/>
  <c r="AZ237" i="176"/>
  <c r="H153" i="176"/>
  <c r="B153" i="176"/>
  <c r="B195" i="176"/>
  <c r="A195" i="176" s="1"/>
  <c r="G232" i="176"/>
  <c r="H232" i="176"/>
  <c r="B232" i="176" s="1"/>
  <c r="A232" i="176" s="1"/>
  <c r="AZ232" i="176"/>
  <c r="AX232" i="176"/>
  <c r="I232" i="176"/>
  <c r="AY232" i="176"/>
  <c r="I160" i="220"/>
  <c r="AZ160" i="220"/>
  <c r="AY160" i="220"/>
  <c r="AX160" i="220"/>
  <c r="H160" i="220"/>
  <c r="B160" i="220"/>
  <c r="A160" i="220" s="1"/>
  <c r="G160" i="220"/>
  <c r="AY200" i="176"/>
  <c r="AZ200" i="176"/>
  <c r="AX200" i="176"/>
  <c r="H200" i="176"/>
  <c r="B200" i="176" s="1"/>
  <c r="G200" i="176"/>
  <c r="I200" i="176"/>
  <c r="AZ180" i="220"/>
  <c r="AX180" i="220"/>
  <c r="H180" i="220"/>
  <c r="B180" i="220" s="1"/>
  <c r="A180" i="220" s="1"/>
  <c r="G180" i="220"/>
  <c r="I180" i="220"/>
  <c r="AY180" i="220"/>
  <c r="G181" i="176"/>
  <c r="H181" i="176"/>
  <c r="B181" i="176"/>
  <c r="A181" i="176" s="1"/>
  <c r="I181" i="176"/>
  <c r="AY181" i="176"/>
  <c r="AX181" i="176"/>
  <c r="AZ181" i="176"/>
  <c r="AZ185" i="220"/>
  <c r="AX185" i="220"/>
  <c r="G185" i="220"/>
  <c r="AY185" i="220"/>
  <c r="I185" i="220"/>
  <c r="H185" i="220"/>
  <c r="B185" i="220" s="1"/>
  <c r="A185" i="220" s="1"/>
  <c r="AZ177" i="220"/>
  <c r="I177" i="220"/>
  <c r="G177" i="220"/>
  <c r="AX177" i="220"/>
  <c r="H177" i="220"/>
  <c r="B177" i="220" s="1"/>
  <c r="A177" i="220" s="1"/>
  <c r="AY177" i="220"/>
  <c r="AY198" i="220"/>
  <c r="I198" i="220"/>
  <c r="AZ198" i="220"/>
  <c r="H198" i="220"/>
  <c r="B198" i="220" s="1"/>
  <c r="A198" i="220" s="1"/>
  <c r="G198" i="220"/>
  <c r="AX198" i="220"/>
  <c r="I171" i="176"/>
  <c r="AZ171" i="176"/>
  <c r="AY201" i="176"/>
  <c r="AY238" i="176"/>
  <c r="AZ238" i="176"/>
  <c r="AZ247" i="176"/>
  <c r="G247" i="176"/>
  <c r="AX247" i="176"/>
  <c r="I247" i="176"/>
  <c r="AY247" i="176"/>
  <c r="H247" i="176"/>
  <c r="B247" i="176" s="1"/>
  <c r="A247" i="176" s="1"/>
  <c r="H224" i="220"/>
  <c r="B224" i="220" s="1"/>
  <c r="A224" i="220" s="1"/>
  <c r="I224" i="220"/>
  <c r="G224" i="220"/>
  <c r="AY224" i="220"/>
  <c r="AX224" i="220"/>
  <c r="AZ224" i="220"/>
  <c r="H219" i="176"/>
  <c r="B219" i="176" s="1"/>
  <c r="A219" i="176" s="1"/>
  <c r="AX219" i="176"/>
  <c r="AZ219" i="176"/>
  <c r="I219" i="176"/>
  <c r="G219" i="176"/>
  <c r="AY219" i="176"/>
  <c r="AX208" i="220"/>
  <c r="H162" i="220"/>
  <c r="B162" i="220" s="1"/>
  <c r="A162" i="220" s="1"/>
  <c r="AY212" i="176"/>
  <c r="AX212" i="176"/>
  <c r="H212" i="176"/>
  <c r="B212" i="176"/>
  <c r="A212" i="176" s="1"/>
  <c r="AZ212" i="176"/>
  <c r="I212" i="176"/>
  <c r="G212" i="176"/>
  <c r="I175" i="220"/>
  <c r="AZ175" i="220"/>
  <c r="G175" i="220"/>
  <c r="AX175" i="220"/>
  <c r="AY175" i="220"/>
  <c r="H175" i="220"/>
  <c r="B175" i="220" s="1"/>
  <c r="A175" i="220" s="1"/>
  <c r="AX151" i="220"/>
  <c r="G151" i="220"/>
  <c r="AY151" i="220"/>
  <c r="H151" i="220"/>
  <c r="B151" i="220" s="1"/>
  <c r="A151" i="220" s="1"/>
  <c r="AZ151" i="220"/>
  <c r="I151" i="220"/>
  <c r="AZ240" i="220"/>
  <c r="H240" i="220"/>
  <c r="B240" i="220" s="1"/>
  <c r="AX240" i="220"/>
  <c r="G240" i="220"/>
  <c r="AY240" i="220"/>
  <c r="I240" i="220"/>
  <c r="AX161" i="176"/>
  <c r="AZ161" i="176"/>
  <c r="I161" i="176"/>
  <c r="G161" i="176"/>
  <c r="H161" i="176"/>
  <c r="B161" i="176" s="1"/>
  <c r="A161" i="176" s="1"/>
  <c r="AY161" i="176"/>
  <c r="AZ246" i="220"/>
  <c r="AY246" i="220"/>
  <c r="I246" i="220"/>
  <c r="H246" i="220"/>
  <c r="B246" i="220"/>
  <c r="AX246" i="220"/>
  <c r="G246" i="220"/>
  <c r="H149" i="176"/>
  <c r="B149" i="176" s="1"/>
  <c r="A149" i="176" s="1"/>
  <c r="I149" i="176"/>
  <c r="AY149" i="176"/>
  <c r="G149" i="176"/>
  <c r="AZ149" i="176"/>
  <c r="AX149" i="176"/>
  <c r="I203" i="220"/>
  <c r="AZ203" i="220"/>
  <c r="AY182" i="220"/>
  <c r="I182" i="220"/>
  <c r="I153" i="220"/>
  <c r="G209" i="220"/>
  <c r="AZ227" i="220"/>
  <c r="AX227" i="220"/>
  <c r="AY181" i="220"/>
  <c r="G181" i="220"/>
  <c r="I197" i="220"/>
  <c r="AY197" i="220"/>
  <c r="AZ156" i="176"/>
  <c r="AX156" i="176"/>
  <c r="AY156" i="176"/>
  <c r="G156" i="176"/>
  <c r="H156" i="176"/>
  <c r="B156" i="176"/>
  <c r="I156" i="176"/>
  <c r="AY158" i="176"/>
  <c r="H158" i="176"/>
  <c r="B158" i="176"/>
  <c r="G158" i="176"/>
  <c r="AZ158" i="176"/>
  <c r="I158" i="176"/>
  <c r="AX158" i="176"/>
  <c r="AX212" i="220"/>
  <c r="H212" i="220"/>
  <c r="B212" i="220" s="1"/>
  <c r="A212" i="220" s="1"/>
  <c r="AZ212" i="220"/>
  <c r="I212" i="220"/>
  <c r="AY212" i="220"/>
  <c r="G212" i="220"/>
  <c r="AX164" i="220"/>
  <c r="G164" i="220"/>
  <c r="AZ164" i="220"/>
  <c r="AY164" i="220"/>
  <c r="H164" i="220"/>
  <c r="B164" i="220"/>
  <c r="A164" i="220" s="1"/>
  <c r="I164" i="220"/>
  <c r="AY243" i="220"/>
  <c r="AX243" i="220"/>
  <c r="I243" i="220"/>
  <c r="H243" i="220"/>
  <c r="B243" i="220" s="1"/>
  <c r="A243" i="220" s="1"/>
  <c r="G243" i="220"/>
  <c r="AZ243" i="220"/>
  <c r="I180" i="176"/>
  <c r="G180" i="176"/>
  <c r="AZ180" i="176"/>
  <c r="AX180" i="176"/>
  <c r="AY180" i="176"/>
  <c r="H180" i="176"/>
  <c r="B180" i="176" s="1"/>
  <c r="AX155" i="176"/>
  <c r="AY222" i="220"/>
  <c r="G222" i="220"/>
  <c r="AZ222" i="220"/>
  <c r="AX222" i="220"/>
  <c r="I222" i="220"/>
  <c r="H222" i="220"/>
  <c r="B222" i="220" s="1"/>
  <c r="A222" i="220" s="1"/>
  <c r="AZ178" i="176"/>
  <c r="I178" i="176"/>
  <c r="I240" i="176"/>
  <c r="AZ240" i="176"/>
  <c r="H240" i="176"/>
  <c r="B240" i="176" s="1"/>
  <c r="A240" i="176" s="1"/>
  <c r="G240" i="176"/>
  <c r="AX240" i="176"/>
  <c r="AY240" i="176"/>
  <c r="AY239" i="220"/>
  <c r="AZ239" i="220"/>
  <c r="H239" i="220"/>
  <c r="B239" i="220" s="1"/>
  <c r="A239" i="220" s="1"/>
  <c r="G239" i="220"/>
  <c r="I239" i="220"/>
  <c r="AX239" i="220"/>
  <c r="AX213" i="220"/>
  <c r="AY213" i="220"/>
  <c r="H213" i="220"/>
  <c r="B213" i="220" s="1"/>
  <c r="A213" i="220" s="1"/>
  <c r="AZ213" i="220"/>
  <c r="G213" i="220"/>
  <c r="I213" i="220"/>
  <c r="AY204" i="176"/>
  <c r="G204" i="176"/>
  <c r="AX204" i="176"/>
  <c r="I204" i="176"/>
  <c r="H204" i="176"/>
  <c r="B204" i="176" s="1"/>
  <c r="AZ204" i="176"/>
  <c r="AZ190" i="220"/>
  <c r="AY243" i="176"/>
  <c r="AZ243" i="176"/>
  <c r="H243" i="176"/>
  <c r="B243" i="176" s="1"/>
  <c r="A243" i="176"/>
  <c r="G243" i="176"/>
  <c r="I243" i="176"/>
  <c r="AX243" i="176"/>
  <c r="I241" i="176"/>
  <c r="AX241" i="176"/>
  <c r="G241" i="176"/>
  <c r="H241" i="176"/>
  <c r="B241" i="176"/>
  <c r="A241" i="176" s="1"/>
  <c r="AZ241" i="176"/>
  <c r="AY241" i="176"/>
  <c r="I208" i="176"/>
  <c r="G208" i="176"/>
  <c r="AZ208" i="176"/>
  <c r="AX208" i="176"/>
  <c r="H208" i="176"/>
  <c r="B208" i="176" s="1"/>
  <c r="A208" i="176"/>
  <c r="AY208" i="176"/>
  <c r="G187" i="220"/>
  <c r="AX187" i="220"/>
  <c r="AY187" i="220"/>
  <c r="I187" i="220"/>
  <c r="AZ187" i="220"/>
  <c r="H187" i="220"/>
  <c r="B187" i="220"/>
  <c r="AZ157" i="220"/>
  <c r="G157" i="220"/>
  <c r="AX157" i="220"/>
  <c r="I157" i="220"/>
  <c r="AY157" i="220"/>
  <c r="H157" i="220"/>
  <c r="B157" i="220" s="1"/>
  <c r="A157" i="220" s="1"/>
  <c r="I154" i="176"/>
  <c r="G154" i="176"/>
  <c r="AZ154" i="176"/>
  <c r="AY154" i="176"/>
  <c r="H154" i="176"/>
  <c r="B154" i="176"/>
  <c r="A154" i="176" s="1"/>
  <c r="AX154" i="176"/>
  <c r="AZ203" i="176"/>
  <c r="H203" i="176"/>
  <c r="B203" i="176" s="1"/>
  <c r="A203" i="176"/>
  <c r="AX203" i="176"/>
  <c r="G203" i="176"/>
  <c r="AY203" i="176"/>
  <c r="I203" i="176"/>
  <c r="AZ236" i="176"/>
  <c r="H236" i="176"/>
  <c r="B236" i="176" s="1"/>
  <c r="A236" i="176" s="1"/>
  <c r="AX236" i="176"/>
  <c r="AY236" i="176"/>
  <c r="I236" i="176"/>
  <c r="G236" i="176"/>
  <c r="H230" i="220"/>
  <c r="B230" i="220" s="1"/>
  <c r="A230" i="220" s="1"/>
  <c r="G230" i="220"/>
  <c r="AZ230" i="220"/>
  <c r="AY230" i="220"/>
  <c r="I230" i="220"/>
  <c r="AX230" i="220"/>
  <c r="G174" i="220"/>
  <c r="H174" i="220"/>
  <c r="B174" i="220" s="1"/>
  <c r="A174" i="220" s="1"/>
  <c r="AY174" i="220"/>
  <c r="I174" i="220"/>
  <c r="AZ174" i="220"/>
  <c r="AX174" i="220"/>
  <c r="AY207" i="176"/>
  <c r="G207" i="176"/>
  <c r="AX207" i="176"/>
  <c r="I207" i="176"/>
  <c r="AZ207" i="176"/>
  <c r="H207" i="176"/>
  <c r="B207" i="176" s="1"/>
  <c r="A207" i="176" s="1"/>
  <c r="AX232" i="220"/>
  <c r="I226" i="176"/>
  <c r="AY226" i="176"/>
  <c r="G226" i="176"/>
  <c r="H226" i="176"/>
  <c r="B226" i="176" s="1"/>
  <c r="A226" i="176" s="1"/>
  <c r="AZ226" i="176"/>
  <c r="AX226" i="176"/>
  <c r="AY224" i="176"/>
  <c r="AX224" i="176"/>
  <c r="AZ159" i="220"/>
  <c r="H159" i="220"/>
  <c r="B159" i="220" s="1"/>
  <c r="I159" i="220"/>
  <c r="G159" i="220"/>
  <c r="AY159" i="220"/>
  <c r="AX159" i="220"/>
  <c r="I186" i="220"/>
  <c r="AZ186" i="220"/>
  <c r="G186" i="220"/>
  <c r="AY186" i="220"/>
  <c r="AX186" i="220"/>
  <c r="H186" i="220"/>
  <c r="B186" i="220"/>
  <c r="A186" i="220" s="1"/>
  <c r="AX159" i="176"/>
  <c r="AY159" i="176"/>
  <c r="AZ159" i="176"/>
  <c r="G159" i="176"/>
  <c r="I159" i="176"/>
  <c r="H159" i="176"/>
  <c r="B159" i="176"/>
  <c r="A159" i="176" s="1"/>
  <c r="AX219" i="220"/>
  <c r="I179" i="176"/>
  <c r="G179" i="176"/>
  <c r="AX166" i="220"/>
  <c r="AY197" i="176"/>
  <c r="AZ197" i="176"/>
  <c r="H197" i="176"/>
  <c r="B197" i="176" s="1"/>
  <c r="A197" i="176" s="1"/>
  <c r="I197" i="176"/>
  <c r="AX197" i="176"/>
  <c r="G197" i="176"/>
  <c r="AX194" i="176"/>
  <c r="H194" i="176"/>
  <c r="B194" i="176" s="1"/>
  <c r="A194" i="176" s="1"/>
  <c r="G194" i="176"/>
  <c r="AY194" i="176"/>
  <c r="AZ194" i="176"/>
  <c r="I194" i="176"/>
  <c r="I174" i="176"/>
  <c r="AZ174" i="176"/>
  <c r="AX174" i="176"/>
  <c r="G174" i="176"/>
  <c r="AY174" i="176"/>
  <c r="H174" i="176"/>
  <c r="B174" i="176"/>
  <c r="A174" i="176" s="1"/>
  <c r="AY242" i="176"/>
  <c r="I242" i="176"/>
  <c r="G242" i="176"/>
  <c r="H242" i="176"/>
  <c r="B242" i="176" s="1"/>
  <c r="A242" i="176" s="1"/>
  <c r="AZ242" i="176"/>
  <c r="AX242" i="176"/>
  <c r="H201" i="220"/>
  <c r="B201" i="220" s="1"/>
  <c r="G201" i="220"/>
  <c r="AY201" i="220"/>
  <c r="AX201" i="220"/>
  <c r="AZ201" i="220"/>
  <c r="I201" i="220"/>
  <c r="AY238" i="220"/>
  <c r="AZ238" i="220"/>
  <c r="G238" i="220"/>
  <c r="AX238" i="220"/>
  <c r="I238" i="220"/>
  <c r="H238" i="220"/>
  <c r="B238" i="220" s="1"/>
  <c r="A238" i="220" s="1"/>
  <c r="AZ217" i="220"/>
  <c r="AX217" i="220"/>
  <c r="G217" i="220"/>
  <c r="I217" i="220"/>
  <c r="H217" i="220"/>
  <c r="B217" i="220"/>
  <c r="AY217" i="220"/>
  <c r="AY200" i="220"/>
  <c r="H200" i="220"/>
  <c r="B200" i="220"/>
  <c r="G200" i="220"/>
  <c r="I200" i="220"/>
  <c r="AZ200" i="220"/>
  <c r="AX200" i="220"/>
  <c r="AZ175" i="176"/>
  <c r="I175" i="176"/>
  <c r="AY175" i="176"/>
  <c r="G175" i="176"/>
  <c r="AX175" i="176"/>
  <c r="H175" i="176"/>
  <c r="B175" i="176" s="1"/>
  <c r="G190" i="176"/>
  <c r="I190" i="176"/>
  <c r="AX190" i="176"/>
  <c r="AZ190" i="176"/>
  <c r="AY190" i="176"/>
  <c r="H190" i="176"/>
  <c r="B190" i="176"/>
  <c r="A190" i="176" s="1"/>
  <c r="AZ172" i="220"/>
  <c r="I210" i="176"/>
  <c r="AX210" i="176"/>
  <c r="AY210" i="176"/>
  <c r="G210" i="176"/>
  <c r="H210" i="176"/>
  <c r="B210" i="176" s="1"/>
  <c r="A210" i="176" s="1"/>
  <c r="AZ210" i="176"/>
  <c r="AX168" i="220"/>
  <c r="I168" i="220"/>
  <c r="AY168" i="220"/>
  <c r="AZ168" i="220"/>
  <c r="H168" i="220"/>
  <c r="B168" i="220"/>
  <c r="A168" i="220" s="1"/>
  <c r="G168" i="220"/>
  <c r="AZ235" i="220"/>
  <c r="AX235" i="220"/>
  <c r="I235" i="220"/>
  <c r="G235" i="220"/>
  <c r="AY235" i="220"/>
  <c r="H235" i="220"/>
  <c r="B235" i="220" s="1"/>
  <c r="A235" i="220" s="1"/>
  <c r="AX202" i="176"/>
  <c r="I202" i="176"/>
  <c r="G202" i="176"/>
  <c r="AY202" i="176"/>
  <c r="H202" i="176"/>
  <c r="B202" i="176" s="1"/>
  <c r="AZ202" i="176"/>
  <c r="I176" i="176"/>
  <c r="H176" i="176"/>
  <c r="B176" i="176" s="1"/>
  <c r="AY176" i="176"/>
  <c r="AZ176" i="176"/>
  <c r="AX176" i="176"/>
  <c r="G176" i="176"/>
  <c r="I182" i="176"/>
  <c r="G182" i="176"/>
  <c r="G216" i="220"/>
  <c r="AX216" i="220"/>
  <c r="AY216" i="220"/>
  <c r="AZ216" i="220"/>
  <c r="I216" i="220"/>
  <c r="H216" i="220"/>
  <c r="B216" i="220" s="1"/>
  <c r="H156" i="220"/>
  <c r="B156" i="220" s="1"/>
  <c r="AY156" i="220"/>
  <c r="I156" i="220"/>
  <c r="G156" i="220"/>
  <c r="AX156" i="220"/>
  <c r="AZ156" i="220"/>
  <c r="AZ244" i="220"/>
  <c r="H244" i="220"/>
  <c r="B244" i="220" s="1"/>
  <c r="G244" i="220"/>
  <c r="I244" i="220"/>
  <c r="AX244" i="220"/>
  <c r="AY244" i="220"/>
  <c r="AZ207" i="220"/>
  <c r="H207" i="220"/>
  <c r="B207" i="220"/>
  <c r="G207" i="220"/>
  <c r="AY207" i="220"/>
  <c r="I207" i="220"/>
  <c r="AX207" i="220"/>
  <c r="H229" i="176"/>
  <c r="B229" i="176" s="1"/>
  <c r="A229" i="176" s="1"/>
  <c r="AX229" i="176"/>
  <c r="G229" i="176"/>
  <c r="I229" i="176"/>
  <c r="AZ229" i="176"/>
  <c r="AY229" i="176"/>
  <c r="H205" i="176"/>
  <c r="B205" i="176" s="1"/>
  <c r="AX221" i="220"/>
  <c r="AZ221" i="220"/>
  <c r="I221" i="220"/>
  <c r="G221" i="220"/>
  <c r="H221" i="220"/>
  <c r="B221" i="220" s="1"/>
  <c r="AY221" i="220"/>
  <c r="AX185" i="176"/>
  <c r="AZ185" i="176"/>
  <c r="I185" i="176"/>
  <c r="G185" i="176"/>
  <c r="H185" i="176"/>
  <c r="B185" i="176"/>
  <c r="A185" i="176" s="1"/>
  <c r="AY185" i="176"/>
  <c r="G91" i="176"/>
  <c r="I91" i="176"/>
  <c r="I53" i="176"/>
  <c r="G53" i="176"/>
  <c r="AX67" i="176"/>
  <c r="G97" i="176"/>
  <c r="AX101" i="176"/>
  <c r="H72" i="176"/>
  <c r="B72" i="176" s="1"/>
  <c r="I74" i="220"/>
  <c r="H116" i="220"/>
  <c r="B116" i="220" s="1"/>
  <c r="A116" i="220" s="1"/>
  <c r="AX71" i="176"/>
  <c r="AX44" i="176"/>
  <c r="I72" i="220"/>
  <c r="G72" i="220"/>
  <c r="I80" i="220"/>
  <c r="H80" i="220"/>
  <c r="B80" i="220" s="1"/>
  <c r="AX125" i="176"/>
  <c r="I125" i="176"/>
  <c r="AX43" i="176"/>
  <c r="H87" i="176"/>
  <c r="B87" i="176" s="1"/>
  <c r="G87" i="176"/>
  <c r="G107" i="220"/>
  <c r="AX133" i="176"/>
  <c r="I133" i="176"/>
  <c r="G133" i="176"/>
  <c r="H133" i="176"/>
  <c r="B133" i="176"/>
  <c r="H108" i="220"/>
  <c r="B108" i="220"/>
  <c r="A108" i="220" s="1"/>
  <c r="I108" i="220"/>
  <c r="G108" i="220"/>
  <c r="AX108" i="220"/>
  <c r="G85" i="220"/>
  <c r="H85" i="220"/>
  <c r="B85" i="220" s="1"/>
  <c r="AX85" i="220"/>
  <c r="I85" i="220"/>
  <c r="K85" i="220"/>
  <c r="G60" i="220"/>
  <c r="AX60" i="220"/>
  <c r="I60" i="220"/>
  <c r="H60" i="220"/>
  <c r="B60" i="220" s="1"/>
  <c r="A60" i="220" s="1"/>
  <c r="G128" i="220"/>
  <c r="I128" i="220"/>
  <c r="H128" i="220"/>
  <c r="B128" i="220"/>
  <c r="AX128" i="220"/>
  <c r="I92" i="176"/>
  <c r="AX92" i="176"/>
  <c r="H92" i="176"/>
  <c r="B92" i="176" s="1"/>
  <c r="G92" i="176"/>
  <c r="G56" i="220"/>
  <c r="H56" i="220"/>
  <c r="B56" i="220" s="1"/>
  <c r="AX56" i="220"/>
  <c r="I56" i="220"/>
  <c r="W56" i="220"/>
  <c r="H68" i="220"/>
  <c r="B68" i="220"/>
  <c r="I68" i="220"/>
  <c r="AX68" i="220"/>
  <c r="G68" i="220"/>
  <c r="AX118" i="176"/>
  <c r="H118" i="176"/>
  <c r="B118" i="176"/>
  <c r="G118" i="176"/>
  <c r="I118" i="176"/>
  <c r="AX105" i="176"/>
  <c r="I105" i="176"/>
  <c r="G105" i="176"/>
  <c r="H105" i="176"/>
  <c r="B105" i="176" s="1"/>
  <c r="A105" i="176" s="1"/>
  <c r="AX117" i="176"/>
  <c r="I117" i="176"/>
  <c r="G117" i="176"/>
  <c r="H117" i="176"/>
  <c r="B117" i="176" s="1"/>
  <c r="A117" i="176" s="1"/>
  <c r="AX136" i="176"/>
  <c r="G136" i="176"/>
  <c r="H136" i="176"/>
  <c r="B136" i="176"/>
  <c r="I136" i="176"/>
  <c r="AX135" i="220"/>
  <c r="H135" i="220"/>
  <c r="B135" i="220"/>
  <c r="G135" i="220"/>
  <c r="I135" i="220"/>
  <c r="AX69" i="176"/>
  <c r="H69" i="176"/>
  <c r="B69" i="176" s="1"/>
  <c r="G69" i="176"/>
  <c r="I69" i="176"/>
  <c r="H52" i="176"/>
  <c r="B52" i="176" s="1"/>
  <c r="A52" i="176" s="1"/>
  <c r="AX52" i="176"/>
  <c r="I52" i="176"/>
  <c r="G52" i="176"/>
  <c r="I69" i="220"/>
  <c r="H69" i="220"/>
  <c r="B69" i="220" s="1"/>
  <c r="A69" i="220" s="1"/>
  <c r="G69" i="220"/>
  <c r="AX69" i="220"/>
  <c r="I64" i="176"/>
  <c r="AX64" i="176"/>
  <c r="G64" i="176"/>
  <c r="H64" i="176"/>
  <c r="B64" i="176"/>
  <c r="A64" i="176" s="1"/>
  <c r="I114" i="176"/>
  <c r="AX114" i="176"/>
  <c r="G114" i="176"/>
  <c r="H114" i="176"/>
  <c r="B114" i="176" s="1"/>
  <c r="H89" i="220"/>
  <c r="B89" i="220"/>
  <c r="A89" i="220" s="1"/>
  <c r="I89" i="220"/>
  <c r="AX89" i="220"/>
  <c r="G89" i="220"/>
  <c r="H90" i="220"/>
  <c r="B90" i="220" s="1"/>
  <c r="A90" i="220" s="1"/>
  <c r="AX90" i="220"/>
  <c r="G90" i="220"/>
  <c r="I90" i="220"/>
  <c r="I84" i="220"/>
  <c r="G84" i="220"/>
  <c r="AX84" i="220"/>
  <c r="H84" i="220"/>
  <c r="B84" i="220" s="1"/>
  <c r="A84" i="220" s="1"/>
  <c r="I75" i="176"/>
  <c r="AX75" i="176"/>
  <c r="H75" i="176"/>
  <c r="B75" i="176"/>
  <c r="G75" i="176"/>
  <c r="H103" i="220"/>
  <c r="B103" i="220" s="1"/>
  <c r="G58" i="176"/>
  <c r="I58" i="176"/>
  <c r="H58" i="176"/>
  <c r="B58" i="176" s="1"/>
  <c r="AX58" i="176"/>
  <c r="H55" i="220"/>
  <c r="B55" i="220" s="1"/>
  <c r="A55" i="220" s="1"/>
  <c r="AX55" i="220"/>
  <c r="G55" i="220"/>
  <c r="I55" i="220"/>
  <c r="H64" i="220"/>
  <c r="B64" i="220" s="1"/>
  <c r="G64" i="220"/>
  <c r="I64" i="220"/>
  <c r="AX64" i="220"/>
  <c r="AX137" i="220"/>
  <c r="H137" i="220"/>
  <c r="B137" i="220" s="1"/>
  <c r="I137" i="220"/>
  <c r="G137" i="220"/>
  <c r="H116" i="176"/>
  <c r="B116" i="176" s="1"/>
  <c r="A116" i="176" s="1"/>
  <c r="AX116" i="176"/>
  <c r="G116" i="176"/>
  <c r="I116" i="176"/>
  <c r="G77" i="220"/>
  <c r="I77" i="220"/>
  <c r="H77" i="220"/>
  <c r="B77" i="220" s="1"/>
  <c r="AX77" i="220"/>
  <c r="I123" i="220"/>
  <c r="AX117" i="220"/>
  <c r="AX70" i="176"/>
  <c r="H70" i="176"/>
  <c r="B70" i="176" s="1"/>
  <c r="I70" i="176"/>
  <c r="G70" i="176"/>
  <c r="AX130" i="220"/>
  <c r="G130" i="220"/>
  <c r="AX49" i="220"/>
  <c r="H49" i="220"/>
  <c r="B49" i="220" s="1"/>
  <c r="A49" i="220" s="1"/>
  <c r="AX130" i="176"/>
  <c r="I130" i="176"/>
  <c r="H55" i="176"/>
  <c r="B55" i="176"/>
  <c r="A55" i="176" s="1"/>
  <c r="I56" i="176"/>
  <c r="G56" i="176"/>
  <c r="G66" i="220"/>
  <c r="H128" i="176"/>
  <c r="B128" i="176" s="1"/>
  <c r="G89" i="176"/>
  <c r="AX138" i="176"/>
  <c r="I54" i="220"/>
  <c r="G99" i="220"/>
  <c r="I99" i="220"/>
  <c r="G47" i="176"/>
  <c r="I47" i="176"/>
  <c r="I106" i="176"/>
  <c r="AX106" i="176"/>
  <c r="G137" i="176"/>
  <c r="I137" i="176"/>
  <c r="H107" i="176"/>
  <c r="B107" i="176" s="1"/>
  <c r="A107" i="176" s="1"/>
  <c r="AX107" i="176"/>
  <c r="I107" i="176"/>
  <c r="G107" i="176"/>
  <c r="AX126" i="220"/>
  <c r="I126" i="220"/>
  <c r="G126" i="220"/>
  <c r="H126" i="220"/>
  <c r="B126" i="220" s="1"/>
  <c r="A126" i="220" s="1"/>
  <c r="AX80" i="176"/>
  <c r="G80" i="176"/>
  <c r="I80" i="176"/>
  <c r="H80" i="176"/>
  <c r="B80" i="176" s="1"/>
  <c r="I94" i="220"/>
  <c r="AX94" i="220"/>
  <c r="G94" i="220"/>
  <c r="H94" i="220"/>
  <c r="B94" i="220" s="1"/>
  <c r="A94" i="220" s="1"/>
  <c r="AX65" i="176"/>
  <c r="I65" i="176"/>
  <c r="G65" i="176"/>
  <c r="H65" i="176"/>
  <c r="B65" i="176" s="1"/>
  <c r="H43" i="220"/>
  <c r="B43" i="220" s="1"/>
  <c r="AX113" i="220"/>
  <c r="G113" i="220"/>
  <c r="H113" i="220"/>
  <c r="B113" i="220" s="1"/>
  <c r="I113" i="220"/>
  <c r="G42" i="220"/>
  <c r="G100" i="220"/>
  <c r="H115" i="220"/>
  <c r="B115" i="220"/>
  <c r="I115" i="220"/>
  <c r="AJ115" i="220"/>
  <c r="G115" i="220"/>
  <c r="AX115" i="220"/>
  <c r="I124" i="220"/>
  <c r="AX124" i="220"/>
  <c r="H124" i="220"/>
  <c r="B124" i="220"/>
  <c r="G124" i="220"/>
  <c r="I109" i="176"/>
  <c r="G109" i="176"/>
  <c r="AX109" i="176"/>
  <c r="H109" i="176"/>
  <c r="B109" i="176"/>
  <c r="H78" i="176"/>
  <c r="B78" i="176"/>
  <c r="G78" i="176"/>
  <c r="I78" i="176"/>
  <c r="AE78" i="176" s="1"/>
  <c r="AX78" i="176"/>
  <c r="I120" i="176"/>
  <c r="AX120" i="176"/>
  <c r="G120" i="176"/>
  <c r="H120" i="176"/>
  <c r="B120" i="176" s="1"/>
  <c r="AX44" i="220"/>
  <c r="G44" i="220"/>
  <c r="I44" i="220"/>
  <c r="AH44" i="220" s="1"/>
  <c r="H44" i="220"/>
  <c r="B44" i="220" s="1"/>
  <c r="AX41" i="220"/>
  <c r="G41" i="220"/>
  <c r="I41" i="220"/>
  <c r="H41" i="220"/>
  <c r="B41" i="220"/>
  <c r="H61" i="176"/>
  <c r="B61" i="176"/>
  <c r="I61" i="176"/>
  <c r="G61" i="176"/>
  <c r="AX61" i="176"/>
  <c r="I65" i="220"/>
  <c r="G65" i="220"/>
  <c r="H65" i="220"/>
  <c r="B65" i="220" s="1"/>
  <c r="AX65" i="220"/>
  <c r="G62" i="176"/>
  <c r="G101" i="220"/>
  <c r="H101" i="220"/>
  <c r="B101" i="220" s="1"/>
  <c r="A101" i="220" s="1"/>
  <c r="I101" i="220"/>
  <c r="AX101" i="220"/>
  <c r="I48" i="220"/>
  <c r="H48" i="220"/>
  <c r="B48" i="220" s="1"/>
  <c r="AX48" i="220"/>
  <c r="G48" i="220"/>
  <c r="H81" i="220"/>
  <c r="B81" i="220" s="1"/>
  <c r="I81" i="220"/>
  <c r="AX81" i="220"/>
  <c r="G81" i="220"/>
  <c r="G76" i="176"/>
  <c r="I76" i="176"/>
  <c r="AX76" i="176"/>
  <c r="H76" i="176"/>
  <c r="B76" i="176" s="1"/>
  <c r="AX52" i="220"/>
  <c r="I52" i="220"/>
  <c r="AT52" i="220"/>
  <c r="G52" i="220"/>
  <c r="H52" i="220"/>
  <c r="B52" i="220" s="1"/>
  <c r="A52" i="220" s="1"/>
  <c r="H134" i="220"/>
  <c r="B134" i="220"/>
  <c r="I134" i="220"/>
  <c r="G134" i="220"/>
  <c r="AX134" i="220"/>
  <c r="I79" i="176"/>
  <c r="G79" i="176"/>
  <c r="AX79" i="176"/>
  <c r="H79" i="176"/>
  <c r="B79" i="176" s="1"/>
  <c r="H127" i="176"/>
  <c r="B127" i="176" s="1"/>
  <c r="AX127" i="176"/>
  <c r="G127" i="176"/>
  <c r="I127" i="176"/>
  <c r="AX60" i="176"/>
  <c r="G60" i="176"/>
  <c r="I60" i="176"/>
  <c r="H60" i="176"/>
  <c r="B60" i="176" s="1"/>
  <c r="I98" i="176"/>
  <c r="AX98" i="176"/>
  <c r="H98" i="176"/>
  <c r="B98" i="176" s="1"/>
  <c r="G98" i="176"/>
  <c r="H81" i="176"/>
  <c r="B81" i="176" s="1"/>
  <c r="I81" i="176"/>
  <c r="AX81" i="176"/>
  <c r="G81" i="176"/>
  <c r="H118" i="220"/>
  <c r="B118" i="220" s="1"/>
  <c r="A118" i="220" s="1"/>
  <c r="AX118" i="220"/>
  <c r="I118" i="220"/>
  <c r="G118" i="220"/>
  <c r="G88" i="176"/>
  <c r="H88" i="176"/>
  <c r="B88" i="176"/>
  <c r="I88" i="176"/>
  <c r="AX88" i="176"/>
  <c r="G93" i="176"/>
  <c r="AX93" i="176"/>
  <c r="H93" i="176"/>
  <c r="B93" i="176"/>
  <c r="I93" i="176"/>
  <c r="AX73" i="220"/>
  <c r="H73" i="220"/>
  <c r="B73" i="220" s="1"/>
  <c r="A73" i="220" s="1"/>
  <c r="I73" i="220"/>
  <c r="G73" i="220"/>
  <c r="I104" i="176"/>
  <c r="G104" i="176"/>
  <c r="AX104" i="176"/>
  <c r="H104" i="176"/>
  <c r="B104" i="176" s="1"/>
  <c r="I112" i="220"/>
  <c r="G121" i="176"/>
  <c r="I121" i="176"/>
  <c r="H121" i="176"/>
  <c r="B121" i="176" s="1"/>
  <c r="AX121" i="176"/>
  <c r="I132" i="176"/>
  <c r="AA132" i="176" s="1"/>
  <c r="G132" i="176"/>
  <c r="H132" i="176"/>
  <c r="B132" i="176"/>
  <c r="AX132" i="176"/>
  <c r="G62" i="220"/>
  <c r="H62" i="220"/>
  <c r="B62" i="220"/>
  <c r="A62" i="220" s="1"/>
  <c r="AX62" i="220"/>
  <c r="I62" i="220"/>
  <c r="G78" i="220"/>
  <c r="I78" i="220"/>
  <c r="H78" i="220"/>
  <c r="B78" i="220" s="1"/>
  <c r="AX78" i="220"/>
  <c r="I40" i="176"/>
  <c r="G40" i="176"/>
  <c r="H40" i="176"/>
  <c r="B40" i="176"/>
  <c r="AX40" i="176"/>
  <c r="G91" i="220"/>
  <c r="AX91" i="220"/>
  <c r="I91" i="220"/>
  <c r="H91" i="220"/>
  <c r="B91" i="220"/>
  <c r="I50" i="176"/>
  <c r="H50" i="176"/>
  <c r="B50" i="176" s="1"/>
  <c r="G50" i="176"/>
  <c r="AX50" i="176"/>
  <c r="G45" i="176"/>
  <c r="AX45" i="176"/>
  <c r="I45" i="176"/>
  <c r="H45" i="176"/>
  <c r="B45" i="176" s="1"/>
  <c r="H129" i="176"/>
  <c r="B129" i="176" s="1"/>
  <c r="A129" i="176" s="1"/>
  <c r="G129" i="176"/>
  <c r="AX129" i="176"/>
  <c r="I129" i="176"/>
  <c r="AX94" i="176"/>
  <c r="H94" i="176"/>
  <c r="B94" i="176" s="1"/>
  <c r="A94" i="176" s="1"/>
  <c r="I94" i="176"/>
  <c r="G94" i="176"/>
  <c r="AX131" i="176"/>
  <c r="I131" i="176"/>
  <c r="G131" i="176"/>
  <c r="H131" i="176"/>
  <c r="B131" i="176" s="1"/>
  <c r="AX95" i="176"/>
  <c r="H95" i="176"/>
  <c r="B95" i="176" s="1"/>
  <c r="I95" i="176"/>
  <c r="G95" i="176"/>
  <c r="I90" i="176"/>
  <c r="G90" i="176"/>
  <c r="AX90" i="176"/>
  <c r="H90" i="176"/>
  <c r="B90" i="176" s="1"/>
  <c r="I136" i="220"/>
  <c r="G136" i="220"/>
  <c r="AX136" i="220"/>
  <c r="H136" i="220"/>
  <c r="B136" i="220" s="1"/>
  <c r="A136" i="220" s="1"/>
  <c r="AX51" i="220"/>
  <c r="I51" i="220"/>
  <c r="G51" i="220"/>
  <c r="H51" i="220"/>
  <c r="B51" i="220"/>
  <c r="H111" i="176"/>
  <c r="B111" i="176" s="1"/>
  <c r="A111" i="176" s="1"/>
  <c r="I111" i="176"/>
  <c r="P111" i="176" s="1"/>
  <c r="AX111" i="176"/>
  <c r="G111" i="176"/>
  <c r="H112" i="176"/>
  <c r="B112" i="176"/>
  <c r="I112" i="176"/>
  <c r="G112" i="176"/>
  <c r="AX112" i="176"/>
  <c r="I126" i="176"/>
  <c r="AT126" i="176" s="1"/>
  <c r="H126" i="176"/>
  <c r="B126" i="176"/>
  <c r="G126" i="176"/>
  <c r="AX126" i="176"/>
  <c r="H103" i="176"/>
  <c r="B103" i="176"/>
  <c r="I103" i="176"/>
  <c r="AX103" i="176"/>
  <c r="G103" i="176"/>
  <c r="G98" i="220"/>
  <c r="AX98" i="220"/>
  <c r="H98" i="220"/>
  <c r="B98" i="220" s="1"/>
  <c r="A98" i="220" s="1"/>
  <c r="I98" i="220"/>
  <c r="H96" i="176"/>
  <c r="B96" i="176" s="1"/>
  <c r="G96" i="176"/>
  <c r="AX96" i="176"/>
  <c r="I96" i="176"/>
  <c r="AF96" i="176" s="1"/>
  <c r="I46" i="176"/>
  <c r="AX46" i="176"/>
  <c r="H46" i="176"/>
  <c r="B46" i="176" s="1"/>
  <c r="G46" i="176"/>
  <c r="H99" i="176"/>
  <c r="B99" i="176" s="1"/>
  <c r="AX99" i="176"/>
  <c r="I99" i="176"/>
  <c r="AA99" i="176" s="1"/>
  <c r="G99" i="176"/>
  <c r="G102" i="220"/>
  <c r="AX102" i="220"/>
  <c r="I102" i="220"/>
  <c r="H102" i="220"/>
  <c r="B102" i="220" s="1"/>
  <c r="I54" i="176"/>
  <c r="AX54" i="176"/>
  <c r="G54" i="176"/>
  <c r="H54" i="176"/>
  <c r="B54" i="176" s="1"/>
  <c r="H83" i="176"/>
  <c r="B83" i="176" s="1"/>
  <c r="A83" i="176" s="1"/>
  <c r="AX83" i="176"/>
  <c r="G83" i="176"/>
  <c r="I83" i="176"/>
  <c r="H59" i="176"/>
  <c r="B59" i="176"/>
  <c r="AX59" i="176"/>
  <c r="G59" i="176"/>
  <c r="I59" i="176"/>
  <c r="G58" i="220"/>
  <c r="H58" i="220"/>
  <c r="B58" i="220" s="1"/>
  <c r="A58" i="220" s="1"/>
  <c r="AX58" i="220"/>
  <c r="I58" i="220"/>
  <c r="H88" i="220"/>
  <c r="B88" i="220" s="1"/>
  <c r="A88" i="220" s="1"/>
  <c r="AX88" i="220"/>
  <c r="G88" i="220"/>
  <c r="I88" i="220"/>
  <c r="AX86" i="220"/>
  <c r="H86" i="220"/>
  <c r="B86" i="220" s="1"/>
  <c r="A86" i="220" s="1"/>
  <c r="G86" i="220"/>
  <c r="I86" i="220"/>
  <c r="G61" i="220"/>
  <c r="H61" i="220"/>
  <c r="B61" i="220" s="1"/>
  <c r="AX61" i="220"/>
  <c r="I61" i="220"/>
  <c r="I59" i="220"/>
  <c r="W59" i="220" s="1"/>
  <c r="G59" i="220"/>
  <c r="AX59" i="220"/>
  <c r="H59" i="220"/>
  <c r="B59" i="220" s="1"/>
  <c r="AX47" i="220"/>
  <c r="I47" i="220"/>
  <c r="G47" i="220"/>
  <c r="H47" i="220"/>
  <c r="B47" i="220"/>
  <c r="A47" i="220" s="1"/>
  <c r="AX41" i="176"/>
  <c r="H41" i="176"/>
  <c r="B41" i="176"/>
  <c r="I41" i="176"/>
  <c r="G41" i="176"/>
  <c r="I71" i="220"/>
  <c r="H71" i="220"/>
  <c r="B71" i="220" s="1"/>
  <c r="AX71" i="220"/>
  <c r="G71" i="220"/>
  <c r="AX102" i="176"/>
  <c r="G102" i="176"/>
  <c r="H102" i="176"/>
  <c r="B102" i="176" s="1"/>
  <c r="A102" i="176" s="1"/>
  <c r="I102" i="176"/>
  <c r="H139" i="176"/>
  <c r="B139" i="176" s="1"/>
  <c r="I139" i="176"/>
  <c r="AX139" i="176"/>
  <c r="G139" i="176"/>
  <c r="I93" i="220"/>
  <c r="X93" i="220" s="1"/>
  <c r="H93" i="220"/>
  <c r="B93" i="220" s="1"/>
  <c r="A93" i="220" s="1"/>
  <c r="G93" i="220"/>
  <c r="AX93" i="220"/>
  <c r="AX82" i="220"/>
  <c r="G82" i="220"/>
  <c r="I82" i="220"/>
  <c r="H82" i="220"/>
  <c r="B82" i="220"/>
  <c r="I123" i="176"/>
  <c r="AK123" i="176" s="1"/>
  <c r="AX123" i="176"/>
  <c r="H123" i="176"/>
  <c r="B123" i="176" s="1"/>
  <c r="A123" i="176" s="1"/>
  <c r="G123" i="176"/>
  <c r="I42" i="176"/>
  <c r="AX42" i="176"/>
  <c r="G42" i="176"/>
  <c r="H42" i="176"/>
  <c r="B42" i="176" s="1"/>
  <c r="A42" i="176" s="1"/>
  <c r="G122" i="220"/>
  <c r="H122" i="220"/>
  <c r="B122" i="220" s="1"/>
  <c r="A122" i="220" s="1"/>
  <c r="I122" i="220"/>
  <c r="AX122" i="220"/>
  <c r="AX135" i="176"/>
  <c r="H135" i="176"/>
  <c r="B135" i="176" s="1"/>
  <c r="A135" i="176" s="1"/>
  <c r="I135" i="176"/>
  <c r="G135" i="176"/>
  <c r="G57" i="176"/>
  <c r="I57" i="176"/>
  <c r="AL57" i="176" s="1"/>
  <c r="AX57" i="176"/>
  <c r="H57" i="176"/>
  <c r="B57" i="176" s="1"/>
  <c r="A57" i="176" s="1"/>
  <c r="I110" i="176"/>
  <c r="H110" i="176"/>
  <c r="B110" i="176"/>
  <c r="AX110" i="176"/>
  <c r="G110" i="176"/>
  <c r="H111" i="220"/>
  <c r="B111" i="220"/>
  <c r="AX111" i="220"/>
  <c r="I111" i="220"/>
  <c r="G111" i="220"/>
  <c r="AX66" i="176"/>
  <c r="I85" i="176"/>
  <c r="Q85" i="176" s="1"/>
  <c r="G85" i="176"/>
  <c r="H85" i="176"/>
  <c r="B85" i="176" s="1"/>
  <c r="AX85" i="176"/>
  <c r="H63" i="220"/>
  <c r="B63" i="220"/>
  <c r="A63" i="220" s="1"/>
  <c r="G63" i="220"/>
  <c r="I63" i="220"/>
  <c r="AX63" i="220"/>
  <c r="I83" i="220"/>
  <c r="G83" i="220"/>
  <c r="AX83" i="220"/>
  <c r="H83" i="220"/>
  <c r="B83" i="220" s="1"/>
  <c r="I139" i="220"/>
  <c r="AX139" i="220"/>
  <c r="H139" i="220"/>
  <c r="B139" i="220" s="1"/>
  <c r="G139" i="220"/>
  <c r="I100" i="176"/>
  <c r="H100" i="176"/>
  <c r="B100" i="176" s="1"/>
  <c r="G100" i="176"/>
  <c r="AX100" i="176"/>
  <c r="AX109" i="220"/>
  <c r="I109" i="220"/>
  <c r="H109" i="220"/>
  <c r="B109" i="220" s="1"/>
  <c r="G109" i="220"/>
  <c r="AX125" i="220"/>
  <c r="H125" i="220"/>
  <c r="B125" i="220" s="1"/>
  <c r="G125" i="220"/>
  <c r="I125" i="220"/>
  <c r="G131" i="220"/>
  <c r="H131" i="220"/>
  <c r="B131" i="220"/>
  <c r="AX131" i="220"/>
  <c r="I131" i="220"/>
  <c r="I97" i="220"/>
  <c r="G97" i="220"/>
  <c r="H97" i="220"/>
  <c r="B97" i="220"/>
  <c r="AX97" i="220"/>
  <c r="G53" i="220"/>
  <c r="H53" i="220"/>
  <c r="B53" i="220"/>
  <c r="I53" i="220"/>
  <c r="AX53" i="220"/>
  <c r="AX57" i="220"/>
  <c r="H57" i="220"/>
  <c r="B57" i="220" s="1"/>
  <c r="G57" i="220"/>
  <c r="I57" i="220"/>
  <c r="I113" i="176"/>
  <c r="H113" i="176"/>
  <c r="B113" i="176"/>
  <c r="A113" i="176" s="1"/>
  <c r="AX113" i="176"/>
  <c r="G113" i="176"/>
  <c r="AX122" i="176"/>
  <c r="H122" i="176"/>
  <c r="B122" i="176" s="1"/>
  <c r="A122" i="176" s="1"/>
  <c r="I122" i="176"/>
  <c r="G122" i="176"/>
  <c r="I49" i="176"/>
  <c r="S49" i="176" s="1"/>
  <c r="H49" i="176"/>
  <c r="B49" i="176"/>
  <c r="AX49" i="176"/>
  <c r="G49" i="176"/>
  <c r="H138" i="220"/>
  <c r="B138" i="220"/>
  <c r="A138" i="220" s="1"/>
  <c r="G138" i="220"/>
  <c r="AX138" i="220"/>
  <c r="I138" i="220"/>
  <c r="G114" i="220"/>
  <c r="H114" i="220"/>
  <c r="B114" i="220" s="1"/>
  <c r="I114" i="220"/>
  <c r="AX114" i="220"/>
  <c r="AX68" i="176"/>
  <c r="G68" i="176"/>
  <c r="H68" i="176"/>
  <c r="B68" i="176" s="1"/>
  <c r="A68" i="176" s="1"/>
  <c r="I68" i="176"/>
  <c r="G75" i="220"/>
  <c r="I75" i="220"/>
  <c r="AX75" i="220"/>
  <c r="H75" i="220"/>
  <c r="B75" i="220"/>
  <c r="G96" i="220"/>
  <c r="H96" i="220"/>
  <c r="B96" i="220" s="1"/>
  <c r="AX96" i="220"/>
  <c r="I96" i="220"/>
  <c r="I134" i="176"/>
  <c r="H134" i="176"/>
  <c r="B134" i="176" s="1"/>
  <c r="A134" i="176" s="1"/>
  <c r="AX134" i="176"/>
  <c r="G134" i="176"/>
  <c r="I77" i="176"/>
  <c r="Z77" i="176" s="1"/>
  <c r="AX77" i="176"/>
  <c r="G77" i="176"/>
  <c r="H77" i="176"/>
  <c r="B77" i="176" s="1"/>
  <c r="I105" i="220"/>
  <c r="G105" i="220"/>
  <c r="AX105" i="220"/>
  <c r="H105" i="220"/>
  <c r="B105" i="220" s="1"/>
  <c r="H124" i="176"/>
  <c r="B124" i="176" s="1"/>
  <c r="A124" i="176" s="1"/>
  <c r="G63" i="176"/>
  <c r="H63" i="176"/>
  <c r="B63" i="176"/>
  <c r="AX63" i="176"/>
  <c r="I63" i="176"/>
  <c r="T63" i="176" s="1"/>
  <c r="H104" i="220"/>
  <c r="B104" i="220"/>
  <c r="G104" i="220"/>
  <c r="AX104" i="220"/>
  <c r="I104" i="220"/>
  <c r="H108" i="176"/>
  <c r="B108" i="176" s="1"/>
  <c r="I108" i="176"/>
  <c r="AX108" i="176"/>
  <c r="G108" i="176"/>
  <c r="H51" i="176"/>
  <c r="B51" i="176" s="1"/>
  <c r="AX51" i="176"/>
  <c r="I51" i="176"/>
  <c r="G51" i="176"/>
  <c r="G84" i="176"/>
  <c r="AX84" i="176"/>
  <c r="I84" i="176"/>
  <c r="T84" i="176" s="1"/>
  <c r="H84" i="176"/>
  <c r="B84" i="176" s="1"/>
  <c r="H110" i="220"/>
  <c r="B110" i="220" s="1"/>
  <c r="I110" i="220"/>
  <c r="G110" i="220"/>
  <c r="AX110" i="220"/>
  <c r="AX95" i="220"/>
  <c r="H95" i="220"/>
  <c r="B95" i="220" s="1"/>
  <c r="A95" i="220" s="1"/>
  <c r="G95" i="220"/>
  <c r="I95" i="220"/>
  <c r="AP111" i="176"/>
  <c r="AH111" i="176"/>
  <c r="U111" i="176"/>
  <c r="AC111" i="176"/>
  <c r="Y115" i="220"/>
  <c r="V115" i="220"/>
  <c r="M115" i="220"/>
  <c r="AF115" i="220"/>
  <c r="O115" i="220"/>
  <c r="U115" i="220"/>
  <c r="Z115" i="220"/>
  <c r="AA115" i="220"/>
  <c r="Y99" i="220"/>
  <c r="AN99" i="220"/>
  <c r="Z99" i="220"/>
  <c r="S99" i="220"/>
  <c r="R99" i="220"/>
  <c r="N99" i="220"/>
  <c r="AF99" i="220"/>
  <c r="AD99" i="220"/>
  <c r="AA99" i="220"/>
  <c r="AJ99" i="220"/>
  <c r="L99" i="220"/>
  <c r="O99" i="220"/>
  <c r="Q99" i="220"/>
  <c r="T99" i="220"/>
  <c r="AK99" i="220"/>
  <c r="AT99" i="220"/>
  <c r="Z130" i="176"/>
  <c r="R130" i="176"/>
  <c r="W130" i="176"/>
  <c r="Q116" i="176"/>
  <c r="AP116" i="176"/>
  <c r="AJ116" i="176"/>
  <c r="O116" i="176"/>
  <c r="AN116" i="176"/>
  <c r="Z116" i="176"/>
  <c r="AD116" i="176"/>
  <c r="R116" i="176"/>
  <c r="K116" i="176"/>
  <c r="T116" i="176"/>
  <c r="AK116" i="176"/>
  <c r="AB116" i="176"/>
  <c r="AF116" i="176"/>
  <c r="U116" i="176"/>
  <c r="P116" i="176"/>
  <c r="X116" i="176"/>
  <c r="Y116" i="176"/>
  <c r="AI116" i="176"/>
  <c r="AC116" i="176"/>
  <c r="N116" i="176"/>
  <c r="AM116" i="176"/>
  <c r="W116" i="176"/>
  <c r="AA116" i="176"/>
  <c r="S116" i="176"/>
  <c r="AG116" i="176"/>
  <c r="AE116" i="176"/>
  <c r="M116" i="176"/>
  <c r="AT116" i="176"/>
  <c r="AL116" i="176"/>
  <c r="L116" i="176"/>
  <c r="AH116" i="176"/>
  <c r="V116" i="176"/>
  <c r="AB135" i="220"/>
  <c r="V135" i="220"/>
  <c r="K135" i="220"/>
  <c r="W135" i="220"/>
  <c r="AA135" i="220"/>
  <c r="AM135" i="220"/>
  <c r="S135" i="220"/>
  <c r="Q135" i="220"/>
  <c r="Y135" i="220"/>
  <c r="O135" i="220"/>
  <c r="Z135" i="220"/>
  <c r="AL135" i="220"/>
  <c r="AK135" i="220"/>
  <c r="X135" i="220"/>
  <c r="AF135" i="220"/>
  <c r="AE135" i="220"/>
  <c r="T135" i="220"/>
  <c r="P135" i="220"/>
  <c r="AP135" i="220"/>
  <c r="M135" i="220"/>
  <c r="AD135" i="220"/>
  <c r="L135" i="220"/>
  <c r="AC135" i="220"/>
  <c r="AJ135" i="220"/>
  <c r="AT135" i="220"/>
  <c r="AH135" i="220"/>
  <c r="U135" i="220"/>
  <c r="R135" i="220"/>
  <c r="AG135" i="220"/>
  <c r="AN135" i="220"/>
  <c r="AI135" i="220"/>
  <c r="N135" i="220"/>
  <c r="AJ118" i="176"/>
  <c r="AE118" i="176"/>
  <c r="AG118" i="176"/>
  <c r="AN118" i="176"/>
  <c r="Q118" i="176"/>
  <c r="T118" i="176"/>
  <c r="L118" i="176"/>
  <c r="U118" i="176"/>
  <c r="R56" i="220"/>
  <c r="AJ56" i="220"/>
  <c r="AB56" i="220"/>
  <c r="N56" i="220"/>
  <c r="AT56" i="220"/>
  <c r="T56" i="220"/>
  <c r="AB85" i="220"/>
  <c r="AM85" i="220"/>
  <c r="AL85" i="220"/>
  <c r="L85" i="220"/>
  <c r="AD85" i="220"/>
  <c r="Y85" i="220"/>
  <c r="P85" i="220"/>
  <c r="R85" i="220"/>
  <c r="AG85" i="220"/>
  <c r="AT85" i="220"/>
  <c r="S85" i="220"/>
  <c r="M85" i="220"/>
  <c r="AE85" i="220"/>
  <c r="AP85" i="220"/>
  <c r="O85" i="220"/>
  <c r="T85" i="220"/>
  <c r="P95" i="220"/>
  <c r="V95" i="220"/>
  <c r="AL95" i="220"/>
  <c r="AC95" i="220"/>
  <c r="AF95" i="220"/>
  <c r="R95" i="220"/>
  <c r="Z95" i="220"/>
  <c r="AI95" i="220"/>
  <c r="AB95" i="220"/>
  <c r="K95" i="220"/>
  <c r="W95" i="220"/>
  <c r="AJ95" i="220"/>
  <c r="AA95" i="220"/>
  <c r="AT95" i="220"/>
  <c r="AH95" i="220"/>
  <c r="AD95" i="220"/>
  <c r="U131" i="220"/>
  <c r="AC131" i="220"/>
  <c r="L131" i="220"/>
  <c r="Z131" i="220"/>
  <c r="S131" i="220"/>
  <c r="V131" i="220"/>
  <c r="AN131" i="220"/>
  <c r="AP131" i="220"/>
  <c r="AE131" i="220"/>
  <c r="M131" i="220"/>
  <c r="AB131" i="220"/>
  <c r="AI131" i="220"/>
  <c r="X131" i="220"/>
  <c r="AM131" i="220"/>
  <c r="O131" i="220"/>
  <c r="N131" i="220"/>
  <c r="AT100" i="176"/>
  <c r="AF100" i="176"/>
  <c r="AH100" i="176"/>
  <c r="AI100" i="176"/>
  <c r="AL100" i="176"/>
  <c r="AP100" i="176"/>
  <c r="AJ100" i="176"/>
  <c r="Y100" i="176"/>
  <c r="P100" i="176"/>
  <c r="O100" i="176"/>
  <c r="AK100" i="176"/>
  <c r="M100" i="176"/>
  <c r="AA100" i="176"/>
  <c r="R100" i="176"/>
  <c r="U100" i="176"/>
  <c r="V100" i="176"/>
  <c r="T100" i="176"/>
  <c r="AD100" i="176"/>
  <c r="N100" i="176"/>
  <c r="L100" i="176"/>
  <c r="X100" i="176"/>
  <c r="Z100" i="176"/>
  <c r="AC100" i="176"/>
  <c r="AM100" i="176"/>
  <c r="AG100" i="176"/>
  <c r="Q100" i="176"/>
  <c r="AB100" i="176"/>
  <c r="S100" i="176"/>
  <c r="AE100" i="176"/>
  <c r="AN100" i="176"/>
  <c r="K100" i="176"/>
  <c r="W100" i="176"/>
  <c r="AT83" i="220"/>
  <c r="Y83" i="220"/>
  <c r="AA83" i="220"/>
  <c r="U83" i="220"/>
  <c r="Q83" i="220"/>
  <c r="AK83" i="220"/>
  <c r="X83" i="220"/>
  <c r="P83" i="220"/>
  <c r="R83" i="220"/>
  <c r="AL83" i="220"/>
  <c r="T83" i="220"/>
  <c r="V83" i="220"/>
  <c r="S83" i="220"/>
  <c r="AM83" i="220"/>
  <c r="AE83" i="220"/>
  <c r="AP83" i="220"/>
  <c r="W83" i="220"/>
  <c r="AN83" i="220"/>
  <c r="N83" i="220"/>
  <c r="AB83" i="220"/>
  <c r="AC83" i="220"/>
  <c r="AF83" i="220"/>
  <c r="K83" i="220"/>
  <c r="AD83" i="220"/>
  <c r="AI83" i="220"/>
  <c r="L83" i="220"/>
  <c r="M83" i="220"/>
  <c r="O83" i="220"/>
  <c r="AH83" i="220"/>
  <c r="Z83" i="220"/>
  <c r="AG83" i="220"/>
  <c r="AJ83" i="220"/>
  <c r="AA85" i="176"/>
  <c r="AG85" i="176"/>
  <c r="AF85" i="176"/>
  <c r="N85" i="176"/>
  <c r="K85" i="176"/>
  <c r="U85" i="176"/>
  <c r="AH85" i="176"/>
  <c r="R85" i="176"/>
  <c r="Z85" i="176"/>
  <c r="AT85" i="176"/>
  <c r="AD85" i="176"/>
  <c r="AP85" i="176"/>
  <c r="Y85" i="176"/>
  <c r="AI85" i="176"/>
  <c r="AE85" i="176"/>
  <c r="AJ85" i="176"/>
  <c r="AC123" i="176"/>
  <c r="AT123" i="176"/>
  <c r="W123" i="176"/>
  <c r="R123" i="176"/>
  <c r="V123" i="176"/>
  <c r="AA123" i="176"/>
  <c r="AJ123" i="176"/>
  <c r="N123" i="176"/>
  <c r="AH93" i="220"/>
  <c r="Z93" i="220"/>
  <c r="AC93" i="220"/>
  <c r="O93" i="220"/>
  <c r="L93" i="220"/>
  <c r="AK93" i="220"/>
  <c r="R93" i="220"/>
  <c r="AI93" i="220"/>
  <c r="AA93" i="220"/>
  <c r="T93" i="220"/>
  <c r="M93" i="220"/>
  <c r="AN93" i="220"/>
  <c r="AB93" i="220"/>
  <c r="K93" i="220"/>
  <c r="AT93" i="220"/>
  <c r="P93" i="220"/>
  <c r="T59" i="220"/>
  <c r="Q59" i="220"/>
  <c r="Y59" i="220"/>
  <c r="AJ59" i="220"/>
  <c r="AH59" i="220"/>
  <c r="Z59" i="220"/>
  <c r="AL59" i="220"/>
  <c r="AI59" i="220"/>
  <c r="P59" i="220"/>
  <c r="U59" i="220"/>
  <c r="L59" i="220"/>
  <c r="AB59" i="220"/>
  <c r="AP59" i="220"/>
  <c r="AA59" i="220"/>
  <c r="X59" i="220"/>
  <c r="AF59" i="220"/>
  <c r="AE59" i="220"/>
  <c r="AI46" i="176"/>
  <c r="K46" i="176"/>
  <c r="AH46" i="176"/>
  <c r="AP46" i="176"/>
  <c r="AF46" i="176"/>
  <c r="W46" i="176"/>
  <c r="AM46" i="176"/>
  <c r="AA46" i="176"/>
  <c r="AT46" i="176"/>
  <c r="R46" i="176"/>
  <c r="AB46" i="176"/>
  <c r="X46" i="176"/>
  <c r="N46" i="176"/>
  <c r="AC46" i="176"/>
  <c r="U46" i="176"/>
  <c r="V46" i="176"/>
  <c r="Q46" i="176"/>
  <c r="AJ46" i="176"/>
  <c r="Y46" i="176"/>
  <c r="P46" i="176"/>
  <c r="AK46" i="176"/>
  <c r="AD46" i="176"/>
  <c r="AG46" i="176"/>
  <c r="L46" i="176"/>
  <c r="M46" i="176"/>
  <c r="AN46" i="176"/>
  <c r="S46" i="176"/>
  <c r="T46" i="176"/>
  <c r="Z46" i="176"/>
  <c r="AE46" i="176"/>
  <c r="AL46" i="176"/>
  <c r="O46" i="176"/>
  <c r="AD126" i="176"/>
  <c r="U126" i="176"/>
  <c r="AE126" i="176"/>
  <c r="S126" i="176"/>
  <c r="M126" i="176"/>
  <c r="O126" i="176"/>
  <c r="W126" i="176"/>
  <c r="K126" i="176"/>
  <c r="AN136" i="220"/>
  <c r="M136" i="220"/>
  <c r="AI132" i="176"/>
  <c r="AT132" i="176"/>
  <c r="AK132" i="176"/>
  <c r="N112" i="220"/>
  <c r="X112" i="220"/>
  <c r="X79" i="176"/>
  <c r="M79" i="176"/>
  <c r="AC79" i="176"/>
  <c r="Q79" i="176"/>
  <c r="S65" i="220"/>
  <c r="AH65" i="220"/>
  <c r="N65" i="220"/>
  <c r="AP65" i="220"/>
  <c r="W65" i="220"/>
  <c r="AA65" i="220"/>
  <c r="AJ65" i="220"/>
  <c r="Q65" i="220"/>
  <c r="AC65" i="220"/>
  <c r="AT65" i="220"/>
  <c r="R65" i="220"/>
  <c r="Z65" i="220"/>
  <c r="M65" i="220"/>
  <c r="L65" i="220"/>
  <c r="AM65" i="220"/>
  <c r="AF65" i="220"/>
  <c r="AB65" i="220"/>
  <c r="AL65" i="220"/>
  <c r="AD65" i="220"/>
  <c r="AE65" i="220"/>
  <c r="P65" i="220"/>
  <c r="T65" i="220"/>
  <c r="X65" i="220"/>
  <c r="O65" i="220"/>
  <c r="AG65" i="220"/>
  <c r="V65" i="220"/>
  <c r="Y65" i="220"/>
  <c r="AN65" i="220"/>
  <c r="AI65" i="220"/>
  <c r="AK65" i="220"/>
  <c r="U65" i="220"/>
  <c r="K65" i="220"/>
  <c r="Q120" i="176"/>
  <c r="T120" i="176"/>
  <c r="AB120" i="176"/>
  <c r="AM120" i="176"/>
  <c r="AE120" i="176"/>
  <c r="AT120" i="176"/>
  <c r="AD120" i="176"/>
  <c r="V120" i="176"/>
  <c r="AN120" i="176"/>
  <c r="N120" i="176"/>
  <c r="U120" i="176"/>
  <c r="AC120" i="176"/>
  <c r="AI120" i="176"/>
  <c r="M120" i="176"/>
  <c r="R120" i="176"/>
  <c r="K120" i="176"/>
  <c r="AG120" i="176"/>
  <c r="Y120" i="176"/>
  <c r="AA120" i="176"/>
  <c r="L120" i="176"/>
  <c r="AP120" i="176"/>
  <c r="AJ120" i="176"/>
  <c r="O120" i="176"/>
  <c r="Z120" i="176"/>
  <c r="AF120" i="176"/>
  <c r="X120" i="176"/>
  <c r="S120" i="176"/>
  <c r="AL120" i="176"/>
  <c r="AK120" i="176"/>
  <c r="AH120" i="176"/>
  <c r="W120" i="176"/>
  <c r="P120" i="176"/>
  <c r="AN109" i="176"/>
  <c r="AE109" i="176"/>
  <c r="W109" i="176"/>
  <c r="AD109" i="176"/>
  <c r="AM109" i="176"/>
  <c r="AH109" i="176"/>
  <c r="AJ109" i="176"/>
  <c r="V109" i="176"/>
  <c r="AA109" i="176"/>
  <c r="T109" i="176"/>
  <c r="AC109" i="176"/>
  <c r="AT109" i="176"/>
  <c r="AI109" i="176"/>
  <c r="AK109" i="176"/>
  <c r="O109" i="176"/>
  <c r="Z109" i="176"/>
  <c r="O80" i="176"/>
  <c r="AB80" i="176"/>
  <c r="S80" i="176"/>
  <c r="R80" i="176"/>
  <c r="U80" i="176"/>
  <c r="AJ80" i="176"/>
  <c r="AT80" i="176"/>
  <c r="AK80" i="176"/>
  <c r="AL80" i="176"/>
  <c r="Z80" i="176"/>
  <c r="V80" i="176"/>
  <c r="W80" i="176"/>
  <c r="L80" i="176"/>
  <c r="AA80" i="176"/>
  <c r="AP80" i="176"/>
  <c r="AN80" i="176"/>
  <c r="M80" i="176"/>
  <c r="AM80" i="176"/>
  <c r="Q80" i="176"/>
  <c r="Y80" i="176"/>
  <c r="AI80" i="176"/>
  <c r="X80" i="176"/>
  <c r="AC80" i="176"/>
  <c r="P80" i="176"/>
  <c r="AG80" i="176"/>
  <c r="AE80" i="176"/>
  <c r="AD80" i="176"/>
  <c r="T80" i="176"/>
  <c r="N80" i="176"/>
  <c r="AH80" i="176"/>
  <c r="AF80" i="176"/>
  <c r="K80" i="176"/>
  <c r="L107" i="176"/>
  <c r="AT107" i="176"/>
  <c r="M107" i="176"/>
  <c r="Q107" i="176"/>
  <c r="AH107" i="176"/>
  <c r="AJ107" i="176"/>
  <c r="N107" i="176"/>
  <c r="W107" i="176"/>
  <c r="Y107" i="176"/>
  <c r="K107" i="176"/>
  <c r="AI107" i="176"/>
  <c r="AG107" i="176"/>
  <c r="P107" i="176"/>
  <c r="AE107" i="176"/>
  <c r="O107" i="176"/>
  <c r="AK107" i="176"/>
  <c r="V107" i="176"/>
  <c r="AD107" i="176"/>
  <c r="AP107" i="176"/>
  <c r="AL107" i="176"/>
  <c r="U107" i="176"/>
  <c r="S107" i="176"/>
  <c r="X107" i="176"/>
  <c r="AB107" i="176"/>
  <c r="AC107" i="176"/>
  <c r="AF107" i="176"/>
  <c r="AA107" i="176"/>
  <c r="AM107" i="176"/>
  <c r="AN107" i="176"/>
  <c r="Z107" i="176"/>
  <c r="R107" i="176"/>
  <c r="T107" i="176"/>
  <c r="AE47" i="176"/>
  <c r="X47" i="176"/>
  <c r="Z47" i="176"/>
  <c r="AB47" i="176"/>
  <c r="AC47" i="176"/>
  <c r="AI47" i="176"/>
  <c r="AJ47" i="176"/>
  <c r="AF47" i="176"/>
  <c r="AD47" i="176"/>
  <c r="P47" i="176"/>
  <c r="R47" i="176"/>
  <c r="AT47" i="176"/>
  <c r="AP47" i="176"/>
  <c r="Y47" i="176"/>
  <c r="M47" i="176"/>
  <c r="W47" i="176"/>
  <c r="AL47" i="176"/>
  <c r="AH47" i="176"/>
  <c r="AN47" i="176"/>
  <c r="T47" i="176"/>
  <c r="U47" i="176"/>
  <c r="L47" i="176"/>
  <c r="AM47" i="176"/>
  <c r="S47" i="176"/>
  <c r="O47" i="176"/>
  <c r="AG47" i="176"/>
  <c r="Q47" i="176"/>
  <c r="AK47" i="176"/>
  <c r="AA47" i="176"/>
  <c r="V47" i="176"/>
  <c r="K47" i="176"/>
  <c r="N47" i="176"/>
  <c r="O70" i="176"/>
  <c r="AG70" i="176"/>
  <c r="L70" i="176"/>
  <c r="AM70" i="176"/>
  <c r="AA70" i="176"/>
  <c r="AH70" i="176"/>
  <c r="W70" i="176"/>
  <c r="AP70" i="176"/>
  <c r="AD70" i="176"/>
  <c r="AF70" i="176"/>
  <c r="AL70" i="176"/>
  <c r="S70" i="176"/>
  <c r="P70" i="176"/>
  <c r="R70" i="176"/>
  <c r="AI70" i="176"/>
  <c r="AT70" i="176"/>
  <c r="AN70" i="176"/>
  <c r="Q70" i="176"/>
  <c r="Z70" i="176"/>
  <c r="AJ70" i="176"/>
  <c r="AM64" i="220"/>
  <c r="O64" i="220"/>
  <c r="S52" i="176"/>
  <c r="AP52" i="176"/>
  <c r="T52" i="176"/>
  <c r="AL52" i="176"/>
  <c r="X52" i="176"/>
  <c r="AJ52" i="176"/>
  <c r="AB52" i="176"/>
  <c r="AC52" i="176"/>
  <c r="R52" i="176"/>
  <c r="M52" i="176"/>
  <c r="AI52" i="176"/>
  <c r="AE52" i="176"/>
  <c r="AT52" i="176"/>
  <c r="U52" i="176"/>
  <c r="Z52" i="176"/>
  <c r="AD52" i="176"/>
  <c r="AH52" i="176"/>
  <c r="AG52" i="176"/>
  <c r="AK52" i="176"/>
  <c r="AA52" i="176"/>
  <c r="Y52" i="176"/>
  <c r="O52" i="176"/>
  <c r="K52" i="176"/>
  <c r="V52" i="176"/>
  <c r="Q52" i="176"/>
  <c r="W52" i="176"/>
  <c r="AM52" i="176"/>
  <c r="AN52" i="176"/>
  <c r="L52" i="176"/>
  <c r="P52" i="176"/>
  <c r="AF52" i="176"/>
  <c r="N52" i="176"/>
  <c r="AC87" i="176"/>
  <c r="U87" i="176"/>
  <c r="N87" i="176"/>
  <c r="P87" i="176"/>
  <c r="AD87" i="176"/>
  <c r="AF87" i="176"/>
  <c r="S87" i="176"/>
  <c r="AT87" i="176"/>
  <c r="AN125" i="176"/>
  <c r="AJ125" i="176"/>
  <c r="AD80" i="220"/>
  <c r="AA80" i="220"/>
  <c r="AH80" i="220"/>
  <c r="AP80" i="220"/>
  <c r="V80" i="220"/>
  <c r="Q80" i="220"/>
  <c r="AE80" i="220"/>
  <c r="AN72" i="220"/>
  <c r="Y72" i="220"/>
  <c r="R72" i="220"/>
  <c r="W72" i="220"/>
  <c r="W81" i="176"/>
  <c r="Y81" i="176"/>
  <c r="AC81" i="176"/>
  <c r="AT81" i="176"/>
  <c r="R81" i="176"/>
  <c r="T81" i="176"/>
  <c r="O81" i="176"/>
  <c r="S81" i="176"/>
  <c r="AA62" i="220"/>
  <c r="R62" i="220"/>
  <c r="X62" i="220"/>
  <c r="O62" i="220"/>
  <c r="S65" i="176"/>
  <c r="K65" i="176"/>
  <c r="AJ65" i="176"/>
  <c r="AI65" i="176"/>
  <c r="AT65" i="176"/>
  <c r="AF65" i="176"/>
  <c r="Z65" i="176"/>
  <c r="AK65" i="176"/>
  <c r="Y65" i="176"/>
  <c r="AH65" i="176"/>
  <c r="W65" i="176"/>
  <c r="AD65" i="176"/>
  <c r="AN65" i="176"/>
  <c r="AP65" i="176"/>
  <c r="AC65" i="176"/>
  <c r="R65" i="176"/>
  <c r="O65" i="176"/>
  <c r="L65" i="176"/>
  <c r="AM65" i="176"/>
  <c r="M65" i="176"/>
  <c r="AL65" i="176"/>
  <c r="AE65" i="176"/>
  <c r="N65" i="176"/>
  <c r="P65" i="176"/>
  <c r="Q65" i="176"/>
  <c r="X65" i="176"/>
  <c r="AG65" i="176"/>
  <c r="T65" i="176"/>
  <c r="V65" i="176"/>
  <c r="U65" i="176"/>
  <c r="AA65" i="176"/>
  <c r="AB65" i="176"/>
  <c r="AL58" i="176"/>
  <c r="V58" i="176"/>
  <c r="AJ58" i="176"/>
  <c r="AD58" i="176"/>
  <c r="P58" i="176"/>
  <c r="O58" i="176"/>
  <c r="AN58" i="176"/>
  <c r="L58" i="176"/>
  <c r="N58" i="176"/>
  <c r="Q58" i="176"/>
  <c r="R58" i="176"/>
  <c r="AH58" i="176"/>
  <c r="K58" i="176"/>
  <c r="AG58" i="176"/>
  <c r="AA58" i="176"/>
  <c r="AC58" i="176"/>
  <c r="U58" i="176"/>
  <c r="S58" i="176"/>
  <c r="M58" i="176"/>
  <c r="AK58" i="176"/>
  <c r="AI58" i="176"/>
  <c r="AP58" i="176"/>
  <c r="Y58" i="176"/>
  <c r="T58" i="176"/>
  <c r="AE58" i="176"/>
  <c r="AB58" i="176"/>
  <c r="W58" i="176"/>
  <c r="AT58" i="176"/>
  <c r="X58" i="176"/>
  <c r="AM58" i="176"/>
  <c r="Z58" i="176"/>
  <c r="AF58" i="176"/>
  <c r="AE117" i="176"/>
  <c r="W117" i="176"/>
  <c r="AJ117" i="176"/>
  <c r="L117" i="176"/>
  <c r="R117" i="176"/>
  <c r="AH117" i="176"/>
  <c r="AN117" i="176"/>
  <c r="AH133" i="176"/>
  <c r="O133" i="176"/>
  <c r="R133" i="176"/>
  <c r="P133" i="176"/>
  <c r="S133" i="176"/>
  <c r="Z133" i="176"/>
  <c r="AJ133" i="176"/>
  <c r="AC133" i="176"/>
  <c r="AL133" i="176"/>
  <c r="M133" i="176"/>
  <c r="AP133" i="176"/>
  <c r="L133" i="176"/>
  <c r="Y133" i="176"/>
  <c r="AD133" i="176"/>
  <c r="T133" i="176"/>
  <c r="U133" i="176"/>
  <c r="K133" i="176"/>
  <c r="AT133" i="176"/>
  <c r="AA133" i="176"/>
  <c r="AE133" i="176"/>
  <c r="AI133" i="176"/>
  <c r="Q133" i="176"/>
  <c r="AG133" i="176"/>
  <c r="AN133" i="176"/>
  <c r="X133" i="176"/>
  <c r="AF133" i="176"/>
  <c r="AM133" i="176"/>
  <c r="AB133" i="176"/>
  <c r="V133" i="176"/>
  <c r="W133" i="176"/>
  <c r="N133" i="176"/>
  <c r="AK133" i="176"/>
  <c r="O75" i="220"/>
  <c r="AL75" i="220"/>
  <c r="N75" i="220"/>
  <c r="AN75" i="220"/>
  <c r="M75" i="220"/>
  <c r="Y75" i="220"/>
  <c r="AG75" i="220"/>
  <c r="W75" i="220"/>
  <c r="X75" i="220"/>
  <c r="P75" i="220"/>
  <c r="L75" i="220"/>
  <c r="AB75" i="220"/>
  <c r="R75" i="220"/>
  <c r="AM75" i="220"/>
  <c r="Z75" i="220"/>
  <c r="AA75" i="220"/>
  <c r="AC75" i="220"/>
  <c r="S75" i="220"/>
  <c r="AD75" i="220"/>
  <c r="T75" i="220"/>
  <c r="V75" i="220"/>
  <c r="AI75" i="220"/>
  <c r="Q75" i="220"/>
  <c r="AJ75" i="220"/>
  <c r="AF75" i="220"/>
  <c r="K75" i="220"/>
  <c r="AP75" i="220"/>
  <c r="AK75" i="220"/>
  <c r="AH75" i="220"/>
  <c r="AT75" i="220"/>
  <c r="AE75" i="220"/>
  <c r="U75" i="220"/>
  <c r="AJ109" i="220"/>
  <c r="AH109" i="220"/>
  <c r="T109" i="220"/>
  <c r="O109" i="220"/>
  <c r="U109" i="220"/>
  <c r="P109" i="220"/>
  <c r="Z109" i="220"/>
  <c r="AN109" i="220"/>
  <c r="Q109" i="220"/>
  <c r="AE109" i="220"/>
  <c r="AM109" i="220"/>
  <c r="AK109" i="220"/>
  <c r="M109" i="220"/>
  <c r="AI109" i="220"/>
  <c r="X109" i="220"/>
  <c r="V109" i="220"/>
  <c r="Y109" i="220"/>
  <c r="AL109" i="220"/>
  <c r="L109" i="220"/>
  <c r="AF109" i="220"/>
  <c r="N109" i="220"/>
  <c r="S109" i="220"/>
  <c r="AB109" i="220"/>
  <c r="W109" i="220"/>
  <c r="AT109" i="220"/>
  <c r="AA109" i="220"/>
  <c r="R109" i="220"/>
  <c r="AG109" i="220"/>
  <c r="K109" i="220"/>
  <c r="AD109" i="220"/>
  <c r="AC109" i="220"/>
  <c r="AP109" i="220"/>
  <c r="Z63" i="220"/>
  <c r="AB63" i="220"/>
  <c r="AK63" i="220"/>
  <c r="AJ63" i="220"/>
  <c r="AG63" i="220"/>
  <c r="M63" i="220"/>
  <c r="K63" i="220"/>
  <c r="Y63" i="220"/>
  <c r="AI63" i="220"/>
  <c r="AC63" i="220"/>
  <c r="AL63" i="220"/>
  <c r="AM63" i="220"/>
  <c r="AD63" i="220"/>
  <c r="R63" i="220"/>
  <c r="P63" i="220"/>
  <c r="AH63" i="220"/>
  <c r="L63" i="220"/>
  <c r="O63" i="220"/>
  <c r="N63" i="220"/>
  <c r="AF63" i="220"/>
  <c r="Q63" i="220"/>
  <c r="AP63" i="220"/>
  <c r="AA63" i="220"/>
  <c r="AN63" i="220"/>
  <c r="S63" i="220"/>
  <c r="V63" i="220"/>
  <c r="X63" i="220"/>
  <c r="W63" i="220"/>
  <c r="AT63" i="220"/>
  <c r="U63" i="220"/>
  <c r="T63" i="220"/>
  <c r="AE63" i="220"/>
  <c r="L135" i="176"/>
  <c r="K135" i="176"/>
  <c r="AP135" i="176"/>
  <c r="X135" i="176"/>
  <c r="V135" i="176"/>
  <c r="N135" i="176"/>
  <c r="AE135" i="176"/>
  <c r="AT135" i="176"/>
  <c r="AM135" i="176"/>
  <c r="R135" i="176"/>
  <c r="T135" i="176"/>
  <c r="AF135" i="176"/>
  <c r="AL135" i="176"/>
  <c r="AN135" i="176"/>
  <c r="AB135" i="176"/>
  <c r="AK135" i="176"/>
  <c r="AA135" i="176"/>
  <c r="AC135" i="176"/>
  <c r="AD135" i="176"/>
  <c r="Y135" i="176"/>
  <c r="AJ135" i="176"/>
  <c r="M135" i="176"/>
  <c r="O135" i="176"/>
  <c r="U135" i="176"/>
  <c r="AI135" i="176"/>
  <c r="AH135" i="176"/>
  <c r="S135" i="176"/>
  <c r="P135" i="176"/>
  <c r="W135" i="176"/>
  <c r="AG135" i="176"/>
  <c r="Q135" i="176"/>
  <c r="Z135" i="176"/>
  <c r="N82" i="220"/>
  <c r="Y82" i="220"/>
  <c r="AM82" i="220"/>
  <c r="AL82" i="220"/>
  <c r="U82" i="220"/>
  <c r="P82" i="220"/>
  <c r="K82" i="220"/>
  <c r="AT82" i="220"/>
  <c r="AB99" i="176"/>
  <c r="U99" i="176"/>
  <c r="V99" i="176"/>
  <c r="AT99" i="176"/>
  <c r="AJ99" i="176"/>
  <c r="AB118" i="220"/>
  <c r="AN118" i="220"/>
  <c r="AG118" i="220"/>
  <c r="P118" i="220"/>
  <c r="O118" i="220"/>
  <c r="N118" i="220"/>
  <c r="AH118" i="220"/>
  <c r="V118" i="220"/>
  <c r="R118" i="220"/>
  <c r="AJ118" i="220"/>
  <c r="W118" i="220"/>
  <c r="Z118" i="220"/>
  <c r="AF118" i="220"/>
  <c r="AT118" i="220"/>
  <c r="M118" i="220"/>
  <c r="AL118" i="220"/>
  <c r="L118" i="220"/>
  <c r="AD118" i="220"/>
  <c r="Q118" i="220"/>
  <c r="AA118" i="220"/>
  <c r="AI118" i="220"/>
  <c r="X118" i="220"/>
  <c r="AM118" i="220"/>
  <c r="AK118" i="220"/>
  <c r="Y118" i="220"/>
  <c r="T118" i="220"/>
  <c r="K118" i="220"/>
  <c r="AP118" i="220"/>
  <c r="AC118" i="220"/>
  <c r="S118" i="220"/>
  <c r="AE118" i="220"/>
  <c r="U118" i="220"/>
  <c r="Q44" i="220"/>
  <c r="AG44" i="220"/>
  <c r="K44" i="220"/>
  <c r="AC44" i="220"/>
  <c r="S44" i="220"/>
  <c r="L44" i="220"/>
  <c r="U44" i="220"/>
  <c r="AL44" i="220"/>
  <c r="N44" i="220"/>
  <c r="AI44" i="220"/>
  <c r="P44" i="220"/>
  <c r="Y44" i="220"/>
  <c r="AK44" i="220"/>
  <c r="AJ44" i="220"/>
  <c r="O44" i="220"/>
  <c r="M44" i="220"/>
  <c r="AE44" i="220"/>
  <c r="AP44" i="220"/>
  <c r="V44" i="220"/>
  <c r="AF44" i="220"/>
  <c r="AD78" i="176"/>
  <c r="Y78" i="176"/>
  <c r="AB78" i="176"/>
  <c r="K78" i="176"/>
  <c r="AP78" i="176"/>
  <c r="AF78" i="176"/>
  <c r="AI78" i="176"/>
  <c r="X78" i="176"/>
  <c r="W78" i="176"/>
  <c r="AH78" i="176"/>
  <c r="N78" i="176"/>
  <c r="AJ78" i="176"/>
  <c r="AG78" i="176"/>
  <c r="AA78" i="176"/>
  <c r="S78" i="176"/>
  <c r="AM78" i="176"/>
  <c r="V78" i="176"/>
  <c r="U78" i="176"/>
  <c r="M78" i="176"/>
  <c r="AN78" i="176"/>
  <c r="AC106" i="176"/>
  <c r="AM106" i="176"/>
  <c r="N106" i="176"/>
  <c r="AD106" i="176"/>
  <c r="AA106" i="176"/>
  <c r="AL106" i="176"/>
  <c r="AT106" i="176"/>
  <c r="AP106" i="176"/>
  <c r="AE123" i="220"/>
  <c r="AG123" i="220"/>
  <c r="W123" i="220"/>
  <c r="AL123" i="220"/>
  <c r="AM84" i="220"/>
  <c r="AN84" i="220"/>
  <c r="W84" i="220"/>
  <c r="U84" i="220"/>
  <c r="AJ84" i="220"/>
  <c r="AA84" i="220"/>
  <c r="AI84" i="220"/>
  <c r="N84" i="220"/>
  <c r="V84" i="220"/>
  <c r="AL84" i="220"/>
  <c r="AE84" i="220"/>
  <c r="K84" i="220"/>
  <c r="S84" i="220"/>
  <c r="AP84" i="220"/>
  <c r="M84" i="220"/>
  <c r="AT84" i="220"/>
  <c r="Q84" i="220"/>
  <c r="AD84" i="220"/>
  <c r="Z84" i="220"/>
  <c r="P84" i="220"/>
  <c r="L84" i="220"/>
  <c r="AG84" i="220"/>
  <c r="AB84" i="220"/>
  <c r="AH84" i="220"/>
  <c r="O84" i="220"/>
  <c r="AC84" i="220"/>
  <c r="R84" i="220"/>
  <c r="X84" i="220"/>
  <c r="T84" i="220"/>
  <c r="Y84" i="220"/>
  <c r="AK84" i="220"/>
  <c r="AF84" i="220"/>
  <c r="AA64" i="176"/>
  <c r="AF64" i="176"/>
  <c r="Y64" i="176"/>
  <c r="W64" i="176"/>
  <c r="U64" i="176"/>
  <c r="S64" i="176"/>
  <c r="AH64" i="176"/>
  <c r="AJ64" i="176"/>
  <c r="AD64" i="176"/>
  <c r="AN64" i="176"/>
  <c r="Z64" i="176"/>
  <c r="X64" i="176"/>
  <c r="AI64" i="176"/>
  <c r="AG64" i="176"/>
  <c r="O64" i="176"/>
  <c r="AK64" i="176"/>
  <c r="N64" i="176"/>
  <c r="T64" i="176"/>
  <c r="AM64" i="176"/>
  <c r="AP64" i="176"/>
  <c r="L64" i="176"/>
  <c r="AC64" i="176"/>
  <c r="AT64" i="176"/>
  <c r="AE64" i="176"/>
  <c r="AB64" i="176"/>
  <c r="V64" i="176"/>
  <c r="K64" i="176"/>
  <c r="P64" i="176"/>
  <c r="M64" i="176"/>
  <c r="AL64" i="176"/>
  <c r="Q64" i="176"/>
  <c r="R64" i="176"/>
  <c r="O101" i="176"/>
  <c r="X101" i="176"/>
  <c r="AF101" i="176"/>
  <c r="AN101" i="176"/>
  <c r="P101" i="176"/>
  <c r="Y101" i="176"/>
  <c r="AG101" i="176"/>
  <c r="AP101" i="176"/>
  <c r="Q101" i="176"/>
  <c r="Z101" i="176"/>
  <c r="AH101" i="176"/>
  <c r="L101" i="176"/>
  <c r="R101" i="176"/>
  <c r="AA101" i="176"/>
  <c r="AI101" i="176"/>
  <c r="K101" i="176"/>
  <c r="T101" i="176"/>
  <c r="AC101" i="176"/>
  <c r="AK101" i="176"/>
  <c r="V101" i="176"/>
  <c r="W101" i="176"/>
  <c r="AB101" i="176"/>
  <c r="AT101" i="176"/>
  <c r="AD101" i="176"/>
  <c r="U101" i="176"/>
  <c r="AE101" i="176"/>
  <c r="M101" i="176"/>
  <c r="AJ101" i="176"/>
  <c r="N101" i="176"/>
  <c r="S101" i="176"/>
  <c r="AL101" i="176"/>
  <c r="AM101" i="176"/>
  <c r="S57" i="176"/>
  <c r="AD57" i="176"/>
  <c r="AK57" i="176"/>
  <c r="AL52" i="220"/>
  <c r="U52" i="220"/>
  <c r="AB52" i="220"/>
  <c r="AN52" i="220"/>
  <c r="Q52" i="220"/>
  <c r="AE52" i="220"/>
  <c r="R52" i="220"/>
  <c r="M52" i="220"/>
  <c r="AA52" i="220"/>
  <c r="K52" i="220"/>
  <c r="W52" i="220"/>
  <c r="P52" i="220"/>
  <c r="Y52" i="220"/>
  <c r="V52" i="220"/>
  <c r="AJ52" i="220"/>
  <c r="AF52" i="220"/>
  <c r="K84" i="176"/>
  <c r="AM84" i="176"/>
  <c r="R84" i="176"/>
  <c r="X84" i="176"/>
  <c r="AH84" i="176"/>
  <c r="AL84" i="176"/>
  <c r="V84" i="176"/>
  <c r="AE84" i="176"/>
  <c r="N84" i="176"/>
  <c r="AD84" i="176"/>
  <c r="P84" i="176"/>
  <c r="AF84" i="176"/>
  <c r="AN84" i="176"/>
  <c r="M84" i="176"/>
  <c r="L84" i="176"/>
  <c r="S84" i="176"/>
  <c r="AE61" i="220"/>
  <c r="AT61" i="220"/>
  <c r="U61" i="220"/>
  <c r="AK61" i="220"/>
  <c r="S61" i="220"/>
  <c r="Z61" i="220"/>
  <c r="AL61" i="220"/>
  <c r="Q61" i="220"/>
  <c r="AH61" i="220"/>
  <c r="AP61" i="220"/>
  <c r="N61" i="220"/>
  <c r="T61" i="220"/>
  <c r="AJ61" i="220"/>
  <c r="K61" i="220"/>
  <c r="AA61" i="220"/>
  <c r="AG61" i="220"/>
  <c r="Y61" i="220"/>
  <c r="AC61" i="220"/>
  <c r="AN61" i="220"/>
  <c r="L61" i="220"/>
  <c r="M61" i="220"/>
  <c r="W61" i="220"/>
  <c r="AD61" i="220"/>
  <c r="V61" i="220"/>
  <c r="O61" i="220"/>
  <c r="P61" i="220"/>
  <c r="AB61" i="220"/>
  <c r="R61" i="220"/>
  <c r="X61" i="220"/>
  <c r="AF61" i="220"/>
  <c r="AM61" i="220"/>
  <c r="AI61" i="220"/>
  <c r="P96" i="176"/>
  <c r="X96" i="176"/>
  <c r="U96" i="176"/>
  <c r="R96" i="176"/>
  <c r="AE96" i="176"/>
  <c r="O96" i="176"/>
  <c r="AN96" i="176"/>
  <c r="N96" i="176"/>
  <c r="AJ96" i="176"/>
  <c r="AK96" i="176"/>
  <c r="AT96" i="176"/>
  <c r="AB96" i="176"/>
  <c r="AC96" i="176"/>
  <c r="AP96" i="176"/>
  <c r="AD96" i="176"/>
  <c r="AG96" i="176"/>
  <c r="Y96" i="176"/>
  <c r="AM96" i="176"/>
  <c r="W96" i="176"/>
  <c r="T96" i="176"/>
  <c r="K93" i="176"/>
  <c r="AB93" i="176"/>
  <c r="V93" i="176"/>
  <c r="AJ93" i="176"/>
  <c r="AM93" i="176"/>
  <c r="T93" i="176"/>
  <c r="AI93" i="176"/>
  <c r="AT93" i="176"/>
  <c r="Q93" i="176"/>
  <c r="AK93" i="176"/>
  <c r="AC93" i="176"/>
  <c r="Z93" i="176"/>
  <c r="Y93" i="176"/>
  <c r="X93" i="176"/>
  <c r="AP93" i="176"/>
  <c r="N93" i="176"/>
  <c r="AN93" i="176"/>
  <c r="AA93" i="176"/>
  <c r="U93" i="176"/>
  <c r="R93" i="176"/>
  <c r="M93" i="176"/>
  <c r="O93" i="176"/>
  <c r="P93" i="176"/>
  <c r="L93" i="176"/>
  <c r="AE93" i="176"/>
  <c r="AF93" i="176"/>
  <c r="AH93" i="176"/>
  <c r="AL93" i="176"/>
  <c r="S93" i="176"/>
  <c r="AG93" i="176"/>
  <c r="AD93" i="176"/>
  <c r="W93" i="176"/>
  <c r="M127" i="176"/>
  <c r="AH127" i="176"/>
  <c r="S127" i="176"/>
  <c r="T127" i="176"/>
  <c r="AA127" i="176"/>
  <c r="U127" i="176"/>
  <c r="K127" i="176"/>
  <c r="AP127" i="176"/>
  <c r="W127" i="176"/>
  <c r="AG127" i="176"/>
  <c r="AB127" i="176"/>
  <c r="P127" i="176"/>
  <c r="Q127" i="176"/>
  <c r="AF127" i="176"/>
  <c r="V127" i="176"/>
  <c r="R127" i="176"/>
  <c r="AK127" i="176"/>
  <c r="Z127" i="176"/>
  <c r="AL127" i="176"/>
  <c r="AD127" i="176"/>
  <c r="AT127" i="176"/>
  <c r="L127" i="176"/>
  <c r="O127" i="176"/>
  <c r="AC127" i="176"/>
  <c r="AJ127" i="176"/>
  <c r="X127" i="176"/>
  <c r="AI127" i="176"/>
  <c r="Y127" i="176"/>
  <c r="AN127" i="176"/>
  <c r="AE127" i="176"/>
  <c r="N127" i="176"/>
  <c r="AM127" i="176"/>
  <c r="V56" i="176"/>
  <c r="AH56" i="176"/>
  <c r="AL56" i="176"/>
  <c r="U56" i="176"/>
  <c r="X56" i="176"/>
  <c r="O56" i="176"/>
  <c r="AN56" i="176"/>
  <c r="AM56" i="176"/>
  <c r="AG56" i="176"/>
  <c r="Z56" i="176"/>
  <c r="AC56" i="176"/>
  <c r="AB56" i="176"/>
  <c r="M56" i="176"/>
  <c r="AJ56" i="176"/>
  <c r="L56" i="176"/>
  <c r="AA56" i="176"/>
  <c r="P56" i="176"/>
  <c r="AT56" i="176"/>
  <c r="AI56" i="176"/>
  <c r="W56" i="176"/>
  <c r="AF56" i="176"/>
  <c r="K56" i="176"/>
  <c r="S56" i="176"/>
  <c r="Y56" i="176"/>
  <c r="AD56" i="176"/>
  <c r="AK56" i="176"/>
  <c r="R56" i="176"/>
  <c r="N56" i="176"/>
  <c r="AE56" i="176"/>
  <c r="Q56" i="176"/>
  <c r="AP56" i="176"/>
  <c r="T56" i="176"/>
  <c r="AE89" i="220"/>
  <c r="Q89" i="220"/>
  <c r="AF89" i="220"/>
  <c r="W89" i="220"/>
  <c r="AP89" i="220"/>
  <c r="P89" i="220"/>
  <c r="AK89" i="220"/>
  <c r="AT89" i="220"/>
  <c r="AN89" i="220"/>
  <c r="AD89" i="220"/>
  <c r="AM89" i="220"/>
  <c r="V89" i="220"/>
  <c r="AB89" i="220"/>
  <c r="U89" i="220"/>
  <c r="N89" i="220"/>
  <c r="T89" i="220"/>
  <c r="Z89" i="220"/>
  <c r="AH89" i="220"/>
  <c r="AL89" i="220"/>
  <c r="AJ89" i="220"/>
  <c r="AI89" i="220"/>
  <c r="R89" i="220"/>
  <c r="S89" i="220"/>
  <c r="M89" i="220"/>
  <c r="AG89" i="220"/>
  <c r="Y89" i="220"/>
  <c r="K89" i="220"/>
  <c r="AC89" i="220"/>
  <c r="O89" i="220"/>
  <c r="AA89" i="220"/>
  <c r="L89" i="220"/>
  <c r="X89" i="220"/>
  <c r="T108" i="176"/>
  <c r="Z108" i="176"/>
  <c r="AA108" i="176"/>
  <c r="V108" i="176"/>
  <c r="AT108" i="176"/>
  <c r="K108" i="176"/>
  <c r="AE108" i="176"/>
  <c r="R108" i="176"/>
  <c r="AM139" i="176"/>
  <c r="N139" i="176"/>
  <c r="P139" i="176"/>
  <c r="AI139" i="176"/>
  <c r="AT139" i="176"/>
  <c r="Z139" i="176"/>
  <c r="U139" i="176"/>
  <c r="Y139" i="176"/>
  <c r="X47" i="220"/>
  <c r="AG47" i="220"/>
  <c r="Z47" i="220"/>
  <c r="AI47" i="220"/>
  <c r="S47" i="220"/>
  <c r="AC47" i="220"/>
  <c r="M47" i="220"/>
  <c r="T47" i="220"/>
  <c r="Q103" i="176"/>
  <c r="K103" i="176"/>
  <c r="P103" i="176"/>
  <c r="AA103" i="176"/>
  <c r="W103" i="176"/>
  <c r="AH103" i="176"/>
  <c r="N103" i="176"/>
  <c r="AE103" i="176"/>
  <c r="AJ103" i="176"/>
  <c r="AK103" i="176"/>
  <c r="AB103" i="176"/>
  <c r="AM103" i="176"/>
  <c r="T103" i="176"/>
  <c r="AC103" i="176"/>
  <c r="AT103" i="176"/>
  <c r="AP103" i="176"/>
  <c r="AG103" i="176"/>
  <c r="S103" i="176"/>
  <c r="Z103" i="176"/>
  <c r="AF103" i="176"/>
  <c r="M103" i="176"/>
  <c r="Y103" i="176"/>
  <c r="R103" i="176"/>
  <c r="AN103" i="176"/>
  <c r="V103" i="176"/>
  <c r="L103" i="176"/>
  <c r="U103" i="176"/>
  <c r="O103" i="176"/>
  <c r="AD103" i="176"/>
  <c r="AI103" i="176"/>
  <c r="X103" i="176"/>
  <c r="AL103" i="176"/>
  <c r="AA112" i="176"/>
  <c r="AM112" i="176"/>
  <c r="AJ112" i="176"/>
  <c r="M112" i="176"/>
  <c r="AC112" i="176"/>
  <c r="T112" i="176"/>
  <c r="P112" i="176"/>
  <c r="N112" i="176"/>
  <c r="U112" i="176"/>
  <c r="AD112" i="176"/>
  <c r="Y112" i="176"/>
  <c r="AT112" i="176"/>
  <c r="L112" i="176"/>
  <c r="Z112" i="176"/>
  <c r="AI112" i="176"/>
  <c r="AG112" i="176"/>
  <c r="AL112" i="176"/>
  <c r="Q112" i="176"/>
  <c r="AP112" i="176"/>
  <c r="AH112" i="176"/>
  <c r="R112" i="176"/>
  <c r="AB112" i="176"/>
  <c r="O112" i="176"/>
  <c r="AE112" i="176"/>
  <c r="W112" i="176"/>
  <c r="X112" i="176"/>
  <c r="AF112" i="176"/>
  <c r="V112" i="176"/>
  <c r="K112" i="176"/>
  <c r="S112" i="176"/>
  <c r="AK112" i="176"/>
  <c r="AN112" i="176"/>
  <c r="AA51" i="220"/>
  <c r="X51" i="220"/>
  <c r="AM51" i="220"/>
  <c r="Y51" i="220"/>
  <c r="AC51" i="220"/>
  <c r="V51" i="220"/>
  <c r="T51" i="220"/>
  <c r="AK51" i="220"/>
  <c r="U51" i="220"/>
  <c r="AT51" i="220"/>
  <c r="L51" i="220"/>
  <c r="P51" i="220"/>
  <c r="M51" i="220"/>
  <c r="Z51" i="220"/>
  <c r="AE51" i="220"/>
  <c r="AG51" i="220"/>
  <c r="AH51" i="220"/>
  <c r="Q51" i="220"/>
  <c r="AD51" i="220"/>
  <c r="R51" i="220"/>
  <c r="AF51" i="220"/>
  <c r="AL51" i="220"/>
  <c r="W51" i="220"/>
  <c r="AJ51" i="220"/>
  <c r="K51" i="220"/>
  <c r="AN51" i="220"/>
  <c r="AP51" i="220"/>
  <c r="N51" i="220"/>
  <c r="O51" i="220"/>
  <c r="AB51" i="220"/>
  <c r="S51" i="220"/>
  <c r="AI51" i="220"/>
  <c r="AJ131" i="176"/>
  <c r="R131" i="176"/>
  <c r="AF131" i="176"/>
  <c r="P131" i="176"/>
  <c r="W131" i="176"/>
  <c r="T131" i="176"/>
  <c r="S131" i="176"/>
  <c r="X131" i="176"/>
  <c r="AH131" i="176"/>
  <c r="Z131" i="176"/>
  <c r="AC131" i="176"/>
  <c r="V131" i="176"/>
  <c r="AT131" i="176"/>
  <c r="AM131" i="176"/>
  <c r="N131" i="176"/>
  <c r="AB131" i="176"/>
  <c r="AD131" i="176"/>
  <c r="AI131" i="176"/>
  <c r="AL131" i="176"/>
  <c r="Q131" i="176"/>
  <c r="Y131" i="176"/>
  <c r="O131" i="176"/>
  <c r="AE131" i="176"/>
  <c r="U131" i="176"/>
  <c r="K131" i="176"/>
  <c r="AK131" i="176"/>
  <c r="AG131" i="176"/>
  <c r="AP131" i="176"/>
  <c r="AN131" i="176"/>
  <c r="M131" i="176"/>
  <c r="AA131" i="176"/>
  <c r="L131" i="176"/>
  <c r="P121" i="176"/>
  <c r="AN121" i="176"/>
  <c r="AL121" i="176"/>
  <c r="AG121" i="176"/>
  <c r="L121" i="176"/>
  <c r="Y121" i="176"/>
  <c r="AK121" i="176"/>
  <c r="W121" i="176"/>
  <c r="AJ121" i="176"/>
  <c r="AB121" i="176"/>
  <c r="Z121" i="176"/>
  <c r="AD121" i="176"/>
  <c r="AF121" i="176"/>
  <c r="S121" i="176"/>
  <c r="AH121" i="176"/>
  <c r="M121" i="176"/>
  <c r="AI121" i="176"/>
  <c r="AP121" i="176"/>
  <c r="N121" i="176"/>
  <c r="AT121" i="176"/>
  <c r="AE121" i="176"/>
  <c r="X121" i="176"/>
  <c r="AC121" i="176"/>
  <c r="K121" i="176"/>
  <c r="Q121" i="176"/>
  <c r="AA121" i="176"/>
  <c r="AM121" i="176"/>
  <c r="T121" i="176"/>
  <c r="V121" i="176"/>
  <c r="R121" i="176"/>
  <c r="O121" i="176"/>
  <c r="U121" i="176"/>
  <c r="AG134" i="220"/>
  <c r="Y134" i="220"/>
  <c r="X134" i="220"/>
  <c r="AK134" i="220"/>
  <c r="R134" i="220"/>
  <c r="AL134" i="220"/>
  <c r="W134" i="220"/>
  <c r="AM134" i="220"/>
  <c r="AI134" i="220"/>
  <c r="Z134" i="220"/>
  <c r="U134" i="220"/>
  <c r="AB134" i="220"/>
  <c r="AP134" i="220"/>
  <c r="Q134" i="220"/>
  <c r="T134" i="220"/>
  <c r="M134" i="220"/>
  <c r="AN134" i="220"/>
  <c r="V134" i="220"/>
  <c r="AF134" i="220"/>
  <c r="O134" i="220"/>
  <c r="AT134" i="220"/>
  <c r="N134" i="220"/>
  <c r="AH134" i="220"/>
  <c r="S134" i="220"/>
  <c r="K134" i="220"/>
  <c r="AA134" i="220"/>
  <c r="AE134" i="220"/>
  <c r="P134" i="220"/>
  <c r="L134" i="220"/>
  <c r="AC134" i="220"/>
  <c r="AJ134" i="220"/>
  <c r="AD134" i="220"/>
  <c r="AG76" i="176"/>
  <c r="AD76" i="176"/>
  <c r="AJ76" i="176"/>
  <c r="O76" i="176"/>
  <c r="AF76" i="176"/>
  <c r="P76" i="176"/>
  <c r="Y76" i="176"/>
  <c r="K76" i="176"/>
  <c r="AK76" i="176"/>
  <c r="AE76" i="176"/>
  <c r="L76" i="176"/>
  <c r="Q76" i="176"/>
  <c r="AL76" i="176"/>
  <c r="AM76" i="176"/>
  <c r="M76" i="176"/>
  <c r="U76" i="176"/>
  <c r="T76" i="176"/>
  <c r="AA76" i="176"/>
  <c r="AT76" i="176"/>
  <c r="X76" i="176"/>
  <c r="AI76" i="176"/>
  <c r="W76" i="176"/>
  <c r="V76" i="176"/>
  <c r="AP76" i="176"/>
  <c r="Z76" i="176"/>
  <c r="N76" i="176"/>
  <c r="AN76" i="176"/>
  <c r="AH76" i="176"/>
  <c r="AC76" i="176"/>
  <c r="S76" i="176"/>
  <c r="R76" i="176"/>
  <c r="AB76" i="176"/>
  <c r="Y61" i="176"/>
  <c r="AL61" i="176"/>
  <c r="AN61" i="176"/>
  <c r="AH61" i="176"/>
  <c r="X61" i="176"/>
  <c r="Z61" i="176"/>
  <c r="S61" i="176"/>
  <c r="AT61" i="176"/>
  <c r="AI61" i="176"/>
  <c r="L61" i="176"/>
  <c r="R61" i="176"/>
  <c r="W61" i="176"/>
  <c r="AG61" i="176"/>
  <c r="M61" i="176"/>
  <c r="N61" i="176"/>
  <c r="AE61" i="176"/>
  <c r="AP61" i="176"/>
  <c r="AC61" i="176"/>
  <c r="AA61" i="176"/>
  <c r="AF61" i="176"/>
  <c r="AK61" i="176"/>
  <c r="AB61" i="176"/>
  <c r="V61" i="176"/>
  <c r="O61" i="176"/>
  <c r="P61" i="176"/>
  <c r="K61" i="176"/>
  <c r="U61" i="176"/>
  <c r="AM61" i="176"/>
  <c r="T61" i="176"/>
  <c r="AD61" i="176"/>
  <c r="Q61" i="176"/>
  <c r="AJ61" i="176"/>
  <c r="O113" i="220"/>
  <c r="AA113" i="220"/>
  <c r="L113" i="220"/>
  <c r="U113" i="220"/>
  <c r="AB113" i="220"/>
  <c r="AF113" i="220"/>
  <c r="AT113" i="220"/>
  <c r="P113" i="220"/>
  <c r="AN113" i="220"/>
  <c r="AC113" i="220"/>
  <c r="N113" i="220"/>
  <c r="AL113" i="220"/>
  <c r="K113" i="220"/>
  <c r="X113" i="220"/>
  <c r="W113" i="220"/>
  <c r="Y113" i="220"/>
  <c r="AE113" i="220"/>
  <c r="Q113" i="220"/>
  <c r="AI113" i="220"/>
  <c r="AH113" i="220"/>
  <c r="AJ113" i="220"/>
  <c r="R113" i="220"/>
  <c r="M113" i="220"/>
  <c r="AK113" i="220"/>
  <c r="AD113" i="220"/>
  <c r="T113" i="220"/>
  <c r="AG113" i="220"/>
  <c r="AM113" i="220"/>
  <c r="Z113" i="220"/>
  <c r="S113" i="220"/>
  <c r="AP113" i="220"/>
  <c r="V113" i="220"/>
  <c r="AC55" i="220"/>
  <c r="O55" i="220"/>
  <c r="AM55" i="220"/>
  <c r="P55" i="220"/>
  <c r="W55" i="220"/>
  <c r="AA55" i="220"/>
  <c r="Q55" i="220"/>
  <c r="R55" i="220"/>
  <c r="AD55" i="220"/>
  <c r="AJ55" i="220"/>
  <c r="U55" i="220"/>
  <c r="N55" i="220"/>
  <c r="AE55" i="220"/>
  <c r="M55" i="220"/>
  <c r="Y55" i="220"/>
  <c r="AG55" i="220"/>
  <c r="L55" i="220"/>
  <c r="AB55" i="220"/>
  <c r="V55" i="220"/>
  <c r="AL55" i="220"/>
  <c r="AN55" i="220"/>
  <c r="AI55" i="220"/>
  <c r="AF55" i="220"/>
  <c r="K55" i="220"/>
  <c r="AP55" i="220"/>
  <c r="AK55" i="220"/>
  <c r="AH55" i="220"/>
  <c r="Z55" i="220"/>
  <c r="X55" i="220"/>
  <c r="T55" i="220"/>
  <c r="AT55" i="220"/>
  <c r="S55" i="220"/>
  <c r="AC90" i="220"/>
  <c r="X90" i="220"/>
  <c r="AM90" i="220"/>
  <c r="AN90" i="220"/>
  <c r="AP90" i="220"/>
  <c r="AA90" i="220"/>
  <c r="O90" i="220"/>
  <c r="W90" i="220"/>
  <c r="N90" i="220"/>
  <c r="AI90" i="220"/>
  <c r="Y90" i="220"/>
  <c r="S90" i="220"/>
  <c r="AG90" i="220"/>
  <c r="AK90" i="220"/>
  <c r="AE90" i="220"/>
  <c r="Q90" i="220"/>
  <c r="AB90" i="220"/>
  <c r="AL90" i="220"/>
  <c r="T90" i="220"/>
  <c r="K90" i="220"/>
  <c r="R90" i="220"/>
  <c r="AD90" i="220"/>
  <c r="AT90" i="220"/>
  <c r="AJ90" i="220"/>
  <c r="L90" i="220"/>
  <c r="P90" i="220"/>
  <c r="U90" i="220"/>
  <c r="M90" i="220"/>
  <c r="AH90" i="220"/>
  <c r="V90" i="220"/>
  <c r="AF90" i="220"/>
  <c r="Z90" i="220"/>
  <c r="S69" i="176"/>
  <c r="M69" i="176"/>
  <c r="AK69" i="176"/>
  <c r="Z69" i="176"/>
  <c r="R69" i="176"/>
  <c r="AA69" i="176"/>
  <c r="AJ69" i="176"/>
  <c r="AC69" i="176"/>
  <c r="AG69" i="176"/>
  <c r="T69" i="176"/>
  <c r="AE69" i="176"/>
  <c r="Y69" i="176"/>
  <c r="AN69" i="176"/>
  <c r="AB69" i="176"/>
  <c r="AM69" i="176"/>
  <c r="AF69" i="176"/>
  <c r="K69" i="176"/>
  <c r="AD69" i="176"/>
  <c r="L69" i="176"/>
  <c r="AI69" i="176"/>
  <c r="N69" i="176"/>
  <c r="P69" i="176"/>
  <c r="AT69" i="176"/>
  <c r="AP69" i="176"/>
  <c r="AH69" i="176"/>
  <c r="O69" i="176"/>
  <c r="X69" i="176"/>
  <c r="W69" i="176"/>
  <c r="U69" i="176"/>
  <c r="V69" i="176"/>
  <c r="Q69" i="176"/>
  <c r="AL69" i="176"/>
  <c r="AF136" i="176"/>
  <c r="AA136" i="176"/>
  <c r="AH136" i="176"/>
  <c r="X136" i="176"/>
  <c r="AD136" i="176"/>
  <c r="Q136" i="176"/>
  <c r="AN136" i="176"/>
  <c r="AL136" i="176"/>
  <c r="AE136" i="176"/>
  <c r="AG136" i="176"/>
  <c r="AC136" i="176"/>
  <c r="M136" i="176"/>
  <c r="AK136" i="176"/>
  <c r="AJ136" i="176"/>
  <c r="O136" i="176"/>
  <c r="W136" i="176"/>
  <c r="AI136" i="176"/>
  <c r="V136" i="176"/>
  <c r="T136" i="176"/>
  <c r="L136" i="176"/>
  <c r="AT136" i="176"/>
  <c r="Z136" i="176"/>
  <c r="AM136" i="176"/>
  <c r="N136" i="176"/>
  <c r="AP136" i="176"/>
  <c r="R136" i="176"/>
  <c r="K136" i="176"/>
  <c r="Y136" i="176"/>
  <c r="P136" i="176"/>
  <c r="AB136" i="176"/>
  <c r="U136" i="176"/>
  <c r="S136" i="176"/>
  <c r="AA91" i="176"/>
  <c r="P91" i="176"/>
  <c r="V91" i="176"/>
  <c r="O91" i="176"/>
  <c r="U91" i="176"/>
  <c r="AH91" i="176"/>
  <c r="AJ91" i="176"/>
  <c r="AL91" i="176"/>
  <c r="T91" i="176"/>
  <c r="N91" i="176"/>
  <c r="AI91" i="176"/>
  <c r="AD91" i="176"/>
  <c r="Q91" i="176"/>
  <c r="AM91" i="176"/>
  <c r="R91" i="176"/>
  <c r="M91" i="176"/>
  <c r="AN91" i="176"/>
  <c r="AG91" i="176"/>
  <c r="AE91" i="176"/>
  <c r="Y91" i="176"/>
  <c r="W91" i="176"/>
  <c r="S91" i="176"/>
  <c r="AC91" i="176"/>
  <c r="AF91" i="176"/>
  <c r="X91" i="176"/>
  <c r="AB91" i="176"/>
  <c r="Z91" i="176"/>
  <c r="K91" i="176"/>
  <c r="AK91" i="176"/>
  <c r="AP91" i="176"/>
  <c r="L91" i="176"/>
  <c r="AT91" i="176"/>
  <c r="AH78" i="220"/>
  <c r="Z78" i="220"/>
  <c r="AT78" i="220"/>
  <c r="T78" i="220"/>
  <c r="M78" i="220"/>
  <c r="W78" i="220"/>
  <c r="AD78" i="220"/>
  <c r="AK78" i="220"/>
  <c r="K78" i="220"/>
  <c r="AB78" i="220"/>
  <c r="R78" i="220"/>
  <c r="AM78" i="220"/>
  <c r="O78" i="220"/>
  <c r="N78" i="220"/>
  <c r="AI78" i="220"/>
  <c r="AA78" i="220"/>
  <c r="AG78" i="220"/>
  <c r="V78" i="220"/>
  <c r="U78" i="220"/>
  <c r="AN78" i="220"/>
  <c r="AC78" i="220"/>
  <c r="Y78" i="220"/>
  <c r="AP78" i="220"/>
  <c r="P78" i="220"/>
  <c r="S78" i="220"/>
  <c r="Q78" i="220"/>
  <c r="AJ78" i="220"/>
  <c r="X78" i="220"/>
  <c r="L78" i="220"/>
  <c r="AE78" i="220"/>
  <c r="AL78" i="220"/>
  <c r="AF78" i="220"/>
  <c r="AK81" i="220"/>
  <c r="X81" i="220"/>
  <c r="U81" i="220"/>
  <c r="N81" i="220"/>
  <c r="R81" i="220"/>
  <c r="AH81" i="220"/>
  <c r="Y81" i="220"/>
  <c r="W81" i="220"/>
  <c r="S81" i="220"/>
  <c r="AB81" i="220"/>
  <c r="AM81" i="220"/>
  <c r="AT81" i="220"/>
  <c r="AL81" i="220"/>
  <c r="Q81" i="220"/>
  <c r="O81" i="220"/>
  <c r="L81" i="220"/>
  <c r="AA81" i="220"/>
  <c r="AI81" i="220"/>
  <c r="AJ81" i="220"/>
  <c r="P81" i="220"/>
  <c r="AE81" i="220"/>
  <c r="AC81" i="220"/>
  <c r="AN81" i="220"/>
  <c r="AD81" i="220"/>
  <c r="T81" i="220"/>
  <c r="AF81" i="220"/>
  <c r="V81" i="220"/>
  <c r="M81" i="220"/>
  <c r="Z81" i="220"/>
  <c r="K81" i="220"/>
  <c r="AG81" i="220"/>
  <c r="AP81" i="220"/>
  <c r="AD88" i="220"/>
  <c r="X88" i="220"/>
  <c r="M88" i="220"/>
  <c r="AP88" i="220"/>
  <c r="Z88" i="220"/>
  <c r="AH88" i="220"/>
  <c r="R88" i="220"/>
  <c r="AN88" i="220"/>
  <c r="L88" i="220"/>
  <c r="Q88" i="220"/>
  <c r="U88" i="220"/>
  <c r="AI88" i="220"/>
  <c r="S88" i="220"/>
  <c r="AL88" i="220"/>
  <c r="K88" i="220"/>
  <c r="AJ88" i="220"/>
  <c r="AF88" i="220"/>
  <c r="AM88" i="220"/>
  <c r="AB88" i="220"/>
  <c r="T88" i="220"/>
  <c r="Y88" i="220"/>
  <c r="O88" i="220"/>
  <c r="AK88" i="220"/>
  <c r="AT88" i="220"/>
  <c r="N88" i="220"/>
  <c r="W88" i="220"/>
  <c r="AE88" i="220"/>
  <c r="AC88" i="220"/>
  <c r="AG88" i="220"/>
  <c r="AA88" i="220"/>
  <c r="V88" i="220"/>
  <c r="P88" i="220"/>
  <c r="AN129" i="176"/>
  <c r="AF129" i="176"/>
  <c r="Q129" i="176"/>
  <c r="AM129" i="176"/>
  <c r="S129" i="176"/>
  <c r="N129" i="176"/>
  <c r="X129" i="176"/>
  <c r="AG129" i="176"/>
  <c r="AH129" i="176"/>
  <c r="V129" i="176"/>
  <c r="W129" i="176"/>
  <c r="Y129" i="176"/>
  <c r="U129" i="176"/>
  <c r="O129" i="176"/>
  <c r="AJ129" i="176"/>
  <c r="AT129" i="176"/>
  <c r="M129" i="176"/>
  <c r="AD129" i="176"/>
  <c r="AE129" i="176"/>
  <c r="AB129" i="176"/>
  <c r="AK129" i="176"/>
  <c r="AP129" i="176"/>
  <c r="AL129" i="176"/>
  <c r="P129" i="176"/>
  <c r="AC129" i="176"/>
  <c r="T129" i="176"/>
  <c r="K129" i="176"/>
  <c r="AA129" i="176"/>
  <c r="AI129" i="176"/>
  <c r="L129" i="176"/>
  <c r="Z129" i="176"/>
  <c r="R129" i="176"/>
  <c r="Q128" i="220"/>
  <c r="AP128" i="220"/>
  <c r="AT128" i="220"/>
  <c r="AM128" i="220"/>
  <c r="M128" i="220"/>
  <c r="W128" i="220"/>
  <c r="P128" i="220"/>
  <c r="AK128" i="220"/>
  <c r="AB128" i="220"/>
  <c r="AJ128" i="220"/>
  <c r="V128" i="220"/>
  <c r="AI128" i="220"/>
  <c r="AG128" i="220"/>
  <c r="AL128" i="220"/>
  <c r="S128" i="220"/>
  <c r="AH128" i="220"/>
  <c r="X128" i="220"/>
  <c r="O128" i="220"/>
  <c r="N128" i="220"/>
  <c r="Z128" i="220"/>
  <c r="AA128" i="220"/>
  <c r="AN128" i="220"/>
  <c r="AF128" i="220"/>
  <c r="AE128" i="220"/>
  <c r="AD128" i="220"/>
  <c r="K128" i="220"/>
  <c r="T128" i="220"/>
  <c r="Y128" i="220"/>
  <c r="U128" i="220"/>
  <c r="AC128" i="220"/>
  <c r="L128" i="220"/>
  <c r="R128" i="220"/>
  <c r="AP105" i="220"/>
  <c r="V105" i="220"/>
  <c r="L105" i="220"/>
  <c r="Q105" i="220"/>
  <c r="AL105" i="220"/>
  <c r="AJ105" i="220"/>
  <c r="K105" i="220"/>
  <c r="AD105" i="220"/>
  <c r="Y105" i="220"/>
  <c r="R105" i="220"/>
  <c r="U105" i="220"/>
  <c r="AE105" i="220"/>
  <c r="AG105" i="220"/>
  <c r="AC105" i="220"/>
  <c r="AA105" i="220"/>
  <c r="M105" i="220"/>
  <c r="N105" i="220"/>
  <c r="AK105" i="220"/>
  <c r="O105" i="220"/>
  <c r="P105" i="220"/>
  <c r="T105" i="220"/>
  <c r="W105" i="220"/>
  <c r="X105" i="220"/>
  <c r="AM105" i="220"/>
  <c r="S105" i="220"/>
  <c r="AF105" i="220"/>
  <c r="AH105" i="220"/>
  <c r="AN105" i="220"/>
  <c r="AT105" i="220"/>
  <c r="AI105" i="220"/>
  <c r="Z105" i="220"/>
  <c r="AB105" i="220"/>
  <c r="AH49" i="176"/>
  <c r="N49" i="176"/>
  <c r="Y96" i="220"/>
  <c r="AP96" i="220"/>
  <c r="AI96" i="220"/>
  <c r="Z96" i="220"/>
  <c r="O96" i="220"/>
  <c r="S96" i="220"/>
  <c r="M96" i="220"/>
  <c r="AB96" i="220"/>
  <c r="AE96" i="220"/>
  <c r="R96" i="220"/>
  <c r="AN96" i="220"/>
  <c r="T96" i="220"/>
  <c r="U96" i="220"/>
  <c r="AJ96" i="220"/>
  <c r="AA96" i="220"/>
  <c r="P96" i="220"/>
  <c r="K96" i="220"/>
  <c r="N96" i="220"/>
  <c r="AH96" i="220"/>
  <c r="W96" i="220"/>
  <c r="AL96" i="220"/>
  <c r="AK96" i="220"/>
  <c r="V96" i="220"/>
  <c r="L96" i="220"/>
  <c r="AD96" i="220"/>
  <c r="AT96" i="220"/>
  <c r="AF96" i="220"/>
  <c r="X96" i="220"/>
  <c r="Q96" i="220"/>
  <c r="AM96" i="220"/>
  <c r="AG96" i="220"/>
  <c r="AC96" i="220"/>
  <c r="R68" i="176"/>
  <c r="AB68" i="176"/>
  <c r="U68" i="176"/>
  <c r="K68" i="176"/>
  <c r="P68" i="176"/>
  <c r="O68" i="176"/>
  <c r="L68" i="176"/>
  <c r="AP68" i="176"/>
  <c r="V68" i="176"/>
  <c r="S68" i="176"/>
  <c r="AM68" i="176"/>
  <c r="AN68" i="176"/>
  <c r="X68" i="176"/>
  <c r="Q68" i="176"/>
  <c r="W68" i="176"/>
  <c r="AT68" i="176"/>
  <c r="Z68" i="176"/>
  <c r="Y68" i="176"/>
  <c r="AK68" i="176"/>
  <c r="AG68" i="176"/>
  <c r="AL68" i="176"/>
  <c r="AJ68" i="176"/>
  <c r="AD68" i="176"/>
  <c r="AI68" i="176"/>
  <c r="AE68" i="176"/>
  <c r="AC68" i="176"/>
  <c r="AH68" i="176"/>
  <c r="AA68" i="176"/>
  <c r="M68" i="176"/>
  <c r="AF68" i="176"/>
  <c r="T68" i="176"/>
  <c r="N68" i="176"/>
  <c r="X138" i="220"/>
  <c r="AE138" i="220"/>
  <c r="AN138" i="220"/>
  <c r="AI138" i="220"/>
  <c r="AB138" i="220"/>
  <c r="U138" i="220"/>
  <c r="AH138" i="220"/>
  <c r="S138" i="220"/>
  <c r="AA138" i="220"/>
  <c r="AP138" i="220"/>
  <c r="AM138" i="220"/>
  <c r="AD138" i="220"/>
  <c r="AG138" i="220"/>
  <c r="K138" i="220"/>
  <c r="M138" i="220"/>
  <c r="Y138" i="220"/>
  <c r="AT138" i="220"/>
  <c r="T138" i="220"/>
  <c r="O138" i="220"/>
  <c r="AK138" i="220"/>
  <c r="P138" i="220"/>
  <c r="Z138" i="220"/>
  <c r="L138" i="220"/>
  <c r="AC138" i="220"/>
  <c r="AJ138" i="220"/>
  <c r="N138" i="220"/>
  <c r="V138" i="220"/>
  <c r="AF138" i="220"/>
  <c r="R138" i="220"/>
  <c r="Q138" i="220"/>
  <c r="AL138" i="220"/>
  <c r="W138" i="220"/>
  <c r="L57" i="220"/>
  <c r="AN57" i="220"/>
  <c r="U57" i="220"/>
  <c r="P57" i="220"/>
  <c r="AD57" i="220"/>
  <c r="AF57" i="220"/>
  <c r="Y57" i="220"/>
  <c r="V57" i="220"/>
  <c r="S57" i="220"/>
  <c r="AA57" i="220"/>
  <c r="N57" i="220"/>
  <c r="M57" i="220"/>
  <c r="W57" i="220"/>
  <c r="AB57" i="220"/>
  <c r="Q57" i="220"/>
  <c r="Z57" i="220"/>
  <c r="AI57" i="220"/>
  <c r="AC57" i="220"/>
  <c r="AJ57" i="220"/>
  <c r="AH57" i="220"/>
  <c r="AE57" i="220"/>
  <c r="AL57" i="220"/>
  <c r="K57" i="220"/>
  <c r="AM57" i="220"/>
  <c r="R57" i="220"/>
  <c r="AK57" i="220"/>
  <c r="AT57" i="220"/>
  <c r="AG57" i="220"/>
  <c r="O57" i="220"/>
  <c r="T57" i="220"/>
  <c r="X57" i="220"/>
  <c r="AP57" i="220"/>
  <c r="O125" i="220"/>
  <c r="Z125" i="220"/>
  <c r="P125" i="220"/>
  <c r="AI125" i="220"/>
  <c r="AM125" i="220"/>
  <c r="AL125" i="220"/>
  <c r="V125" i="220"/>
  <c r="AT125" i="220"/>
  <c r="AG125" i="220"/>
  <c r="S125" i="220"/>
  <c r="M125" i="220"/>
  <c r="AF125" i="220"/>
  <c r="Y125" i="220"/>
  <c r="T125" i="220"/>
  <c r="N125" i="220"/>
  <c r="W125" i="220"/>
  <c r="X125" i="220"/>
  <c r="L125" i="220"/>
  <c r="AK125" i="220"/>
  <c r="AD125" i="220"/>
  <c r="AP125" i="220"/>
  <c r="AA125" i="220"/>
  <c r="AE125" i="220"/>
  <c r="Q125" i="220"/>
  <c r="U125" i="220"/>
  <c r="AC125" i="220"/>
  <c r="R125" i="220"/>
  <c r="AJ125" i="220"/>
  <c r="AB125" i="220"/>
  <c r="AN125" i="220"/>
  <c r="AH125" i="220"/>
  <c r="K125" i="220"/>
  <c r="AC139" i="220"/>
  <c r="L139" i="220"/>
  <c r="N139" i="220"/>
  <c r="AK139" i="220"/>
  <c r="S139" i="220"/>
  <c r="AB139" i="220"/>
  <c r="AM139" i="220"/>
  <c r="W139" i="220"/>
  <c r="T139" i="220"/>
  <c r="AJ139" i="220"/>
  <c r="AN139" i="220"/>
  <c r="O139" i="220"/>
  <c r="K139" i="220"/>
  <c r="AG139" i="220"/>
  <c r="Q139" i="220"/>
  <c r="U139" i="220"/>
  <c r="P139" i="220"/>
  <c r="Y139" i="220"/>
  <c r="X139" i="220"/>
  <c r="AD139" i="220"/>
  <c r="AP139" i="220"/>
  <c r="AE139" i="220"/>
  <c r="Z139" i="220"/>
  <c r="AI139" i="220"/>
  <c r="AF139" i="220"/>
  <c r="AH139" i="220"/>
  <c r="AL139" i="220"/>
  <c r="V139" i="220"/>
  <c r="AA139" i="220"/>
  <c r="M139" i="220"/>
  <c r="R139" i="220"/>
  <c r="AT139" i="220"/>
  <c r="AL110" i="176"/>
  <c r="S110" i="176"/>
  <c r="U110" i="176"/>
  <c r="P110" i="176"/>
  <c r="AH110" i="176"/>
  <c r="L110" i="176"/>
  <c r="AT110" i="176"/>
  <c r="Z110" i="176"/>
  <c r="AG110" i="176"/>
  <c r="N110" i="176"/>
  <c r="K110" i="176"/>
  <c r="X110" i="176"/>
  <c r="AN110" i="176"/>
  <c r="AD110" i="176"/>
  <c r="M110" i="176"/>
  <c r="T110" i="176"/>
  <c r="O110" i="176"/>
  <c r="AK110" i="176"/>
  <c r="AB110" i="176"/>
  <c r="AF110" i="176"/>
  <c r="W110" i="176"/>
  <c r="AI110" i="176"/>
  <c r="Q110" i="176"/>
  <c r="R110" i="176"/>
  <c r="AJ110" i="176"/>
  <c r="AE110" i="176"/>
  <c r="AP110" i="176"/>
  <c r="AC110" i="176"/>
  <c r="Y110" i="176"/>
  <c r="AA110" i="176"/>
  <c r="V110" i="176"/>
  <c r="AM110" i="176"/>
  <c r="M42" i="176"/>
  <c r="AN42" i="176"/>
  <c r="W42" i="176"/>
  <c r="AP42" i="176"/>
  <c r="Q42" i="176"/>
  <c r="AB42" i="176"/>
  <c r="V42" i="176"/>
  <c r="AH42" i="176"/>
  <c r="S42" i="176"/>
  <c r="N42" i="176"/>
  <c r="AD42" i="176"/>
  <c r="AI42" i="176"/>
  <c r="L42" i="176"/>
  <c r="AE42" i="176"/>
  <c r="U42" i="176"/>
  <c r="AT42" i="176"/>
  <c r="AL42" i="176"/>
  <c r="AG42" i="176"/>
  <c r="Z42" i="176"/>
  <c r="AK42" i="176"/>
  <c r="X42" i="176"/>
  <c r="K42" i="176"/>
  <c r="O42" i="176"/>
  <c r="AM42" i="176"/>
  <c r="Y42" i="176"/>
  <c r="T42" i="176"/>
  <c r="AJ42" i="176"/>
  <c r="P42" i="176"/>
  <c r="AF42" i="176"/>
  <c r="R42" i="176"/>
  <c r="AA42" i="176"/>
  <c r="AC42" i="176"/>
  <c r="AT71" i="220"/>
  <c r="W71" i="220"/>
  <c r="AK71" i="220"/>
  <c r="AD71" i="220"/>
  <c r="Y71" i="220"/>
  <c r="AL71" i="220"/>
  <c r="AP71" i="220"/>
  <c r="AM71" i="220"/>
  <c r="AN71" i="220"/>
  <c r="AJ71" i="220"/>
  <c r="U71" i="220"/>
  <c r="M71" i="220"/>
  <c r="R71" i="220"/>
  <c r="AC71" i="220"/>
  <c r="T71" i="220"/>
  <c r="V71" i="220"/>
  <c r="AF71" i="220"/>
  <c r="X71" i="220"/>
  <c r="S71" i="220"/>
  <c r="AH71" i="220"/>
  <c r="AB71" i="220"/>
  <c r="O71" i="220"/>
  <c r="Z71" i="220"/>
  <c r="N71" i="220"/>
  <c r="AG71" i="220"/>
  <c r="L71" i="220"/>
  <c r="K71" i="220"/>
  <c r="AA71" i="220"/>
  <c r="AE71" i="220"/>
  <c r="P71" i="220"/>
  <c r="Q71" i="220"/>
  <c r="AI71" i="220"/>
  <c r="AD54" i="176"/>
  <c r="AP54" i="176"/>
  <c r="R54" i="176"/>
  <c r="AC54" i="176"/>
  <c r="AI54" i="176"/>
  <c r="N54" i="176"/>
  <c r="U54" i="176"/>
  <c r="M54" i="176"/>
  <c r="AA54" i="176"/>
  <c r="V54" i="176"/>
  <c r="W54" i="176"/>
  <c r="Z54" i="176"/>
  <c r="AH54" i="176"/>
  <c r="P54" i="176"/>
  <c r="AT54" i="176"/>
  <c r="T54" i="176"/>
  <c r="AJ54" i="176"/>
  <c r="O54" i="176"/>
  <c r="AG54" i="176"/>
  <c r="AE54" i="176"/>
  <c r="Q54" i="176"/>
  <c r="AK54" i="176"/>
  <c r="AM54" i="176"/>
  <c r="AB54" i="176"/>
  <c r="AL54" i="176"/>
  <c r="L54" i="176"/>
  <c r="X54" i="176"/>
  <c r="AN54" i="176"/>
  <c r="AF54" i="176"/>
  <c r="S54" i="176"/>
  <c r="K54" i="176"/>
  <c r="Y54" i="176"/>
  <c r="V90" i="176"/>
  <c r="AB90" i="176"/>
  <c r="AE90" i="176"/>
  <c r="S90" i="176"/>
  <c r="X90" i="176"/>
  <c r="AH90" i="176"/>
  <c r="AJ90" i="176"/>
  <c r="AP90" i="176"/>
  <c r="R50" i="176"/>
  <c r="T50" i="176"/>
  <c r="AM50" i="176"/>
  <c r="AH50" i="176"/>
  <c r="Y50" i="176"/>
  <c r="S50" i="176"/>
  <c r="AB50" i="176"/>
  <c r="AC50" i="176"/>
  <c r="L50" i="176"/>
  <c r="AN50" i="176"/>
  <c r="AG50" i="176"/>
  <c r="AI50" i="176"/>
  <c r="U50" i="176"/>
  <c r="AD50" i="176"/>
  <c r="AE50" i="176"/>
  <c r="N50" i="176"/>
  <c r="X50" i="176"/>
  <c r="O50" i="176"/>
  <c r="AJ50" i="176"/>
  <c r="W50" i="176"/>
  <c r="AP50" i="176"/>
  <c r="Z50" i="176"/>
  <c r="Q50" i="176"/>
  <c r="V50" i="176"/>
  <c r="AT50" i="176"/>
  <c r="M50" i="176"/>
  <c r="P50" i="176"/>
  <c r="K50" i="176"/>
  <c r="AA50" i="176"/>
  <c r="AK50" i="176"/>
  <c r="AF50" i="176"/>
  <c r="AL50" i="176"/>
  <c r="AT104" i="176"/>
  <c r="O104" i="176"/>
  <c r="AK104" i="176"/>
  <c r="AF104" i="176"/>
  <c r="AC104" i="176"/>
  <c r="L104" i="176"/>
  <c r="AL104" i="176"/>
  <c r="AA104" i="176"/>
  <c r="AP104" i="176"/>
  <c r="U104" i="176"/>
  <c r="K104" i="176"/>
  <c r="AG104" i="176"/>
  <c r="AM104" i="176"/>
  <c r="V104" i="176"/>
  <c r="P104" i="176"/>
  <c r="R104" i="176"/>
  <c r="M104" i="176"/>
  <c r="AE104" i="176"/>
  <c r="N104" i="176"/>
  <c r="X104" i="176"/>
  <c r="Z104" i="176"/>
  <c r="T104" i="176"/>
  <c r="AD104" i="176"/>
  <c r="AI104" i="176"/>
  <c r="Q104" i="176"/>
  <c r="AH104" i="176"/>
  <c r="AB104" i="176"/>
  <c r="AN104" i="176"/>
  <c r="S104" i="176"/>
  <c r="Y104" i="176"/>
  <c r="W104" i="176"/>
  <c r="AJ104" i="176"/>
  <c r="K98" i="176"/>
  <c r="T98" i="176"/>
  <c r="Z98" i="176"/>
  <c r="U98" i="176"/>
  <c r="AP98" i="176"/>
  <c r="AH98" i="176"/>
  <c r="AI98" i="176"/>
  <c r="V98" i="176"/>
  <c r="P98" i="176"/>
  <c r="AE98" i="176"/>
  <c r="AA98" i="176"/>
  <c r="S98" i="176"/>
  <c r="O98" i="176"/>
  <c r="AT98" i="176"/>
  <c r="L98" i="176"/>
  <c r="AF98" i="176"/>
  <c r="AN98" i="176"/>
  <c r="X98" i="176"/>
  <c r="AB98" i="176"/>
  <c r="AM98" i="176"/>
  <c r="AK98" i="176"/>
  <c r="M98" i="176"/>
  <c r="Q98" i="176"/>
  <c r="AD98" i="176"/>
  <c r="AC98" i="176"/>
  <c r="AL98" i="176"/>
  <c r="AG98" i="176"/>
  <c r="AJ98" i="176"/>
  <c r="Y98" i="176"/>
  <c r="W98" i="176"/>
  <c r="N98" i="176"/>
  <c r="R98" i="176"/>
  <c r="AJ48" i="220"/>
  <c r="AE48" i="220"/>
  <c r="AI48" i="220"/>
  <c r="Y48" i="220"/>
  <c r="U48" i="220"/>
  <c r="Q48" i="220"/>
  <c r="T48" i="220"/>
  <c r="W48" i="220"/>
  <c r="M48" i="220"/>
  <c r="AL48" i="220"/>
  <c r="L48" i="220"/>
  <c r="AD48" i="220"/>
  <c r="P48" i="220"/>
  <c r="AK48" i="220"/>
  <c r="AB48" i="220"/>
  <c r="N48" i="220"/>
  <c r="V48" i="220"/>
  <c r="AA48" i="220"/>
  <c r="AM48" i="220"/>
  <c r="O48" i="220"/>
  <c r="AG48" i="220"/>
  <c r="K48" i="220"/>
  <c r="R48" i="220"/>
  <c r="S48" i="220"/>
  <c r="AP48" i="220"/>
  <c r="AC48" i="220"/>
  <c r="AT48" i="220"/>
  <c r="AF48" i="220"/>
  <c r="AN48" i="220"/>
  <c r="Z48" i="220"/>
  <c r="X48" i="220"/>
  <c r="AH48" i="220"/>
  <c r="AF124" i="220"/>
  <c r="O124" i="220"/>
  <c r="AI124" i="220"/>
  <c r="V124" i="220"/>
  <c r="M124" i="220"/>
  <c r="AP124" i="220"/>
  <c r="AC124" i="220"/>
  <c r="Y124" i="220"/>
  <c r="AG124" i="220"/>
  <c r="R124" i="220"/>
  <c r="T124" i="220"/>
  <c r="X124" i="220"/>
  <c r="AH124" i="220"/>
  <c r="AA124" i="220"/>
  <c r="AE124" i="220"/>
  <c r="K124" i="220"/>
  <c r="AL124" i="220"/>
  <c r="S124" i="220"/>
  <c r="AD124" i="220"/>
  <c r="AM124" i="220"/>
  <c r="AK124" i="220"/>
  <c r="AN124" i="220"/>
  <c r="U124" i="220"/>
  <c r="L124" i="220"/>
  <c r="AJ124" i="220"/>
  <c r="Z124" i="220"/>
  <c r="AB124" i="220"/>
  <c r="N124" i="220"/>
  <c r="Q124" i="220"/>
  <c r="W124" i="220"/>
  <c r="P124" i="220"/>
  <c r="AT124" i="220"/>
  <c r="AL137" i="176"/>
  <c r="AH137" i="176"/>
  <c r="W137" i="176"/>
  <c r="L137" i="176"/>
  <c r="V137" i="176"/>
  <c r="AE137" i="176"/>
  <c r="X137" i="176"/>
  <c r="N137" i="176"/>
  <c r="AA137" i="176"/>
  <c r="AT137" i="176"/>
  <c r="AM137" i="176"/>
  <c r="AJ137" i="176"/>
  <c r="T137" i="176"/>
  <c r="AK137" i="176"/>
  <c r="AD137" i="176"/>
  <c r="AB137" i="176"/>
  <c r="R137" i="176"/>
  <c r="AP137" i="176"/>
  <c r="Q137" i="176"/>
  <c r="M137" i="176"/>
  <c r="AG137" i="176"/>
  <c r="AI137" i="176"/>
  <c r="Y137" i="176"/>
  <c r="AC137" i="176"/>
  <c r="AN137" i="176"/>
  <c r="O137" i="176"/>
  <c r="AF137" i="176"/>
  <c r="U137" i="176"/>
  <c r="S137" i="176"/>
  <c r="Z137" i="176"/>
  <c r="P137" i="176"/>
  <c r="K137" i="176"/>
  <c r="AN137" i="220"/>
  <c r="T137" i="220"/>
  <c r="AB137" i="220"/>
  <c r="L137" i="220"/>
  <c r="V137" i="220"/>
  <c r="AH137" i="220"/>
  <c r="R137" i="220"/>
  <c r="S137" i="220"/>
  <c r="AC137" i="220"/>
  <c r="X137" i="220"/>
  <c r="AI137" i="220"/>
  <c r="P137" i="220"/>
  <c r="O137" i="220"/>
  <c r="Z137" i="220"/>
  <c r="N137" i="220"/>
  <c r="AM137" i="220"/>
  <c r="AA137" i="220"/>
  <c r="U137" i="220"/>
  <c r="AF137" i="220"/>
  <c r="AD137" i="220"/>
  <c r="W137" i="220"/>
  <c r="Y137" i="220"/>
  <c r="AJ137" i="220"/>
  <c r="AT137" i="220"/>
  <c r="K137" i="220"/>
  <c r="AG137" i="220"/>
  <c r="AP137" i="220"/>
  <c r="Q137" i="220"/>
  <c r="AK137" i="220"/>
  <c r="AL137" i="220"/>
  <c r="AE137" i="220"/>
  <c r="M137" i="220"/>
  <c r="L60" i="220"/>
  <c r="AD60" i="220"/>
  <c r="AM60" i="220"/>
  <c r="S60" i="220"/>
  <c r="Z60" i="220"/>
  <c r="P60" i="220"/>
  <c r="Y60" i="220"/>
  <c r="K60" i="220"/>
  <c r="AE60" i="220"/>
  <c r="W60" i="220"/>
  <c r="AK60" i="220"/>
  <c r="AB60" i="220"/>
  <c r="T60" i="220"/>
  <c r="X60" i="220"/>
  <c r="O60" i="220"/>
  <c r="AG60" i="220"/>
  <c r="AA60" i="220"/>
  <c r="M60" i="220"/>
  <c r="AJ60" i="220"/>
  <c r="R60" i="220"/>
  <c r="Q60" i="220"/>
  <c r="AP60" i="220"/>
  <c r="AI60" i="220"/>
  <c r="V60" i="220"/>
  <c r="U60" i="220"/>
  <c r="AT60" i="220"/>
  <c r="AH60" i="220"/>
  <c r="AC60" i="220"/>
  <c r="N60" i="220"/>
  <c r="AN60" i="220"/>
  <c r="AL60" i="220"/>
  <c r="AF60" i="220"/>
  <c r="AG97" i="220"/>
  <c r="R97" i="220"/>
  <c r="Z97" i="220"/>
  <c r="Q97" i="220"/>
  <c r="M74" i="220"/>
  <c r="AG74" i="220"/>
  <c r="AK74" i="220"/>
  <c r="L74" i="220"/>
  <c r="AI74" i="220"/>
  <c r="T74" i="220"/>
  <c r="AM74" i="220"/>
  <c r="AP74" i="220"/>
  <c r="AF74" i="220"/>
  <c r="AT74" i="220"/>
  <c r="Q74" i="220"/>
  <c r="U74" i="220"/>
  <c r="Y74" i="220"/>
  <c r="AB74" i="220"/>
  <c r="AE74" i="220"/>
  <c r="P74" i="220"/>
  <c r="AN74" i="220"/>
  <c r="S74" i="220"/>
  <c r="X74" i="220"/>
  <c r="AL74" i="220"/>
  <c r="AD74" i="220"/>
  <c r="V74" i="220"/>
  <c r="W74" i="220"/>
  <c r="Z74" i="220"/>
  <c r="R74" i="220"/>
  <c r="N74" i="220"/>
  <c r="AA74" i="220"/>
  <c r="AJ74" i="220"/>
  <c r="O74" i="220"/>
  <c r="K74" i="220"/>
  <c r="AH74" i="220"/>
  <c r="AC74" i="220"/>
  <c r="AD104" i="220"/>
  <c r="AJ104" i="220"/>
  <c r="AT104" i="220"/>
  <c r="AG104" i="220"/>
  <c r="AC104" i="220"/>
  <c r="T104" i="220"/>
  <c r="AF104" i="220"/>
  <c r="K104" i="220"/>
  <c r="M104" i="220"/>
  <c r="AN104" i="220"/>
  <c r="AP104" i="220"/>
  <c r="AA104" i="220"/>
  <c r="AM104" i="220"/>
  <c r="P104" i="220"/>
  <c r="U104" i="220"/>
  <c r="Y104" i="220"/>
  <c r="L104" i="220"/>
  <c r="V104" i="220"/>
  <c r="Z104" i="220"/>
  <c r="AB104" i="220"/>
  <c r="O104" i="220"/>
  <c r="R104" i="220"/>
  <c r="AK104" i="220"/>
  <c r="AE104" i="220"/>
  <c r="AH104" i="220"/>
  <c r="AL104" i="220"/>
  <c r="W104" i="220"/>
  <c r="X104" i="220"/>
  <c r="S104" i="220"/>
  <c r="AI104" i="220"/>
  <c r="Q104" i="220"/>
  <c r="N104" i="220"/>
  <c r="O51" i="176"/>
  <c r="R51" i="176"/>
  <c r="AA51" i="176"/>
  <c r="AP51" i="176"/>
  <c r="AL51" i="176"/>
  <c r="AD51" i="176"/>
  <c r="Y51" i="176"/>
  <c r="AT51" i="176"/>
  <c r="Z51" i="176"/>
  <c r="AF51" i="176"/>
  <c r="AN51" i="176"/>
  <c r="V51" i="176"/>
  <c r="W51" i="176"/>
  <c r="M51" i="176"/>
  <c r="P51" i="176"/>
  <c r="AK51" i="176"/>
  <c r="X51" i="176"/>
  <c r="AH51" i="176"/>
  <c r="AC51" i="176"/>
  <c r="Q51" i="176"/>
  <c r="K51" i="176"/>
  <c r="AI51" i="176"/>
  <c r="N51" i="176"/>
  <c r="AG51" i="176"/>
  <c r="AB51" i="176"/>
  <c r="AJ51" i="176"/>
  <c r="AM51" i="176"/>
  <c r="AE51" i="176"/>
  <c r="U51" i="176"/>
  <c r="L51" i="176"/>
  <c r="S51" i="176"/>
  <c r="T51" i="176"/>
  <c r="W122" i="176"/>
  <c r="AM122" i="176"/>
  <c r="AD122" i="176"/>
  <c r="AC122" i="176"/>
  <c r="R122" i="176"/>
  <c r="AP122" i="176"/>
  <c r="AJ122" i="176"/>
  <c r="AN122" i="176"/>
  <c r="K122" i="176"/>
  <c r="AH122" i="176"/>
  <c r="M122" i="176"/>
  <c r="U122" i="176"/>
  <c r="AE122" i="176"/>
  <c r="P122" i="176"/>
  <c r="AL122" i="176"/>
  <c r="T122" i="176"/>
  <c r="L122" i="176"/>
  <c r="V122" i="176"/>
  <c r="Y122" i="176"/>
  <c r="Q122" i="176"/>
  <c r="X122" i="176"/>
  <c r="AA122" i="176"/>
  <c r="Z122" i="176"/>
  <c r="AB122" i="176"/>
  <c r="AF122" i="176"/>
  <c r="AK122" i="176"/>
  <c r="AI122" i="176"/>
  <c r="N122" i="176"/>
  <c r="S122" i="176"/>
  <c r="AG122" i="176"/>
  <c r="AT122" i="176"/>
  <c r="O122" i="176"/>
  <c r="U102" i="176"/>
  <c r="AM102" i="176"/>
  <c r="T102" i="176"/>
  <c r="K102" i="176"/>
  <c r="M102" i="176"/>
  <c r="AB102" i="176"/>
  <c r="V102" i="176"/>
  <c r="AP102" i="176"/>
  <c r="X102" i="176"/>
  <c r="AC102" i="176"/>
  <c r="R102" i="176"/>
  <c r="AK102" i="176"/>
  <c r="P102" i="176"/>
  <c r="AA102" i="176"/>
  <c r="S102" i="176"/>
  <c r="L102" i="176"/>
  <c r="Z102" i="176"/>
  <c r="AD102" i="176"/>
  <c r="N102" i="176"/>
  <c r="AE102" i="176"/>
  <c r="Q102" i="176"/>
  <c r="AN102" i="176"/>
  <c r="Y102" i="176"/>
  <c r="AI102" i="176"/>
  <c r="O102" i="176"/>
  <c r="AF102" i="176"/>
  <c r="AJ102" i="176"/>
  <c r="W102" i="176"/>
  <c r="AT102" i="176"/>
  <c r="AH102" i="176"/>
  <c r="AG102" i="176"/>
  <c r="AL102" i="176"/>
  <c r="L86" i="220"/>
  <c r="W86" i="220"/>
  <c r="AA86" i="220"/>
  <c r="AI86" i="220"/>
  <c r="K86" i="220"/>
  <c r="AH86" i="220"/>
  <c r="AF86" i="220"/>
  <c r="O86" i="220"/>
  <c r="X86" i="220"/>
  <c r="AM86" i="220"/>
  <c r="AJ86" i="220"/>
  <c r="S86" i="220"/>
  <c r="Z86" i="220"/>
  <c r="AT86" i="220"/>
  <c r="AD86" i="220"/>
  <c r="R86" i="220"/>
  <c r="N86" i="220"/>
  <c r="AG86" i="220"/>
  <c r="V86" i="220"/>
  <c r="AL86" i="220"/>
  <c r="Y86" i="220"/>
  <c r="AB86" i="220"/>
  <c r="AC86" i="220"/>
  <c r="M86" i="220"/>
  <c r="AE86" i="220"/>
  <c r="P86" i="220"/>
  <c r="AK86" i="220"/>
  <c r="Q86" i="220"/>
  <c r="AN86" i="220"/>
  <c r="AP86" i="220"/>
  <c r="T86" i="220"/>
  <c r="U86" i="220"/>
  <c r="AL58" i="220"/>
  <c r="AH83" i="176"/>
  <c r="AB83" i="176"/>
  <c r="AG83" i="176"/>
  <c r="U83" i="176"/>
  <c r="AL83" i="176"/>
  <c r="AC83" i="176"/>
  <c r="X83" i="176"/>
  <c r="W83" i="176"/>
  <c r="Y98" i="220"/>
  <c r="AN98" i="220"/>
  <c r="V98" i="220"/>
  <c r="AF98" i="220"/>
  <c r="R98" i="220"/>
  <c r="AP98" i="220"/>
  <c r="AI98" i="220"/>
  <c r="M98" i="220"/>
  <c r="X98" i="220"/>
  <c r="L98" i="220"/>
  <c r="AG98" i="220"/>
  <c r="Z98" i="220"/>
  <c r="AJ98" i="220"/>
  <c r="T98" i="220"/>
  <c r="AB98" i="220"/>
  <c r="Q98" i="220"/>
  <c r="AL98" i="220"/>
  <c r="AE98" i="220"/>
  <c r="AH98" i="220"/>
  <c r="AA98" i="220"/>
  <c r="AC98" i="220"/>
  <c r="O98" i="220"/>
  <c r="AM98" i="220"/>
  <c r="AD98" i="220"/>
  <c r="N98" i="220"/>
  <c r="S98" i="220"/>
  <c r="W98" i="220"/>
  <c r="AK98" i="220"/>
  <c r="K98" i="220"/>
  <c r="AT98" i="220"/>
  <c r="P98" i="220"/>
  <c r="U98" i="220"/>
  <c r="R126" i="220"/>
  <c r="V126" i="220"/>
  <c r="Y126" i="220"/>
  <c r="U126" i="220"/>
  <c r="N126" i="220"/>
  <c r="AN126" i="220"/>
  <c r="W126" i="220"/>
  <c r="Q126" i="220"/>
  <c r="Z126" i="220"/>
  <c r="AA126" i="220"/>
  <c r="AC126" i="220"/>
  <c r="AB126" i="220"/>
  <c r="L126" i="220"/>
  <c r="K126" i="220"/>
  <c r="AH126" i="220"/>
  <c r="AG77" i="220"/>
  <c r="U77" i="220"/>
  <c r="AB77" i="220"/>
  <c r="V77" i="220"/>
  <c r="AT77" i="220"/>
  <c r="O77" i="220"/>
  <c r="X77" i="220"/>
  <c r="W77" i="220"/>
  <c r="T77" i="220"/>
  <c r="K77" i="220"/>
  <c r="AH77" i="220"/>
  <c r="AK77" i="220"/>
  <c r="AN77" i="220"/>
  <c r="Z77" i="220"/>
  <c r="AI77" i="220"/>
  <c r="N77" i="220"/>
  <c r="AJ77" i="220"/>
  <c r="AC77" i="220"/>
  <c r="S77" i="220"/>
  <c r="M77" i="220"/>
  <c r="AF77" i="220"/>
  <c r="AE77" i="220"/>
  <c r="Y77" i="220"/>
  <c r="AM77" i="220"/>
  <c r="AA77" i="220"/>
  <c r="AL77" i="220"/>
  <c r="AP77" i="220"/>
  <c r="P77" i="220"/>
  <c r="R77" i="220"/>
  <c r="AD77" i="220"/>
  <c r="L77" i="220"/>
  <c r="Q77" i="220"/>
  <c r="U105" i="176"/>
  <c r="Z105" i="176"/>
  <c r="AT105" i="176"/>
  <c r="K105" i="176"/>
  <c r="AA105" i="176"/>
  <c r="AC105" i="176"/>
  <c r="AB105" i="176"/>
  <c r="AE105" i="176"/>
  <c r="AK105" i="176"/>
  <c r="AI105" i="176"/>
  <c r="AL105" i="176"/>
  <c r="AP105" i="176"/>
  <c r="R105" i="176"/>
  <c r="AG105" i="176"/>
  <c r="P105" i="176"/>
  <c r="AN105" i="176"/>
  <c r="AH105" i="176"/>
  <c r="M105" i="176"/>
  <c r="Y105" i="176"/>
  <c r="AF105" i="176"/>
  <c r="L105" i="176"/>
  <c r="T105" i="176"/>
  <c r="AM105" i="176"/>
  <c r="Q105" i="176"/>
  <c r="AJ105" i="176"/>
  <c r="AD105" i="176"/>
  <c r="O105" i="176"/>
  <c r="N105" i="176"/>
  <c r="V105" i="176"/>
  <c r="S105" i="176"/>
  <c r="X105" i="176"/>
  <c r="W105" i="176"/>
  <c r="T68" i="220"/>
  <c r="M68" i="220"/>
  <c r="S68" i="220"/>
  <c r="AL68" i="220"/>
  <c r="AP68" i="220"/>
  <c r="AG68" i="220"/>
  <c r="AN68" i="220"/>
  <c r="N68" i="220"/>
  <c r="AA68" i="220"/>
  <c r="Q68" i="220"/>
  <c r="AE68" i="220"/>
  <c r="AB68" i="220"/>
  <c r="P68" i="220"/>
  <c r="U68" i="220"/>
  <c r="V68" i="220"/>
  <c r="Y68" i="220"/>
  <c r="AK68" i="220"/>
  <c r="AD68" i="220"/>
  <c r="AF68" i="220"/>
  <c r="Z68" i="220"/>
  <c r="AJ68" i="220"/>
  <c r="O68" i="220"/>
  <c r="W68" i="220"/>
  <c r="R68" i="220"/>
  <c r="K68" i="220"/>
  <c r="L68" i="220"/>
  <c r="X68" i="220"/>
  <c r="AC68" i="220"/>
  <c r="AH68" i="220"/>
  <c r="AI68" i="220"/>
  <c r="AT68" i="220"/>
  <c r="AM68" i="220"/>
  <c r="AC108" i="220"/>
  <c r="Q108" i="220"/>
  <c r="T108" i="220"/>
  <c r="R108" i="220"/>
  <c r="Z108" i="220"/>
  <c r="Y108" i="220"/>
  <c r="AH108" i="220"/>
  <c r="P108" i="220"/>
  <c r="AA108" i="220"/>
  <c r="AP108" i="220"/>
  <c r="V108" i="220"/>
  <c r="AN108" i="220"/>
  <c r="AT108" i="220"/>
  <c r="AF108" i="220"/>
  <c r="AD108" i="220"/>
  <c r="U108" i="220"/>
  <c r="AK108" i="220"/>
  <c r="AM108" i="220"/>
  <c r="M108" i="220"/>
  <c r="W108" i="220"/>
  <c r="X108" i="220"/>
  <c r="K108" i="220"/>
  <c r="AL108" i="220"/>
  <c r="AE108" i="220"/>
  <c r="O108" i="220"/>
  <c r="N108" i="220"/>
  <c r="AI108" i="220"/>
  <c r="AG108" i="220"/>
  <c r="S108" i="220"/>
  <c r="L108" i="220"/>
  <c r="AB108" i="220"/>
  <c r="AJ108" i="220"/>
  <c r="AD97" i="176"/>
  <c r="AL97" i="176"/>
  <c r="AG97" i="176"/>
  <c r="AB97" i="176"/>
  <c r="AF97" i="176"/>
  <c r="AC97" i="176"/>
  <c r="AN97" i="176"/>
  <c r="L97" i="176"/>
  <c r="N97" i="176"/>
  <c r="AP97" i="176"/>
  <c r="R97" i="176"/>
  <c r="P97" i="176"/>
  <c r="Q97" i="176"/>
  <c r="S97" i="176"/>
  <c r="W97" i="176"/>
  <c r="AM97" i="176"/>
  <c r="K97" i="176"/>
  <c r="AE97" i="176"/>
  <c r="AK97" i="176"/>
  <c r="AT97" i="176"/>
  <c r="V97" i="176"/>
  <c r="AI97" i="176"/>
  <c r="O97" i="176"/>
  <c r="M97" i="176"/>
  <c r="Z97" i="176"/>
  <c r="AA97" i="176"/>
  <c r="X97" i="176"/>
  <c r="T97" i="176"/>
  <c r="AJ97" i="176"/>
  <c r="AH97" i="176"/>
  <c r="U97" i="176"/>
  <c r="Y97" i="176"/>
  <c r="AD53" i="176"/>
  <c r="AA53" i="176"/>
  <c r="AI53" i="176"/>
  <c r="AJ53" i="176"/>
  <c r="N53" i="176"/>
  <c r="K53" i="176"/>
  <c r="M53" i="176"/>
  <c r="AH53" i="176"/>
  <c r="O53" i="176"/>
  <c r="AM53" i="176"/>
  <c r="Z53" i="176"/>
  <c r="AT53" i="176"/>
  <c r="AE53" i="176"/>
  <c r="L53" i="176"/>
  <c r="AL53" i="176"/>
  <c r="AC53" i="176"/>
  <c r="AN53" i="176"/>
  <c r="AP53" i="176"/>
  <c r="P53" i="176"/>
  <c r="X53" i="176"/>
  <c r="AB53" i="176"/>
  <c r="Q53" i="176"/>
  <c r="AF53" i="176"/>
  <c r="R53" i="176"/>
  <c r="W53" i="176"/>
  <c r="Y53" i="176"/>
  <c r="U53" i="176"/>
  <c r="S53" i="176"/>
  <c r="AG53" i="176"/>
  <c r="T53" i="176"/>
  <c r="V53" i="176"/>
  <c r="AK53" i="176"/>
  <c r="AM114" i="220"/>
  <c r="AG114" i="220"/>
  <c r="M114" i="220"/>
  <c r="L114" i="220"/>
  <c r="AB114" i="220"/>
  <c r="P114" i="220"/>
  <c r="N114" i="220"/>
  <c r="AD114" i="220"/>
  <c r="AP114" i="220"/>
  <c r="AC114" i="220"/>
  <c r="AN114" i="220"/>
  <c r="Z114" i="220"/>
  <c r="V114" i="220"/>
  <c r="AJ114" i="220"/>
  <c r="AI114" i="220"/>
  <c r="AK114" i="220"/>
  <c r="Y114" i="220"/>
  <c r="AA114" i="220"/>
  <c r="W114" i="220"/>
  <c r="X114" i="220"/>
  <c r="AH114" i="220"/>
  <c r="S114" i="220"/>
  <c r="T114" i="220"/>
  <c r="U114" i="220"/>
  <c r="Q114" i="220"/>
  <c r="AT114" i="220"/>
  <c r="AF114" i="220"/>
  <c r="R114" i="220"/>
  <c r="K114" i="220"/>
  <c r="O114" i="220"/>
  <c r="AL114" i="220"/>
  <c r="AE114" i="220"/>
  <c r="V53" i="220"/>
  <c r="AN53" i="220"/>
  <c r="AC53" i="220"/>
  <c r="AA53" i="220"/>
  <c r="M53" i="220"/>
  <c r="AF53" i="220"/>
  <c r="AK53" i="220"/>
  <c r="Q53" i="220"/>
  <c r="X53" i="220"/>
  <c r="N53" i="220"/>
  <c r="O53" i="220"/>
  <c r="AJ53" i="220"/>
  <c r="AT53" i="220"/>
  <c r="AB53" i="220"/>
  <c r="Y53" i="220"/>
  <c r="L53" i="220"/>
  <c r="AM53" i="220"/>
  <c r="K53" i="220"/>
  <c r="AL53" i="220"/>
  <c r="R53" i="220"/>
  <c r="AI53" i="220"/>
  <c r="AP53" i="220"/>
  <c r="P53" i="220"/>
  <c r="AD53" i="220"/>
  <c r="AE53" i="220"/>
  <c r="Z53" i="220"/>
  <c r="S53" i="220"/>
  <c r="AG53" i="220"/>
  <c r="W53" i="220"/>
  <c r="T53" i="220"/>
  <c r="AH53" i="220"/>
  <c r="U53" i="220"/>
  <c r="AI59" i="176"/>
  <c r="L59" i="176"/>
  <c r="O59" i="176"/>
  <c r="Z59" i="176"/>
  <c r="N59" i="176"/>
  <c r="AT59" i="176"/>
  <c r="K59" i="176"/>
  <c r="P59" i="176"/>
  <c r="R59" i="176"/>
  <c r="T59" i="176"/>
  <c r="X59" i="176"/>
  <c r="AJ59" i="176"/>
  <c r="AM59" i="176"/>
  <c r="M59" i="176"/>
  <c r="AN59" i="176"/>
  <c r="AD59" i="176"/>
  <c r="AH59" i="176"/>
  <c r="AG59" i="176"/>
  <c r="AB59" i="176"/>
  <c r="V59" i="176"/>
  <c r="AL59" i="176"/>
  <c r="AK59" i="176"/>
  <c r="AA59" i="176"/>
  <c r="W59" i="176"/>
  <c r="Y59" i="176"/>
  <c r="S59" i="176"/>
  <c r="AF59" i="176"/>
  <c r="Q59" i="176"/>
  <c r="AP59" i="176"/>
  <c r="AE59" i="176"/>
  <c r="U59" i="176"/>
  <c r="AC59" i="176"/>
  <c r="M134" i="176"/>
  <c r="V134" i="176"/>
  <c r="AD134" i="176"/>
  <c r="AM134" i="176"/>
  <c r="O134" i="176"/>
  <c r="W134" i="176"/>
  <c r="AE134" i="176"/>
  <c r="AN134" i="176"/>
  <c r="P134" i="176"/>
  <c r="X134" i="176"/>
  <c r="AF134" i="176"/>
  <c r="AP134" i="176"/>
  <c r="Q134" i="176"/>
  <c r="Y134" i="176"/>
  <c r="AH134" i="176"/>
  <c r="AG134" i="176"/>
  <c r="R134" i="176"/>
  <c r="Z134" i="176"/>
  <c r="AI134" i="176"/>
  <c r="N134" i="176"/>
  <c r="S134" i="176"/>
  <c r="AA134" i="176"/>
  <c r="AJ134" i="176"/>
  <c r="AB134" i="176"/>
  <c r="AC134" i="176"/>
  <c r="AK134" i="176"/>
  <c r="AL134" i="176"/>
  <c r="K134" i="176"/>
  <c r="L134" i="176"/>
  <c r="T134" i="176"/>
  <c r="U134" i="176"/>
  <c r="AT134" i="176"/>
  <c r="U113" i="176"/>
  <c r="AR113" i="176" s="1"/>
  <c r="O113" i="176"/>
  <c r="AI113" i="176"/>
  <c r="AF113" i="176"/>
  <c r="AJ113" i="176"/>
  <c r="AE113" i="176"/>
  <c r="Q113" i="176"/>
  <c r="T113" i="176"/>
  <c r="AK113" i="176"/>
  <c r="AN113" i="176"/>
  <c r="AH113" i="176"/>
  <c r="K113" i="176"/>
  <c r="Y113" i="176"/>
  <c r="X113" i="176"/>
  <c r="M113" i="176"/>
  <c r="L113" i="176"/>
  <c r="AC113" i="176"/>
  <c r="AA113" i="176"/>
  <c r="P113" i="176"/>
  <c r="AL113" i="176"/>
  <c r="AP113" i="176"/>
  <c r="AT113" i="176"/>
  <c r="V113" i="176"/>
  <c r="W113" i="176"/>
  <c r="AM113" i="176"/>
  <c r="S113" i="176"/>
  <c r="R113" i="176"/>
  <c r="N113" i="176"/>
  <c r="Z113" i="176"/>
  <c r="AB113" i="176"/>
  <c r="AD113" i="176"/>
  <c r="AG113" i="176"/>
  <c r="M110" i="220"/>
  <c r="K110" i="220"/>
  <c r="R110" i="220"/>
  <c r="N110" i="220"/>
  <c r="X110" i="220"/>
  <c r="AJ110" i="220"/>
  <c r="AH110" i="220"/>
  <c r="AM110" i="220"/>
  <c r="AI110" i="220"/>
  <c r="AE110" i="220"/>
  <c r="AC110" i="220"/>
  <c r="P110" i="220"/>
  <c r="AF110" i="220"/>
  <c r="Z110" i="220"/>
  <c r="AB110" i="220"/>
  <c r="AN110" i="220"/>
  <c r="S110" i="220"/>
  <c r="T110" i="220"/>
  <c r="AT110" i="220"/>
  <c r="AA110" i="220"/>
  <c r="V110" i="220"/>
  <c r="Y110" i="220"/>
  <c r="O110" i="220"/>
  <c r="AK110" i="220"/>
  <c r="AD110" i="220"/>
  <c r="AG110" i="220"/>
  <c r="Q110" i="220"/>
  <c r="L110" i="220"/>
  <c r="AP110" i="220"/>
  <c r="U110" i="220"/>
  <c r="AL110" i="220"/>
  <c r="W110" i="220"/>
  <c r="AE111" i="220"/>
  <c r="P111" i="220"/>
  <c r="AT111" i="220"/>
  <c r="AF111" i="220"/>
  <c r="AD111" i="220"/>
  <c r="AB111" i="220"/>
  <c r="M111" i="220"/>
  <c r="V111" i="220"/>
  <c r="R111" i="220"/>
  <c r="AH111" i="220"/>
  <c r="W111" i="220"/>
  <c r="S111" i="220"/>
  <c r="AN111" i="220"/>
  <c r="T111" i="220"/>
  <c r="Q111" i="220"/>
  <c r="AM111" i="220"/>
  <c r="N111" i="220"/>
  <c r="AI111" i="220"/>
  <c r="AP111" i="220"/>
  <c r="AA111" i="220"/>
  <c r="X111" i="220"/>
  <c r="Y111" i="220"/>
  <c r="AC111" i="220"/>
  <c r="AJ111" i="220"/>
  <c r="AL111" i="220"/>
  <c r="L111" i="220"/>
  <c r="AK111" i="220"/>
  <c r="K111" i="220"/>
  <c r="AG111" i="220"/>
  <c r="O111" i="220"/>
  <c r="Z111" i="220"/>
  <c r="U111" i="220"/>
  <c r="AD122" i="220"/>
  <c r="AF122" i="220"/>
  <c r="T122" i="220"/>
  <c r="L122" i="220"/>
  <c r="Y122" i="220"/>
  <c r="AC122" i="220"/>
  <c r="AT122" i="220"/>
  <c r="V122" i="220"/>
  <c r="R122" i="220"/>
  <c r="AP122" i="220"/>
  <c r="AA122" i="220"/>
  <c r="P122" i="220"/>
  <c r="AL122" i="220"/>
  <c r="AK122" i="220"/>
  <c r="K122" i="220"/>
  <c r="X122" i="220"/>
  <c r="AB122" i="220"/>
  <c r="Z122" i="220"/>
  <c r="N122" i="220"/>
  <c r="M122" i="220"/>
  <c r="AI122" i="220"/>
  <c r="S122" i="220"/>
  <c r="O122" i="220"/>
  <c r="AJ122" i="220"/>
  <c r="AM122" i="220"/>
  <c r="W122" i="220"/>
  <c r="AN122" i="220"/>
  <c r="AE122" i="220"/>
  <c r="AH122" i="220"/>
  <c r="U122" i="220"/>
  <c r="AG122" i="220"/>
  <c r="Q122" i="220"/>
  <c r="Z41" i="176"/>
  <c r="L41" i="176"/>
  <c r="AM41" i="176"/>
  <c r="W41" i="176"/>
  <c r="AD41" i="176"/>
  <c r="X41" i="176"/>
  <c r="AI41" i="176"/>
  <c r="AF41" i="176"/>
  <c r="U41" i="176"/>
  <c r="AA41" i="176"/>
  <c r="Q41" i="176"/>
  <c r="AC41" i="176"/>
  <c r="P41" i="176"/>
  <c r="AB41" i="176"/>
  <c r="V41" i="176"/>
  <c r="R41" i="176"/>
  <c r="M41" i="176"/>
  <c r="AJ41" i="176"/>
  <c r="AH41" i="176"/>
  <c r="AT41" i="176"/>
  <c r="S41" i="176"/>
  <c r="AN41" i="176"/>
  <c r="O41" i="176"/>
  <c r="K41" i="176"/>
  <c r="AE41" i="176"/>
  <c r="N41" i="176"/>
  <c r="AK41" i="176"/>
  <c r="AP41" i="176"/>
  <c r="AL41" i="176"/>
  <c r="T41" i="176"/>
  <c r="Y41" i="176"/>
  <c r="AG41" i="176"/>
  <c r="V102" i="220"/>
  <c r="AF102" i="220"/>
  <c r="N102" i="220"/>
  <c r="AH102" i="220"/>
  <c r="Y102" i="220"/>
  <c r="AA102" i="220"/>
  <c r="AG102" i="220"/>
  <c r="AP102" i="220"/>
  <c r="O102" i="220"/>
  <c r="AL102" i="220"/>
  <c r="AJ102" i="220"/>
  <c r="Z102" i="220"/>
  <c r="AE102" i="220"/>
  <c r="AN102" i="220"/>
  <c r="U102" i="220"/>
  <c r="T102" i="220"/>
  <c r="AD102" i="220"/>
  <c r="R102" i="220"/>
  <c r="P102" i="220"/>
  <c r="AM102" i="220"/>
  <c r="AT102" i="220"/>
  <c r="AK102" i="220"/>
  <c r="AC102" i="220"/>
  <c r="X102" i="220"/>
  <c r="AI102" i="220"/>
  <c r="AB102" i="220"/>
  <c r="S102" i="220"/>
  <c r="Q102" i="220"/>
  <c r="K102" i="220"/>
  <c r="L102" i="220"/>
  <c r="M102" i="220"/>
  <c r="W102" i="220"/>
  <c r="AJ95" i="176"/>
  <c r="S95" i="176"/>
  <c r="O95" i="176"/>
  <c r="AE95" i="176"/>
  <c r="AI95" i="176"/>
  <c r="AH95" i="176"/>
  <c r="K95" i="176"/>
  <c r="L95" i="176"/>
  <c r="AB95" i="176"/>
  <c r="AD95" i="176"/>
  <c r="R95" i="176"/>
  <c r="AN95" i="176"/>
  <c r="AF95" i="176"/>
  <c r="AT95" i="176"/>
  <c r="M95" i="176"/>
  <c r="AL95" i="176"/>
  <c r="T95" i="176"/>
  <c r="Y95" i="176"/>
  <c r="U95" i="176"/>
  <c r="AM95" i="176"/>
  <c r="Z95" i="176"/>
  <c r="AA95" i="176"/>
  <c r="X95" i="176"/>
  <c r="W95" i="176"/>
  <c r="Q95" i="176"/>
  <c r="AP95" i="176"/>
  <c r="N95" i="176"/>
  <c r="AK95" i="176"/>
  <c r="V95" i="176"/>
  <c r="AC95" i="176"/>
  <c r="AG95" i="176"/>
  <c r="P95" i="176"/>
  <c r="AP94" i="176"/>
  <c r="U94" i="176"/>
  <c r="AE94" i="176"/>
  <c r="AB94" i="176"/>
  <c r="AC94" i="176"/>
  <c r="AG94" i="176"/>
  <c r="AD94" i="176"/>
  <c r="AF94" i="176"/>
  <c r="T94" i="176"/>
  <c r="AA94" i="176"/>
  <c r="AT94" i="176"/>
  <c r="AH94" i="176"/>
  <c r="X94" i="176"/>
  <c r="N94" i="176"/>
  <c r="V94" i="176"/>
  <c r="Y94" i="176"/>
  <c r="L94" i="176"/>
  <c r="O94" i="176"/>
  <c r="M94" i="176"/>
  <c r="K94" i="176"/>
  <c r="AN94" i="176"/>
  <c r="Z94" i="176"/>
  <c r="AI94" i="176"/>
  <c r="R94" i="176"/>
  <c r="AK94" i="176"/>
  <c r="AM94" i="176"/>
  <c r="AL94" i="176"/>
  <c r="S94" i="176"/>
  <c r="Q94" i="176"/>
  <c r="P94" i="176"/>
  <c r="AJ94" i="176"/>
  <c r="W94" i="176"/>
  <c r="AC45" i="176"/>
  <c r="AK45" i="176"/>
  <c r="S45" i="176"/>
  <c r="AM45" i="176"/>
  <c r="U45" i="176"/>
  <c r="N45" i="176"/>
  <c r="AD45" i="176"/>
  <c r="O45" i="176"/>
  <c r="AN45" i="176"/>
  <c r="AG45" i="176"/>
  <c r="AP45" i="176"/>
  <c r="AE45" i="176"/>
  <c r="AA45" i="176"/>
  <c r="AL45" i="176"/>
  <c r="Z45" i="176"/>
  <c r="AB45" i="176"/>
  <c r="V45" i="176"/>
  <c r="Y45" i="176"/>
  <c r="X45" i="176"/>
  <c r="K45" i="176"/>
  <c r="AH45" i="176"/>
  <c r="W45" i="176"/>
  <c r="P45" i="176"/>
  <c r="AJ45" i="176"/>
  <c r="L45" i="176"/>
  <c r="M45" i="176"/>
  <c r="AF45" i="176"/>
  <c r="AT45" i="176"/>
  <c r="AI45" i="176"/>
  <c r="Q45" i="176"/>
  <c r="R45" i="176"/>
  <c r="T45" i="176"/>
  <c r="Z91" i="220"/>
  <c r="P91" i="220"/>
  <c r="M91" i="220"/>
  <c r="AA91" i="220"/>
  <c r="AG91" i="220"/>
  <c r="V91" i="220"/>
  <c r="Q91" i="220"/>
  <c r="AC91" i="220"/>
  <c r="R91" i="220"/>
  <c r="AI91" i="220"/>
  <c r="W91" i="220"/>
  <c r="N91" i="220"/>
  <c r="T91" i="220"/>
  <c r="AT91" i="220"/>
  <c r="AM91" i="220"/>
  <c r="AP91" i="220"/>
  <c r="Y91" i="220"/>
  <c r="AK91" i="220"/>
  <c r="O91" i="220"/>
  <c r="AF91" i="220"/>
  <c r="AE91" i="220"/>
  <c r="U91" i="220"/>
  <c r="AD91" i="220"/>
  <c r="S91" i="220"/>
  <c r="AH91" i="220"/>
  <c r="AL91" i="220"/>
  <c r="L91" i="220"/>
  <c r="K91" i="220"/>
  <c r="AJ91" i="220"/>
  <c r="AB91" i="220"/>
  <c r="AN91" i="220"/>
  <c r="X91" i="220"/>
  <c r="AC73" i="220"/>
  <c r="L73" i="220"/>
  <c r="AF73" i="220"/>
  <c r="Y73" i="220"/>
  <c r="N73" i="220"/>
  <c r="Q73" i="220"/>
  <c r="AJ73" i="220"/>
  <c r="AA73" i="220"/>
  <c r="AT73" i="220"/>
  <c r="AI73" i="220"/>
  <c r="Z73" i="220"/>
  <c r="P73" i="220"/>
  <c r="AK73" i="220"/>
  <c r="S73" i="220"/>
  <c r="AN73" i="220"/>
  <c r="AM73" i="220"/>
  <c r="R73" i="220"/>
  <c r="X73" i="220"/>
  <c r="AP73" i="220"/>
  <c r="AB73" i="220"/>
  <c r="V73" i="220"/>
  <c r="AE73" i="220"/>
  <c r="AH73" i="220"/>
  <c r="O73" i="220"/>
  <c r="M73" i="220"/>
  <c r="AL73" i="220"/>
  <c r="AG73" i="220"/>
  <c r="W73" i="220"/>
  <c r="K73" i="220"/>
  <c r="AD73" i="220"/>
  <c r="U73" i="220"/>
  <c r="T73" i="220"/>
  <c r="Z88" i="176"/>
  <c r="P88" i="176"/>
  <c r="AG88" i="176"/>
  <c r="M88" i="176"/>
  <c r="AJ88" i="176"/>
  <c r="K88" i="176"/>
  <c r="S88" i="176"/>
  <c r="AK88" i="176"/>
  <c r="R88" i="176"/>
  <c r="AH88" i="176"/>
  <c r="V88" i="176"/>
  <c r="N88" i="176"/>
  <c r="W88" i="176"/>
  <c r="AM88" i="176"/>
  <c r="O88" i="176"/>
  <c r="AT88" i="176"/>
  <c r="AN88" i="176"/>
  <c r="AP88" i="176"/>
  <c r="T88" i="176"/>
  <c r="AF88" i="176"/>
  <c r="Q88" i="176"/>
  <c r="AR88" i="176" s="1"/>
  <c r="AC88" i="176"/>
  <c r="AB88" i="176"/>
  <c r="U88" i="176"/>
  <c r="AA88" i="176"/>
  <c r="AI88" i="176"/>
  <c r="Y88" i="176"/>
  <c r="AD88" i="176"/>
  <c r="AE88" i="176"/>
  <c r="X88" i="176"/>
  <c r="AL88" i="176"/>
  <c r="L88" i="176"/>
  <c r="AB60" i="176"/>
  <c r="AA60" i="176"/>
  <c r="V60" i="176"/>
  <c r="AM60" i="176"/>
  <c r="AG60" i="176"/>
  <c r="M60" i="176"/>
  <c r="AH60" i="176"/>
  <c r="AE60" i="176"/>
  <c r="AT60" i="176"/>
  <c r="AL60" i="176"/>
  <c r="S60" i="176"/>
  <c r="AJ60" i="176"/>
  <c r="AI60" i="176"/>
  <c r="R60" i="176"/>
  <c r="O60" i="176"/>
  <c r="AP60" i="176"/>
  <c r="W60" i="176"/>
  <c r="AK60" i="176"/>
  <c r="P60" i="176"/>
  <c r="Y60" i="176"/>
  <c r="AD60" i="176"/>
  <c r="T60" i="176"/>
  <c r="AN60" i="176"/>
  <c r="Z60" i="176"/>
  <c r="Q60" i="176"/>
  <c r="AR60" i="176" s="1"/>
  <c r="K60" i="176"/>
  <c r="L60" i="176"/>
  <c r="AC60" i="176"/>
  <c r="U60" i="176"/>
  <c r="N60" i="176"/>
  <c r="AF60" i="176"/>
  <c r="X60" i="176"/>
  <c r="AP101" i="220"/>
  <c r="AB101" i="220"/>
  <c r="AG101" i="220"/>
  <c r="T101" i="220"/>
  <c r="M101" i="220"/>
  <c r="AI101" i="220"/>
  <c r="Z101" i="220"/>
  <c r="AJ101" i="220"/>
  <c r="S101" i="220"/>
  <c r="X101" i="220"/>
  <c r="AN101" i="220"/>
  <c r="K101" i="220"/>
  <c r="AA101" i="220"/>
  <c r="AC101" i="220"/>
  <c r="Y101" i="220"/>
  <c r="AT101" i="220"/>
  <c r="W101" i="220"/>
  <c r="AH101" i="220"/>
  <c r="V101" i="220"/>
  <c r="AL101" i="220"/>
  <c r="AE101" i="220"/>
  <c r="AM101" i="220"/>
  <c r="L101" i="220"/>
  <c r="AD101" i="220"/>
  <c r="U101" i="220"/>
  <c r="R101" i="220"/>
  <c r="AK101" i="220"/>
  <c r="Q101" i="220"/>
  <c r="P101" i="220"/>
  <c r="O101" i="220"/>
  <c r="AF101" i="220"/>
  <c r="N101" i="220"/>
  <c r="AD41" i="220"/>
  <c r="K41" i="220"/>
  <c r="O41" i="220"/>
  <c r="M41" i="220"/>
  <c r="AN41" i="220"/>
  <c r="AE41" i="220"/>
  <c r="W41" i="220"/>
  <c r="AM41" i="220"/>
  <c r="U41" i="220"/>
  <c r="AH41" i="220"/>
  <c r="R41" i="220"/>
  <c r="AJ41" i="220"/>
  <c r="Z41" i="220"/>
  <c r="AL41" i="220"/>
  <c r="AT41" i="220"/>
  <c r="AC41" i="220"/>
  <c r="S41" i="220"/>
  <c r="V41" i="220"/>
  <c r="X41" i="220"/>
  <c r="L41" i="220"/>
  <c r="AI41" i="220"/>
  <c r="AK41" i="220"/>
  <c r="Q41" i="220"/>
  <c r="AB41" i="220"/>
  <c r="Y41" i="220"/>
  <c r="AG41" i="220"/>
  <c r="T41" i="220"/>
  <c r="AF41" i="220"/>
  <c r="AP41" i="220"/>
  <c r="N41" i="220"/>
  <c r="P41" i="220"/>
  <c r="AA41" i="220"/>
  <c r="N94" i="220"/>
  <c r="AG94" i="220"/>
  <c r="AN94" i="220"/>
  <c r="P94" i="220"/>
  <c r="V94" i="220"/>
  <c r="AB94" i="220"/>
  <c r="T94" i="220"/>
  <c r="L94" i="220"/>
  <c r="W94" i="220"/>
  <c r="AJ94" i="220"/>
  <c r="AA94" i="220"/>
  <c r="K94" i="220"/>
  <c r="U94" i="220"/>
  <c r="O94" i="220"/>
  <c r="AK94" i="220"/>
  <c r="R94" i="220"/>
  <c r="X94" i="220"/>
  <c r="AD94" i="220"/>
  <c r="AM94" i="220"/>
  <c r="M94" i="220"/>
  <c r="Q94" i="220"/>
  <c r="Z94" i="220"/>
  <c r="AP94" i="220"/>
  <c r="AL94" i="220"/>
  <c r="AE94" i="220"/>
  <c r="AC94" i="220"/>
  <c r="AF94" i="220"/>
  <c r="S94" i="220"/>
  <c r="AH94" i="220"/>
  <c r="Y94" i="220"/>
  <c r="AT94" i="220"/>
  <c r="AI94" i="220"/>
  <c r="P54" i="220"/>
  <c r="R54" i="220"/>
  <c r="AK54" i="220"/>
  <c r="AP54" i="220"/>
  <c r="U54" i="220"/>
  <c r="K54" i="220"/>
  <c r="AF54" i="220"/>
  <c r="Y54" i="220"/>
  <c r="Z54" i="220"/>
  <c r="AJ54" i="220"/>
  <c r="S54" i="220"/>
  <c r="X54" i="220"/>
  <c r="AI54" i="220"/>
  <c r="AH54" i="220"/>
  <c r="T54" i="220"/>
  <c r="W54" i="220"/>
  <c r="AC54" i="220"/>
  <c r="L54" i="220"/>
  <c r="AT54" i="220"/>
  <c r="M54" i="220"/>
  <c r="AL54" i="220"/>
  <c r="AD54" i="220"/>
  <c r="O54" i="220"/>
  <c r="N54" i="220"/>
  <c r="V54" i="220"/>
  <c r="AB54" i="220"/>
  <c r="AN54" i="220"/>
  <c r="AG54" i="220"/>
  <c r="AE54" i="220"/>
  <c r="Q54" i="220"/>
  <c r="AA54" i="220"/>
  <c r="AM54" i="220"/>
  <c r="AE75" i="176"/>
  <c r="AK75" i="176"/>
  <c r="U75" i="176"/>
  <c r="AP75" i="176"/>
  <c r="X75" i="176"/>
  <c r="AI75" i="176"/>
  <c r="AN75" i="176"/>
  <c r="AA75" i="176"/>
  <c r="Z75" i="176"/>
  <c r="AF75" i="176"/>
  <c r="AB75" i="176"/>
  <c r="T75" i="176"/>
  <c r="L75" i="176"/>
  <c r="Q75" i="176"/>
  <c r="AM75" i="176"/>
  <c r="R75" i="176"/>
  <c r="O75" i="176"/>
  <c r="AH75" i="176"/>
  <c r="W75" i="176"/>
  <c r="AC75" i="176"/>
  <c r="AL75" i="176"/>
  <c r="S75" i="176"/>
  <c r="AG75" i="176"/>
  <c r="M75" i="176"/>
  <c r="K75" i="176"/>
  <c r="Y75" i="176"/>
  <c r="AD75" i="176"/>
  <c r="AJ75" i="176"/>
  <c r="N75" i="176"/>
  <c r="AT75" i="176"/>
  <c r="P75" i="176"/>
  <c r="V75" i="176"/>
  <c r="AP114" i="176"/>
  <c r="AB114" i="176"/>
  <c r="AE114" i="176"/>
  <c r="AA114" i="176"/>
  <c r="AJ114" i="176"/>
  <c r="AD114" i="176"/>
  <c r="AF114" i="176"/>
  <c r="L114" i="176"/>
  <c r="T114" i="176"/>
  <c r="AM114" i="176"/>
  <c r="U114" i="176"/>
  <c r="W114" i="176"/>
  <c r="P114" i="176"/>
  <c r="R114" i="176"/>
  <c r="O114" i="176"/>
  <c r="Z114" i="176"/>
  <c r="AI114" i="176"/>
  <c r="AG114" i="176"/>
  <c r="Y114" i="176"/>
  <c r="Q114" i="176"/>
  <c r="M114" i="176"/>
  <c r="AN114" i="176"/>
  <c r="N114" i="176"/>
  <c r="AH114" i="176"/>
  <c r="AC114" i="176"/>
  <c r="S114" i="176"/>
  <c r="V114" i="176"/>
  <c r="AL114" i="176"/>
  <c r="K114" i="176"/>
  <c r="AK114" i="176"/>
  <c r="AT114" i="176"/>
  <c r="X114" i="176"/>
  <c r="T69" i="220"/>
  <c r="AN69" i="220"/>
  <c r="O69" i="220"/>
  <c r="AT69" i="220"/>
  <c r="R69" i="220"/>
  <c r="Y69" i="220"/>
  <c r="AE69" i="220"/>
  <c r="AP69" i="220"/>
  <c r="AM69" i="220"/>
  <c r="AJ69" i="220"/>
  <c r="L69" i="220"/>
  <c r="Q69" i="220"/>
  <c r="AI69" i="220"/>
  <c r="M69" i="220"/>
  <c r="AA69" i="220"/>
  <c r="X69" i="220"/>
  <c r="K69" i="220"/>
  <c r="U69" i="220"/>
  <c r="P69" i="220"/>
  <c r="AL69" i="220"/>
  <c r="AG69" i="220"/>
  <c r="AC69" i="220"/>
  <c r="AD69" i="220"/>
  <c r="W69" i="220"/>
  <c r="V69" i="220"/>
  <c r="AK69" i="220"/>
  <c r="Z69" i="220"/>
  <c r="AB69" i="220"/>
  <c r="AF69" i="220"/>
  <c r="S69" i="220"/>
  <c r="AH69" i="220"/>
  <c r="N69" i="220"/>
  <c r="K92" i="176"/>
  <c r="AR92" i="176" s="1"/>
  <c r="AA92" i="176"/>
  <c r="AH92" i="176"/>
  <c r="AN92" i="176"/>
  <c r="AM92" i="176"/>
  <c r="V92" i="176"/>
  <c r="AE92" i="176"/>
  <c r="AL92" i="176"/>
  <c r="Q92" i="176"/>
  <c r="W92" i="176"/>
  <c r="O92" i="176"/>
  <c r="N92" i="176"/>
  <c r="AC92" i="176"/>
  <c r="R92" i="176"/>
  <c r="AJ92" i="176"/>
  <c r="AT92" i="176"/>
  <c r="AD92" i="176"/>
  <c r="AB92" i="176"/>
  <c r="L92" i="176"/>
  <c r="AI92" i="176"/>
  <c r="M92" i="176"/>
  <c r="AP92" i="176"/>
  <c r="S92" i="176"/>
  <c r="U92" i="176"/>
  <c r="P92" i="176"/>
  <c r="Y92" i="176"/>
  <c r="T92" i="176"/>
  <c r="X92" i="176"/>
  <c r="Z92" i="176"/>
  <c r="AG92" i="176"/>
  <c r="AF92" i="176"/>
  <c r="AK92" i="176"/>
  <c r="U107" i="220"/>
  <c r="K107" i="220"/>
  <c r="AL107" i="220"/>
  <c r="AP107" i="220"/>
  <c r="AH107" i="220"/>
  <c r="AF107" i="220"/>
  <c r="P107" i="220"/>
  <c r="Y107" i="220"/>
  <c r="AK107" i="220"/>
  <c r="AN107" i="220"/>
  <c r="Q107" i="220"/>
  <c r="Z107" i="220"/>
  <c r="AM107" i="220"/>
  <c r="AB107" i="220"/>
  <c r="R107" i="220"/>
  <c r="AA107" i="220"/>
  <c r="AG107" i="220"/>
  <c r="S107" i="220"/>
  <c r="AC107" i="220"/>
  <c r="AT107" i="220"/>
  <c r="M107" i="220"/>
  <c r="T107" i="220"/>
  <c r="AD107" i="220"/>
  <c r="L107" i="220"/>
  <c r="V107" i="220"/>
  <c r="AE107" i="220"/>
  <c r="N107" i="220"/>
  <c r="O107" i="220"/>
  <c r="X107" i="220"/>
  <c r="W107" i="220"/>
  <c r="AI107" i="220"/>
  <c r="AJ107" i="220"/>
  <c r="L50" i="220"/>
  <c r="AA50" i="220"/>
  <c r="M50" i="220"/>
  <c r="AN50" i="220"/>
  <c r="AI50" i="220"/>
  <c r="AK50" i="220"/>
  <c r="AL50" i="220"/>
  <c r="AH50" i="220"/>
  <c r="AJ50" i="220"/>
  <c r="W50" i="220"/>
  <c r="AM50" i="220"/>
  <c r="Q50" i="220"/>
  <c r="AE50" i="220"/>
  <c r="AT50" i="220"/>
  <c r="X50" i="220"/>
  <c r="AF50" i="220"/>
  <c r="P50" i="220"/>
  <c r="K50" i="220"/>
  <c r="U50" i="220"/>
  <c r="N50" i="220"/>
  <c r="Z50" i="220"/>
  <c r="R50" i="220"/>
  <c r="AD50" i="220"/>
  <c r="Y50" i="220"/>
  <c r="AB50" i="220"/>
  <c r="V50" i="220"/>
  <c r="AG50" i="220"/>
  <c r="S50" i="220"/>
  <c r="AC50" i="220"/>
  <c r="AP50" i="220"/>
  <c r="O50" i="220"/>
  <c r="T50" i="220"/>
  <c r="AR75" i="220"/>
  <c r="AR107" i="176"/>
  <c r="AR46" i="176"/>
  <c r="AR58" i="176"/>
  <c r="AR80" i="176"/>
  <c r="AR120" i="176"/>
  <c r="AR65" i="220"/>
  <c r="Z22" i="178" a="1"/>
  <c r="AE22" i="178" a="1"/>
  <c r="AG2" i="178" a="1"/>
  <c r="I78" i="185" a="1"/>
  <c r="I88" i="185" a="1"/>
  <c r="I130" i="182" a="1"/>
  <c r="I58" i="185" a="1"/>
  <c r="I68" i="185" a="1"/>
  <c r="I37" i="185" a="1"/>
  <c r="K64" i="220"/>
  <c r="AL64" i="220"/>
  <c r="L64" i="220"/>
  <c r="AH64" i="220"/>
  <c r="AN64" i="220"/>
  <c r="Y64" i="220"/>
  <c r="AF64" i="220"/>
  <c r="W64" i="220"/>
  <c r="N64" i="220"/>
  <c r="M64" i="220"/>
  <c r="AJ64" i="220"/>
  <c r="V64" i="220"/>
  <c r="AG64" i="220"/>
  <c r="S64" i="220"/>
  <c r="Z64" i="220"/>
  <c r="U64" i="220"/>
  <c r="P64" i="220"/>
  <c r="R64" i="220"/>
  <c r="AI64" i="220"/>
  <c r="AC64" i="220"/>
  <c r="AB64" i="220"/>
  <c r="AA64" i="220"/>
  <c r="AD64" i="220"/>
  <c r="T64" i="220"/>
  <c r="AT64" i="220"/>
  <c r="AM126" i="220"/>
  <c r="AF126" i="220"/>
  <c r="AP126" i="220"/>
  <c r="AK126" i="220"/>
  <c r="AG126" i="220"/>
  <c r="AI126" i="220"/>
  <c r="M126" i="220"/>
  <c r="AE126" i="220"/>
  <c r="AJ126" i="220"/>
  <c r="O126" i="220"/>
  <c r="S126" i="220"/>
  <c r="T126" i="220"/>
  <c r="AT126" i="220"/>
  <c r="AD126" i="220"/>
  <c r="P126" i="220"/>
  <c r="AR126" i="220" s="1"/>
  <c r="X126" i="220"/>
  <c r="AL126" i="220"/>
  <c r="AR147" i="176"/>
  <c r="AR40" i="176"/>
  <c r="AP39" i="220"/>
  <c r="AK64" i="220"/>
  <c r="N47" i="220"/>
  <c r="P47" i="220"/>
  <c r="AB47" i="220"/>
  <c r="AD47" i="220"/>
  <c r="V47" i="220"/>
  <c r="Y47" i="220"/>
  <c r="R47" i="220"/>
  <c r="AE47" i="220"/>
  <c r="AF47" i="220"/>
  <c r="AH47" i="220"/>
  <c r="AA47" i="220"/>
  <c r="AL47" i="220"/>
  <c r="AN47" i="220"/>
  <c r="W47" i="220"/>
  <c r="AJ47" i="220"/>
  <c r="AM47" i="220"/>
  <c r="O47" i="220"/>
  <c r="Q47" i="220"/>
  <c r="L47" i="220"/>
  <c r="K47" i="220"/>
  <c r="AP47" i="220"/>
  <c r="AT47" i="220"/>
  <c r="AK47" i="220"/>
  <c r="U47" i="220"/>
  <c r="AR98" i="220"/>
  <c r="X64" i="220"/>
  <c r="G195" i="220"/>
  <c r="AY195" i="220"/>
  <c r="I195" i="220"/>
  <c r="AZ195" i="220"/>
  <c r="AX195" i="220"/>
  <c r="H195" i="220"/>
  <c r="B195" i="220" s="1"/>
  <c r="A195" i="220" s="1"/>
  <c r="AY211" i="176"/>
  <c r="AZ211" i="176"/>
  <c r="G211" i="176"/>
  <c r="I211" i="176"/>
  <c r="AX211" i="176"/>
  <c r="I216" i="176"/>
  <c r="G216" i="176"/>
  <c r="AX216" i="176"/>
  <c r="AZ216" i="176"/>
  <c r="AY216" i="176"/>
  <c r="I214" i="176"/>
  <c r="AX214" i="176"/>
  <c r="G214" i="176"/>
  <c r="AZ214" i="176"/>
  <c r="H214" i="176"/>
  <c r="B214" i="176" s="1"/>
  <c r="AY214" i="176"/>
  <c r="I234" i="176"/>
  <c r="H234" i="176"/>
  <c r="B234" i="176" s="1"/>
  <c r="A234" i="176" s="1"/>
  <c r="AZ234" i="176"/>
  <c r="AX234" i="176"/>
  <c r="G234" i="176"/>
  <c r="AY234" i="176"/>
  <c r="AY206" i="176"/>
  <c r="I206" i="176"/>
  <c r="H206" i="176"/>
  <c r="B206" i="176" s="1"/>
  <c r="A206" i="176" s="1"/>
  <c r="G206" i="176"/>
  <c r="AZ206" i="176"/>
  <c r="AZ172" i="176"/>
  <c r="I172" i="176"/>
  <c r="AY172" i="176"/>
  <c r="AX172" i="176"/>
  <c r="H172" i="176"/>
  <c r="B172" i="176" s="1"/>
  <c r="A172" i="176" s="1"/>
  <c r="G172" i="176"/>
  <c r="G206" i="220"/>
  <c r="AZ206" i="220"/>
  <c r="H206" i="220"/>
  <c r="B206" i="220" s="1"/>
  <c r="I206" i="220"/>
  <c r="AX206" i="220"/>
  <c r="AY206" i="220"/>
  <c r="G183" i="220"/>
  <c r="AZ183" i="220"/>
  <c r="AY183" i="220"/>
  <c r="AX183" i="220"/>
  <c r="H183" i="220"/>
  <c r="B183" i="220"/>
  <c r="A183" i="220" s="1"/>
  <c r="I183" i="220"/>
  <c r="AY189" i="220"/>
  <c r="AX189" i="220"/>
  <c r="I189" i="220"/>
  <c r="G189" i="220"/>
  <c r="H189" i="220"/>
  <c r="B189" i="220" s="1"/>
  <c r="A189" i="220" s="1"/>
  <c r="AZ189" i="220"/>
  <c r="H176" i="220"/>
  <c r="B176" i="220" s="1"/>
  <c r="A176" i="220" s="1"/>
  <c r="AZ176" i="220"/>
  <c r="AY176" i="220"/>
  <c r="I176" i="220"/>
  <c r="AX176" i="220"/>
  <c r="AX191" i="220"/>
  <c r="I191" i="220"/>
  <c r="AY191" i="220"/>
  <c r="AZ191" i="220"/>
  <c r="G191" i="220"/>
  <c r="I198" i="176"/>
  <c r="AX198" i="176"/>
  <c r="AY198" i="176"/>
  <c r="H198" i="176"/>
  <c r="B198" i="176" s="1"/>
  <c r="A198" i="176" s="1"/>
  <c r="AZ198" i="176"/>
  <c r="G198" i="176"/>
  <c r="H213" i="176"/>
  <c r="B213" i="176" s="1"/>
  <c r="A213" i="176" s="1"/>
  <c r="I213" i="176"/>
  <c r="AX213" i="176"/>
  <c r="G213" i="176"/>
  <c r="AZ213" i="176"/>
  <c r="AY213" i="176"/>
  <c r="H218" i="220"/>
  <c r="B218" i="220" s="1"/>
  <c r="A218" i="220" s="1"/>
  <c r="AZ218" i="220"/>
  <c r="G218" i="220"/>
  <c r="AX218" i="220"/>
  <c r="I218" i="220"/>
  <c r="I149" i="220"/>
  <c r="AY149" i="220"/>
  <c r="AX149" i="220"/>
  <c r="H149" i="220"/>
  <c r="B149" i="220" s="1"/>
  <c r="A149" i="220" s="1"/>
  <c r="AZ149" i="220"/>
  <c r="G149" i="220"/>
  <c r="H239" i="176"/>
  <c r="B239" i="176" s="1"/>
  <c r="A239" i="176" s="1"/>
  <c r="I239" i="176"/>
  <c r="G239" i="176"/>
  <c r="AY239" i="176"/>
  <c r="AZ239" i="176"/>
  <c r="AX239" i="176"/>
  <c r="H148" i="220"/>
  <c r="B148" i="220" s="1"/>
  <c r="A148" i="220" s="1"/>
  <c r="G148" i="220"/>
  <c r="AZ148" i="220"/>
  <c r="AX148" i="220"/>
  <c r="AY148" i="220"/>
  <c r="I148" i="220"/>
  <c r="I236" i="220"/>
  <c r="AZ236" i="220"/>
  <c r="AX236" i="220"/>
  <c r="AY236" i="220"/>
  <c r="G236" i="220"/>
  <c r="H236" i="220"/>
  <c r="B236" i="220" s="1"/>
  <c r="A236" i="220" s="1"/>
  <c r="G205" i="220"/>
  <c r="I205" i="220"/>
  <c r="AZ205" i="220"/>
  <c r="H205" i="220"/>
  <c r="B205" i="220" s="1"/>
  <c r="A205" i="220" s="1"/>
  <c r="AX205" i="220"/>
  <c r="AZ215" i="220"/>
  <c r="G215" i="220"/>
  <c r="AY215" i="220"/>
  <c r="H215" i="220"/>
  <c r="B215" i="220" s="1"/>
  <c r="A215" i="220" s="1"/>
  <c r="I215" i="220"/>
  <c r="AX215" i="220"/>
  <c r="H223" i="176"/>
  <c r="B223" i="176" s="1"/>
  <c r="A223" i="176" s="1"/>
  <c r="AZ223" i="176"/>
  <c r="AY223" i="176"/>
  <c r="I223" i="176"/>
  <c r="AX223" i="176"/>
  <c r="G223" i="176"/>
  <c r="AY231" i="220"/>
  <c r="I231" i="220"/>
  <c r="H231" i="220"/>
  <c r="B231" i="220" s="1"/>
  <c r="A231" i="220" s="1"/>
  <c r="G231" i="220"/>
  <c r="AX231" i="220"/>
  <c r="AZ231" i="220"/>
  <c r="AY158" i="220"/>
  <c r="AZ158" i="220"/>
  <c r="AX158" i="220"/>
  <c r="H158" i="220"/>
  <c r="B158" i="220" s="1"/>
  <c r="A158" i="220" s="1"/>
  <c r="G158" i="220"/>
  <c r="AZ234" i="220"/>
  <c r="G234" i="220"/>
  <c r="AX234" i="220"/>
  <c r="AY234" i="220"/>
  <c r="H234" i="220"/>
  <c r="B234" i="220"/>
  <c r="A234" i="220" s="1"/>
  <c r="AR122" i="176"/>
  <c r="Q64" i="220"/>
  <c r="U108" i="176"/>
  <c r="AJ108" i="176"/>
  <c r="AG108" i="176"/>
  <c r="AF108" i="176"/>
  <c r="AH108" i="176"/>
  <c r="AM108" i="176"/>
  <c r="O108" i="176"/>
  <c r="AP108" i="176"/>
  <c r="Q108" i="176"/>
  <c r="AI108" i="176"/>
  <c r="AC108" i="176"/>
  <c r="M108" i="176"/>
  <c r="AL108" i="176"/>
  <c r="AD108" i="176"/>
  <c r="S108" i="176"/>
  <c r="P108" i="176"/>
  <c r="X108" i="176"/>
  <c r="Y108" i="176"/>
  <c r="N108" i="176"/>
  <c r="AR108" i="176" s="1"/>
  <c r="AK108" i="176"/>
  <c r="L108" i="176"/>
  <c r="W108" i="176"/>
  <c r="AN108" i="176"/>
  <c r="AB108" i="176"/>
  <c r="K63" i="176"/>
  <c r="AC63" i="176"/>
  <c r="W63" i="176"/>
  <c r="L63" i="176"/>
  <c r="Y63" i="176"/>
  <c r="S63" i="176"/>
  <c r="Q63" i="176"/>
  <c r="AK63" i="176"/>
  <c r="AJ77" i="176"/>
  <c r="V77" i="176"/>
  <c r="AF77" i="176"/>
  <c r="AC77" i="176"/>
  <c r="R77" i="176"/>
  <c r="AH77" i="176"/>
  <c r="AM77" i="176"/>
  <c r="AK77" i="176"/>
  <c r="T77" i="176"/>
  <c r="L77" i="176"/>
  <c r="AB77" i="176"/>
  <c r="X77" i="176"/>
  <c r="Q77" i="176"/>
  <c r="AL77" i="176"/>
  <c r="AA77" i="176"/>
  <c r="AP77" i="176"/>
  <c r="W77" i="176"/>
  <c r="M77" i="176"/>
  <c r="AI77" i="176"/>
  <c r="AN77" i="176"/>
  <c r="AE77" i="176"/>
  <c r="AD77" i="176"/>
  <c r="K77" i="176"/>
  <c r="AR77" i="176" s="1"/>
  <c r="O77" i="176"/>
  <c r="AG77" i="176"/>
  <c r="Y77" i="176"/>
  <c r="S77" i="176"/>
  <c r="AT77" i="176"/>
  <c r="AE64" i="220"/>
  <c r="AR86" i="220"/>
  <c r="AP64" i="220"/>
  <c r="AR52" i="176"/>
  <c r="AC130" i="176"/>
  <c r="S130" i="176"/>
  <c r="N130" i="176"/>
  <c r="AI130" i="176"/>
  <c r="AT130" i="176"/>
  <c r="V130" i="176"/>
  <c r="X130" i="176"/>
  <c r="K130" i="176"/>
  <c r="U130" i="176"/>
  <c r="AE130" i="176"/>
  <c r="AN130" i="176"/>
  <c r="Y130" i="176"/>
  <c r="AL130" i="176"/>
  <c r="H130" i="220"/>
  <c r="B130" i="220" s="1"/>
  <c r="A130" i="220" s="1"/>
  <c r="I130" i="220"/>
  <c r="AH130" i="220" s="1"/>
  <c r="G121" i="220"/>
  <c r="AX121" i="220"/>
  <c r="I121" i="220"/>
  <c r="H121" i="220"/>
  <c r="B121" i="220"/>
  <c r="G49" i="220"/>
  <c r="I49" i="220"/>
  <c r="T49" i="220" s="1"/>
  <c r="G130" i="176"/>
  <c r="H130" i="176"/>
  <c r="B130" i="176"/>
  <c r="G79" i="220"/>
  <c r="H79" i="220"/>
  <c r="B79" i="220" s="1"/>
  <c r="A79" i="220" s="1"/>
  <c r="AX79" i="220"/>
  <c r="I79" i="220"/>
  <c r="I55" i="176"/>
  <c r="AP55" i="176" s="1"/>
  <c r="AX55" i="176"/>
  <c r="G55" i="176"/>
  <c r="G45" i="220"/>
  <c r="H45" i="220"/>
  <c r="B45" i="220"/>
  <c r="A45" i="220" s="1"/>
  <c r="I45" i="220"/>
  <c r="X45" i="220" s="1"/>
  <c r="AX45" i="220"/>
  <c r="AX56" i="176"/>
  <c r="H56" i="176"/>
  <c r="B56" i="176" s="1"/>
  <c r="H66" i="220"/>
  <c r="B66" i="220" s="1"/>
  <c r="I66" i="220"/>
  <c r="AX66" i="220"/>
  <c r="AX128" i="176"/>
  <c r="G128" i="176"/>
  <c r="I128" i="176"/>
  <c r="I89" i="176"/>
  <c r="AT89" i="176" s="1"/>
  <c r="AX89" i="176"/>
  <c r="H89" i="176"/>
  <c r="B89" i="176"/>
  <c r="A89" i="176" s="1"/>
  <c r="H138" i="176"/>
  <c r="B138" i="176" s="1"/>
  <c r="A138" i="176" s="1"/>
  <c r="G138" i="176"/>
  <c r="I138" i="176"/>
  <c r="G87" i="220"/>
  <c r="I87" i="220"/>
  <c r="AX87" i="220"/>
  <c r="I129" i="220"/>
  <c r="AX129" i="220"/>
  <c r="H129" i="220"/>
  <c r="B129" i="220" s="1"/>
  <c r="G129" i="220"/>
  <c r="G106" i="220"/>
  <c r="H106" i="220"/>
  <c r="B106" i="220" s="1"/>
  <c r="I115" i="176"/>
  <c r="AE115" i="176" s="1"/>
  <c r="H115" i="176"/>
  <c r="B115" i="176" s="1"/>
  <c r="A115" i="176" s="1"/>
  <c r="G115" i="176"/>
  <c r="AX115" i="176"/>
  <c r="G74" i="176"/>
  <c r="H74" i="176"/>
  <c r="B74" i="176"/>
  <c r="I74" i="176"/>
  <c r="I127" i="220"/>
  <c r="AX127" i="220"/>
  <c r="G127" i="220"/>
  <c r="H127" i="220"/>
  <c r="B127" i="220" s="1"/>
  <c r="A127" i="220" s="1"/>
  <c r="H54" i="220"/>
  <c r="B54" i="220" s="1"/>
  <c r="A54" i="220" s="1"/>
  <c r="G54" i="220"/>
  <c r="AX54" i="220"/>
  <c r="AX99" i="220"/>
  <c r="H99" i="220"/>
  <c r="B99" i="220"/>
  <c r="H46" i="220"/>
  <c r="B46" i="220"/>
  <c r="AX46" i="220"/>
  <c r="I46" i="220"/>
  <c r="AH46" i="220" s="1"/>
  <c r="G46" i="220"/>
  <c r="AX47" i="176"/>
  <c r="H47" i="176"/>
  <c r="B47" i="176" s="1"/>
  <c r="A47" i="176" s="1"/>
  <c r="H76" i="220"/>
  <c r="B76" i="220" s="1"/>
  <c r="A76" i="220" s="1"/>
  <c r="G76" i="220"/>
  <c r="I76" i="220"/>
  <c r="AX76" i="220"/>
  <c r="H106" i="176"/>
  <c r="B106" i="176" s="1"/>
  <c r="G106" i="176"/>
  <c r="H137" i="176"/>
  <c r="B137" i="176"/>
  <c r="AX137" i="176"/>
  <c r="AR89" i="220"/>
  <c r="N136" i="220"/>
  <c r="L136" i="220"/>
  <c r="O95" i="220"/>
  <c r="S95" i="220"/>
  <c r="AG95" i="220"/>
  <c r="U95" i="220"/>
  <c r="AN95" i="220"/>
  <c r="AP95" i="220"/>
  <c r="T95" i="220"/>
  <c r="Q95" i="220"/>
  <c r="L95" i="220"/>
  <c r="M95" i="220"/>
  <c r="Y95" i="220"/>
  <c r="AM95" i="220"/>
  <c r="X95" i="220"/>
  <c r="N95" i="220"/>
  <c r="AK95" i="220"/>
  <c r="AE95" i="220"/>
  <c r="AF131" i="220"/>
  <c r="AT131" i="220"/>
  <c r="R131" i="220"/>
  <c r="AJ131" i="220"/>
  <c r="Q131" i="220"/>
  <c r="P131" i="220"/>
  <c r="K131" i="220"/>
  <c r="T131" i="220"/>
  <c r="AK131" i="220"/>
  <c r="AD131" i="220"/>
  <c r="W131" i="220"/>
  <c r="AA131" i="220"/>
  <c r="AL131" i="220"/>
  <c r="AG131" i="220"/>
  <c r="Y131" i="220"/>
  <c r="AH131" i="220"/>
  <c r="AE99" i="220"/>
  <c r="V99" i="220"/>
  <c r="W99" i="220"/>
  <c r="X99" i="220"/>
  <c r="K99" i="220"/>
  <c r="AL99" i="220"/>
  <c r="AC99" i="220"/>
  <c r="P99" i="220"/>
  <c r="AG99" i="220"/>
  <c r="AP99" i="220"/>
  <c r="AM99" i="220"/>
  <c r="U99" i="220"/>
  <c r="AH99" i="220"/>
  <c r="AB99" i="220"/>
  <c r="AI99" i="220"/>
  <c r="M99" i="220"/>
  <c r="AP93" i="220"/>
  <c r="AJ93" i="220"/>
  <c r="AE93" i="220"/>
  <c r="N93" i="220"/>
  <c r="W85" i="220"/>
  <c r="AJ85" i="220"/>
  <c r="AI85" i="220"/>
  <c r="Z85" i="220"/>
  <c r="AM93" i="220"/>
  <c r="S93" i="220"/>
  <c r="AD93" i="220"/>
  <c r="U93" i="220"/>
  <c r="N85" i="220"/>
  <c r="Q85" i="220"/>
  <c r="V85" i="220"/>
  <c r="AC85" i="220"/>
  <c r="AL93" i="220"/>
  <c r="Y93" i="220"/>
  <c r="AF93" i="220"/>
  <c r="Q93" i="220"/>
  <c r="X85" i="220"/>
  <c r="AN85" i="220"/>
  <c r="AF85" i="220"/>
  <c r="AH85" i="220"/>
  <c r="W93" i="220"/>
  <c r="AG93" i="220"/>
  <c r="V93" i="220"/>
  <c r="U85" i="220"/>
  <c r="AA85" i="220"/>
  <c r="AK85" i="220"/>
  <c r="AR104" i="220"/>
  <c r="AR68" i="220"/>
  <c r="AR102" i="176"/>
  <c r="AR60" i="220"/>
  <c r="AR53" i="220"/>
  <c r="AR103" i="176"/>
  <c r="AR129" i="176"/>
  <c r="AR78" i="220"/>
  <c r="AR113" i="220"/>
  <c r="AR121" i="176"/>
  <c r="AR73" i="220"/>
  <c r="M57" i="176"/>
  <c r="N57" i="176"/>
  <c r="AK136" i="220"/>
  <c r="AT136" i="220"/>
  <c r="AD136" i="220"/>
  <c r="K136" i="220"/>
  <c r="AF136" i="220"/>
  <c r="S136" i="220"/>
  <c r="AI136" i="220"/>
  <c r="Q136" i="220"/>
  <c r="AE136" i="220"/>
  <c r="AL136" i="220"/>
  <c r="AJ136" i="220"/>
  <c r="T136" i="220"/>
  <c r="AA136" i="220"/>
  <c r="W136" i="220"/>
  <c r="Z136" i="220"/>
  <c r="X136" i="220"/>
  <c r="O136" i="220"/>
  <c r="P136" i="220"/>
  <c r="V136" i="220"/>
  <c r="AP136" i="220"/>
  <c r="AH136" i="220"/>
  <c r="AB136" i="220"/>
  <c r="AC136" i="220"/>
  <c r="U136" i="220"/>
  <c r="AM136" i="220"/>
  <c r="AG136" i="220"/>
  <c r="Y136" i="220"/>
  <c r="R136" i="220"/>
  <c r="S79" i="176"/>
  <c r="AR79" i="176" s="1"/>
  <c r="L79" i="176"/>
  <c r="AJ79" i="176"/>
  <c r="AM79" i="176"/>
  <c r="U79" i="176"/>
  <c r="Y79" i="176"/>
  <c r="AD79" i="176"/>
  <c r="AI79" i="176"/>
  <c r="T79" i="176"/>
  <c r="AL79" i="176"/>
  <c r="N79" i="176"/>
  <c r="AP79" i="176"/>
  <c r="Z79" i="176"/>
  <c r="AF79" i="176"/>
  <c r="AK79" i="176"/>
  <c r="R79" i="176"/>
  <c r="AG79" i="176"/>
  <c r="V79" i="176"/>
  <c r="AB79" i="176"/>
  <c r="P79" i="176"/>
  <c r="AH79" i="176"/>
  <c r="AA79" i="176"/>
  <c r="K79" i="176"/>
  <c r="AT79" i="176"/>
  <c r="AN79" i="176"/>
  <c r="AE79" i="176"/>
  <c r="O79" i="176"/>
  <c r="W79" i="176"/>
  <c r="AT57" i="176"/>
  <c r="AF57" i="176"/>
  <c r="AB57" i="176"/>
  <c r="Z57" i="176"/>
  <c r="P57" i="176"/>
  <c r="AG57" i="176"/>
  <c r="O57" i="176"/>
  <c r="AN57" i="176"/>
  <c r="R57" i="176"/>
  <c r="W57" i="176"/>
  <c r="AJ57" i="176"/>
  <c r="T57" i="176"/>
  <c r="L57" i="176"/>
  <c r="AR57" i="176" s="1"/>
  <c r="AI57" i="176"/>
  <c r="AH57" i="176"/>
  <c r="Y57" i="176"/>
  <c r="AC57" i="176"/>
  <c r="AR100" i="176"/>
  <c r="T55" i="176"/>
  <c r="AG55" i="176"/>
  <c r="AH55" i="176"/>
  <c r="AJ55" i="176"/>
  <c r="AM57" i="176"/>
  <c r="AE57" i="176"/>
  <c r="Q57" i="176"/>
  <c r="AP57" i="176"/>
  <c r="V57" i="176"/>
  <c r="U57" i="176"/>
  <c r="AR47" i="176"/>
  <c r="S82" i="220"/>
  <c r="AA82" i="220"/>
  <c r="AC82" i="220"/>
  <c r="AK82" i="220"/>
  <c r="AD82" i="220"/>
  <c r="R82" i="220"/>
  <c r="AN82" i="220"/>
  <c r="AE82" i="220"/>
  <c r="AP82" i="220"/>
  <c r="AG82" i="220"/>
  <c r="X82" i="220"/>
  <c r="M82" i="220"/>
  <c r="AI82" i="220"/>
  <c r="O82" i="220"/>
  <c r="AJ82" i="220"/>
  <c r="Q82" i="220"/>
  <c r="AF82" i="220"/>
  <c r="W82" i="220"/>
  <c r="L82" i="220"/>
  <c r="Z82" i="220"/>
  <c r="AB82" i="220"/>
  <c r="T82" i="220"/>
  <c r="AH82" i="220"/>
  <c r="V82" i="220"/>
  <c r="X57" i="176"/>
  <c r="K57" i="176"/>
  <c r="AA57" i="176"/>
  <c r="AK52" i="220"/>
  <c r="S52" i="220"/>
  <c r="X52" i="220"/>
  <c r="AP52" i="220"/>
  <c r="L52" i="220"/>
  <c r="AD63" i="176"/>
  <c r="AG63" i="176"/>
  <c r="AA63" i="176"/>
  <c r="AN63" i="176"/>
  <c r="AD115" i="220"/>
  <c r="AN115" i="220"/>
  <c r="T115" i="220"/>
  <c r="P115" i="220"/>
  <c r="AN59" i="220"/>
  <c r="N59" i="220"/>
  <c r="R59" i="220"/>
  <c r="AD59" i="220"/>
  <c r="P123" i="176"/>
  <c r="M123" i="176"/>
  <c r="L123" i="176"/>
  <c r="U123" i="176"/>
  <c r="AB63" i="176"/>
  <c r="V63" i="176"/>
  <c r="M63" i="176"/>
  <c r="N63" i="176"/>
  <c r="AR63" i="176" s="1"/>
  <c r="AL115" i="220"/>
  <c r="Q115" i="220"/>
  <c r="AI115" i="220"/>
  <c r="K115" i="220"/>
  <c r="AK59" i="220"/>
  <c r="AC59" i="220"/>
  <c r="O59" i="220"/>
  <c r="AT59" i="220"/>
  <c r="Q123" i="176"/>
  <c r="K123" i="176"/>
  <c r="S123" i="176"/>
  <c r="AM123" i="176"/>
  <c r="U63" i="176"/>
  <c r="AT63" i="176"/>
  <c r="R63" i="176"/>
  <c r="AP63" i="176"/>
  <c r="AC115" i="220"/>
  <c r="L115" i="220"/>
  <c r="AP115" i="220"/>
  <c r="AB115" i="220"/>
  <c r="AJ63" i="176"/>
  <c r="AH63" i="176"/>
  <c r="Z63" i="176"/>
  <c r="AL63" i="176"/>
  <c r="AM115" i="220"/>
  <c r="N115" i="220"/>
  <c r="AG115" i="220"/>
  <c r="S115" i="220"/>
  <c r="AG59" i="220"/>
  <c r="V59" i="220"/>
  <c r="M59" i="220"/>
  <c r="AI123" i="176"/>
  <c r="AG123" i="176"/>
  <c r="AB123" i="176"/>
  <c r="Y123" i="176"/>
  <c r="P63" i="176"/>
  <c r="AF63" i="176"/>
  <c r="AI63" i="176"/>
  <c r="X63" i="176"/>
  <c r="M130" i="176"/>
  <c r="AP130" i="176"/>
  <c r="AH130" i="176"/>
  <c r="AF130" i="176"/>
  <c r="W115" i="220"/>
  <c r="AE115" i="220"/>
  <c r="AK115" i="220"/>
  <c r="R115" i="220"/>
  <c r="K59" i="220"/>
  <c r="AM59" i="220"/>
  <c r="S59" i="220"/>
  <c r="T123" i="176"/>
  <c r="Z123" i="176"/>
  <c r="AN123" i="176"/>
  <c r="AE63" i="176"/>
  <c r="O63" i="176"/>
  <c r="AM63" i="176"/>
  <c r="AB130" i="176"/>
  <c r="P130" i="176"/>
  <c r="AA130" i="176"/>
  <c r="X115" i="220"/>
  <c r="AT115" i="220"/>
  <c r="AH115" i="220"/>
  <c r="A253" i="220"/>
  <c r="A277" i="176"/>
  <c r="A142" i="176"/>
  <c r="A37" i="220"/>
  <c r="A259" i="176"/>
  <c r="A272" i="176"/>
  <c r="A253" i="176"/>
  <c r="AK89" i="176"/>
  <c r="M89" i="176"/>
  <c r="AD89" i="176"/>
  <c r="N89" i="176"/>
  <c r="AL89" i="176"/>
  <c r="R89" i="176"/>
  <c r="AM89" i="176"/>
  <c r="AC89" i="176"/>
  <c r="AD79" i="220"/>
  <c r="K79" i="220"/>
  <c r="Q79" i="220"/>
  <c r="L79" i="220"/>
  <c r="N79" i="220"/>
  <c r="AT79" i="220"/>
  <c r="Y79" i="220"/>
  <c r="M79" i="220"/>
  <c r="AL79" i="220"/>
  <c r="V79" i="220"/>
  <c r="AK79" i="220"/>
  <c r="O79" i="220"/>
  <c r="Z79" i="220"/>
  <c r="R79" i="220"/>
  <c r="AG79" i="220"/>
  <c r="X79" i="220"/>
  <c r="AA79" i="220"/>
  <c r="T79" i="220"/>
  <c r="AI79" i="220"/>
  <c r="P79" i="220"/>
  <c r="AP79" i="220"/>
  <c r="AC79" i="220"/>
  <c r="AN79" i="220"/>
  <c r="AB79" i="220"/>
  <c r="S79" i="220"/>
  <c r="AJ79" i="220"/>
  <c r="AE79" i="220"/>
  <c r="AH79" i="220"/>
  <c r="AF79" i="220"/>
  <c r="W79" i="220"/>
  <c r="U79" i="220"/>
  <c r="AM79" i="220"/>
  <c r="AH76" i="220"/>
  <c r="AG76" i="220"/>
  <c r="AT76" i="220"/>
  <c r="X76" i="220"/>
  <c r="U76" i="220"/>
  <c r="Y76" i="220"/>
  <c r="AE76" i="220"/>
  <c r="L76" i="220"/>
  <c r="O76" i="220"/>
  <c r="AF76" i="220"/>
  <c r="T76" i="220"/>
  <c r="AN76" i="220"/>
  <c r="V76" i="220"/>
  <c r="Z76" i="220"/>
  <c r="P76" i="220"/>
  <c r="AJ76" i="220"/>
  <c r="W76" i="220"/>
  <c r="AM76" i="220"/>
  <c r="AK76" i="220"/>
  <c r="AL76" i="220"/>
  <c r="N76" i="220"/>
  <c r="AD76" i="220"/>
  <c r="K76" i="220"/>
  <c r="S76" i="220"/>
  <c r="AI76" i="220"/>
  <c r="AP76" i="220"/>
  <c r="AA76" i="220"/>
  <c r="Q76" i="220"/>
  <c r="M76" i="220"/>
  <c r="AC76" i="220"/>
  <c r="AB76" i="220"/>
  <c r="R76" i="220"/>
  <c r="AD121" i="220"/>
  <c r="U121" i="220"/>
  <c r="T121" i="220"/>
  <c r="AH121" i="220"/>
  <c r="V121" i="220"/>
  <c r="W121" i="220"/>
  <c r="AP121" i="220"/>
  <c r="N121" i="220"/>
  <c r="S121" i="220"/>
  <c r="X121" i="220"/>
  <c r="AA121" i="220"/>
  <c r="AG121" i="220"/>
  <c r="AK121" i="220"/>
  <c r="AL121" i="220"/>
  <c r="K121" i="220"/>
  <c r="O121" i="220"/>
  <c r="M121" i="220"/>
  <c r="AJ121" i="220"/>
  <c r="AC121" i="220"/>
  <c r="Q121" i="220"/>
  <c r="Y121" i="220"/>
  <c r="AN121" i="220"/>
  <c r="AE121" i="220"/>
  <c r="AT121" i="220"/>
  <c r="AB121" i="220"/>
  <c r="R121" i="220"/>
  <c r="L121" i="220"/>
  <c r="AF121" i="220"/>
  <c r="P121" i="220"/>
  <c r="AM121" i="220"/>
  <c r="AI121" i="220"/>
  <c r="Z121" i="220"/>
  <c r="X127" i="220"/>
  <c r="V127" i="220"/>
  <c r="AL127" i="220"/>
  <c r="U127" i="220"/>
  <c r="AC127" i="220"/>
  <c r="Q127" i="220"/>
  <c r="AH127" i="220"/>
  <c r="W127" i="220"/>
  <c r="L127" i="220"/>
  <c r="S127" i="220"/>
  <c r="AI127" i="220"/>
  <c r="AJ127" i="220"/>
  <c r="AG127" i="220"/>
  <c r="AM127" i="220"/>
  <c r="AB127" i="220"/>
  <c r="AD127" i="220"/>
  <c r="AK127" i="220"/>
  <c r="AE127" i="220"/>
  <c r="Z127" i="220"/>
  <c r="AT127" i="220"/>
  <c r="Y127" i="220"/>
  <c r="AF127" i="220"/>
  <c r="N127" i="220"/>
  <c r="T127" i="220"/>
  <c r="M127" i="220"/>
  <c r="P127" i="220"/>
  <c r="O127" i="220"/>
  <c r="K127" i="220"/>
  <c r="AA127" i="220"/>
  <c r="AN127" i="220"/>
  <c r="AP127" i="220"/>
  <c r="R127" i="220"/>
  <c r="O45" i="220"/>
  <c r="V45" i="220"/>
  <c r="AB45" i="220"/>
  <c r="AJ45" i="220"/>
  <c r="AM87" i="220"/>
  <c r="AA87" i="220"/>
  <c r="S87" i="220"/>
  <c r="K87" i="220"/>
  <c r="AK87" i="220"/>
  <c r="Q87" i="220"/>
  <c r="AF87" i="220"/>
  <c r="M87" i="220"/>
  <c r="P87" i="220"/>
  <c r="L87" i="220"/>
  <c r="AD87" i="220"/>
  <c r="AL87" i="220"/>
  <c r="AB87" i="220"/>
  <c r="AE87" i="220"/>
  <c r="AN87" i="220"/>
  <c r="T87" i="220"/>
  <c r="AT87" i="220"/>
  <c r="Z87" i="220"/>
  <c r="AH87" i="220"/>
  <c r="U87" i="220"/>
  <c r="V87" i="220"/>
  <c r="O87" i="220"/>
  <c r="AG87" i="220"/>
  <c r="AP87" i="220"/>
  <c r="N87" i="220"/>
  <c r="Y87" i="220"/>
  <c r="X87" i="220"/>
  <c r="AI87" i="220"/>
  <c r="W87" i="220"/>
  <c r="R87" i="220"/>
  <c r="AC87" i="220"/>
  <c r="AJ87" i="220"/>
  <c r="L74" i="176"/>
  <c r="AI74" i="176"/>
  <c r="AJ74" i="176"/>
  <c r="AB74" i="176"/>
  <c r="R74" i="176"/>
  <c r="AE74" i="176"/>
  <c r="Z74" i="176"/>
  <c r="AG74" i="176"/>
  <c r="W74" i="176"/>
  <c r="AA74" i="176"/>
  <c r="AT74" i="176"/>
  <c r="X74" i="176"/>
  <c r="O74" i="176"/>
  <c r="T74" i="176"/>
  <c r="Q74" i="176"/>
  <c r="M74" i="176"/>
  <c r="AM74" i="176"/>
  <c r="AF74" i="176"/>
  <c r="U74" i="176"/>
  <c r="AH74" i="176"/>
  <c r="AC74" i="176"/>
  <c r="AP74" i="176"/>
  <c r="S74" i="176"/>
  <c r="Y74" i="176"/>
  <c r="V74" i="176"/>
  <c r="P74" i="176"/>
  <c r="AR74" i="176" s="1"/>
  <c r="AK74" i="176"/>
  <c r="AD74" i="176"/>
  <c r="N74" i="176"/>
  <c r="AL74" i="176"/>
  <c r="K74" i="176"/>
  <c r="AN74" i="176"/>
  <c r="O138" i="176"/>
  <c r="AE138" i="176"/>
  <c r="AB138" i="176"/>
  <c r="Z138" i="176"/>
  <c r="AT138" i="176"/>
  <c r="AI138" i="176"/>
  <c r="T138" i="176"/>
  <c r="K138" i="176"/>
  <c r="Y138" i="176"/>
  <c r="AM138" i="176"/>
  <c r="AC138" i="176"/>
  <c r="AD138" i="176"/>
  <c r="U138" i="176"/>
  <c r="Q138" i="176"/>
  <c r="V138" i="176"/>
  <c r="AP138" i="176"/>
  <c r="M138" i="176"/>
  <c r="N138" i="176"/>
  <c r="S138" i="176"/>
  <c r="AL138" i="176"/>
  <c r="AG138" i="176"/>
  <c r="R138" i="176"/>
  <c r="P138" i="176"/>
  <c r="L138" i="176"/>
  <c r="AH138" i="176"/>
  <c r="AF138" i="176"/>
  <c r="AA138" i="176"/>
  <c r="X138" i="176"/>
  <c r="AK138" i="176"/>
  <c r="W138" i="176"/>
  <c r="AJ138" i="176"/>
  <c r="AN138" i="176"/>
  <c r="AB130" i="220"/>
  <c r="Q130" i="220"/>
  <c r="P130" i="220"/>
  <c r="AI130" i="220"/>
  <c r="AJ128" i="176"/>
  <c r="AC128" i="176"/>
  <c r="AB128" i="176"/>
  <c r="Z128" i="176"/>
  <c r="S128" i="176"/>
  <c r="AN128" i="176"/>
  <c r="AI128" i="176"/>
  <c r="K128" i="176"/>
  <c r="AG128" i="176"/>
  <c r="AL128" i="176"/>
  <c r="R128" i="176"/>
  <c r="AP128" i="176"/>
  <c r="M128" i="176"/>
  <c r="W128" i="176"/>
  <c r="P128" i="176"/>
  <c r="AE128" i="176"/>
  <c r="AH128" i="176"/>
  <c r="T128" i="176"/>
  <c r="AD128" i="176"/>
  <c r="O128" i="176"/>
  <c r="AA128" i="176"/>
  <c r="U128" i="176"/>
  <c r="Y128" i="176"/>
  <c r="AM128" i="176"/>
  <c r="AK128" i="176"/>
  <c r="V128" i="176"/>
  <c r="X128" i="176"/>
  <c r="N128" i="176"/>
  <c r="Q128" i="176"/>
  <c r="L128" i="176"/>
  <c r="AF128" i="176"/>
  <c r="AT128" i="176"/>
  <c r="AM66" i="220"/>
  <c r="AA66" i="220"/>
  <c r="AH66" i="220"/>
  <c r="AC66" i="220"/>
  <c r="AB66" i="220"/>
  <c r="Y66" i="220"/>
  <c r="R66" i="220"/>
  <c r="V66" i="220"/>
  <c r="AJ66" i="220"/>
  <c r="T66" i="220"/>
  <c r="AD66" i="220"/>
  <c r="P66" i="220"/>
  <c r="S66" i="220"/>
  <c r="AT66" i="220"/>
  <c r="AP66" i="220"/>
  <c r="O66" i="220"/>
  <c r="L66" i="220"/>
  <c r="U66" i="220"/>
  <c r="AI66" i="220"/>
  <c r="M66" i="220"/>
  <c r="AF66" i="220"/>
  <c r="W66" i="220"/>
  <c r="AG66" i="220"/>
  <c r="AE66" i="220"/>
  <c r="N66" i="220"/>
  <c r="AL66" i="220"/>
  <c r="X66" i="220"/>
  <c r="AK66" i="220"/>
  <c r="Z66" i="220"/>
  <c r="AN66" i="220"/>
  <c r="K66" i="220"/>
  <c r="AR66" i="220" s="1"/>
  <c r="Q66" i="220"/>
  <c r="L115" i="176"/>
  <c r="AJ115" i="176"/>
  <c r="X115" i="176"/>
  <c r="M115" i="176"/>
  <c r="AI115" i="176"/>
  <c r="AN115" i="176"/>
  <c r="Q115" i="176"/>
  <c r="AB115" i="176"/>
  <c r="AJ49" i="220"/>
  <c r="V49" i="220"/>
  <c r="P49" i="220"/>
  <c r="S49" i="220"/>
  <c r="R49" i="220"/>
  <c r="Y49" i="220"/>
  <c r="AD49" i="220"/>
  <c r="AK49" i="220"/>
  <c r="U49" i="220"/>
  <c r="AN49" i="220"/>
  <c r="AF49" i="220"/>
  <c r="AM49" i="220"/>
  <c r="Q49" i="220"/>
  <c r="AH49" i="220"/>
  <c r="O49" i="220"/>
  <c r="AT49" i="220"/>
  <c r="AI46" i="220"/>
  <c r="AE46" i="220"/>
  <c r="L46" i="220"/>
  <c r="AD46" i="220"/>
  <c r="V46" i="220"/>
  <c r="AJ46" i="220"/>
  <c r="M46" i="220"/>
  <c r="T46" i="220"/>
  <c r="AN46" i="220"/>
  <c r="AL46" i="220"/>
  <c r="O46" i="220"/>
  <c r="AT46" i="220"/>
  <c r="X46" i="220"/>
  <c r="AA46" i="220"/>
  <c r="U46" i="220"/>
  <c r="AG46" i="220"/>
  <c r="K129" i="220"/>
  <c r="T129" i="220"/>
  <c r="P129" i="220"/>
  <c r="AP129" i="220"/>
  <c r="M129" i="220"/>
  <c r="AI129" i="220"/>
  <c r="Q129" i="220"/>
  <c r="AF129" i="220"/>
  <c r="Y129" i="220"/>
  <c r="AD129" i="220"/>
  <c r="AK129" i="220"/>
  <c r="U129" i="220"/>
  <c r="L129" i="220"/>
  <c r="AB129" i="220"/>
  <c r="X129" i="220"/>
  <c r="O129" i="220"/>
  <c r="R129" i="220"/>
  <c r="S129" i="220"/>
  <c r="AT129" i="220"/>
  <c r="AN129" i="220"/>
  <c r="AJ129" i="220"/>
  <c r="AM129" i="220"/>
  <c r="AG129" i="220"/>
  <c r="AL129" i="220"/>
  <c r="W129" i="220"/>
  <c r="V129" i="220"/>
  <c r="AC129" i="220"/>
  <c r="AA129" i="220"/>
  <c r="AH129" i="220"/>
  <c r="Z129" i="220"/>
  <c r="N129" i="220"/>
  <c r="AE129" i="220"/>
  <c r="Y55" i="176"/>
  <c r="AD55" i="176"/>
  <c r="AT55" i="176"/>
  <c r="K55" i="176"/>
  <c r="A278" i="176"/>
  <c r="A291" i="176"/>
  <c r="A263" i="176"/>
  <c r="A268" i="176"/>
  <c r="A255" i="176"/>
  <c r="A280" i="220"/>
  <c r="F7" i="185"/>
  <c r="A268" i="220"/>
  <c r="A298" i="176"/>
  <c r="A291" i="220"/>
  <c r="A279" i="176"/>
  <c r="A285" i="176"/>
  <c r="A275" i="176"/>
  <c r="A262" i="176"/>
  <c r="A258" i="176"/>
  <c r="A296" i="176"/>
  <c r="A295" i="176"/>
  <c r="AE21" i="220"/>
  <c r="AE24" i="220" s="1"/>
  <c r="AE28" i="220" s="1"/>
  <c r="AE32" i="220" s="1"/>
  <c r="Z21" i="176"/>
  <c r="Z24" i="176" s="1"/>
  <c r="Z28" i="176" s="1"/>
  <c r="Z32" i="176" s="1"/>
  <c r="AN21" i="220"/>
  <c r="AN24" i="220" s="1"/>
  <c r="AN28" i="220" s="1"/>
  <c r="AN32" i="220" s="1"/>
  <c r="AA21" i="176"/>
  <c r="AA24" i="176" s="1"/>
  <c r="AA28" i="176" s="1"/>
  <c r="AA32" i="176" s="1"/>
  <c r="R21" i="220"/>
  <c r="R24" i="220" s="1"/>
  <c r="R28" i="220" s="1"/>
  <c r="R32" i="220" s="1"/>
  <c r="A293" i="176"/>
  <c r="A256" i="176"/>
  <c r="A266" i="176"/>
  <c r="A257" i="220"/>
  <c r="A297" i="176"/>
  <c r="A260" i="176"/>
  <c r="AB21" i="176"/>
  <c r="AB24" i="176" s="1"/>
  <c r="AB28" i="176" s="1"/>
  <c r="AB32" i="176" s="1"/>
  <c r="F7" i="183"/>
  <c r="A280" i="176"/>
  <c r="A295" i="220"/>
  <c r="A289" i="176"/>
  <c r="A264" i="176"/>
  <c r="A294" i="176"/>
  <c r="A297" i="220"/>
  <c r="A286" i="176"/>
  <c r="F7" i="221"/>
  <c r="P21" i="220"/>
  <c r="P24" i="220" s="1"/>
  <c r="P28" i="220" s="1"/>
  <c r="P32" i="220" s="1"/>
  <c r="F7" i="153"/>
  <c r="A281" i="176"/>
  <c r="F7" i="218"/>
  <c r="AP21" i="176"/>
  <c r="AP24" i="176" s="1"/>
  <c r="AP28" i="176" s="1"/>
  <c r="AP32" i="176" s="1"/>
  <c r="A287" i="176"/>
  <c r="A269" i="176"/>
  <c r="A292" i="176"/>
  <c r="A283" i="176"/>
  <c r="A281" i="220"/>
  <c r="A296" i="220"/>
  <c r="A265" i="176"/>
  <c r="A273" i="220"/>
  <c r="A284" i="176"/>
  <c r="F7" i="56"/>
  <c r="F7" i="152"/>
  <c r="F7" i="148"/>
  <c r="A267" i="176"/>
  <c r="F7" i="81"/>
  <c r="A254" i="220"/>
  <c r="A264" i="220"/>
  <c r="A273" i="176"/>
  <c r="A261" i="220"/>
  <c r="A255" i="220"/>
  <c r="A290" i="176"/>
  <c r="A276" i="176"/>
  <c r="F7" i="45"/>
  <c r="F7" i="151"/>
  <c r="A261" i="176"/>
  <c r="F7" i="170"/>
  <c r="F7" i="175"/>
  <c r="A252" i="176"/>
  <c r="A257" i="176"/>
  <c r="A286" i="220"/>
  <c r="A274" i="176"/>
  <c r="A252" i="220"/>
  <c r="A298" i="220"/>
  <c r="A288" i="176"/>
  <c r="A271" i="176"/>
  <c r="A277" i="220"/>
  <c r="F7" i="179"/>
  <c r="A282" i="176"/>
  <c r="F7" i="180"/>
  <c r="F7" i="182"/>
  <c r="AM21" i="220"/>
  <c r="AM24" i="220" s="1"/>
  <c r="AM28" i="220" s="1"/>
  <c r="AM32" i="220" s="1"/>
  <c r="AR48" i="220"/>
  <c r="AR50" i="176"/>
  <c r="AK130" i="220"/>
  <c r="N130" i="220"/>
  <c r="L130" i="220"/>
  <c r="AC130" i="220"/>
  <c r="X130" i="220"/>
  <c r="AR114" i="176"/>
  <c r="AJ130" i="220"/>
  <c r="AN130" i="220"/>
  <c r="AT130" i="220"/>
  <c r="S130" i="220"/>
  <c r="AL130" i="220"/>
  <c r="V130" i="220"/>
  <c r="AR91" i="220"/>
  <c r="AR95" i="176"/>
  <c r="AR112" i="176"/>
  <c r="AR93" i="176"/>
  <c r="AP130" i="220"/>
  <c r="R130" i="220"/>
  <c r="T130" i="220"/>
  <c r="Z130" i="220"/>
  <c r="AR41" i="176"/>
  <c r="AR69" i="176"/>
  <c r="AR42" i="176"/>
  <c r="AR139" i="220"/>
  <c r="AR57" i="220"/>
  <c r="AR96" i="220"/>
  <c r="AA130" i="220"/>
  <c r="AD130" i="220"/>
  <c r="W130" i="220"/>
  <c r="AM130" i="220"/>
  <c r="AG130" i="220"/>
  <c r="U130" i="220"/>
  <c r="O130" i="220"/>
  <c r="AF130" i="220"/>
  <c r="AR88" i="220"/>
  <c r="M130" i="220"/>
  <c r="AR75" i="176"/>
  <c r="AR105" i="176"/>
  <c r="AR77" i="220"/>
  <c r="AR74" i="220"/>
  <c r="AR81" i="220"/>
  <c r="K130" i="220"/>
  <c r="Y130" i="220"/>
  <c r="AE130" i="220"/>
  <c r="AR94" i="176"/>
  <c r="AR110" i="220"/>
  <c r="AR125" i="220"/>
  <c r="N72" i="220"/>
  <c r="AT72" i="220"/>
  <c r="AJ72" i="220"/>
  <c r="AB72" i="220"/>
  <c r="U72" i="220"/>
  <c r="AM72" i="220"/>
  <c r="S72" i="220"/>
  <c r="O72" i="220"/>
  <c r="AE72" i="220"/>
  <c r="V72" i="220"/>
  <c r="AF72" i="220"/>
  <c r="X72" i="220"/>
  <c r="K72" i="220"/>
  <c r="AP72" i="220"/>
  <c r="M72" i="220"/>
  <c r="L72" i="220"/>
  <c r="T72" i="220"/>
  <c r="AC72" i="220"/>
  <c r="AA72" i="220"/>
  <c r="Z72" i="220"/>
  <c r="P72" i="220"/>
  <c r="AG72" i="220"/>
  <c r="AD72" i="220"/>
  <c r="Q72" i="220"/>
  <c r="AR76" i="176"/>
  <c r="O132" i="176"/>
  <c r="O87" i="176"/>
  <c r="T87" i="176"/>
  <c r="AE87" i="176"/>
  <c r="X87" i="176"/>
  <c r="V87" i="176"/>
  <c r="AA87" i="176"/>
  <c r="AG87" i="176"/>
  <c r="R87" i="176"/>
  <c r="M87" i="176"/>
  <c r="AK87" i="176"/>
  <c r="AI87" i="176"/>
  <c r="AJ87" i="176"/>
  <c r="AL87" i="176"/>
  <c r="Q87" i="176"/>
  <c r="Z87" i="176"/>
  <c r="Y87" i="176"/>
  <c r="AM87" i="176"/>
  <c r="AP87" i="176"/>
  <c r="L87" i="176"/>
  <c r="K87" i="176"/>
  <c r="AH87" i="176"/>
  <c r="W87" i="176"/>
  <c r="AN87" i="176"/>
  <c r="AB87" i="176"/>
  <c r="AR111" i="220"/>
  <c r="AR55" i="220"/>
  <c r="AR134" i="220"/>
  <c r="AR131" i="176"/>
  <c r="AI96" i="176"/>
  <c r="K96" i="176"/>
  <c r="AR96" i="176" s="1"/>
  <c r="AA96" i="176"/>
  <c r="Q96" i="176"/>
  <c r="AK84" i="176"/>
  <c r="AG84" i="176"/>
  <c r="AJ84" i="176"/>
  <c r="Y84" i="176"/>
  <c r="AG52" i="220"/>
  <c r="AH52" i="220"/>
  <c r="AM52" i="220"/>
  <c r="O78" i="176"/>
  <c r="AR78" i="176" s="1"/>
  <c r="AK78" i="176"/>
  <c r="AT78" i="176"/>
  <c r="AC78" i="176"/>
  <c r="AD44" i="220"/>
  <c r="AA44" i="220"/>
  <c r="Z44" i="220"/>
  <c r="AN44" i="220"/>
  <c r="AL99" i="176"/>
  <c r="W99" i="176"/>
  <c r="AH72" i="220"/>
  <c r="L132" i="176"/>
  <c r="AG125" i="176"/>
  <c r="Q125" i="176"/>
  <c r="R125" i="176"/>
  <c r="L125" i="176"/>
  <c r="AH125" i="176"/>
  <c r="U125" i="176"/>
  <c r="AI125" i="176"/>
  <c r="AE125" i="176"/>
  <c r="M125" i="176"/>
  <c r="AP125" i="176"/>
  <c r="V125" i="176"/>
  <c r="AK125" i="176"/>
  <c r="AD125" i="176"/>
  <c r="AL125" i="176"/>
  <c r="AM125" i="176"/>
  <c r="W125" i="176"/>
  <c r="X125" i="176"/>
  <c r="Y125" i="176"/>
  <c r="AT125" i="176"/>
  <c r="S125" i="176"/>
  <c r="AB125" i="176"/>
  <c r="O125" i="176"/>
  <c r="P125" i="176"/>
  <c r="N125" i="176"/>
  <c r="AR98" i="176"/>
  <c r="AR54" i="176"/>
  <c r="AR128" i="220"/>
  <c r="AR56" i="176"/>
  <c r="AC84" i="176"/>
  <c r="Z84" i="176"/>
  <c r="AI84" i="176"/>
  <c r="AP84" i="176"/>
  <c r="K99" i="176"/>
  <c r="N99" i="176"/>
  <c r="AI72" i="220"/>
  <c r="AN132" i="176"/>
  <c r="AR122" i="220"/>
  <c r="V96" i="176"/>
  <c r="L96" i="176"/>
  <c r="AL96" i="176"/>
  <c r="Z96" i="176"/>
  <c r="U84" i="176"/>
  <c r="AR84" i="176" s="1"/>
  <c r="AB84" i="176"/>
  <c r="Q84" i="176"/>
  <c r="AT84" i="176"/>
  <c r="O52" i="220"/>
  <c r="Z52" i="220"/>
  <c r="AC52" i="220"/>
  <c r="AI52" i="220"/>
  <c r="P78" i="176"/>
  <c r="AL78" i="176"/>
  <c r="R78" i="176"/>
  <c r="T78" i="176"/>
  <c r="X44" i="220"/>
  <c r="W44" i="220"/>
  <c r="AT44" i="220"/>
  <c r="T44" i="220"/>
  <c r="AK99" i="176"/>
  <c r="AK72" i="220"/>
  <c r="AR124" i="220"/>
  <c r="AR84" i="220"/>
  <c r="P99" i="176"/>
  <c r="Z99" i="176"/>
  <c r="M99" i="176"/>
  <c r="L99" i="176"/>
  <c r="X99" i="176"/>
  <c r="R99" i="176"/>
  <c r="T99" i="176"/>
  <c r="AG99" i="176"/>
  <c r="AN99" i="176"/>
  <c r="Y99" i="176"/>
  <c r="O99" i="176"/>
  <c r="AC99" i="176"/>
  <c r="AE99" i="176"/>
  <c r="AM99" i="176"/>
  <c r="AF99" i="176"/>
  <c r="AI99" i="176"/>
  <c r="Q99" i="176"/>
  <c r="AH99" i="176"/>
  <c r="S99" i="176"/>
  <c r="AD99" i="176"/>
  <c r="N132" i="176"/>
  <c r="V132" i="176"/>
  <c r="AH132" i="176"/>
  <c r="P132" i="176"/>
  <c r="Q132" i="176"/>
  <c r="AP132" i="176"/>
  <c r="AL132" i="176"/>
  <c r="AM132" i="176"/>
  <c r="X132" i="176"/>
  <c r="AB132" i="176"/>
  <c r="Z132" i="176"/>
  <c r="AC132" i="176"/>
  <c r="R132" i="176"/>
  <c r="S132" i="176"/>
  <c r="U132" i="176"/>
  <c r="W132" i="176"/>
  <c r="AE132" i="176"/>
  <c r="K132" i="176"/>
  <c r="AR132" i="176" s="1"/>
  <c r="T132" i="176"/>
  <c r="Y132" i="176"/>
  <c r="M132" i="176"/>
  <c r="AD132" i="176"/>
  <c r="AG132" i="176"/>
  <c r="AF132" i="176"/>
  <c r="S117" i="176"/>
  <c r="T117" i="176"/>
  <c r="AI117" i="176"/>
  <c r="AP117" i="176"/>
  <c r="Y117" i="176"/>
  <c r="AA117" i="176"/>
  <c r="N117" i="176"/>
  <c r="X117" i="176"/>
  <c r="AC117" i="176"/>
  <c r="M117" i="176"/>
  <c r="AG117" i="176"/>
  <c r="U117" i="176"/>
  <c r="AB117" i="176"/>
  <c r="AF117" i="176"/>
  <c r="AL117" i="176"/>
  <c r="AD117" i="176"/>
  <c r="AT117" i="176"/>
  <c r="P117" i="176"/>
  <c r="AK117" i="176"/>
  <c r="V117" i="176"/>
  <c r="Z117" i="176"/>
  <c r="Q117" i="176"/>
  <c r="AM117" i="176"/>
  <c r="K117" i="176"/>
  <c r="AR117" i="176" s="1"/>
  <c r="AE56" i="220"/>
  <c r="AF56" i="220"/>
  <c r="AH56" i="220"/>
  <c r="X56" i="220"/>
  <c r="M56" i="220"/>
  <c r="AN56" i="220"/>
  <c r="V56" i="220"/>
  <c r="AP56" i="220"/>
  <c r="AA56" i="220"/>
  <c r="Y56" i="220"/>
  <c r="U56" i="220"/>
  <c r="AL56" i="220"/>
  <c r="Z56" i="220"/>
  <c r="AM56" i="220"/>
  <c r="AI56" i="220"/>
  <c r="AG56" i="220"/>
  <c r="AK56" i="220"/>
  <c r="L56" i="220"/>
  <c r="P56" i="220"/>
  <c r="AC56" i="220"/>
  <c r="O56" i="220"/>
  <c r="K56" i="220"/>
  <c r="S56" i="220"/>
  <c r="AD56" i="220"/>
  <c r="AJ80" i="220"/>
  <c r="AG80" i="220"/>
  <c r="T80" i="220"/>
  <c r="AT80" i="220"/>
  <c r="U80" i="220"/>
  <c r="K80" i="220"/>
  <c r="AF80" i="220"/>
  <c r="O80" i="220"/>
  <c r="Y80" i="220"/>
  <c r="AN80" i="220"/>
  <c r="R80" i="220"/>
  <c r="W80" i="220"/>
  <c r="AL80" i="220"/>
  <c r="N80" i="220"/>
  <c r="AC80" i="220"/>
  <c r="P80" i="220"/>
  <c r="AB80" i="220"/>
  <c r="X80" i="220"/>
  <c r="M80" i="220"/>
  <c r="AK80" i="220"/>
  <c r="Z80" i="220"/>
  <c r="L80" i="220"/>
  <c r="S80" i="220"/>
  <c r="AM80" i="220"/>
  <c r="AR68" i="176"/>
  <c r="AH96" i="176"/>
  <c r="M96" i="176"/>
  <c r="S96" i="176"/>
  <c r="AR61" i="220"/>
  <c r="AA84" i="176"/>
  <c r="O84" i="176"/>
  <c r="W84" i="176"/>
  <c r="AD52" i="220"/>
  <c r="N52" i="220"/>
  <c r="T52" i="220"/>
  <c r="AR101" i="176"/>
  <c r="Q78" i="176"/>
  <c r="Z78" i="176"/>
  <c r="L78" i="176"/>
  <c r="AB44" i="220"/>
  <c r="R44" i="220"/>
  <c r="AM44" i="220"/>
  <c r="AP99" i="176"/>
  <c r="O117" i="176"/>
  <c r="AL72" i="220"/>
  <c r="AI80" i="220"/>
  <c r="AJ132" i="176"/>
  <c r="Q56" i="220"/>
  <c r="I132" i="220"/>
  <c r="I43" i="176"/>
  <c r="M43" i="176" s="1"/>
  <c r="G80" i="220"/>
  <c r="AX72" i="220"/>
  <c r="H71" i="176"/>
  <c r="B71" i="176" s="1"/>
  <c r="H86" i="176"/>
  <c r="B86" i="176" s="1"/>
  <c r="A86" i="176" s="1"/>
  <c r="H74" i="220"/>
  <c r="B74" i="220" s="1"/>
  <c r="I72" i="176"/>
  <c r="AC72" i="176" s="1"/>
  <c r="H101" i="176"/>
  <c r="B101" i="176"/>
  <c r="A101" i="176" s="1"/>
  <c r="AX53" i="176"/>
  <c r="H91" i="176"/>
  <c r="B91" i="176" s="1"/>
  <c r="A91" i="176" s="1"/>
  <c r="I166" i="220"/>
  <c r="AZ179" i="176"/>
  <c r="H219" i="220"/>
  <c r="B219" i="220" s="1"/>
  <c r="A219" i="220" s="1"/>
  <c r="I181" i="220"/>
  <c r="AZ209" i="220"/>
  <c r="AZ182" i="220"/>
  <c r="G203" i="220"/>
  <c r="AX153" i="176"/>
  <c r="G237" i="176"/>
  <c r="AZ230" i="176"/>
  <c r="AY188" i="176"/>
  <c r="I162" i="176"/>
  <c r="H165" i="220"/>
  <c r="B165" i="220"/>
  <c r="A165" i="220" s="1"/>
  <c r="I220" i="220"/>
  <c r="G186" i="176"/>
  <c r="AX188" i="220"/>
  <c r="H107" i="220"/>
  <c r="B107" i="220" s="1"/>
  <c r="G73" i="176"/>
  <c r="H125" i="176"/>
  <c r="B125" i="176"/>
  <c r="H82" i="176"/>
  <c r="B82" i="176"/>
  <c r="A82" i="176" s="1"/>
  <c r="G71" i="176"/>
  <c r="G86" i="176"/>
  <c r="G48" i="176"/>
  <c r="AX72" i="176"/>
  <c r="G101" i="176"/>
  <c r="H67" i="176"/>
  <c r="B67" i="176" s="1"/>
  <c r="A67" i="176" s="1"/>
  <c r="I120" i="220"/>
  <c r="AY166" i="220"/>
  <c r="H168" i="176"/>
  <c r="B168" i="176" s="1"/>
  <c r="A168" i="176"/>
  <c r="AX179" i="176"/>
  <c r="G219" i="220"/>
  <c r="H197" i="220"/>
  <c r="B197" i="220" s="1"/>
  <c r="A197" i="220" s="1"/>
  <c r="AY227" i="220"/>
  <c r="AX209" i="220"/>
  <c r="H153" i="220"/>
  <c r="B153" i="220" s="1"/>
  <c r="A153" i="220" s="1"/>
  <c r="AX182" i="220"/>
  <c r="I153" i="176"/>
  <c r="AY237" i="176"/>
  <c r="AX188" i="176"/>
  <c r="AX162" i="176"/>
  <c r="AZ165" i="220"/>
  <c r="AX220" i="220"/>
  <c r="AY188" i="220"/>
  <c r="AX107" i="220"/>
  <c r="H132" i="220"/>
  <c r="B132" i="220" s="1"/>
  <c r="H73" i="176"/>
  <c r="B73" i="176" s="1"/>
  <c r="AX133" i="220"/>
  <c r="AX50" i="220"/>
  <c r="I82" i="176"/>
  <c r="W82" i="176" s="1"/>
  <c r="I116" i="220"/>
  <c r="I86" i="176"/>
  <c r="AN86" i="176" s="1"/>
  <c r="AX48" i="176"/>
  <c r="I119" i="176"/>
  <c r="AM119" i="176" s="1"/>
  <c r="I67" i="176"/>
  <c r="AX120" i="220"/>
  <c r="AZ166" i="220"/>
  <c r="AX168" i="176"/>
  <c r="AZ219" i="220"/>
  <c r="AX181" i="220"/>
  <c r="AY209" i="220"/>
  <c r="AY153" i="220"/>
  <c r="G182" i="220"/>
  <c r="H203" i="220"/>
  <c r="B203" i="220" s="1"/>
  <c r="A203" i="220"/>
  <c r="AZ153" i="176"/>
  <c r="I230" i="176"/>
  <c r="H226" i="220"/>
  <c r="B226" i="220"/>
  <c r="A226" i="220" s="1"/>
  <c r="G188" i="176"/>
  <c r="I165" i="220"/>
  <c r="H247" i="220"/>
  <c r="B247" i="220" s="1"/>
  <c r="A247" i="220"/>
  <c r="G188" i="220"/>
  <c r="G132" i="220"/>
  <c r="I73" i="176"/>
  <c r="R73" i="176" s="1"/>
  <c r="I133" i="220"/>
  <c r="AL133" i="220" s="1"/>
  <c r="H50" i="220"/>
  <c r="B50" i="220" s="1"/>
  <c r="I44" i="176"/>
  <c r="G82" i="176"/>
  <c r="G116" i="220"/>
  <c r="I48" i="176"/>
  <c r="AH48" i="176" s="1"/>
  <c r="H119" i="176"/>
  <c r="B119" i="176" s="1"/>
  <c r="AX97" i="176"/>
  <c r="G120" i="220"/>
  <c r="G166" i="220"/>
  <c r="I168" i="176"/>
  <c r="H179" i="176"/>
  <c r="B179" i="176" s="1"/>
  <c r="A179" i="176" s="1"/>
  <c r="AZ197" i="220"/>
  <c r="AZ181" i="220"/>
  <c r="H227" i="220"/>
  <c r="B227" i="220" s="1"/>
  <c r="A227" i="220" s="1"/>
  <c r="I209" i="220"/>
  <c r="G153" i="220"/>
  <c r="AY203" i="220"/>
  <c r="G230" i="176"/>
  <c r="AX226" i="220"/>
  <c r="AZ188" i="176"/>
  <c r="H162" i="176"/>
  <c r="B162" i="176" s="1"/>
  <c r="A162" i="176" s="1"/>
  <c r="AY220" i="220"/>
  <c r="H186" i="176"/>
  <c r="B186" i="176"/>
  <c r="A186" i="176" s="1"/>
  <c r="AZ247" i="220"/>
  <c r="AZ188" i="220"/>
  <c r="AX87" i="176"/>
  <c r="H133" i="220"/>
  <c r="B133" i="220"/>
  <c r="A133" i="220" s="1"/>
  <c r="G50" i="220"/>
  <c r="AX74" i="220"/>
  <c r="G119" i="176"/>
  <c r="H97" i="176"/>
  <c r="B97" i="176"/>
  <c r="A97" i="176" s="1"/>
  <c r="AY219" i="220"/>
  <c r="AX197" i="220"/>
  <c r="I227" i="220"/>
  <c r="AZ153" i="220"/>
  <c r="G153" i="176"/>
  <c r="H237" i="176"/>
  <c r="B237" i="176" s="1"/>
  <c r="A237" i="176" s="1"/>
  <c r="G226" i="220"/>
  <c r="AX165" i="220"/>
  <c r="AZ186" i="176"/>
  <c r="AY247" i="220"/>
  <c r="AP39" i="176"/>
  <c r="AR128" i="176"/>
  <c r="P77" i="176"/>
  <c r="A270" i="176"/>
  <c r="A206" i="220"/>
  <c r="A183" i="176"/>
  <c r="A244" i="176"/>
  <c r="A167" i="220"/>
  <c r="A193" i="220"/>
  <c r="A216" i="220"/>
  <c r="A175" i="176"/>
  <c r="A187" i="220"/>
  <c r="A180" i="176"/>
  <c r="A164" i="176"/>
  <c r="A170" i="220"/>
  <c r="A194" i="220"/>
  <c r="A228" i="220"/>
  <c r="A245" i="176"/>
  <c r="A179" i="220"/>
  <c r="A170" i="176"/>
  <c r="A166" i="176"/>
  <c r="A146" i="176"/>
  <c r="A145" i="176"/>
  <c r="A145" i="220"/>
  <c r="A221" i="220"/>
  <c r="A202" i="176"/>
  <c r="A217" i="220"/>
  <c r="A204" i="176"/>
  <c r="A156" i="176"/>
  <c r="A178" i="220"/>
  <c r="A157" i="176"/>
  <c r="A241" i="220"/>
  <c r="A167" i="176"/>
  <c r="A154" i="220"/>
  <c r="A250" i="220"/>
  <c r="A305" i="176"/>
  <c r="A305" i="220"/>
  <c r="A1" i="224"/>
  <c r="A205" i="176"/>
  <c r="A216" i="176"/>
  <c r="A220" i="220"/>
  <c r="A169" i="176"/>
  <c r="A218" i="176"/>
  <c r="A214" i="220"/>
  <c r="A155" i="220"/>
  <c r="A147" i="220"/>
  <c r="A246" i="220"/>
  <c r="A200" i="176"/>
  <c r="A153" i="176"/>
  <c r="A233" i="176"/>
  <c r="A231" i="176"/>
  <c r="A196" i="220"/>
  <c r="A199" i="176"/>
  <c r="A249" i="220"/>
  <c r="A251" i="220"/>
  <c r="A144" i="176"/>
  <c r="A214" i="176"/>
  <c r="A207" i="220"/>
  <c r="A244" i="220"/>
  <c r="A176" i="176"/>
  <c r="A200" i="220"/>
  <c r="A159" i="220"/>
  <c r="A158" i="176"/>
  <c r="A209" i="220"/>
  <c r="A210" i="220"/>
  <c r="A225" i="176"/>
  <c r="A245" i="220"/>
  <c r="A144" i="220"/>
  <c r="A250" i="176"/>
  <c r="A251" i="176"/>
  <c r="A156" i="220"/>
  <c r="A201" i="220"/>
  <c r="A166" i="220"/>
  <c r="A240" i="220"/>
  <c r="A199" i="220"/>
  <c r="A211" i="176"/>
  <c r="A248" i="220"/>
  <c r="A248" i="176"/>
  <c r="U116" i="220"/>
  <c r="AK116" i="220"/>
  <c r="AI116" i="220"/>
  <c r="Y116" i="220"/>
  <c r="AA116" i="220"/>
  <c r="AF116" i="220"/>
  <c r="AP116" i="220"/>
  <c r="R116" i="220"/>
  <c r="AN116" i="220"/>
  <c r="M116" i="220"/>
  <c r="V116" i="220"/>
  <c r="Z116" i="220"/>
  <c r="AC116" i="220"/>
  <c r="L116" i="220"/>
  <c r="AM116" i="220"/>
  <c r="AG116" i="220"/>
  <c r="AT116" i="220"/>
  <c r="AE116" i="220"/>
  <c r="T116" i="220"/>
  <c r="AH116" i="220"/>
  <c r="K116" i="220"/>
  <c r="Q116" i="220"/>
  <c r="AB116" i="220"/>
  <c r="O116" i="220"/>
  <c r="W116" i="220"/>
  <c r="X116" i="220"/>
  <c r="P116" i="220"/>
  <c r="N116" i="220"/>
  <c r="AJ116" i="220"/>
  <c r="S116" i="220"/>
  <c r="AL116" i="220"/>
  <c r="AD116" i="220"/>
  <c r="AG133" i="220"/>
  <c r="AI133" i="220"/>
  <c r="AN133" i="220"/>
  <c r="AJ133" i="220"/>
  <c r="N133" i="220"/>
  <c r="AM133" i="220"/>
  <c r="Y133" i="220"/>
  <c r="AD133" i="220"/>
  <c r="Q133" i="220"/>
  <c r="T133" i="220"/>
  <c r="Z133" i="220"/>
  <c r="L133" i="220"/>
  <c r="AC133" i="220"/>
  <c r="AF133" i="220"/>
  <c r="AT133" i="220"/>
  <c r="R133" i="220"/>
  <c r="Q82" i="176"/>
  <c r="AA82" i="176"/>
  <c r="AK82" i="176"/>
  <c r="M82" i="176"/>
  <c r="X82" i="176"/>
  <c r="AP82" i="176"/>
  <c r="K82" i="176"/>
  <c r="AB82" i="176"/>
  <c r="W73" i="176"/>
  <c r="Y73" i="176"/>
  <c r="AB73" i="176"/>
  <c r="AN73" i="176"/>
  <c r="AI73" i="176"/>
  <c r="AM73" i="176"/>
  <c r="U73" i="176"/>
  <c r="AL73" i="176"/>
  <c r="AK73" i="176"/>
  <c r="AC73" i="176"/>
  <c r="AD73" i="176"/>
  <c r="P73" i="176"/>
  <c r="AA73" i="176"/>
  <c r="Z73" i="176"/>
  <c r="O73" i="176"/>
  <c r="AP73" i="176"/>
  <c r="AR87" i="176"/>
  <c r="AP48" i="176"/>
  <c r="K48" i="176"/>
  <c r="AK48" i="176"/>
  <c r="Q48" i="176"/>
  <c r="AN48" i="176"/>
  <c r="AF48" i="176"/>
  <c r="AA48" i="176"/>
  <c r="M48" i="176"/>
  <c r="V67" i="176"/>
  <c r="O67" i="176"/>
  <c r="M67" i="176"/>
  <c r="AG67" i="176"/>
  <c r="AF67" i="176"/>
  <c r="AH67" i="176"/>
  <c r="AE67" i="176"/>
  <c r="L67" i="176"/>
  <c r="AR67" i="176" s="1"/>
  <c r="Y67" i="176"/>
  <c r="AB67" i="176"/>
  <c r="K67" i="176"/>
  <c r="N67" i="176"/>
  <c r="AP67" i="176"/>
  <c r="Q67" i="176"/>
  <c r="AT67" i="176"/>
  <c r="AK67" i="176"/>
  <c r="AI67" i="176"/>
  <c r="X67" i="176"/>
  <c r="AN67" i="176"/>
  <c r="R67" i="176"/>
  <c r="AD67" i="176"/>
  <c r="Z67" i="176"/>
  <c r="W67" i="176"/>
  <c r="AA67" i="176"/>
  <c r="AL67" i="176"/>
  <c r="T67" i="176"/>
  <c r="U67" i="176"/>
  <c r="AJ67" i="176"/>
  <c r="AC67" i="176"/>
  <c r="S67" i="176"/>
  <c r="P67" i="176"/>
  <c r="AM67" i="176"/>
  <c r="AK43" i="176"/>
  <c r="R43" i="176"/>
  <c r="N43" i="176"/>
  <c r="AP43" i="176"/>
  <c r="AD43" i="176"/>
  <c r="X43" i="176"/>
  <c r="T43" i="176"/>
  <c r="AE43" i="176"/>
  <c r="AP119" i="176"/>
  <c r="T119" i="176"/>
  <c r="AA119" i="176"/>
  <c r="P119" i="176"/>
  <c r="AD119" i="176"/>
  <c r="V119" i="176"/>
  <c r="AI119" i="176"/>
  <c r="S119" i="176"/>
  <c r="AA132" i="220"/>
  <c r="U132" i="220"/>
  <c r="V132" i="220"/>
  <c r="Z132" i="220"/>
  <c r="K132" i="220"/>
  <c r="AK132" i="220"/>
  <c r="Y132" i="220"/>
  <c r="P132" i="220"/>
  <c r="M132" i="220"/>
  <c r="AP132" i="220"/>
  <c r="AM132" i="220"/>
  <c r="AB132" i="220"/>
  <c r="W132" i="220"/>
  <c r="S132" i="220"/>
  <c r="AI132" i="220"/>
  <c r="L132" i="220"/>
  <c r="AJ132" i="220"/>
  <c r="O132" i="220"/>
  <c r="AG132" i="220"/>
  <c r="Q132" i="220"/>
  <c r="AC132" i="220"/>
  <c r="AD132" i="220"/>
  <c r="AL132" i="220"/>
  <c r="X132" i="220"/>
  <c r="AT132" i="220"/>
  <c r="AN132" i="220"/>
  <c r="T132" i="220"/>
  <c r="R132" i="220"/>
  <c r="N132" i="220"/>
  <c r="AH132" i="220"/>
  <c r="AE132" i="220"/>
  <c r="AF132" i="220"/>
  <c r="AL72" i="176"/>
  <c r="U72" i="176"/>
  <c r="AD72" i="176"/>
  <c r="AT72" i="176"/>
  <c r="V72" i="176"/>
  <c r="AE72" i="176"/>
  <c r="AB72" i="176"/>
  <c r="AH72" i="176"/>
  <c r="L72" i="176"/>
  <c r="AF72" i="176"/>
  <c r="W72" i="176"/>
  <c r="M72" i="176"/>
  <c r="K72" i="176"/>
  <c r="AK72" i="176"/>
  <c r="AI72" i="176"/>
  <c r="T72" i="176"/>
  <c r="AG44" i="176"/>
  <c r="AP44" i="176"/>
  <c r="Q44" i="176"/>
  <c r="AM44" i="176"/>
  <c r="AD44" i="176"/>
  <c r="AL44" i="176"/>
  <c r="AK44" i="176"/>
  <c r="T44" i="176"/>
  <c r="V44" i="176"/>
  <c r="X44" i="176"/>
  <c r="AF44" i="176"/>
  <c r="W44" i="176"/>
  <c r="AT44" i="176"/>
  <c r="U44" i="176"/>
  <c r="AC44" i="176"/>
  <c r="AI44" i="176"/>
  <c r="R44" i="176"/>
  <c r="AB44" i="176"/>
  <c r="N44" i="176"/>
  <c r="Z44" i="176"/>
  <c r="S44" i="176"/>
  <c r="AE44" i="176"/>
  <c r="Y44" i="176"/>
  <c r="M44" i="176"/>
  <c r="L44" i="176"/>
  <c r="AA44" i="176"/>
  <c r="AJ44" i="176"/>
  <c r="K44" i="176"/>
  <c r="AR44" i="176" s="1"/>
  <c r="O44" i="176"/>
  <c r="AH44" i="176"/>
  <c r="AN44" i="176"/>
  <c r="P44" i="176"/>
  <c r="AG86" i="176"/>
  <c r="L86" i="176"/>
  <c r="AF86" i="176"/>
  <c r="AB86" i="176"/>
  <c r="K86" i="176"/>
  <c r="AP86" i="176"/>
  <c r="AK86" i="176"/>
  <c r="AM86" i="176"/>
  <c r="V86" i="176"/>
  <c r="Y86" i="176"/>
  <c r="AC86" i="176"/>
  <c r="Z86" i="176"/>
  <c r="Q86" i="176"/>
  <c r="U86" i="176"/>
  <c r="AL86" i="176"/>
  <c r="N86" i="176"/>
  <c r="AD120" i="220"/>
  <c r="AC120" i="220"/>
  <c r="U120" i="220"/>
  <c r="N120" i="220"/>
  <c r="AB120" i="220"/>
  <c r="K120" i="220"/>
  <c r="AL120" i="220"/>
  <c r="X120" i="220"/>
  <c r="AE120" i="220"/>
  <c r="W120" i="220"/>
  <c r="M120" i="220"/>
  <c r="AH120" i="220"/>
  <c r="AI120" i="220"/>
  <c r="T120" i="220"/>
  <c r="O120" i="220"/>
  <c r="R120" i="220"/>
  <c r="AG120" i="220"/>
  <c r="AP120" i="220"/>
  <c r="AF120" i="220"/>
  <c r="AK120" i="220"/>
  <c r="S120" i="220"/>
  <c r="AT120" i="220"/>
  <c r="V120" i="220"/>
  <c r="AJ120" i="220"/>
  <c r="L120" i="220"/>
  <c r="AM120" i="220"/>
  <c r="AN120" i="220"/>
  <c r="Z120" i="220"/>
  <c r="Q120" i="220"/>
  <c r="P120" i="220"/>
  <c r="AA120" i="220"/>
  <c r="Y120" i="220"/>
  <c r="A1" i="179"/>
  <c r="Y58" i="220"/>
  <c r="T58" i="220"/>
  <c r="AE58" i="220"/>
  <c r="AB58" i="220"/>
  <c r="AD58" i="220"/>
  <c r="AA58" i="220"/>
  <c r="U58" i="220"/>
  <c r="AK58" i="220"/>
  <c r="Q58" i="220"/>
  <c r="N58" i="220"/>
  <c r="AH58" i="220"/>
  <c r="W58" i="220"/>
  <c r="AI58" i="220"/>
  <c r="AP58" i="220"/>
  <c r="AC58" i="220"/>
  <c r="V58" i="220"/>
  <c r="AT58" i="220"/>
  <c r="S58" i="220"/>
  <c r="X58" i="220"/>
  <c r="AJ58" i="220"/>
  <c r="AG58" i="220"/>
  <c r="O58" i="220"/>
  <c r="L58" i="220"/>
  <c r="Z58" i="220"/>
  <c r="AM58" i="220"/>
  <c r="P58" i="220"/>
  <c r="K58" i="220"/>
  <c r="M58" i="220"/>
  <c r="T45" i="220"/>
  <c r="Y45" i="220"/>
  <c r="AL45" i="220"/>
  <c r="R45" i="220"/>
  <c r="AI112" i="220"/>
  <c r="AN112" i="220"/>
  <c r="Y112" i="220"/>
  <c r="P112" i="220"/>
  <c r="S112" i="220"/>
  <c r="AK112" i="220"/>
  <c r="T112" i="220"/>
  <c r="AG112" i="220"/>
  <c r="K112" i="220"/>
  <c r="AA112" i="220"/>
  <c r="AP112" i="220"/>
  <c r="AM112" i="220"/>
  <c r="AF112" i="220"/>
  <c r="AT112" i="220"/>
  <c r="M112" i="220"/>
  <c r="Q112" i="220"/>
  <c r="AE112" i="220"/>
  <c r="AJ112" i="220"/>
  <c r="V112" i="220"/>
  <c r="L112" i="220"/>
  <c r="O112" i="220"/>
  <c r="AL112" i="220"/>
  <c r="Z112" i="220"/>
  <c r="AB112" i="220"/>
  <c r="AH112" i="220"/>
  <c r="U112" i="220"/>
  <c r="AC112" i="220"/>
  <c r="W112" i="220"/>
  <c r="G184" i="220"/>
  <c r="I184" i="220"/>
  <c r="H184" i="220"/>
  <c r="B184" i="220"/>
  <c r="A184" i="220" s="1"/>
  <c r="AY184" i="220"/>
  <c r="AX184" i="220"/>
  <c r="AZ184" i="220"/>
  <c r="G192" i="220"/>
  <c r="AX192" i="220"/>
  <c r="AZ192" i="220"/>
  <c r="I192" i="220"/>
  <c r="AY192" i="220"/>
  <c r="AR52" i="220"/>
  <c r="AA133" i="220"/>
  <c r="X133" i="220"/>
  <c r="P133" i="220"/>
  <c r="S133" i="220"/>
  <c r="AC46" i="220"/>
  <c r="Z46" i="220"/>
  <c r="AB46" i="220"/>
  <c r="R46" i="220"/>
  <c r="X49" i="220"/>
  <c r="AL49" i="220"/>
  <c r="AA49" i="220"/>
  <c r="K49" i="220"/>
  <c r="S45" i="220"/>
  <c r="AE45" i="220"/>
  <c r="M45" i="220"/>
  <c r="AG45" i="220"/>
  <c r="AR47" i="220"/>
  <c r="R112" i="220"/>
  <c r="I208" i="220"/>
  <c r="H208" i="220"/>
  <c r="B208" i="220"/>
  <c r="A208" i="220"/>
  <c r="G208" i="220"/>
  <c r="AZ208" i="220"/>
  <c r="AY208" i="220"/>
  <c r="G171" i="220"/>
  <c r="AY171" i="220"/>
  <c r="I171" i="220"/>
  <c r="AX171" i="220"/>
  <c r="H171" i="220"/>
  <c r="B171" i="220" s="1"/>
  <c r="A171" i="220" s="1"/>
  <c r="AZ171" i="220"/>
  <c r="AY162" i="220"/>
  <c r="G162" i="220"/>
  <c r="AZ162" i="220"/>
  <c r="AX162" i="220"/>
  <c r="I162" i="220"/>
  <c r="AC45" i="220"/>
  <c r="AT45" i="220"/>
  <c r="L45" i="220"/>
  <c r="Z45" i="220"/>
  <c r="AR99" i="220"/>
  <c r="AR95" i="220"/>
  <c r="AR64" i="220"/>
  <c r="AZ232" i="220"/>
  <c r="H232" i="220"/>
  <c r="B232" i="220" s="1"/>
  <c r="A232" i="220" s="1"/>
  <c r="I232" i="220"/>
  <c r="AY232" i="220"/>
  <c r="G232" i="220"/>
  <c r="G242" i="220"/>
  <c r="I242" i="220"/>
  <c r="AZ242" i="220"/>
  <c r="H242" i="220"/>
  <c r="B242" i="220"/>
  <c r="A242" i="220" s="1"/>
  <c r="AX242" i="220"/>
  <c r="AZ161" i="220"/>
  <c r="H161" i="220"/>
  <c r="B161" i="220" s="1"/>
  <c r="A161" i="220" s="1"/>
  <c r="I161" i="220"/>
  <c r="AX161" i="220"/>
  <c r="G161" i="220"/>
  <c r="AX173" i="220"/>
  <c r="AZ173" i="220"/>
  <c r="I173" i="220"/>
  <c r="H173" i="220"/>
  <c r="B173" i="220"/>
  <c r="A173" i="220" s="1"/>
  <c r="AY173" i="220"/>
  <c r="G173" i="220"/>
  <c r="H172" i="220"/>
  <c r="B172" i="220" s="1"/>
  <c r="A172" i="220" s="1"/>
  <c r="AX172" i="220"/>
  <c r="I172" i="220"/>
  <c r="AY172" i="220"/>
  <c r="G172" i="220"/>
  <c r="AX190" i="220"/>
  <c r="G190" i="220"/>
  <c r="AY190" i="220"/>
  <c r="I190" i="220"/>
  <c r="H190" i="220"/>
  <c r="B190" i="220" s="1"/>
  <c r="A190" i="220" s="1"/>
  <c r="P45" i="220"/>
  <c r="AM45" i="220"/>
  <c r="AD45" i="220"/>
  <c r="AK45" i="220"/>
  <c r="AR121" i="220"/>
  <c r="AR115" i="220"/>
  <c r="AR136" i="220"/>
  <c r="AR54" i="220"/>
  <c r="AH62" i="220"/>
  <c r="AK62" i="220"/>
  <c r="AB62" i="220"/>
  <c r="P62" i="220"/>
  <c r="AE62" i="220"/>
  <c r="W62" i="220"/>
  <c r="L62" i="220"/>
  <c r="U62" i="220"/>
  <c r="M62" i="220"/>
  <c r="AM62" i="220"/>
  <c r="AJ62" i="220"/>
  <c r="AL62" i="220"/>
  <c r="K62" i="220"/>
  <c r="AF62" i="220"/>
  <c r="Z62" i="220"/>
  <c r="Y62" i="220"/>
  <c r="AD62" i="220"/>
  <c r="V62" i="220"/>
  <c r="AP62" i="220"/>
  <c r="AT62" i="220"/>
  <c r="S62" i="220"/>
  <c r="AI62" i="220"/>
  <c r="AG62" i="220"/>
  <c r="AC62" i="220"/>
  <c r="T62" i="220"/>
  <c r="N62" i="220"/>
  <c r="AN62" i="220"/>
  <c r="Q62" i="220"/>
  <c r="H192" i="220"/>
  <c r="B192" i="220" s="1"/>
  <c r="A192" i="220" s="1"/>
  <c r="G103" i="220"/>
  <c r="I103" i="220"/>
  <c r="AX103" i="220"/>
  <c r="AX92" i="220"/>
  <c r="H92" i="220"/>
  <c r="B92" i="220"/>
  <c r="I92" i="220"/>
  <c r="G92" i="220"/>
  <c r="G202" i="220"/>
  <c r="AY202" i="220"/>
  <c r="I202" i="220"/>
  <c r="H202" i="220"/>
  <c r="B202" i="220" s="1"/>
  <c r="A202" i="220" s="1"/>
  <c r="AX202" i="220"/>
  <c r="AZ204" i="220"/>
  <c r="I204" i="220"/>
  <c r="AX204" i="220"/>
  <c r="AY204" i="220"/>
  <c r="H204" i="220"/>
  <c r="B204" i="220" s="1"/>
  <c r="A204" i="220" s="1"/>
  <c r="AK133" i="220"/>
  <c r="AP133" i="220"/>
  <c r="K133" i="220"/>
  <c r="AE133" i="220"/>
  <c r="Q46" i="220"/>
  <c r="Y46" i="220"/>
  <c r="P46" i="220"/>
  <c r="AP46" i="220"/>
  <c r="AI49" i="220"/>
  <c r="AB49" i="220"/>
  <c r="M49" i="220"/>
  <c r="AE49" i="220"/>
  <c r="AI45" i="220"/>
  <c r="AF45" i="220"/>
  <c r="U45" i="220"/>
  <c r="K45" i="220"/>
  <c r="AR82" i="220"/>
  <c r="AF58" i="220"/>
  <c r="H123" i="220"/>
  <c r="B123" i="220"/>
  <c r="AX123" i="220"/>
  <c r="G123" i="220"/>
  <c r="I43" i="220"/>
  <c r="G43" i="220"/>
  <c r="AX43" i="220"/>
  <c r="G112" i="220"/>
  <c r="AX112" i="220"/>
  <c r="H112" i="220"/>
  <c r="B112" i="220" s="1"/>
  <c r="A112" i="220" s="1"/>
  <c r="I117" i="220"/>
  <c r="H117" i="220"/>
  <c r="B117" i="220"/>
  <c r="A117" i="220" s="1"/>
  <c r="G117" i="220"/>
  <c r="I70" i="220"/>
  <c r="AX70" i="220"/>
  <c r="G70" i="220"/>
  <c r="H70" i="220"/>
  <c r="B70" i="220" s="1"/>
  <c r="A70" i="220" s="1"/>
  <c r="O133" i="220"/>
  <c r="M133" i="220"/>
  <c r="AH133" i="220"/>
  <c r="U133" i="220"/>
  <c r="N46" i="220"/>
  <c r="W46" i="220"/>
  <c r="AM46" i="220"/>
  <c r="AF46" i="220"/>
  <c r="N49" i="220"/>
  <c r="AG49" i="220"/>
  <c r="AC49" i="220"/>
  <c r="L49" i="220"/>
  <c r="AA45" i="220"/>
  <c r="AP45" i="220"/>
  <c r="Q45" i="220"/>
  <c r="AN45" i="220"/>
  <c r="R58" i="220"/>
  <c r="AJ97" i="220"/>
  <c r="U97" i="220"/>
  <c r="N97" i="220"/>
  <c r="AP97" i="220"/>
  <c r="AC97" i="220"/>
  <c r="AE97" i="220"/>
  <c r="AK97" i="220"/>
  <c r="P97" i="220"/>
  <c r="W97" i="220"/>
  <c r="M97" i="220"/>
  <c r="AH97" i="220"/>
  <c r="L97" i="220"/>
  <c r="AB97" i="220"/>
  <c r="X97" i="220"/>
  <c r="AF97" i="220"/>
  <c r="AL97" i="220"/>
  <c r="AD97" i="220"/>
  <c r="T97" i="220"/>
  <c r="K97" i="220"/>
  <c r="AA97" i="220"/>
  <c r="AN97" i="220"/>
  <c r="V97" i="220"/>
  <c r="AM97" i="220"/>
  <c r="O97" i="220"/>
  <c r="Y97" i="220"/>
  <c r="AT97" i="220"/>
  <c r="S97" i="220"/>
  <c r="AI97" i="220"/>
  <c r="AK123" i="220"/>
  <c r="AA123" i="220"/>
  <c r="AI123" i="220"/>
  <c r="AJ123" i="220"/>
  <c r="V123" i="220"/>
  <c r="K123" i="220"/>
  <c r="U123" i="220"/>
  <c r="AP123" i="220"/>
  <c r="AH123" i="220"/>
  <c r="T123" i="220"/>
  <c r="M123" i="220"/>
  <c r="R123" i="220"/>
  <c r="AN123" i="220"/>
  <c r="AC123" i="220"/>
  <c r="Y123" i="220"/>
  <c r="O123" i="220"/>
  <c r="P123" i="220"/>
  <c r="Z123" i="220"/>
  <c r="Q123" i="220"/>
  <c r="AF123" i="220"/>
  <c r="L123" i="220"/>
  <c r="AT123" i="220"/>
  <c r="X123" i="220"/>
  <c r="AB123" i="220"/>
  <c r="AD123" i="220"/>
  <c r="AM123" i="220"/>
  <c r="N123" i="220"/>
  <c r="S123" i="220"/>
  <c r="G67" i="220"/>
  <c r="AX67" i="220"/>
  <c r="I67" i="220"/>
  <c r="H67" i="220"/>
  <c r="B67" i="220"/>
  <c r="I40" i="220"/>
  <c r="G40" i="220"/>
  <c r="H40" i="220"/>
  <c r="B40" i="220"/>
  <c r="AX40" i="220"/>
  <c r="H42" i="220"/>
  <c r="B42" i="220" s="1"/>
  <c r="A42" i="220" s="1"/>
  <c r="I42" i="220"/>
  <c r="AX42" i="220"/>
  <c r="AX119" i="220"/>
  <c r="G119" i="220"/>
  <c r="I119" i="220"/>
  <c r="H119" i="220"/>
  <c r="B119" i="220" s="1"/>
  <c r="A119" i="220" s="1"/>
  <c r="AX100" i="220"/>
  <c r="H100" i="220"/>
  <c r="B100" i="220" s="1"/>
  <c r="A100" i="220" s="1"/>
  <c r="I100" i="220"/>
  <c r="I106" i="220"/>
  <c r="AX106" i="220"/>
  <c r="V133" i="220"/>
  <c r="AB133" i="220"/>
  <c r="W133" i="220"/>
  <c r="AR129" i="220"/>
  <c r="AK46" i="220"/>
  <c r="S46" i="220"/>
  <c r="K46" i="220"/>
  <c r="W49" i="220"/>
  <c r="Z49" i="220"/>
  <c r="AP49" i="220"/>
  <c r="AH45" i="220"/>
  <c r="N45" i="220"/>
  <c r="W45" i="220"/>
  <c r="AR127" i="220"/>
  <c r="AN58" i="220"/>
  <c r="AD112" i="220"/>
  <c r="AR108" i="220"/>
  <c r="AR137" i="220"/>
  <c r="AR90" i="220"/>
  <c r="AR51" i="220"/>
  <c r="AR40" i="220"/>
  <c r="AR102" i="220"/>
  <c r="AR114" i="220"/>
  <c r="AR44" i="220"/>
  <c r="AR138" i="220"/>
  <c r="AR147" i="220"/>
  <c r="AR56" i="220"/>
  <c r="AR101" i="220"/>
  <c r="AR71" i="220"/>
  <c r="AR105" i="220"/>
  <c r="AR85" i="220"/>
  <c r="M71" i="176"/>
  <c r="AJ71" i="176"/>
  <c r="AG71" i="176"/>
  <c r="AD71" i="176"/>
  <c r="Z71" i="176"/>
  <c r="AE71" i="176"/>
  <c r="S71" i="176"/>
  <c r="W71" i="176"/>
  <c r="K71" i="176"/>
  <c r="O71" i="176"/>
  <c r="T71" i="176"/>
  <c r="AT71" i="176"/>
  <c r="V71" i="176"/>
  <c r="U71" i="176"/>
  <c r="R71" i="176"/>
  <c r="X71" i="176"/>
  <c r="AK71" i="176"/>
  <c r="AN71" i="176"/>
  <c r="AB71" i="176"/>
  <c r="AM71" i="176"/>
  <c r="N71" i="176"/>
  <c r="AF71" i="176"/>
  <c r="Y71" i="176"/>
  <c r="AA71" i="176"/>
  <c r="AL71" i="176"/>
  <c r="P71" i="176"/>
  <c r="AP71" i="176"/>
  <c r="AH71" i="176"/>
  <c r="AI71" i="176"/>
  <c r="L71" i="176"/>
  <c r="Q71" i="176"/>
  <c r="AC71" i="176"/>
  <c r="AR53" i="176"/>
  <c r="AR45" i="176"/>
  <c r="AR110" i="176"/>
  <c r="I221" i="176"/>
  <c r="G222" i="176"/>
  <c r="AZ192" i="176"/>
  <c r="AZ187" i="176"/>
  <c r="AX222" i="176"/>
  <c r="N77" i="176"/>
  <c r="AR99" i="176"/>
  <c r="G221" i="176"/>
  <c r="I187" i="176"/>
  <c r="AY221" i="176"/>
  <c r="G187" i="176"/>
  <c r="AY192" i="176"/>
  <c r="AT39" i="176"/>
  <c r="AX221" i="176"/>
  <c r="H222" i="176"/>
  <c r="B222" i="176" s="1"/>
  <c r="A222" i="176" s="1"/>
  <c r="H192" i="176"/>
  <c r="B192" i="176"/>
  <c r="A192" i="176" s="1"/>
  <c r="AR136" i="176"/>
  <c r="AR64" i="176"/>
  <c r="H187" i="176"/>
  <c r="B187" i="176"/>
  <c r="A187" i="176" s="1"/>
  <c r="I222" i="176"/>
  <c r="G192" i="176"/>
  <c r="U77" i="176"/>
  <c r="I188" i="220"/>
  <c r="AG21" i="176"/>
  <c r="AG24" i="176" s="1"/>
  <c r="AG28" i="176" s="1"/>
  <c r="AG32" i="176" s="1"/>
  <c r="G9" i="179"/>
  <c r="A125" i="176"/>
  <c r="A71" i="176"/>
  <c r="N21" i="176"/>
  <c r="N24" i="176" s="1"/>
  <c r="N28" i="176" s="1"/>
  <c r="N32" i="176" s="1"/>
  <c r="P21" i="176"/>
  <c r="P24" i="176" s="1"/>
  <c r="P28" i="176" s="1"/>
  <c r="P32" i="176" s="1"/>
  <c r="AF21" i="176"/>
  <c r="AF24" i="176" s="1"/>
  <c r="AF28" i="176" s="1"/>
  <c r="AF32" i="176" s="1"/>
  <c r="Z21" i="220"/>
  <c r="Z24" i="220" s="1"/>
  <c r="Z28" i="220" s="1"/>
  <c r="Z32" i="220" s="1"/>
  <c r="X21" i="220"/>
  <c r="X24" i="220" s="1"/>
  <c r="X28" i="220" s="1"/>
  <c r="X32" i="220" s="1"/>
  <c r="A98" i="176"/>
  <c r="A56" i="220"/>
  <c r="A100" i="176"/>
  <c r="A74" i="176"/>
  <c r="A85" i="176"/>
  <c r="A41" i="220"/>
  <c r="A113" i="220"/>
  <c r="A75" i="220"/>
  <c r="A40" i="220"/>
  <c r="A46" i="220"/>
  <c r="A129" i="220"/>
  <c r="A56" i="176"/>
  <c r="A121" i="220"/>
  <c r="A84" i="176"/>
  <c r="A108" i="176"/>
  <c r="A96" i="220"/>
  <c r="A114" i="220"/>
  <c r="A78" i="220"/>
  <c r="A120" i="176"/>
  <c r="A80" i="176"/>
  <c r="A123" i="220"/>
  <c r="A64" i="220"/>
  <c r="A92" i="220"/>
  <c r="A85" i="220"/>
  <c r="A50" i="220"/>
  <c r="AK21" i="176"/>
  <c r="AK24" i="176" s="1"/>
  <c r="AK28" i="176" s="1"/>
  <c r="AK32" i="176" s="1"/>
  <c r="AK21" i="220"/>
  <c r="AK24" i="220" s="1"/>
  <c r="AK28" i="220" s="1"/>
  <c r="AK32" i="220" s="1"/>
  <c r="AC21" i="220"/>
  <c r="AC24" i="220" s="1"/>
  <c r="AC28" i="220" s="1"/>
  <c r="AC32" i="220" s="1"/>
  <c r="AJ21" i="176"/>
  <c r="AJ24" i="176" s="1"/>
  <c r="AJ28" i="176" s="1"/>
  <c r="AJ32" i="176" s="1"/>
  <c r="T21" i="220"/>
  <c r="T24" i="220" s="1"/>
  <c r="T28" i="220" s="1"/>
  <c r="T32" i="220" s="1"/>
  <c r="O21" i="220"/>
  <c r="O24" i="220" s="1"/>
  <c r="O28" i="220" s="1"/>
  <c r="O32" i="220" s="1"/>
  <c r="AB21" i="220"/>
  <c r="AB24" i="220" s="1"/>
  <c r="AB28" i="220" s="1"/>
  <c r="AB32" i="220" s="1"/>
  <c r="A1" i="220"/>
  <c r="A143" i="176"/>
  <c r="A93" i="176"/>
  <c r="A67" i="220"/>
  <c r="A125" i="220"/>
  <c r="A127" i="176"/>
  <c r="A141" i="220"/>
  <c r="A60" i="176"/>
  <c r="A53" i="220"/>
  <c r="A81" i="220"/>
  <c r="A76" i="176"/>
  <c r="A105" i="220"/>
  <c r="A61" i="176"/>
  <c r="A106" i="176"/>
  <c r="Y21" i="220"/>
  <c r="Y24" i="220" s="1"/>
  <c r="Y28" i="220" s="1"/>
  <c r="Y32" i="220" s="1"/>
  <c r="A77" i="176"/>
  <c r="A41" i="176"/>
  <c r="A54" i="176"/>
  <c r="A51" i="220"/>
  <c r="A45" i="176"/>
  <c r="A81" i="176"/>
  <c r="A44" i="220"/>
  <c r="A137" i="220"/>
  <c r="A58" i="176"/>
  <c r="A114" i="176"/>
  <c r="A80" i="220"/>
  <c r="AN21" i="176"/>
  <c r="AN24" i="176" s="1"/>
  <c r="AN28" i="176" s="1"/>
  <c r="AN32" i="176" s="1"/>
  <c r="AF21" i="220"/>
  <c r="AF24" i="220" s="1"/>
  <c r="AF28" i="220" s="1"/>
  <c r="AF32" i="220" s="1"/>
  <c r="A119" i="176"/>
  <c r="A73" i="176"/>
  <c r="A74" i="220"/>
  <c r="O21" i="176"/>
  <c r="O24" i="176" s="1"/>
  <c r="O28" i="176" s="1"/>
  <c r="O32" i="176" s="1"/>
  <c r="N21" i="220"/>
  <c r="N24" i="220" s="1"/>
  <c r="N28" i="220" s="1"/>
  <c r="N32" i="220" s="1"/>
  <c r="S21" i="176"/>
  <c r="S24" i="176" s="1"/>
  <c r="S28" i="176" s="1"/>
  <c r="S32" i="176" s="1"/>
  <c r="W21" i="220"/>
  <c r="W24" i="220" s="1"/>
  <c r="W28" i="220" s="1"/>
  <c r="W32" i="220" s="1"/>
  <c r="AI21" i="220"/>
  <c r="AI24" i="220" s="1"/>
  <c r="AI28" i="220" s="1"/>
  <c r="AI32" i="220" s="1"/>
  <c r="R21" i="176"/>
  <c r="R24" i="176" s="1"/>
  <c r="R28" i="176" s="1"/>
  <c r="R32" i="176" s="1"/>
  <c r="AD21" i="220"/>
  <c r="AD24" i="220" s="1"/>
  <c r="AD28" i="220" s="1"/>
  <c r="AD32" i="220" s="1"/>
  <c r="M21" i="176"/>
  <c r="M24" i="176" s="1"/>
  <c r="M28" i="176" s="1"/>
  <c r="M32" i="176" s="1"/>
  <c r="A121" i="176"/>
  <c r="A39" i="176"/>
  <c r="A140" i="220"/>
  <c r="A141" i="176"/>
  <c r="A111" i="220"/>
  <c r="A53" i="176"/>
  <c r="A112" i="176"/>
  <c r="A1" i="45"/>
  <c r="A130" i="176"/>
  <c r="A51" i="176"/>
  <c r="A63" i="176"/>
  <c r="A139" i="176"/>
  <c r="A59" i="220"/>
  <c r="A48" i="220"/>
  <c r="A65" i="220"/>
  <c r="A78" i="176"/>
  <c r="A43" i="220"/>
  <c r="A128" i="220"/>
  <c r="A133" i="176"/>
  <c r="A87" i="176"/>
  <c r="A48" i="176"/>
  <c r="A43" i="176"/>
  <c r="K21" i="220"/>
  <c r="AG21" i="220"/>
  <c r="AG24" i="220" s="1"/>
  <c r="AG28" i="220" s="1"/>
  <c r="AG32" i="220" s="1"/>
  <c r="W21" i="176"/>
  <c r="W24" i="176" s="1"/>
  <c r="W28" i="176" s="1"/>
  <c r="W32" i="176" s="1"/>
  <c r="Y21" i="176"/>
  <c r="Y24" i="176" s="1"/>
  <c r="Y28" i="176" s="1"/>
  <c r="Y32" i="176" s="1"/>
  <c r="AE21" i="176"/>
  <c r="AE24" i="176" s="1"/>
  <c r="AE28" i="176" s="1"/>
  <c r="AE32" i="176" s="1"/>
  <c r="AL21" i="220"/>
  <c r="AL24" i="220" s="1"/>
  <c r="AL28" i="220" s="1"/>
  <c r="AL32" i="220" s="1"/>
  <c r="AA21" i="220"/>
  <c r="AA24" i="220" s="1"/>
  <c r="AA28" i="220" s="1"/>
  <c r="AA32" i="220" s="1"/>
  <c r="AL21" i="176"/>
  <c r="AL24" i="176" s="1"/>
  <c r="AL28" i="176" s="1"/>
  <c r="AL32" i="176" s="1"/>
  <c r="V21" i="220"/>
  <c r="V24" i="220" s="1"/>
  <c r="V28" i="220" s="1"/>
  <c r="V32" i="220" s="1"/>
  <c r="AM21" i="176"/>
  <c r="AM24" i="176" s="1"/>
  <c r="AM28" i="176" s="1"/>
  <c r="AM32" i="176" s="1"/>
  <c r="V21" i="176"/>
  <c r="V24" i="176" s="1"/>
  <c r="V28" i="176" s="1"/>
  <c r="V32" i="176" s="1"/>
  <c r="X21" i="176"/>
  <c r="X24" i="176" s="1"/>
  <c r="X28" i="176" s="1"/>
  <c r="X32" i="176" s="1"/>
  <c r="AJ21" i="220"/>
  <c r="AJ24" i="220" s="1"/>
  <c r="AJ28" i="220" s="1"/>
  <c r="AJ32" i="220" s="1"/>
  <c r="A40" i="176"/>
  <c r="A88" i="176"/>
  <c r="A142" i="220"/>
  <c r="A103" i="176"/>
  <c r="A50" i="176"/>
  <c r="A139" i="220"/>
  <c r="A118" i="176"/>
  <c r="A131" i="176"/>
  <c r="A37" i="176"/>
  <c r="A96" i="176"/>
  <c r="A99" i="220"/>
  <c r="A106" i="220"/>
  <c r="A110" i="176"/>
  <c r="A82" i="220"/>
  <c r="A61" i="220"/>
  <c r="A46" i="176"/>
  <c r="A79" i="176"/>
  <c r="A128" i="176"/>
  <c r="A75" i="176"/>
  <c r="A69" i="176"/>
  <c r="A107" i="220"/>
  <c r="L21" i="176"/>
  <c r="L24" i="176" s="1"/>
  <c r="AD21" i="176"/>
  <c r="AD24" i="176" s="1"/>
  <c r="AD28" i="176" s="1"/>
  <c r="AD32" i="176" s="1"/>
  <c r="L21" i="220"/>
  <c r="L24" i="220" s="1"/>
  <c r="S21" i="220"/>
  <c r="S24" i="220" s="1"/>
  <c r="S28" i="220" s="1"/>
  <c r="S32" i="220" s="1"/>
  <c r="Q21" i="176"/>
  <c r="Q24" i="176" s="1"/>
  <c r="Q28" i="176" s="1"/>
  <c r="Q32" i="176" s="1"/>
  <c r="K21" i="176"/>
  <c r="K24" i="176" s="1"/>
  <c r="K28" i="176" s="1"/>
  <c r="K32" i="176" s="1"/>
  <c r="A72" i="220"/>
  <c r="A140" i="176"/>
  <c r="A90" i="176"/>
  <c r="A99" i="176"/>
  <c r="A102" i="220"/>
  <c r="A120" i="220"/>
  <c r="A109" i="220"/>
  <c r="A135" i="220"/>
  <c r="A126" i="176"/>
  <c r="A49" i="176"/>
  <c r="A95" i="176"/>
  <c r="A91" i="220"/>
  <c r="A132" i="176"/>
  <c r="A104" i="176"/>
  <c r="A134" i="220"/>
  <c r="A124" i="220"/>
  <c r="A103" i="220"/>
  <c r="AH21" i="220"/>
  <c r="AH24" i="220" s="1"/>
  <c r="AH28" i="220" s="1"/>
  <c r="AH32" i="220" s="1"/>
  <c r="A39" i="220"/>
  <c r="T21" i="176"/>
  <c r="T24" i="176" s="1"/>
  <c r="T28" i="176" s="1"/>
  <c r="T32" i="176" s="1"/>
  <c r="AI21" i="176"/>
  <c r="AI24" i="176" s="1"/>
  <c r="AI28" i="176" s="1"/>
  <c r="AI32" i="176" s="1"/>
  <c r="U21" i="220"/>
  <c r="U24" i="220" s="1"/>
  <c r="U28" i="220" s="1"/>
  <c r="U32" i="220" s="1"/>
  <c r="A132" i="220"/>
  <c r="Q21" i="220"/>
  <c r="Q24" i="220" s="1"/>
  <c r="Q28" i="220" s="1"/>
  <c r="Q32" i="220" s="1"/>
  <c r="M21" i="220"/>
  <c r="M24" i="220" s="1"/>
  <c r="M28" i="220" s="1"/>
  <c r="M32" i="220" s="1"/>
  <c r="AP21" i="220"/>
  <c r="AP24" i="220" s="1"/>
  <c r="AP28" i="220" s="1"/>
  <c r="AP32" i="220" s="1"/>
  <c r="AC21" i="176"/>
  <c r="AC24" i="176" s="1"/>
  <c r="AC28" i="176" s="1"/>
  <c r="AC32" i="176" s="1"/>
  <c r="AH21" i="176"/>
  <c r="AH24" i="176" s="1"/>
  <c r="AH28" i="176" s="1"/>
  <c r="AH32" i="176" s="1"/>
  <c r="A136" i="176"/>
  <c r="A38" i="220"/>
  <c r="A72" i="176"/>
  <c r="A59" i="176"/>
  <c r="A71" i="220"/>
  <c r="A92" i="176"/>
  <c r="A104" i="220"/>
  <c r="A70" i="176"/>
  <c r="A68" i="220"/>
  <c r="A97" i="220"/>
  <c r="A137" i="176"/>
  <c r="A66" i="220"/>
  <c r="A110" i="220"/>
  <c r="A57" i="220"/>
  <c r="A131" i="220"/>
  <c r="A83" i="220"/>
  <c r="A109" i="176"/>
  <c r="A115" i="220"/>
  <c r="A65" i="176"/>
  <c r="A77" i="220"/>
  <c r="L119" i="220"/>
  <c r="P119" i="220"/>
  <c r="AA119" i="220"/>
  <c r="M119" i="220"/>
  <c r="Y119" i="220"/>
  <c r="AH119" i="220"/>
  <c r="AJ119" i="220"/>
  <c r="S119" i="220"/>
  <c r="AN119" i="220"/>
  <c r="N119" i="220"/>
  <c r="O119" i="220"/>
  <c r="AK119" i="220"/>
  <c r="AC119" i="220"/>
  <c r="Q119" i="220"/>
  <c r="V119" i="220"/>
  <c r="Z119" i="220"/>
  <c r="AG119" i="220"/>
  <c r="K119" i="220"/>
  <c r="U119" i="220"/>
  <c r="X119" i="220"/>
  <c r="AE119" i="220"/>
  <c r="AI119" i="220"/>
  <c r="T119" i="220"/>
  <c r="W119" i="220"/>
  <c r="AL119" i="220"/>
  <c r="AB119" i="220"/>
  <c r="R119" i="220"/>
  <c r="AT119" i="220"/>
  <c r="AF119" i="220"/>
  <c r="AD119" i="220"/>
  <c r="AM119" i="220"/>
  <c r="AP119" i="220"/>
  <c r="AF103" i="220"/>
  <c r="AL103" i="220"/>
  <c r="AJ103" i="220"/>
  <c r="Z103" i="220"/>
  <c r="L103" i="220"/>
  <c r="Y103" i="220"/>
  <c r="AM103" i="220"/>
  <c r="O103" i="220"/>
  <c r="AD103" i="220"/>
  <c r="AH103" i="220"/>
  <c r="S103" i="220"/>
  <c r="AK103" i="220"/>
  <c r="AG103" i="220"/>
  <c r="M103" i="220"/>
  <c r="W103" i="220"/>
  <c r="Q103" i="220"/>
  <c r="AI103" i="220"/>
  <c r="AC103" i="220"/>
  <c r="X103" i="220"/>
  <c r="R103" i="220"/>
  <c r="K103" i="220"/>
  <c r="V103" i="220"/>
  <c r="AA103" i="220"/>
  <c r="T103" i="220"/>
  <c r="U103" i="220"/>
  <c r="AN103" i="220"/>
  <c r="AP103" i="220"/>
  <c r="AE103" i="220"/>
  <c r="AB103" i="220"/>
  <c r="N103" i="220"/>
  <c r="P103" i="220"/>
  <c r="AT103" i="220"/>
  <c r="U70" i="220"/>
  <c r="AB70" i="220"/>
  <c r="X70" i="220"/>
  <c r="S70" i="220"/>
  <c r="AD70" i="220"/>
  <c r="AC70" i="220"/>
  <c r="P70" i="220"/>
  <c r="Z70" i="220"/>
  <c r="AM70" i="220"/>
  <c r="AA70" i="220"/>
  <c r="V70" i="220"/>
  <c r="AH70" i="220"/>
  <c r="K70" i="220"/>
  <c r="AG70" i="220"/>
  <c r="M70" i="220"/>
  <c r="N70" i="220"/>
  <c r="AK70" i="220"/>
  <c r="AT70" i="220"/>
  <c r="Y70" i="220"/>
  <c r="AF70" i="220"/>
  <c r="T70" i="220"/>
  <c r="L70" i="220"/>
  <c r="AL70" i="220"/>
  <c r="AP70" i="220"/>
  <c r="W70" i="220"/>
  <c r="AI70" i="220"/>
  <c r="AE70" i="220"/>
  <c r="Q70" i="220"/>
  <c r="AN70" i="220"/>
  <c r="AJ70" i="220"/>
  <c r="O70" i="220"/>
  <c r="R70" i="220"/>
  <c r="AR62" i="220"/>
  <c r="AR45" i="220"/>
  <c r="AR46" i="220"/>
  <c r="M106" i="220"/>
  <c r="AM106" i="220"/>
  <c r="R106" i="220"/>
  <c r="AB106" i="220"/>
  <c r="O106" i="220"/>
  <c r="AF106" i="220"/>
  <c r="AT106" i="220"/>
  <c r="AE106" i="220"/>
  <c r="T106" i="220"/>
  <c r="S106" i="220"/>
  <c r="X106" i="220"/>
  <c r="AN106" i="220"/>
  <c r="Q106" i="220"/>
  <c r="AJ106" i="220"/>
  <c r="Y106" i="220"/>
  <c r="AK106" i="220"/>
  <c r="W106" i="220"/>
  <c r="AD106" i="220"/>
  <c r="AI106" i="220"/>
  <c r="AH106" i="220"/>
  <c r="K106" i="220"/>
  <c r="AG106" i="220"/>
  <c r="AA106" i="220"/>
  <c r="N106" i="220"/>
  <c r="AP106" i="220"/>
  <c r="L106" i="220"/>
  <c r="P106" i="220"/>
  <c r="Z106" i="220"/>
  <c r="AC106" i="220"/>
  <c r="AL106" i="220"/>
  <c r="U106" i="220"/>
  <c r="V106" i="220"/>
  <c r="AI67" i="220"/>
  <c r="AL67" i="220"/>
  <c r="Q67" i="220"/>
  <c r="O67" i="220"/>
  <c r="L67" i="220"/>
  <c r="AT67" i="220"/>
  <c r="AP67" i="220"/>
  <c r="K67" i="220"/>
  <c r="X67" i="220"/>
  <c r="V67" i="220"/>
  <c r="AH67" i="220"/>
  <c r="Z67" i="220"/>
  <c r="AG67" i="220"/>
  <c r="T67" i="220"/>
  <c r="AF67" i="220"/>
  <c r="N67" i="220"/>
  <c r="P67" i="220"/>
  <c r="AD67" i="220"/>
  <c r="AA67" i="220"/>
  <c r="AB67" i="220"/>
  <c r="AC67" i="220"/>
  <c r="AN67" i="220"/>
  <c r="U67" i="220"/>
  <c r="M67" i="220"/>
  <c r="AE67" i="220"/>
  <c r="S67" i="220"/>
  <c r="AK67" i="220"/>
  <c r="W67" i="220"/>
  <c r="R67" i="220"/>
  <c r="AJ67" i="220"/>
  <c r="Y67" i="220"/>
  <c r="AM67" i="220"/>
  <c r="AR97" i="220"/>
  <c r="N43" i="220"/>
  <c r="V43" i="220"/>
  <c r="Q43" i="220"/>
  <c r="Y43" i="220"/>
  <c r="L43" i="220"/>
  <c r="AB43" i="220"/>
  <c r="O43" i="220"/>
  <c r="AT43" i="220"/>
  <c r="R43" i="220"/>
  <c r="AN43" i="220"/>
  <c r="AL43" i="220"/>
  <c r="K43" i="220"/>
  <c r="AJ43" i="220"/>
  <c r="AG43" i="220"/>
  <c r="X43" i="220"/>
  <c r="M43" i="220"/>
  <c r="U43" i="220"/>
  <c r="AD43" i="220"/>
  <c r="AA43" i="220"/>
  <c r="AM43" i="220"/>
  <c r="AF43" i="220"/>
  <c r="S43" i="220"/>
  <c r="Z43" i="220"/>
  <c r="P43" i="220"/>
  <c r="W43" i="220"/>
  <c r="AI43" i="220"/>
  <c r="AH43" i="220"/>
  <c r="T43" i="220"/>
  <c r="AE43" i="220"/>
  <c r="AC43" i="220"/>
  <c r="AK43" i="220"/>
  <c r="AP43" i="220"/>
  <c r="AR49" i="220"/>
  <c r="X100" i="220"/>
  <c r="W100" i="220"/>
  <c r="N100" i="220"/>
  <c r="AF100" i="220"/>
  <c r="AL100" i="220"/>
  <c r="AC100" i="220"/>
  <c r="AB100" i="220"/>
  <c r="AH100" i="220"/>
  <c r="AT100" i="220"/>
  <c r="S100" i="220"/>
  <c r="L100" i="220"/>
  <c r="K100" i="220"/>
  <c r="O100" i="220"/>
  <c r="AK100" i="220"/>
  <c r="Y100" i="220"/>
  <c r="AI100" i="220"/>
  <c r="T100" i="220"/>
  <c r="AD100" i="220"/>
  <c r="AJ100" i="220"/>
  <c r="R100" i="220"/>
  <c r="AE100" i="220"/>
  <c r="AM100" i="220"/>
  <c r="Q100" i="220"/>
  <c r="AG100" i="220"/>
  <c r="V100" i="220"/>
  <c r="AP100" i="220"/>
  <c r="U100" i="220"/>
  <c r="AA100" i="220"/>
  <c r="M100" i="220"/>
  <c r="Z100" i="220"/>
  <c r="P100" i="220"/>
  <c r="AN100" i="220"/>
  <c r="AM42" i="220"/>
  <c r="U42" i="220"/>
  <c r="T42" i="220"/>
  <c r="P42" i="220"/>
  <c r="Z42" i="220"/>
  <c r="AA42" i="220"/>
  <c r="AT42" i="220"/>
  <c r="AP42" i="220"/>
  <c r="AI42" i="220"/>
  <c r="R42" i="220"/>
  <c r="M42" i="220"/>
  <c r="K42" i="220"/>
  <c r="X42" i="220"/>
  <c r="O42" i="220"/>
  <c r="AK42" i="220"/>
  <c r="N42" i="220"/>
  <c r="AN42" i="220"/>
  <c r="AE42" i="220"/>
  <c r="AJ42" i="220"/>
  <c r="AG42" i="220"/>
  <c r="AF42" i="220"/>
  <c r="AB42" i="220"/>
  <c r="Q42" i="220"/>
  <c r="AH42" i="220"/>
  <c r="S42" i="220"/>
  <c r="W42" i="220"/>
  <c r="Y42" i="220"/>
  <c r="AD42" i="220"/>
  <c r="AL42" i="220"/>
  <c r="V42" i="220"/>
  <c r="AC42" i="220"/>
  <c r="L42" i="220"/>
  <c r="AR123" i="220"/>
  <c r="AP92" i="220"/>
  <c r="W92" i="220"/>
  <c r="Q92" i="220"/>
  <c r="AA92" i="220"/>
  <c r="S92" i="220"/>
  <c r="M92" i="220"/>
  <c r="AI92" i="220"/>
  <c r="AN92" i="220"/>
  <c r="R92" i="220"/>
  <c r="O92" i="220"/>
  <c r="AL92" i="220"/>
  <c r="Z92" i="220"/>
  <c r="V92" i="220"/>
  <c r="X92" i="220"/>
  <c r="AK92" i="220"/>
  <c r="N92" i="220"/>
  <c r="L92" i="220"/>
  <c r="AE92" i="220"/>
  <c r="AJ92" i="220"/>
  <c r="AC92" i="220"/>
  <c r="Y92" i="220"/>
  <c r="AG92" i="220"/>
  <c r="AD92" i="220"/>
  <c r="K92" i="220"/>
  <c r="U92" i="220"/>
  <c r="T92" i="220"/>
  <c r="AB92" i="220"/>
  <c r="AF92" i="220"/>
  <c r="P92" i="220"/>
  <c r="AT92" i="220"/>
  <c r="AH92" i="220"/>
  <c r="AM92" i="220"/>
  <c r="AR58" i="220"/>
  <c r="M117" i="220"/>
  <c r="X117" i="220"/>
  <c r="AG117" i="220"/>
  <c r="Q117" i="220"/>
  <c r="L117" i="220"/>
  <c r="AR117" i="220" s="1"/>
  <c r="K117" i="220"/>
  <c r="V117" i="220"/>
  <c r="AI117" i="220"/>
  <c r="AK117" i="220"/>
  <c r="AL117" i="220"/>
  <c r="Z117" i="220"/>
  <c r="P117" i="220"/>
  <c r="AE117" i="220"/>
  <c r="AD117" i="220"/>
  <c r="AM117" i="220"/>
  <c r="AC117" i="220"/>
  <c r="AF117" i="220"/>
  <c r="AT117" i="220"/>
  <c r="O117" i="220"/>
  <c r="N117" i="220"/>
  <c r="S117" i="220"/>
  <c r="W117" i="220"/>
  <c r="AH117" i="220"/>
  <c r="AJ117" i="220"/>
  <c r="T117" i="220"/>
  <c r="U117" i="220"/>
  <c r="AP117" i="220"/>
  <c r="AN117" i="220"/>
  <c r="AA117" i="220"/>
  <c r="AB117" i="220"/>
  <c r="R117" i="220"/>
  <c r="Y117" i="220"/>
  <c r="AR133" i="220"/>
  <c r="AR112" i="220"/>
  <c r="AR71" i="176"/>
  <c r="AR21" i="220"/>
  <c r="K24" i="220"/>
  <c r="AR43" i="220"/>
  <c r="AR100" i="220"/>
  <c r="AR103" i="220"/>
  <c r="AR106" i="220"/>
  <c r="AR70" i="220"/>
  <c r="AR67" i="220"/>
  <c r="AR119" i="220"/>
  <c r="AR42" i="220"/>
  <c r="K28" i="220"/>
  <c r="K32" i="220" s="1"/>
  <c r="H27" i="185"/>
  <c r="H29" i="185"/>
  <c r="H30" i="185"/>
  <c r="H28" i="185"/>
  <c r="H31" i="185"/>
  <c r="A1" i="222" l="1"/>
  <c r="A1" i="225"/>
  <c r="A1" i="175"/>
  <c r="AO2" i="185"/>
  <c r="G9" i="56"/>
  <c r="R2" i="151"/>
  <c r="A1" i="176"/>
  <c r="R6" i="183"/>
  <c r="AT6" i="176"/>
  <c r="N6" i="151"/>
  <c r="M6" i="175"/>
  <c r="J6" i="221"/>
  <c r="H6" i="226"/>
  <c r="A1" i="183"/>
  <c r="AB6" i="178"/>
  <c r="L6" i="187"/>
  <c r="P6" i="179"/>
  <c r="L6" i="56"/>
  <c r="H6" i="224"/>
  <c r="B27" i="151"/>
  <c r="AQ19" i="185"/>
  <c r="B19" i="185" s="1"/>
  <c r="A1" i="148"/>
  <c r="AP2" i="185"/>
  <c r="AQ20" i="185"/>
  <c r="A1" i="180"/>
  <c r="AR132" i="220"/>
  <c r="AR116" i="220"/>
  <c r="AR130" i="220"/>
  <c r="AR87" i="220"/>
  <c r="AR93" i="220"/>
  <c r="AR69" i="220"/>
  <c r="AR63" i="220"/>
  <c r="AR109" i="220"/>
  <c r="AR83" i="220"/>
  <c r="AR92" i="220"/>
  <c r="AR120" i="220"/>
  <c r="AR76" i="220"/>
  <c r="AR59" i="220"/>
  <c r="AR131" i="220"/>
  <c r="AR50" i="220"/>
  <c r="AR41" i="220"/>
  <c r="AR118" i="220"/>
  <c r="AR72" i="220"/>
  <c r="AR79" i="220"/>
  <c r="A317" i="220"/>
  <c r="AR80" i="220"/>
  <c r="AR107" i="220"/>
  <c r="AR94" i="220"/>
  <c r="AR135" i="220"/>
  <c r="AR21" i="176"/>
  <c r="AN119" i="176"/>
  <c r="AC119" i="176"/>
  <c r="AF119" i="176"/>
  <c r="L119" i="176"/>
  <c r="P43" i="176"/>
  <c r="AL43" i="176"/>
  <c r="AC43" i="176"/>
  <c r="K43" i="176"/>
  <c r="AT48" i="176"/>
  <c r="V48" i="176"/>
  <c r="W48" i="176"/>
  <c r="Z48" i="176"/>
  <c r="S48" i="176"/>
  <c r="AG82" i="176"/>
  <c r="AM82" i="176"/>
  <c r="V82" i="176"/>
  <c r="AD82" i="176"/>
  <c r="AI82" i="176"/>
  <c r="U82" i="176"/>
  <c r="W86" i="176"/>
  <c r="T86" i="176"/>
  <c r="S86" i="176"/>
  <c r="M86" i="176"/>
  <c r="AR86" i="176" s="1"/>
  <c r="AT86" i="176"/>
  <c r="AD86" i="176"/>
  <c r="O86" i="176"/>
  <c r="P86" i="176"/>
  <c r="R72" i="176"/>
  <c r="AA72" i="176"/>
  <c r="X72" i="176"/>
  <c r="Q72" i="176"/>
  <c r="AG72" i="176"/>
  <c r="O72" i="176"/>
  <c r="N72" i="176"/>
  <c r="Y72" i="176"/>
  <c r="AK119" i="176"/>
  <c r="AT119" i="176"/>
  <c r="W119" i="176"/>
  <c r="AL119" i="176"/>
  <c r="R119" i="176"/>
  <c r="AE119" i="176"/>
  <c r="AB119" i="176"/>
  <c r="Q119" i="176"/>
  <c r="Z43" i="176"/>
  <c r="L43" i="176"/>
  <c r="AH43" i="176"/>
  <c r="U43" i="176"/>
  <c r="AG43" i="176"/>
  <c r="S43" i="176"/>
  <c r="AF43" i="176"/>
  <c r="V43" i="176"/>
  <c r="AD48" i="176"/>
  <c r="O48" i="176"/>
  <c r="AB48" i="176"/>
  <c r="P48" i="176"/>
  <c r="U48" i="176"/>
  <c r="AJ48" i="176"/>
  <c r="Y48" i="176"/>
  <c r="AC48" i="176"/>
  <c r="AH73" i="176"/>
  <c r="T73" i="176"/>
  <c r="AE73" i="176"/>
  <c r="AF73" i="176"/>
  <c r="M73" i="176"/>
  <c r="Q73" i="176"/>
  <c r="V73" i="176"/>
  <c r="AJ73" i="176"/>
  <c r="AN82" i="176"/>
  <c r="S82" i="176"/>
  <c r="AH82" i="176"/>
  <c r="T82" i="176"/>
  <c r="R82" i="176"/>
  <c r="AE82" i="176"/>
  <c r="P82" i="176"/>
  <c r="N82" i="176"/>
  <c r="O55" i="176"/>
  <c r="R55" i="176"/>
  <c r="AN55" i="176"/>
  <c r="AB55" i="176"/>
  <c r="AK115" i="176"/>
  <c r="Z115" i="176"/>
  <c r="AH115" i="176"/>
  <c r="N115" i="176"/>
  <c r="R115" i="176"/>
  <c r="AL115" i="176"/>
  <c r="AA115" i="176"/>
  <c r="O115" i="176"/>
  <c r="T89" i="176"/>
  <c r="AH89" i="176"/>
  <c r="W89" i="176"/>
  <c r="L89" i="176"/>
  <c r="O89" i="176"/>
  <c r="P89" i="176"/>
  <c r="Q89" i="176"/>
  <c r="K89" i="176"/>
  <c r="AL55" i="176"/>
  <c r="AE55" i="176"/>
  <c r="W55" i="176"/>
  <c r="AF55" i="176"/>
  <c r="Q49" i="176"/>
  <c r="AG139" i="176"/>
  <c r="V139" i="176"/>
  <c r="AJ139" i="176"/>
  <c r="AN139" i="176"/>
  <c r="AB139" i="176"/>
  <c r="W139" i="176"/>
  <c r="K139" i="176"/>
  <c r="AD139" i="176"/>
  <c r="L139" i="176"/>
  <c r="AL139" i="176"/>
  <c r="S139" i="176"/>
  <c r="X139" i="176"/>
  <c r="AA139" i="176"/>
  <c r="M139" i="176"/>
  <c r="AE139" i="176"/>
  <c r="AC139" i="176"/>
  <c r="AP139" i="176"/>
  <c r="T139" i="176"/>
  <c r="AK139" i="176"/>
  <c r="AF139" i="176"/>
  <c r="AH139" i="176"/>
  <c r="R139" i="176"/>
  <c r="O139" i="176"/>
  <c r="Q139" i="176"/>
  <c r="T83" i="176"/>
  <c r="Z83" i="176"/>
  <c r="AD83" i="176"/>
  <c r="AP83" i="176"/>
  <c r="M83" i="176"/>
  <c r="N83" i="176"/>
  <c r="V83" i="176"/>
  <c r="S83" i="176"/>
  <c r="AM83" i="176"/>
  <c r="AK83" i="176"/>
  <c r="AI83" i="176"/>
  <c r="R83" i="176"/>
  <c r="P83" i="176"/>
  <c r="AJ83" i="176"/>
  <c r="AF83" i="176"/>
  <c r="AA83" i="176"/>
  <c r="AT83" i="176"/>
  <c r="O83" i="176"/>
  <c r="AE83" i="176"/>
  <c r="Y83" i="176"/>
  <c r="AN83" i="176"/>
  <c r="L83" i="176"/>
  <c r="Q83" i="176"/>
  <c r="K83" i="176"/>
  <c r="AR83" i="176" s="1"/>
  <c r="N90" i="176"/>
  <c r="Y90" i="176"/>
  <c r="AM90" i="176"/>
  <c r="AG90" i="176"/>
  <c r="AA90" i="176"/>
  <c r="AT90" i="176"/>
  <c r="AL90" i="176"/>
  <c r="AN90" i="176"/>
  <c r="AD90" i="176"/>
  <c r="Z90" i="176"/>
  <c r="K90" i="176"/>
  <c r="AC90" i="176"/>
  <c r="Q90" i="176"/>
  <c r="L90" i="176"/>
  <c r="T90" i="176"/>
  <c r="AI90" i="176"/>
  <c r="M90" i="176"/>
  <c r="R90" i="176"/>
  <c r="W90" i="176"/>
  <c r="P90" i="176"/>
  <c r="AF90" i="176"/>
  <c r="O90" i="176"/>
  <c r="U90" i="176"/>
  <c r="AK90" i="176"/>
  <c r="AL81" i="176"/>
  <c r="X81" i="176"/>
  <c r="AF81" i="176"/>
  <c r="AI81" i="176"/>
  <c r="AM81" i="176"/>
  <c r="AH81" i="176"/>
  <c r="Q81" i="176"/>
  <c r="V81" i="176"/>
  <c r="M81" i="176"/>
  <c r="AA81" i="176"/>
  <c r="AE81" i="176"/>
  <c r="Z81" i="176"/>
  <c r="AD81" i="176"/>
  <c r="AP81" i="176"/>
  <c r="AJ81" i="176"/>
  <c r="U81" i="176"/>
  <c r="K81" i="176"/>
  <c r="AN81" i="176"/>
  <c r="N81" i="176"/>
  <c r="L81" i="176"/>
  <c r="AB81" i="176"/>
  <c r="AG81" i="176"/>
  <c r="AK81" i="176"/>
  <c r="P81" i="176"/>
  <c r="Z106" i="176"/>
  <c r="Q106" i="176"/>
  <c r="O106" i="176"/>
  <c r="AG106" i="176"/>
  <c r="P106" i="176"/>
  <c r="R106" i="176"/>
  <c r="L106" i="176"/>
  <c r="V106" i="176"/>
  <c r="W106" i="176"/>
  <c r="AH106" i="176"/>
  <c r="S106" i="176"/>
  <c r="U106" i="176"/>
  <c r="AE106" i="176"/>
  <c r="AI106" i="176"/>
  <c r="AK106" i="176"/>
  <c r="T106" i="176"/>
  <c r="X106" i="176"/>
  <c r="K106" i="176"/>
  <c r="Y106" i="176"/>
  <c r="M106" i="176"/>
  <c r="AB106" i="176"/>
  <c r="AN106" i="176"/>
  <c r="AF106" i="176"/>
  <c r="AJ106" i="176"/>
  <c r="AF125" i="176"/>
  <c r="K125" i="176"/>
  <c r="T125" i="176"/>
  <c r="AC125" i="176"/>
  <c r="Z125" i="176"/>
  <c r="AA125" i="176"/>
  <c r="AR116" i="176"/>
  <c r="AA49" i="176"/>
  <c r="AK49" i="176"/>
  <c r="AM49" i="176"/>
  <c r="AN49" i="176"/>
  <c r="O49" i="176"/>
  <c r="AF49" i="176"/>
  <c r="P49" i="176"/>
  <c r="AB49" i="176"/>
  <c r="R49" i="176"/>
  <c r="V49" i="176"/>
  <c r="T49" i="176"/>
  <c r="U49" i="176"/>
  <c r="AI49" i="176"/>
  <c r="AT49" i="176"/>
  <c r="AL49" i="176"/>
  <c r="X49" i="176"/>
  <c r="AG49" i="176"/>
  <c r="AJ49" i="176"/>
  <c r="AE49" i="176"/>
  <c r="Z49" i="176"/>
  <c r="M49" i="176"/>
  <c r="K49" i="176"/>
  <c r="Y49" i="176"/>
  <c r="AC49" i="176"/>
  <c r="I311" i="220"/>
  <c r="I303" i="220"/>
  <c r="I305" i="220"/>
  <c r="I312" i="220"/>
  <c r="I314" i="220"/>
  <c r="I317" i="220"/>
  <c r="I319" i="220"/>
  <c r="I310" i="220"/>
  <c r="I313" i="220"/>
  <c r="I308" i="220"/>
  <c r="I318" i="220"/>
  <c r="I320" i="220"/>
  <c r="I315" i="220"/>
  <c r="I316" i="220"/>
  <c r="I309" i="220"/>
  <c r="I306" i="220"/>
  <c r="I304" i="220"/>
  <c r="I307" i="220"/>
  <c r="I301" i="220"/>
  <c r="I302" i="220"/>
  <c r="X86" i="176"/>
  <c r="AH86" i="176"/>
  <c r="R86" i="176"/>
  <c r="AJ86" i="176"/>
  <c r="AE86" i="176"/>
  <c r="AA86" i="176"/>
  <c r="AI86" i="176"/>
  <c r="AP72" i="176"/>
  <c r="AJ72" i="176"/>
  <c r="P72" i="176"/>
  <c r="Z72" i="176"/>
  <c r="S72" i="176"/>
  <c r="AN72" i="176"/>
  <c r="AM72" i="176"/>
  <c r="U119" i="176"/>
  <c r="Y119" i="176"/>
  <c r="N119" i="176"/>
  <c r="AH119" i="176"/>
  <c r="K119" i="176"/>
  <c r="M119" i="176"/>
  <c r="O119" i="176"/>
  <c r="AG119" i="176"/>
  <c r="AB43" i="176"/>
  <c r="AN43" i="176"/>
  <c r="W43" i="176"/>
  <c r="Q43" i="176"/>
  <c r="Y43" i="176"/>
  <c r="AA43" i="176"/>
  <c r="AJ43" i="176"/>
  <c r="AI43" i="176"/>
  <c r="AE48" i="176"/>
  <c r="AG48" i="176"/>
  <c r="AM48" i="176"/>
  <c r="R48" i="176"/>
  <c r="X48" i="176"/>
  <c r="AI48" i="176"/>
  <c r="T48" i="176"/>
  <c r="N48" i="176"/>
  <c r="N73" i="176"/>
  <c r="K73" i="176"/>
  <c r="AG73" i="176"/>
  <c r="L73" i="176"/>
  <c r="AT73" i="176"/>
  <c r="S73" i="176"/>
  <c r="X73" i="176"/>
  <c r="O82" i="176"/>
  <c r="AJ82" i="176"/>
  <c r="AC82" i="176"/>
  <c r="Z82" i="176"/>
  <c r="AT82" i="176"/>
  <c r="L82" i="176"/>
  <c r="AR82" i="176" s="1"/>
  <c r="AL82" i="176"/>
  <c r="AF82" i="176"/>
  <c r="N55" i="176"/>
  <c r="Z55" i="176"/>
  <c r="X55" i="176"/>
  <c r="U55" i="176"/>
  <c r="U115" i="176"/>
  <c r="AT115" i="176"/>
  <c r="S115" i="176"/>
  <c r="W115" i="176"/>
  <c r="AG115" i="176"/>
  <c r="Y115" i="176"/>
  <c r="AP115" i="176"/>
  <c r="AD115" i="176"/>
  <c r="AB89" i="176"/>
  <c r="AN89" i="176"/>
  <c r="AE89" i="176"/>
  <c r="AI89" i="176"/>
  <c r="AP89" i="176"/>
  <c r="Y89" i="176"/>
  <c r="AJ89" i="176"/>
  <c r="AF89" i="176"/>
  <c r="AC55" i="176"/>
  <c r="AK55" i="176"/>
  <c r="AM55" i="176"/>
  <c r="AI55" i="176"/>
  <c r="L49" i="176"/>
  <c r="AD49" i="176"/>
  <c r="Z119" i="176"/>
  <c r="AJ119" i="176"/>
  <c r="X119" i="176"/>
  <c r="AT43" i="176"/>
  <c r="O43" i="176"/>
  <c r="AM43" i="176"/>
  <c r="AL48" i="176"/>
  <c r="L48" i="176"/>
  <c r="Y82" i="176"/>
  <c r="S55" i="176"/>
  <c r="L55" i="176"/>
  <c r="AR55" i="176" s="1"/>
  <c r="V55" i="176"/>
  <c r="M55" i="176"/>
  <c r="AC115" i="176"/>
  <c r="K115" i="176"/>
  <c r="AM115" i="176"/>
  <c r="T115" i="176"/>
  <c r="AF115" i="176"/>
  <c r="P115" i="176"/>
  <c r="V115" i="176"/>
  <c r="AR138" i="176"/>
  <c r="X89" i="176"/>
  <c r="S89" i="176"/>
  <c r="V89" i="176"/>
  <c r="U89" i="176"/>
  <c r="AG89" i="176"/>
  <c r="AA89" i="176"/>
  <c r="Z89" i="176"/>
  <c r="P55" i="176"/>
  <c r="AA55" i="176"/>
  <c r="Q55" i="176"/>
  <c r="AR59" i="176"/>
  <c r="AR97" i="176"/>
  <c r="AR51" i="176"/>
  <c r="W49" i="176"/>
  <c r="AP49" i="176"/>
  <c r="AR91" i="176"/>
  <c r="AR61" i="176"/>
  <c r="AR127" i="176"/>
  <c r="AR135" i="176"/>
  <c r="AR133" i="176"/>
  <c r="AR65" i="176"/>
  <c r="AR134" i="176"/>
  <c r="AK126" i="176"/>
  <c r="AC126" i="176"/>
  <c r="N126" i="176"/>
  <c r="Z111" i="176"/>
  <c r="G44" i="176"/>
  <c r="H44" i="176"/>
  <c r="B44" i="176" s="1"/>
  <c r="A44" i="176" s="1"/>
  <c r="AX62" i="176"/>
  <c r="I62" i="176"/>
  <c r="H62" i="176"/>
  <c r="B62" i="176" s="1"/>
  <c r="A62" i="176" s="1"/>
  <c r="AX124" i="176"/>
  <c r="I124" i="176"/>
  <c r="G124" i="176"/>
  <c r="I66" i="176"/>
  <c r="H66" i="176"/>
  <c r="B66" i="176" s="1"/>
  <c r="A66" i="176" s="1"/>
  <c r="G66" i="176"/>
  <c r="AY168" i="176"/>
  <c r="G168" i="176"/>
  <c r="AZ168" i="176"/>
  <c r="AY182" i="176"/>
  <c r="AZ182" i="176"/>
  <c r="AX182" i="176"/>
  <c r="H182" i="176"/>
  <c r="B182" i="176" s="1"/>
  <c r="A182" i="176" s="1"/>
  <c r="AY177" i="176"/>
  <c r="H177" i="176"/>
  <c r="B177" i="176" s="1"/>
  <c r="A177" i="176" s="1"/>
  <c r="AZ177" i="176"/>
  <c r="I177" i="176"/>
  <c r="G177" i="176"/>
  <c r="H150" i="176"/>
  <c r="B150" i="176" s="1"/>
  <c r="A150" i="176" s="1"/>
  <c r="AX150" i="176"/>
  <c r="G150" i="176"/>
  <c r="AZ150" i="176"/>
  <c r="AY150" i="176"/>
  <c r="I150" i="176"/>
  <c r="G191" i="176"/>
  <c r="H191" i="176"/>
  <c r="B191" i="176" s="1"/>
  <c r="A191" i="176" s="1"/>
  <c r="AY191" i="176"/>
  <c r="AZ191" i="176"/>
  <c r="AX191" i="176"/>
  <c r="AZ193" i="176"/>
  <c r="G193" i="176"/>
  <c r="AY193" i="176"/>
  <c r="H193" i="176"/>
  <c r="B193" i="176" s="1"/>
  <c r="A193" i="176" s="1"/>
  <c r="I193" i="176"/>
  <c r="G148" i="176"/>
  <c r="AX148" i="176"/>
  <c r="AZ148" i="176"/>
  <c r="I148" i="176"/>
  <c r="AY148" i="176"/>
  <c r="H148" i="176"/>
  <c r="B148" i="176" s="1"/>
  <c r="A148" i="176" s="1"/>
  <c r="AX173" i="176"/>
  <c r="H173" i="176"/>
  <c r="B173" i="176" s="1"/>
  <c r="A173" i="176" s="1"/>
  <c r="AZ173" i="176"/>
  <c r="AY173" i="176"/>
  <c r="G173" i="176"/>
  <c r="I173" i="176"/>
  <c r="AX205" i="176"/>
  <c r="AY205" i="176"/>
  <c r="AZ205" i="176"/>
  <c r="I205" i="176"/>
  <c r="G205" i="176"/>
  <c r="G162" i="176"/>
  <c r="AY162" i="176"/>
  <c r="AZ162" i="176"/>
  <c r="AY163" i="176"/>
  <c r="G163" i="176"/>
  <c r="AZ163" i="176"/>
  <c r="H163" i="176"/>
  <c r="B163" i="176" s="1"/>
  <c r="A163" i="176" s="1"/>
  <c r="AX163" i="176"/>
  <c r="I163" i="176"/>
  <c r="AR137" i="176"/>
  <c r="R126" i="176"/>
  <c r="V126" i="176"/>
  <c r="AI126" i="176"/>
  <c r="AL126" i="176"/>
  <c r="Q126" i="176"/>
  <c r="AH126" i="176"/>
  <c r="AP126" i="176"/>
  <c r="X126" i="176"/>
  <c r="Z126" i="176"/>
  <c r="AB126" i="176"/>
  <c r="AJ126" i="176"/>
  <c r="AM126" i="176"/>
  <c r="L126" i="176"/>
  <c r="AG126" i="176"/>
  <c r="AN126" i="176"/>
  <c r="T126" i="176"/>
  <c r="AJ111" i="176"/>
  <c r="N111" i="176"/>
  <c r="AK111" i="176"/>
  <c r="O111" i="176"/>
  <c r="AE111" i="176"/>
  <c r="AL111" i="176"/>
  <c r="Q111" i="176"/>
  <c r="AT111" i="176"/>
  <c r="K111" i="176"/>
  <c r="AB111" i="176"/>
  <c r="AM111" i="176"/>
  <c r="AI111" i="176"/>
  <c r="M111" i="176"/>
  <c r="AD111" i="176"/>
  <c r="Y111" i="176"/>
  <c r="L111" i="176"/>
  <c r="S111" i="176"/>
  <c r="V111" i="176"/>
  <c r="AN111" i="176"/>
  <c r="T111" i="176"/>
  <c r="AA111" i="176"/>
  <c r="AG111" i="176"/>
  <c r="AF111" i="176"/>
  <c r="W111" i="176"/>
  <c r="K109" i="176"/>
  <c r="Y109" i="176"/>
  <c r="R109" i="176"/>
  <c r="P109" i="176"/>
  <c r="S109" i="176"/>
  <c r="AB109" i="176"/>
  <c r="X109" i="176"/>
  <c r="AF109" i="176"/>
  <c r="U109" i="176"/>
  <c r="M109" i="176"/>
  <c r="AP109" i="176"/>
  <c r="L109" i="176"/>
  <c r="Q109" i="176"/>
  <c r="AG109" i="176"/>
  <c r="AL109" i="176"/>
  <c r="N109" i="176"/>
  <c r="S118" i="176"/>
  <c r="N118" i="176"/>
  <c r="P118" i="176"/>
  <c r="M118" i="176"/>
  <c r="AC118" i="176"/>
  <c r="R118" i="176"/>
  <c r="Z118" i="176"/>
  <c r="AK118" i="176"/>
  <c r="AB118" i="176"/>
  <c r="V118" i="176"/>
  <c r="Y118" i="176"/>
  <c r="AA118" i="176"/>
  <c r="AT118" i="176"/>
  <c r="AF118" i="176"/>
  <c r="AI118" i="176"/>
  <c r="AL118" i="176"/>
  <c r="K118" i="176"/>
  <c r="W118" i="176"/>
  <c r="AM118" i="176"/>
  <c r="AP118" i="176"/>
  <c r="O118" i="176"/>
  <c r="AD118" i="176"/>
  <c r="AH118" i="176"/>
  <c r="X118" i="176"/>
  <c r="AR104" i="176"/>
  <c r="AA126" i="176"/>
  <c r="AF126" i="176"/>
  <c r="P126" i="176"/>
  <c r="Y126" i="176"/>
  <c r="X111" i="176"/>
  <c r="R111" i="176"/>
  <c r="L130" i="176"/>
  <c r="Q130" i="176"/>
  <c r="AK130" i="176"/>
  <c r="AD130" i="176"/>
  <c r="T130" i="176"/>
  <c r="O130" i="176"/>
  <c r="AG130" i="176"/>
  <c r="AM130" i="176"/>
  <c r="AJ130" i="176"/>
  <c r="U70" i="176"/>
  <c r="AC70" i="176"/>
  <c r="K70" i="176"/>
  <c r="X70" i="176"/>
  <c r="Y70" i="176"/>
  <c r="M70" i="176"/>
  <c r="V70" i="176"/>
  <c r="AB70" i="176"/>
  <c r="N70" i="176"/>
  <c r="AK70" i="176"/>
  <c r="T70" i="176"/>
  <c r="AE70" i="176"/>
  <c r="AP123" i="176"/>
  <c r="X123" i="176"/>
  <c r="AF123" i="176"/>
  <c r="AE123" i="176"/>
  <c r="AK85" i="176"/>
  <c r="P85" i="176"/>
  <c r="X85" i="176"/>
  <c r="M85" i="176"/>
  <c r="AN85" i="176"/>
  <c r="AL85" i="176"/>
  <c r="L85" i="176"/>
  <c r="S85" i="176"/>
  <c r="G43" i="176"/>
  <c r="I155" i="176"/>
  <c r="H201" i="176"/>
  <c r="B201" i="176" s="1"/>
  <c r="A201" i="176" s="1"/>
  <c r="G195" i="176"/>
  <c r="AY151" i="176"/>
  <c r="AY164" i="176"/>
  <c r="AX165" i="176"/>
  <c r="H217" i="176"/>
  <c r="B217" i="176" s="1"/>
  <c r="A217" i="176" s="1"/>
  <c r="AL123" i="176"/>
  <c r="O123" i="176"/>
  <c r="AH123" i="176"/>
  <c r="AD123" i="176"/>
  <c r="V85" i="176"/>
  <c r="AM85" i="176"/>
  <c r="T85" i="176"/>
  <c r="W85" i="176"/>
  <c r="AC85" i="176"/>
  <c r="AB85" i="176"/>
  <c r="O85" i="176"/>
  <c r="H228" i="176"/>
  <c r="B228" i="176" s="1"/>
  <c r="A228" i="176" s="1"/>
  <c r="G228" i="176"/>
  <c r="AY228" i="176"/>
  <c r="AX228" i="176"/>
  <c r="AY152" i="176"/>
  <c r="H152" i="176"/>
  <c r="B152" i="176" s="1"/>
  <c r="A152" i="176" s="1"/>
  <c r="I152" i="176"/>
  <c r="AX152" i="176"/>
  <c r="H224" i="176"/>
  <c r="B224" i="176" s="1"/>
  <c r="A224" i="176" s="1"/>
  <c r="I224" i="176"/>
  <c r="G224" i="176"/>
  <c r="AZ224" i="176"/>
  <c r="AY195" i="176"/>
  <c r="I195" i="176"/>
  <c r="AZ195" i="176"/>
  <c r="AX195" i="176"/>
  <c r="AY160" i="176"/>
  <c r="G160" i="176"/>
  <c r="AZ160" i="176"/>
  <c r="AX160" i="176"/>
  <c r="H160" i="176"/>
  <c r="B160" i="176" s="1"/>
  <c r="A160" i="176" s="1"/>
  <c r="I151" i="176"/>
  <c r="AX151" i="176"/>
  <c r="AZ151" i="176"/>
  <c r="G217" i="176"/>
  <c r="AY217" i="176"/>
  <c r="AX217" i="176"/>
  <c r="AZ217" i="176"/>
  <c r="AZ155" i="176"/>
  <c r="H155" i="176"/>
  <c r="B155" i="176" s="1"/>
  <c r="A155" i="176" s="1"/>
  <c r="G155" i="176"/>
  <c r="H165" i="176"/>
  <c r="B165" i="176" s="1"/>
  <c r="A165" i="176" s="1"/>
  <c r="AZ165" i="176"/>
  <c r="AY165" i="176"/>
  <c r="AY178" i="176"/>
  <c r="G178" i="176"/>
  <c r="AX178" i="176"/>
  <c r="AX164" i="176"/>
  <c r="G164" i="176"/>
  <c r="I164" i="176"/>
  <c r="G171" i="176"/>
  <c r="AX171" i="176"/>
  <c r="AY171" i="176"/>
  <c r="H227" i="176"/>
  <c r="B227" i="176" s="1"/>
  <c r="A227" i="176" s="1"/>
  <c r="G227" i="176"/>
  <c r="I227" i="176"/>
  <c r="AZ227" i="176"/>
  <c r="AX227" i="176"/>
  <c r="AZ201" i="176"/>
  <c r="G201" i="176"/>
  <c r="AX201" i="176"/>
  <c r="AX238" i="176"/>
  <c r="G238" i="176"/>
  <c r="H238" i="176"/>
  <c r="B238" i="176" s="1"/>
  <c r="A238" i="176" s="1"/>
  <c r="AZ184" i="176"/>
  <c r="AY184" i="176"/>
  <c r="AX184" i="176"/>
  <c r="G184" i="176"/>
  <c r="H184" i="176"/>
  <c r="B184" i="176" s="1"/>
  <c r="A184" i="176" s="1"/>
  <c r="AZ231" i="176"/>
  <c r="AZ199" i="176"/>
  <c r="AY170" i="176"/>
  <c r="AZ170" i="176"/>
  <c r="H246" i="176"/>
  <c r="B246" i="176" s="1"/>
  <c r="A246" i="176" s="1"/>
  <c r="AY246" i="176"/>
  <c r="AX231" i="176"/>
  <c r="I199" i="176"/>
  <c r="I246" i="176"/>
  <c r="A1" i="178"/>
  <c r="A1" i="185"/>
  <c r="A1" i="170"/>
  <c r="A1" i="218"/>
  <c r="A313" i="220"/>
  <c r="L28" i="176"/>
  <c r="L32" i="176" s="1"/>
  <c r="AR32" i="176" s="1"/>
  <c r="AR24" i="176"/>
  <c r="AR24" i="220"/>
  <c r="L28" i="220"/>
  <c r="A1" i="182"/>
  <c r="A1" i="187"/>
  <c r="A1" i="151"/>
  <c r="A1" i="221"/>
  <c r="H27" i="45"/>
  <c r="H28" i="45" s="1"/>
  <c r="A1" i="153"/>
  <c r="G9" i="152"/>
  <c r="A1" i="81"/>
  <c r="AQ17" i="185" l="1"/>
  <c r="AO17" i="185" s="1"/>
  <c r="M84" i="45" s="1"/>
  <c r="M209" i="45"/>
  <c r="M106" i="45"/>
  <c r="M152" i="45"/>
  <c r="M112" i="45"/>
  <c r="M168" i="45"/>
  <c r="M164" i="45"/>
  <c r="M171" i="45"/>
  <c r="M114" i="45"/>
  <c r="M116" i="45"/>
  <c r="M150" i="45"/>
  <c r="M113" i="45"/>
  <c r="M187" i="45"/>
  <c r="M110" i="45"/>
  <c r="M170" i="45"/>
  <c r="M117" i="45"/>
  <c r="M132" i="45"/>
  <c r="M169" i="45"/>
  <c r="M210" i="45"/>
  <c r="M151" i="45"/>
  <c r="M127" i="45"/>
  <c r="M149" i="45"/>
  <c r="M109" i="45"/>
  <c r="M211" i="45"/>
  <c r="I29" i="185"/>
  <c r="M118" i="45"/>
  <c r="M163" i="45"/>
  <c r="M133" i="45"/>
  <c r="M177" i="45"/>
  <c r="M31" i="185"/>
  <c r="M201" i="45"/>
  <c r="M181" i="45"/>
  <c r="J83" i="45"/>
  <c r="M154" i="45"/>
  <c r="M193" i="45"/>
  <c r="L83" i="45"/>
  <c r="M83" i="45" s="1"/>
  <c r="O99" i="45" s="1"/>
  <c r="P99" i="45" s="1"/>
  <c r="M155" i="45"/>
  <c r="M138" i="45"/>
  <c r="M180" i="45"/>
  <c r="M203" i="45"/>
  <c r="M141" i="45"/>
  <c r="M140" i="45"/>
  <c r="M135" i="45"/>
  <c r="M184" i="45"/>
  <c r="M148" i="45"/>
  <c r="M199" i="45"/>
  <c r="M29" i="185"/>
  <c r="M147" i="45"/>
  <c r="M173" i="45"/>
  <c r="M28" i="185"/>
  <c r="M175" i="45"/>
  <c r="M107" i="45"/>
  <c r="I31" i="185"/>
  <c r="M157" i="45"/>
  <c r="M167" i="45"/>
  <c r="M215" i="45"/>
  <c r="M121" i="45"/>
  <c r="M200" i="45"/>
  <c r="M202" i="45"/>
  <c r="M146" i="45"/>
  <c r="M142" i="45"/>
  <c r="M123" i="45"/>
  <c r="M143" i="45"/>
  <c r="M27" i="185"/>
  <c r="J91" i="45"/>
  <c r="J92" i="45" s="1"/>
  <c r="M172" i="45"/>
  <c r="M189" i="45"/>
  <c r="M182" i="45"/>
  <c r="M216" i="45"/>
  <c r="M158" i="45"/>
  <c r="M100" i="45"/>
  <c r="M214" i="45"/>
  <c r="M111" i="45"/>
  <c r="M206" i="45"/>
  <c r="I28" i="185"/>
  <c r="M136" i="45"/>
  <c r="M179" i="45"/>
  <c r="M188" i="45"/>
  <c r="M129" i="45"/>
  <c r="M186" i="45"/>
  <c r="I27" i="185"/>
  <c r="N83" i="45"/>
  <c r="B20" i="185"/>
  <c r="M21" i="185"/>
  <c r="AR118" i="176"/>
  <c r="AR109" i="176"/>
  <c r="AR111" i="176"/>
  <c r="AR126" i="176"/>
  <c r="AK124" i="176"/>
  <c r="AL124" i="176"/>
  <c r="R124" i="176"/>
  <c r="S124" i="176"/>
  <c r="AA124" i="176"/>
  <c r="AJ124" i="176"/>
  <c r="AH124" i="176"/>
  <c r="AI124" i="176"/>
  <c r="Y124" i="176"/>
  <c r="L124" i="176"/>
  <c r="U124" i="176"/>
  <c r="V124" i="176"/>
  <c r="AT124" i="176"/>
  <c r="W124" i="176"/>
  <c r="AF124" i="176"/>
  <c r="P124" i="176"/>
  <c r="AP124" i="176"/>
  <c r="AN124" i="176"/>
  <c r="AG124" i="176"/>
  <c r="AC124" i="176"/>
  <c r="O124" i="176"/>
  <c r="AM124" i="176"/>
  <c r="AD124" i="176"/>
  <c r="T124" i="176"/>
  <c r="N124" i="176"/>
  <c r="Z124" i="176"/>
  <c r="Q124" i="176"/>
  <c r="M124" i="176"/>
  <c r="AE124" i="176"/>
  <c r="X124" i="176"/>
  <c r="AB124" i="176"/>
  <c r="K124" i="176"/>
  <c r="AR124" i="176" s="1"/>
  <c r="AR43" i="176"/>
  <c r="AR28" i="176"/>
  <c r="AR130" i="176"/>
  <c r="AR73" i="176"/>
  <c r="AR90" i="176"/>
  <c r="AR139" i="176"/>
  <c r="AR89" i="176"/>
  <c r="AR85" i="176"/>
  <c r="AR70" i="176"/>
  <c r="Q66" i="176"/>
  <c r="O66" i="176"/>
  <c r="Y66" i="176"/>
  <c r="AT66" i="176"/>
  <c r="AC66" i="176"/>
  <c r="R66" i="176"/>
  <c r="AG66" i="176"/>
  <c r="AK66" i="176"/>
  <c r="AP66" i="176"/>
  <c r="AA66" i="176"/>
  <c r="AL66" i="176"/>
  <c r="AI66" i="176"/>
  <c r="M66" i="176"/>
  <c r="V66" i="176"/>
  <c r="Z66" i="176"/>
  <c r="S66" i="176"/>
  <c r="AN66" i="176"/>
  <c r="U66" i="176"/>
  <c r="AE66" i="176"/>
  <c r="W66" i="176"/>
  <c r="AF66" i="176"/>
  <c r="L66" i="176"/>
  <c r="X66" i="176"/>
  <c r="N66" i="176"/>
  <c r="AD66" i="176"/>
  <c r="AB66" i="176"/>
  <c r="P66" i="176"/>
  <c r="K66" i="176"/>
  <c r="AJ66" i="176"/>
  <c r="T66" i="176"/>
  <c r="AH66" i="176"/>
  <c r="AM66" i="176"/>
  <c r="AR48" i="176"/>
  <c r="AR119" i="176"/>
  <c r="AR125" i="176"/>
  <c r="AR106" i="176"/>
  <c r="AR72" i="176"/>
  <c r="AR123" i="176"/>
  <c r="T62" i="176"/>
  <c r="K62" i="176"/>
  <c r="AE62" i="176"/>
  <c r="L62" i="176"/>
  <c r="AA62" i="176"/>
  <c r="V62" i="176"/>
  <c r="AH62" i="176"/>
  <c r="AB62" i="176"/>
  <c r="AL62" i="176"/>
  <c r="AD62" i="176"/>
  <c r="Z62" i="176"/>
  <c r="W62" i="176"/>
  <c r="AT62" i="176"/>
  <c r="Y62" i="176"/>
  <c r="R62" i="176"/>
  <c r="M62" i="176"/>
  <c r="AP62" i="176"/>
  <c r="AM62" i="176"/>
  <c r="O62" i="176"/>
  <c r="U62" i="176"/>
  <c r="X62" i="176"/>
  <c r="S62" i="176"/>
  <c r="AJ62" i="176"/>
  <c r="AI62" i="176"/>
  <c r="AC62" i="176"/>
  <c r="N62" i="176"/>
  <c r="AN62" i="176"/>
  <c r="AG62" i="176"/>
  <c r="AK62" i="176"/>
  <c r="Q62" i="176"/>
  <c r="AF62" i="176"/>
  <c r="P62" i="176"/>
  <c r="AR115" i="176"/>
  <c r="AR49" i="176"/>
  <c r="AR81" i="176"/>
  <c r="J85" i="45"/>
  <c r="N84" i="45"/>
  <c r="AT22" i="176"/>
  <c r="AT26" i="176"/>
  <c r="L20" i="179"/>
  <c r="AT30" i="176"/>
  <c r="L32" i="220"/>
  <c r="AR32" i="220" s="1"/>
  <c r="AR28" i="220"/>
  <c r="L36" i="179"/>
  <c r="L32" i="179" s="1"/>
  <c r="AT22" i="220"/>
  <c r="AT30" i="220"/>
  <c r="AT26" i="220"/>
  <c r="M176" i="45" l="1"/>
  <c r="M120" i="45"/>
  <c r="M196" i="45"/>
  <c r="M153" i="45"/>
  <c r="M217" i="45"/>
  <c r="M183" i="45"/>
  <c r="M161" i="45"/>
  <c r="O9" i="178"/>
  <c r="M139" i="45"/>
  <c r="M185" i="45"/>
  <c r="M212" i="45"/>
  <c r="X11" i="178"/>
  <c r="X13" i="178" s="1"/>
  <c r="M128" i="45"/>
  <c r="M197" i="45"/>
  <c r="M101" i="45"/>
  <c r="M104" i="45"/>
  <c r="M156" i="45"/>
  <c r="O8" i="178"/>
  <c r="M190" i="45"/>
  <c r="I30" i="185"/>
  <c r="M124" i="45"/>
  <c r="M178" i="45"/>
  <c r="M159" i="45"/>
  <c r="M213" i="45"/>
  <c r="M198" i="45"/>
  <c r="M105" i="45"/>
  <c r="M102" i="45"/>
  <c r="M108" i="45"/>
  <c r="M194" i="45"/>
  <c r="M122" i="45"/>
  <c r="M218" i="45"/>
  <c r="M119" i="45"/>
  <c r="M195" i="45"/>
  <c r="M207" i="45"/>
  <c r="M208" i="45"/>
  <c r="M115" i="45"/>
  <c r="M174" i="45"/>
  <c r="Q99" i="45"/>
  <c r="M144" i="45"/>
  <c r="J80" i="45"/>
  <c r="M137" i="45"/>
  <c r="K83" i="45"/>
  <c r="J27" i="151"/>
  <c r="M205" i="45"/>
  <c r="M160" i="45"/>
  <c r="M103" i="45"/>
  <c r="M30" i="185"/>
  <c r="M191" i="45"/>
  <c r="M126" i="45"/>
  <c r="M145" i="45"/>
  <c r="M130" i="45"/>
  <c r="M131" i="45"/>
  <c r="M192" i="45"/>
  <c r="M166" i="45"/>
  <c r="M134" i="45"/>
  <c r="J84" i="45"/>
  <c r="K84" i="45" s="1"/>
  <c r="L84" i="45" s="1"/>
  <c r="M99" i="45"/>
  <c r="M204" i="45"/>
  <c r="M165" i="45"/>
  <c r="M162" i="45"/>
  <c r="M125" i="45"/>
  <c r="J26" i="151"/>
  <c r="AR62" i="176"/>
  <c r="AR66" i="176"/>
  <c r="N212" i="45"/>
  <c r="N101" i="45"/>
  <c r="AJ90" i="45"/>
  <c r="N191" i="45"/>
  <c r="N104" i="45"/>
  <c r="N188" i="45"/>
  <c r="N203" i="45"/>
  <c r="N192" i="45"/>
  <c r="K41" i="185"/>
  <c r="I39" i="185"/>
  <c r="M38" i="185"/>
  <c r="P39" i="185"/>
  <c r="AF40" i="185"/>
  <c r="P41" i="185"/>
  <c r="AC39" i="185"/>
  <c r="O38" i="185"/>
  <c r="J90" i="45"/>
  <c r="J93" i="45" s="1"/>
  <c r="W41" i="185"/>
  <c r="AG40" i="185"/>
  <c r="N123" i="45"/>
  <c r="N134" i="45"/>
  <c r="N199" i="45"/>
  <c r="N183" i="45"/>
  <c r="AJ41" i="185"/>
  <c r="AA41" i="185"/>
  <c r="AE40" i="185"/>
  <c r="N142" i="45"/>
  <c r="AI41" i="185"/>
  <c r="AH41" i="185"/>
  <c r="Z39" i="185"/>
  <c r="N201" i="45"/>
  <c r="U41" i="185"/>
  <c r="W38" i="185"/>
  <c r="N182" i="45"/>
  <c r="AB40" i="185"/>
  <c r="P90" i="45"/>
  <c r="S90" i="45"/>
  <c r="N196" i="45"/>
  <c r="AE38" i="185"/>
  <c r="N210" i="45"/>
  <c r="N190" i="45"/>
  <c r="AE90" i="45"/>
  <c r="T39" i="185"/>
  <c r="N163" i="45"/>
  <c r="U90" i="45"/>
  <c r="N116" i="45"/>
  <c r="AF39" i="185"/>
  <c r="N211" i="45"/>
  <c r="N178" i="45"/>
  <c r="M41" i="185"/>
  <c r="N131" i="45"/>
  <c r="N151" i="45"/>
  <c r="N136" i="45"/>
  <c r="L40" i="185"/>
  <c r="N154" i="45"/>
  <c r="X40" i="185"/>
  <c r="N216" i="45"/>
  <c r="O216" i="45" s="1"/>
  <c r="N140" i="45"/>
  <c r="N118" i="45"/>
  <c r="AL40" i="185"/>
  <c r="AL46" i="185" s="1"/>
  <c r="AL52" i="185" s="1"/>
  <c r="K90" i="45"/>
  <c r="Z90" i="45"/>
  <c r="N152" i="45"/>
  <c r="N202" i="45"/>
  <c r="N122" i="45"/>
  <c r="N169" i="45"/>
  <c r="N213" i="45"/>
  <c r="N173" i="45"/>
  <c r="L90" i="45"/>
  <c r="N185" i="45"/>
  <c r="N195" i="45"/>
  <c r="N158" i="45"/>
  <c r="N105" i="45"/>
  <c r="N165" i="45"/>
  <c r="N164" i="45"/>
  <c r="N106" i="45"/>
  <c r="N215" i="45"/>
  <c r="O215" i="45" s="1"/>
  <c r="AH40" i="185"/>
  <c r="Z38" i="185"/>
  <c r="AE39" i="185"/>
  <c r="AL38" i="185"/>
  <c r="AL44" i="185" s="1"/>
  <c r="AL50" i="185" s="1"/>
  <c r="O41" i="185"/>
  <c r="AB38" i="185"/>
  <c r="U39" i="185"/>
  <c r="Z40" i="185"/>
  <c r="AI39" i="185"/>
  <c r="X41" i="185"/>
  <c r="T40" i="185"/>
  <c r="N147" i="45"/>
  <c r="N99" i="45"/>
  <c r="AG90" i="45"/>
  <c r="AH90" i="45"/>
  <c r="U38" i="185"/>
  <c r="L41" i="185"/>
  <c r="V39" i="185"/>
  <c r="L39" i="185"/>
  <c r="Q40" i="185"/>
  <c r="J38" i="185"/>
  <c r="K39" i="185"/>
  <c r="V38" i="185"/>
  <c r="M40" i="185"/>
  <c r="AG38" i="185"/>
  <c r="N160" i="45"/>
  <c r="Y41" i="185"/>
  <c r="V90" i="45"/>
  <c r="N208" i="45"/>
  <c r="N197" i="45"/>
  <c r="AA38" i="185"/>
  <c r="AF90" i="45"/>
  <c r="N146" i="45"/>
  <c r="N113" i="45"/>
  <c r="I40" i="185"/>
  <c r="N109" i="45"/>
  <c r="N162" i="45"/>
  <c r="N171" i="45"/>
  <c r="P40" i="185"/>
  <c r="AI90" i="45"/>
  <c r="N187" i="45"/>
  <c r="N176" i="45"/>
  <c r="AH39" i="185"/>
  <c r="N115" i="45"/>
  <c r="AM90" i="45"/>
  <c r="AM93" i="45" s="1"/>
  <c r="AL90" i="45"/>
  <c r="AF38" i="185"/>
  <c r="N218" i="45"/>
  <c r="O218" i="45" s="1"/>
  <c r="N189" i="45"/>
  <c r="V41" i="185"/>
  <c r="N166" i="45"/>
  <c r="AA90" i="45"/>
  <c r="N141" i="45"/>
  <c r="N167" i="45"/>
  <c r="N174" i="45"/>
  <c r="N204" i="45"/>
  <c r="N127" i="45"/>
  <c r="AM94" i="45"/>
  <c r="N133" i="45"/>
  <c r="N155" i="45"/>
  <c r="N200" i="45"/>
  <c r="N128" i="45"/>
  <c r="N180" i="45"/>
  <c r="N129" i="45"/>
  <c r="N102" i="45"/>
  <c r="T38" i="185"/>
  <c r="N39" i="185"/>
  <c r="R38" i="185"/>
  <c r="O40" i="185"/>
  <c r="Y38" i="185"/>
  <c r="AJ39" i="185"/>
  <c r="W39" i="185"/>
  <c r="R39" i="185"/>
  <c r="Y40" i="185"/>
  <c r="X39" i="185"/>
  <c r="Y39" i="185"/>
  <c r="K38" i="185"/>
  <c r="N107" i="45"/>
  <c r="N149" i="45"/>
  <c r="M90" i="45"/>
  <c r="N138" i="45"/>
  <c r="I41" i="185"/>
  <c r="Q39" i="185"/>
  <c r="Q41" i="185"/>
  <c r="AF41" i="185"/>
  <c r="T41" i="185"/>
  <c r="AE41" i="185"/>
  <c r="P38" i="185"/>
  <c r="W40" i="185"/>
  <c r="N38" i="185"/>
  <c r="S39" i="185"/>
  <c r="AA40" i="185"/>
  <c r="N153" i="45"/>
  <c r="N168" i="45"/>
  <c r="N103" i="45"/>
  <c r="AD38" i="185"/>
  <c r="J41" i="185"/>
  <c r="N198" i="45"/>
  <c r="N111" i="45"/>
  <c r="X38" i="185"/>
  <c r="N41" i="185"/>
  <c r="AB90" i="45"/>
  <c r="Q90" i="45"/>
  <c r="AJ38" i="185"/>
  <c r="AK40" i="185"/>
  <c r="AC90" i="45"/>
  <c r="N170" i="45"/>
  <c r="O90" i="45"/>
  <c r="AA39" i="185"/>
  <c r="N108" i="45"/>
  <c r="N177" i="45"/>
  <c r="Q38" i="185"/>
  <c r="N112" i="45"/>
  <c r="N209" i="45"/>
  <c r="AL41" i="185"/>
  <c r="AL47" i="185" s="1"/>
  <c r="AL53" i="185" s="1"/>
  <c r="AB41" i="185"/>
  <c r="N90" i="45"/>
  <c r="N130" i="45"/>
  <c r="N137" i="45"/>
  <c r="AD40" i="185"/>
  <c r="J39" i="185"/>
  <c r="U40" i="185"/>
  <c r="O39" i="185"/>
  <c r="AK90" i="45"/>
  <c r="J94" i="45"/>
  <c r="AM91" i="45"/>
  <c r="AM92" i="45" s="1"/>
  <c r="N120" i="45"/>
  <c r="N156" i="45"/>
  <c r="N186" i="45"/>
  <c r="N124" i="45"/>
  <c r="N119" i="45"/>
  <c r="N110" i="45"/>
  <c r="L38" i="185"/>
  <c r="J40" i="185"/>
  <c r="AK41" i="185"/>
  <c r="AI40" i="185"/>
  <c r="M39" i="185"/>
  <c r="AL39" i="185"/>
  <c r="AL45" i="185" s="1"/>
  <c r="AL51" i="185" s="1"/>
  <c r="AB39" i="185"/>
  <c r="AK39" i="185"/>
  <c r="AI38" i="185"/>
  <c r="AC40" i="185"/>
  <c r="R41" i="185"/>
  <c r="AJ40" i="185"/>
  <c r="N184" i="45"/>
  <c r="N194" i="45"/>
  <c r="N144" i="45"/>
  <c r="S40" i="185"/>
  <c r="AD39" i="185"/>
  <c r="I38" i="185"/>
  <c r="N145" i="45"/>
  <c r="Z41" i="185"/>
  <c r="AH38" i="185"/>
  <c r="AG41" i="185"/>
  <c r="N126" i="45"/>
  <c r="AD41" i="185"/>
  <c r="AC41" i="185"/>
  <c r="AK38" i="185"/>
  <c r="V40" i="185"/>
  <c r="AD90" i="45"/>
  <c r="N206" i="45"/>
  <c r="N193" i="45"/>
  <c r="K40" i="185"/>
  <c r="N205" i="45"/>
  <c r="W90" i="45"/>
  <c r="Y90" i="45"/>
  <c r="S38" i="185"/>
  <c r="N143" i="45"/>
  <c r="N114" i="45"/>
  <c r="N161" i="45"/>
  <c r="AG39" i="185"/>
  <c r="N100" i="45"/>
  <c r="O100" i="45" s="1"/>
  <c r="N148" i="45"/>
  <c r="N172" i="45"/>
  <c r="AC38" i="185"/>
  <c r="N159" i="45"/>
  <c r="N179" i="45"/>
  <c r="N207" i="45"/>
  <c r="N135" i="45"/>
  <c r="N150" i="45"/>
  <c r="R40" i="185"/>
  <c r="N181" i="45"/>
  <c r="N125" i="45"/>
  <c r="S41" i="185"/>
  <c r="N157" i="45"/>
  <c r="X90" i="45"/>
  <c r="T90" i="45"/>
  <c r="R90" i="45"/>
  <c r="N139" i="45"/>
  <c r="N121" i="45"/>
  <c r="N214" i="45"/>
  <c r="N40" i="185"/>
  <c r="N175" i="45"/>
  <c r="K91" i="45"/>
  <c r="K92" i="45" s="1"/>
  <c r="N217" i="45"/>
  <c r="O217" i="45" s="1"/>
  <c r="N132" i="45"/>
  <c r="N117" i="45"/>
  <c r="P32" i="179"/>
  <c r="L34" i="179"/>
  <c r="N32" i="179" s="1"/>
  <c r="P30" i="179"/>
  <c r="P27" i="179"/>
  <c r="P26" i="179"/>
  <c r="P31" i="179"/>
  <c r="P28" i="179"/>
  <c r="P23" i="179"/>
  <c r="P24" i="179"/>
  <c r="P29" i="179"/>
  <c r="P22" i="179"/>
  <c r="P25" i="179"/>
  <c r="P34" i="179"/>
  <c r="P218" i="45" l="1"/>
  <c r="Q218" i="45" s="1"/>
  <c r="S218" i="45" s="1"/>
  <c r="R218" i="45"/>
  <c r="T218" i="45" s="1"/>
  <c r="P215" i="45"/>
  <c r="Q215" i="45" s="1"/>
  <c r="S215" i="45" s="1"/>
  <c r="P217" i="45"/>
  <c r="Q217" i="45" s="1"/>
  <c r="S217" i="45" s="1"/>
  <c r="R217" i="45"/>
  <c r="T217" i="45" s="1"/>
  <c r="P100" i="45"/>
  <c r="Q100" i="45" s="1"/>
  <c r="I68" i="185"/>
  <c r="I88" i="185"/>
  <c r="I58" i="185"/>
  <c r="I37" i="185"/>
  <c r="S99" i="45"/>
  <c r="I78" i="185"/>
  <c r="I130" i="182"/>
  <c r="AL37" i="185"/>
  <c r="AL78" i="185"/>
  <c r="AL58" i="185"/>
  <c r="AL130" i="182"/>
  <c r="AL68" i="185"/>
  <c r="AL88" i="185"/>
  <c r="K94" i="45"/>
  <c r="O101" i="45"/>
  <c r="L91" i="45"/>
  <c r="L93" i="45" s="1"/>
  <c r="K93" i="45"/>
  <c r="P216" i="45"/>
  <c r="Q216" i="45" s="1"/>
  <c r="S216" i="45" s="1"/>
  <c r="R216" i="45"/>
  <c r="T216" i="45" s="1"/>
  <c r="N26" i="179"/>
  <c r="N34" i="179"/>
  <c r="N28" i="179"/>
  <c r="N25" i="179"/>
  <c r="N29" i="179"/>
  <c r="N23" i="179"/>
  <c r="N30" i="179"/>
  <c r="N22" i="179"/>
  <c r="N31" i="179"/>
  <c r="N24" i="179"/>
  <c r="N27" i="179"/>
  <c r="P101" i="45" l="1"/>
  <c r="R215" i="45"/>
  <c r="T215" i="45" s="1"/>
  <c r="J130" i="182"/>
  <c r="J88" i="185"/>
  <c r="J58" i="185"/>
  <c r="J78" i="185"/>
  <c r="J37" i="185"/>
  <c r="J68" i="185"/>
  <c r="S100" i="45"/>
  <c r="R99" i="45"/>
  <c r="L92" i="45"/>
  <c r="M91" i="45"/>
  <c r="L94" i="45"/>
  <c r="K130" i="182" l="1"/>
  <c r="K68" i="185"/>
  <c r="K37" i="185"/>
  <c r="K78" i="185"/>
  <c r="K58" i="185"/>
  <c r="K88" i="185"/>
  <c r="T99" i="45"/>
  <c r="I44" i="185"/>
  <c r="I50" i="185" s="1"/>
  <c r="M92" i="45"/>
  <c r="M94" i="45"/>
  <c r="N91" i="45"/>
  <c r="M93" i="45"/>
  <c r="Q101" i="45"/>
  <c r="O102" i="45"/>
  <c r="N92" i="45" l="1"/>
  <c r="O91" i="45"/>
  <c r="N94" i="45"/>
  <c r="N93" i="45"/>
  <c r="P102" i="45"/>
  <c r="L88" i="185"/>
  <c r="L68" i="185"/>
  <c r="L58" i="185"/>
  <c r="L37" i="185"/>
  <c r="L78" i="185"/>
  <c r="L130" i="182"/>
  <c r="X12" i="178"/>
  <c r="S101" i="45"/>
  <c r="R100" i="45"/>
  <c r="Q102" i="45" l="1"/>
  <c r="O103" i="45"/>
  <c r="M68" i="185"/>
  <c r="M88" i="185"/>
  <c r="M78" i="185"/>
  <c r="M58" i="185"/>
  <c r="M130" i="182"/>
  <c r="M37" i="185"/>
  <c r="K12" i="178"/>
  <c r="K13" i="178" s="1"/>
  <c r="J12" i="178"/>
  <c r="J13" i="178" s="1"/>
  <c r="Q12" i="178"/>
  <c r="Q13" i="178" s="1"/>
  <c r="O12" i="178"/>
  <c r="O13" i="178" s="1"/>
  <c r="S12" i="178"/>
  <c r="S13" i="178" s="1"/>
  <c r="I12" i="178"/>
  <c r="I13" i="178" s="1"/>
  <c r="T12" i="178"/>
  <c r="T13" i="178" s="1"/>
  <c r="M12" i="178"/>
  <c r="M13" i="178" s="1"/>
  <c r="N12" i="178"/>
  <c r="N13" i="178" s="1"/>
  <c r="L12" i="178"/>
  <c r="L13" i="178" s="1"/>
  <c r="P12" i="178"/>
  <c r="P13" i="178" s="1"/>
  <c r="R12" i="178"/>
  <c r="R13" i="178" s="1"/>
  <c r="O92" i="45"/>
  <c r="O94" i="45"/>
  <c r="P91" i="45"/>
  <c r="O93" i="45"/>
  <c r="T100" i="45"/>
  <c r="I45" i="185"/>
  <c r="I51" i="185" s="1"/>
  <c r="P92" i="45" l="1"/>
  <c r="P94" i="45"/>
  <c r="Q91" i="45"/>
  <c r="P93" i="45"/>
  <c r="P14" i="178"/>
  <c r="P16" i="178" s="1"/>
  <c r="T16" i="178"/>
  <c r="T14" i="178"/>
  <c r="Q14" i="178"/>
  <c r="Q21" i="178" s="1"/>
  <c r="X22" i="178" s="1"/>
  <c r="AB22" i="178" s="1"/>
  <c r="Q16" i="178"/>
  <c r="N88" i="185"/>
  <c r="N68" i="185"/>
  <c r="N130" i="182"/>
  <c r="N37" i="185"/>
  <c r="N78" i="185"/>
  <c r="N58" i="185"/>
  <c r="L14" i="178"/>
  <c r="L16" i="178" s="1"/>
  <c r="I14" i="178"/>
  <c r="I21" i="178" s="1"/>
  <c r="V22" i="178" s="1"/>
  <c r="Z22" i="178" s="1"/>
  <c r="I16" i="178"/>
  <c r="J14" i="178"/>
  <c r="J16" i="178" s="1"/>
  <c r="N14" i="178"/>
  <c r="N16" i="178" s="1"/>
  <c r="S14" i="178"/>
  <c r="S16" i="178" s="1"/>
  <c r="K14" i="178"/>
  <c r="K16" i="178" s="1"/>
  <c r="P103" i="45"/>
  <c r="R14" i="178"/>
  <c r="R16" i="178"/>
  <c r="M16" i="178"/>
  <c r="M14" i="178"/>
  <c r="M21" i="178" s="1"/>
  <c r="W22" i="178" s="1"/>
  <c r="AA22" i="178" s="1"/>
  <c r="O14" i="178"/>
  <c r="O16" i="178"/>
  <c r="S102" i="45"/>
  <c r="R101" i="45"/>
  <c r="Z17" i="178" l="1"/>
  <c r="AE22" i="178"/>
  <c r="AG22" i="178"/>
  <c r="AB17" i="178"/>
  <c r="Q92" i="45"/>
  <c r="Q94" i="45" s="1"/>
  <c r="R91" i="45"/>
  <c r="Q93" i="45"/>
  <c r="O130" i="182"/>
  <c r="O37" i="185"/>
  <c r="O88" i="185"/>
  <c r="O58" i="185"/>
  <c r="O68" i="185"/>
  <c r="O78" i="185"/>
  <c r="T101" i="45"/>
  <c r="I46" i="185"/>
  <c r="I52" i="185" s="1"/>
  <c r="Q103" i="45"/>
  <c r="O104" i="45"/>
  <c r="AF22" i="178"/>
  <c r="AA17" i="178"/>
  <c r="P88" i="185" l="1"/>
  <c r="P58" i="185"/>
  <c r="P130" i="182"/>
  <c r="P68" i="185"/>
  <c r="P37" i="185"/>
  <c r="P78" i="185"/>
  <c r="AA52" i="178"/>
  <c r="AF52" i="178" s="1"/>
  <c r="AA62" i="178"/>
  <c r="AF62" i="178" s="1"/>
  <c r="AA41" i="178"/>
  <c r="AF41" i="178" s="1"/>
  <c r="AA42" i="178"/>
  <c r="AF42" i="178" s="1"/>
  <c r="AA59" i="178"/>
  <c r="AF59" i="178" s="1"/>
  <c r="AA43" i="178"/>
  <c r="AF43" i="178" s="1"/>
  <c r="AA67" i="178"/>
  <c r="AF67" i="178" s="1"/>
  <c r="AA58" i="178"/>
  <c r="AF58" i="178" s="1"/>
  <c r="AA47" i="178"/>
  <c r="AF47" i="178" s="1"/>
  <c r="AA28" i="178"/>
  <c r="AF28" i="178" s="1"/>
  <c r="AA51" i="178"/>
  <c r="AF51" i="178" s="1"/>
  <c r="AA18" i="178"/>
  <c r="AA36" i="178" s="1"/>
  <c r="AF36" i="178" s="1"/>
  <c r="AA38" i="178"/>
  <c r="AF38" i="178" s="1"/>
  <c r="AA65" i="178"/>
  <c r="AF65" i="178" s="1"/>
  <c r="AA45" i="178"/>
  <c r="AF45" i="178" s="1"/>
  <c r="AA64" i="178"/>
  <c r="AF64" i="178" s="1"/>
  <c r="AA48" i="178"/>
  <c r="AF48" i="178" s="1"/>
  <c r="AA63" i="178"/>
  <c r="AF63" i="178" s="1"/>
  <c r="AA39" i="178"/>
  <c r="AF39" i="178" s="1"/>
  <c r="AA61" i="178"/>
  <c r="AF61" i="178" s="1"/>
  <c r="AA33" i="178"/>
  <c r="AF33" i="178" s="1"/>
  <c r="AA31" i="178"/>
  <c r="AF31" i="178" s="1"/>
  <c r="AA34" i="178"/>
  <c r="AF34" i="178" s="1"/>
  <c r="AA27" i="178"/>
  <c r="AA29" i="178"/>
  <c r="AF29" i="178" s="1"/>
  <c r="AA53" i="178"/>
  <c r="AF53" i="178" s="1"/>
  <c r="AA44" i="178"/>
  <c r="AF44" i="178" s="1"/>
  <c r="AA46" i="178"/>
  <c r="AF46" i="178" s="1"/>
  <c r="AA54" i="178"/>
  <c r="AF54" i="178" s="1"/>
  <c r="AA30" i="178"/>
  <c r="AF30" i="178" s="1"/>
  <c r="AA55" i="178"/>
  <c r="AF55" i="178" s="1"/>
  <c r="AA37" i="178"/>
  <c r="AF37" i="178" s="1"/>
  <c r="AA60" i="178"/>
  <c r="AF60" i="178" s="1"/>
  <c r="Z18" i="178"/>
  <c r="Z34" i="178" s="1"/>
  <c r="AE34" i="178" s="1"/>
  <c r="Z47" i="178"/>
  <c r="AE47" i="178" s="1"/>
  <c r="S103" i="45"/>
  <c r="R102" i="45"/>
  <c r="AB47" i="178"/>
  <c r="AG47" i="178" s="1"/>
  <c r="AB56" i="178"/>
  <c r="AG56" i="178" s="1"/>
  <c r="AB63" i="178"/>
  <c r="AG63" i="178" s="1"/>
  <c r="AB31" i="178"/>
  <c r="AG31" i="178" s="1"/>
  <c r="AB42" i="178"/>
  <c r="AG42" i="178" s="1"/>
  <c r="AB36" i="178"/>
  <c r="AG36" i="178" s="1"/>
  <c r="AB58" i="178"/>
  <c r="AG58" i="178" s="1"/>
  <c r="AB18" i="178"/>
  <c r="AB62" i="178" s="1"/>
  <c r="AG62" i="178" s="1"/>
  <c r="AB59" i="178"/>
  <c r="AG59" i="178" s="1"/>
  <c r="AB43" i="178"/>
  <c r="AG43" i="178" s="1"/>
  <c r="AB67" i="178"/>
  <c r="AG67" i="178" s="1"/>
  <c r="P104" i="45"/>
  <c r="R92" i="45"/>
  <c r="S91" i="45"/>
  <c r="R94" i="45"/>
  <c r="R93" i="45"/>
  <c r="Z28" i="178" l="1"/>
  <c r="Z58" i="178"/>
  <c r="AE58" i="178" s="1"/>
  <c r="Z64" i="178"/>
  <c r="AE64" i="178" s="1"/>
  <c r="Z48" i="178"/>
  <c r="AE48" i="178" s="1"/>
  <c r="Z41" i="178"/>
  <c r="AE41" i="178" s="1"/>
  <c r="Z65" i="178"/>
  <c r="AE65" i="178" s="1"/>
  <c r="Z29" i="178"/>
  <c r="AE29" i="178" s="1"/>
  <c r="Z38" i="178"/>
  <c r="AE38" i="178" s="1"/>
  <c r="Z40" i="178"/>
  <c r="AE40" i="178" s="1"/>
  <c r="Z46" i="178"/>
  <c r="AE46" i="178" s="1"/>
  <c r="Z50" i="178"/>
  <c r="AE50" i="178" s="1"/>
  <c r="Q130" i="182"/>
  <c r="Q58" i="185"/>
  <c r="Q78" i="185"/>
  <c r="Q37" i="185"/>
  <c r="Q88" i="185"/>
  <c r="Q68" i="185"/>
  <c r="AB61" i="178"/>
  <c r="AG61" i="178" s="1"/>
  <c r="AB35" i="178"/>
  <c r="AG35" i="178" s="1"/>
  <c r="Z66" i="178"/>
  <c r="AE66" i="178" s="1"/>
  <c r="Z49" i="178"/>
  <c r="AE49" i="178" s="1"/>
  <c r="Z27" i="178"/>
  <c r="Z63" i="178"/>
  <c r="AE63" i="178" s="1"/>
  <c r="Z52" i="178"/>
  <c r="AE52" i="178" s="1"/>
  <c r="Z37" i="178"/>
  <c r="AE37" i="178" s="1"/>
  <c r="Z39" i="178"/>
  <c r="AE39" i="178" s="1"/>
  <c r="Z61" i="178"/>
  <c r="AE61" i="178" s="1"/>
  <c r="Q104" i="45"/>
  <c r="O105" i="45"/>
  <c r="AB50" i="178"/>
  <c r="AG50" i="178" s="1"/>
  <c r="AB41" i="178"/>
  <c r="AG41" i="178" s="1"/>
  <c r="AB32" i="178"/>
  <c r="AG32" i="178" s="1"/>
  <c r="AB64" i="178"/>
  <c r="AG64" i="178" s="1"/>
  <c r="Z43" i="178"/>
  <c r="AE43" i="178" s="1"/>
  <c r="AB39" i="178"/>
  <c r="AG39" i="178" s="1"/>
  <c r="AB40" i="178"/>
  <c r="AG40" i="178" s="1"/>
  <c r="AB30" i="178"/>
  <c r="AG30" i="178" s="1"/>
  <c r="AB60" i="178"/>
  <c r="AG60" i="178" s="1"/>
  <c r="AB37" i="178"/>
  <c r="AG37" i="178" s="1"/>
  <c r="AB46" i="178"/>
  <c r="AG46" i="178" s="1"/>
  <c r="AB34" i="178"/>
  <c r="AG34" i="178" s="1"/>
  <c r="AB44" i="178"/>
  <c r="AG44" i="178" s="1"/>
  <c r="AB49" i="178"/>
  <c r="AG49" i="178" s="1"/>
  <c r="AB29" i="178"/>
  <c r="AG29" i="178" s="1"/>
  <c r="T102" i="45"/>
  <c r="I47" i="185"/>
  <c r="I53" i="185" s="1"/>
  <c r="Z56" i="178"/>
  <c r="AE56" i="178" s="1"/>
  <c r="Z62" i="178"/>
  <c r="AE62" i="178" s="1"/>
  <c r="Z57" i="178"/>
  <c r="AE57" i="178" s="1"/>
  <c r="Z32" i="178"/>
  <c r="AE32" i="178" s="1"/>
  <c r="Z67" i="178"/>
  <c r="AE67" i="178" s="1"/>
  <c r="Z51" i="178"/>
  <c r="AE51" i="178" s="1"/>
  <c r="Z60" i="178"/>
  <c r="AE60" i="178" s="1"/>
  <c r="Z59" i="178"/>
  <c r="AE59" i="178" s="1"/>
  <c r="Z54" i="178"/>
  <c r="AE54" i="178" s="1"/>
  <c r="Z33" i="178"/>
  <c r="AE33" i="178" s="1"/>
  <c r="AA35" i="178"/>
  <c r="AF35" i="178" s="1"/>
  <c r="AA66" i="178"/>
  <c r="AF66" i="178" s="1"/>
  <c r="AA32" i="178"/>
  <c r="AF32" i="178" s="1"/>
  <c r="AA57" i="178"/>
  <c r="AF57" i="178" s="1"/>
  <c r="AB57" i="178"/>
  <c r="AG57" i="178" s="1"/>
  <c r="AB55" i="178"/>
  <c r="AG55" i="178" s="1"/>
  <c r="AB53" i="178"/>
  <c r="AG53" i="178" s="1"/>
  <c r="S92" i="45"/>
  <c r="T91" i="45"/>
  <c r="S94" i="45"/>
  <c r="S93" i="45"/>
  <c r="AB38" i="178"/>
  <c r="AG38" i="178" s="1"/>
  <c r="AB66" i="178"/>
  <c r="AG66" i="178" s="1"/>
  <c r="AB28" i="178"/>
  <c r="AG28" i="178" s="1"/>
  <c r="AB65" i="178"/>
  <c r="AG65" i="178" s="1"/>
  <c r="AB51" i="178"/>
  <c r="AG51" i="178" s="1"/>
  <c r="AB45" i="178"/>
  <c r="AG45" i="178" s="1"/>
  <c r="AB48" i="178"/>
  <c r="AG48" i="178" s="1"/>
  <c r="AB54" i="178"/>
  <c r="AG54" i="178" s="1"/>
  <c r="AB33" i="178"/>
  <c r="AG33" i="178" s="1"/>
  <c r="AB27" i="178"/>
  <c r="AB52" i="178"/>
  <c r="AG52" i="178" s="1"/>
  <c r="Z31" i="178"/>
  <c r="AE31" i="178" s="1"/>
  <c r="Z30" i="178"/>
  <c r="AE30" i="178" s="1"/>
  <c r="Z36" i="178"/>
  <c r="AE36" i="178" s="1"/>
  <c r="Z45" i="178"/>
  <c r="AE45" i="178" s="1"/>
  <c r="Z55" i="178"/>
  <c r="AE55" i="178" s="1"/>
  <c r="Z35" i="178"/>
  <c r="AE35" i="178" s="1"/>
  <c r="Z42" i="178"/>
  <c r="AE42" i="178" s="1"/>
  <c r="Z44" i="178"/>
  <c r="AE44" i="178" s="1"/>
  <c r="Z53" i="178"/>
  <c r="AE53" i="178" s="1"/>
  <c r="AA56" i="178"/>
  <c r="AF56" i="178" s="1"/>
  <c r="AA40" i="178"/>
  <c r="AF40" i="178" s="1"/>
  <c r="AA49" i="178"/>
  <c r="AF49" i="178" s="1"/>
  <c r="AA50" i="178"/>
  <c r="AF50" i="178" s="1"/>
  <c r="R58" i="185" l="1"/>
  <c r="R130" i="182"/>
  <c r="R88" i="185"/>
  <c r="R78" i="185"/>
  <c r="R68" i="185"/>
  <c r="R37" i="185"/>
  <c r="T92" i="45"/>
  <c r="T94" i="45"/>
  <c r="U91" i="45"/>
  <c r="T93" i="45"/>
  <c r="P105" i="45"/>
  <c r="S104" i="45"/>
  <c r="R103" i="45"/>
  <c r="AE28" i="178"/>
  <c r="AG2" i="178" s="1"/>
  <c r="AE2" i="178"/>
  <c r="S58" i="185" l="1"/>
  <c r="S88" i="185"/>
  <c r="S130" i="182"/>
  <c r="S78" i="185"/>
  <c r="S68" i="185"/>
  <c r="S37" i="185"/>
  <c r="T103" i="45"/>
  <c r="J44" i="185"/>
  <c r="J50" i="185" s="1"/>
  <c r="Q105" i="45"/>
  <c r="O106" i="45"/>
  <c r="U92" i="45"/>
  <c r="U94" i="45"/>
  <c r="V91" i="45"/>
  <c r="U93" i="45"/>
  <c r="P106" i="45" l="1"/>
  <c r="T37" i="185"/>
  <c r="T68" i="185"/>
  <c r="T130" i="182"/>
  <c r="T88" i="185"/>
  <c r="T58" i="185"/>
  <c r="T78" i="185"/>
  <c r="S105" i="45"/>
  <c r="R104" i="45"/>
  <c r="V92" i="45"/>
  <c r="V94" i="45" s="1"/>
  <c r="W91" i="45"/>
  <c r="V93" i="45"/>
  <c r="U78" i="185" l="1"/>
  <c r="U88" i="185"/>
  <c r="U37" i="185"/>
  <c r="U68" i="185"/>
  <c r="U58" i="185"/>
  <c r="U130" i="182"/>
  <c r="T104" i="45"/>
  <c r="J45" i="185"/>
  <c r="J51" i="185" s="1"/>
  <c r="Q106" i="45"/>
  <c r="O107" i="45"/>
  <c r="W92" i="45"/>
  <c r="X91" i="45"/>
  <c r="W94" i="45"/>
  <c r="W93" i="45"/>
  <c r="P107" i="45" l="1"/>
  <c r="V68" i="185"/>
  <c r="V37" i="185"/>
  <c r="V78" i="185"/>
  <c r="V58" i="185"/>
  <c r="V130" i="182"/>
  <c r="V88" i="185"/>
  <c r="S106" i="45"/>
  <c r="R105" i="45"/>
  <c r="X92" i="45"/>
  <c r="Y91" i="45"/>
  <c r="X94" i="45"/>
  <c r="X93" i="45"/>
  <c r="W37" i="185" l="1"/>
  <c r="W78" i="185"/>
  <c r="W130" i="182"/>
  <c r="W58" i="185"/>
  <c r="W88" i="185"/>
  <c r="W68" i="185"/>
  <c r="Y92" i="45"/>
  <c r="Y94" i="45" s="1"/>
  <c r="Z91" i="45"/>
  <c r="Y93" i="45"/>
  <c r="T105" i="45"/>
  <c r="J46" i="185"/>
  <c r="J52" i="185" s="1"/>
  <c r="Q107" i="45"/>
  <c r="O108" i="45"/>
  <c r="X130" i="182" l="1"/>
  <c r="X37" i="185"/>
  <c r="X68" i="185"/>
  <c r="X58" i="185"/>
  <c r="X78" i="185"/>
  <c r="X88" i="185"/>
  <c r="Z92" i="45"/>
  <c r="Z94" i="45"/>
  <c r="AA91" i="45"/>
  <c r="Z93" i="45"/>
  <c r="P108" i="45"/>
  <c r="S107" i="45"/>
  <c r="R106" i="45"/>
  <c r="AA92" i="45" l="1"/>
  <c r="AB91" i="45"/>
  <c r="AA94" i="45"/>
  <c r="AA93" i="45"/>
  <c r="Y88" i="185"/>
  <c r="Y78" i="185"/>
  <c r="Y58" i="185"/>
  <c r="Y130" i="182"/>
  <c r="Y37" i="185"/>
  <c r="Y68" i="185"/>
  <c r="T106" i="45"/>
  <c r="J47" i="185"/>
  <c r="J53" i="185" s="1"/>
  <c r="Q108" i="45"/>
  <c r="O109" i="45"/>
  <c r="Z130" i="182" l="1"/>
  <c r="Z78" i="185"/>
  <c r="Z68" i="185"/>
  <c r="Z58" i="185"/>
  <c r="Z88" i="185"/>
  <c r="Z37" i="185"/>
  <c r="P109" i="45"/>
  <c r="AB92" i="45"/>
  <c r="AC91" i="45"/>
  <c r="AB94" i="45"/>
  <c r="AB93" i="45"/>
  <c r="S108" i="45"/>
  <c r="R107" i="45"/>
  <c r="AA58" i="185" l="1"/>
  <c r="AA37" i="185"/>
  <c r="AA88" i="185"/>
  <c r="AA130" i="182"/>
  <c r="AA68" i="185"/>
  <c r="AA78" i="185"/>
  <c r="Q109" i="45"/>
  <c r="O110" i="45"/>
  <c r="T107" i="45"/>
  <c r="K44" i="185"/>
  <c r="K50" i="185" s="1"/>
  <c r="AC92" i="45"/>
  <c r="AD91" i="45"/>
  <c r="AC94" i="45"/>
  <c r="AC93" i="45"/>
  <c r="AD92" i="45" l="1"/>
  <c r="AD94" i="45" s="1"/>
  <c r="AE91" i="45"/>
  <c r="AD93" i="45"/>
  <c r="S109" i="45"/>
  <c r="R108" i="45"/>
  <c r="AB37" i="185"/>
  <c r="AB130" i="182"/>
  <c r="AB68" i="185"/>
  <c r="AB58" i="185"/>
  <c r="AB78" i="185"/>
  <c r="AB88" i="185"/>
  <c r="P110" i="45"/>
  <c r="AC78" i="185" l="1"/>
  <c r="AC68" i="185"/>
  <c r="AC58" i="185"/>
  <c r="AC130" i="182"/>
  <c r="AC88" i="185"/>
  <c r="AC37" i="185"/>
  <c r="Q110" i="45"/>
  <c r="O111" i="45"/>
  <c r="T108" i="45"/>
  <c r="K45" i="185"/>
  <c r="K51" i="185" s="1"/>
  <c r="AE92" i="45"/>
  <c r="AE94" i="45" s="1"/>
  <c r="AF91" i="45"/>
  <c r="AE93" i="45"/>
  <c r="AD78" i="185" l="1"/>
  <c r="AD88" i="185"/>
  <c r="AD58" i="185"/>
  <c r="AD68" i="185"/>
  <c r="AD130" i="182"/>
  <c r="AD37" i="185"/>
  <c r="AF92" i="45"/>
  <c r="AF94" i="45" s="1"/>
  <c r="AG91" i="45"/>
  <c r="AF93" i="45"/>
  <c r="P111" i="45"/>
  <c r="S110" i="45"/>
  <c r="R109" i="45"/>
  <c r="AE58" i="185" l="1"/>
  <c r="AE130" i="182"/>
  <c r="AE78" i="185"/>
  <c r="AE37" i="185"/>
  <c r="AE68" i="185"/>
  <c r="AE88" i="185"/>
  <c r="T109" i="45"/>
  <c r="K46" i="185"/>
  <c r="K52" i="185" s="1"/>
  <c r="AG92" i="45"/>
  <c r="AG94" i="45"/>
  <c r="AH91" i="45"/>
  <c r="AG93" i="45"/>
  <c r="Q111" i="45"/>
  <c r="O112" i="45"/>
  <c r="AF68" i="185" l="1"/>
  <c r="AF88" i="185"/>
  <c r="AF78" i="185"/>
  <c r="AF37" i="185"/>
  <c r="AF130" i="182"/>
  <c r="AF58" i="185"/>
  <c r="P112" i="45"/>
  <c r="S111" i="45"/>
  <c r="R110" i="45"/>
  <c r="AH92" i="45"/>
  <c r="AH94" i="45" s="1"/>
  <c r="AI91" i="45"/>
  <c r="AH93" i="45"/>
  <c r="AG37" i="185" l="1"/>
  <c r="AG68" i="185"/>
  <c r="AG88" i="185"/>
  <c r="AG78" i="185"/>
  <c r="AG130" i="182"/>
  <c r="AG58" i="185"/>
  <c r="Q112" i="45"/>
  <c r="O113" i="45"/>
  <c r="T110" i="45"/>
  <c r="K47" i="185"/>
  <c r="K53" i="185" s="1"/>
  <c r="AI92" i="45"/>
  <c r="AJ91" i="45"/>
  <c r="AI94" i="45"/>
  <c r="AI93" i="45"/>
  <c r="AJ92" i="45" l="1"/>
  <c r="AJ94" i="45" s="1"/>
  <c r="AK91" i="45"/>
  <c r="AJ93" i="45"/>
  <c r="P113" i="45"/>
  <c r="AH68" i="185"/>
  <c r="AH58" i="185"/>
  <c r="AH130" i="182"/>
  <c r="AH37" i="185"/>
  <c r="AH78" i="185"/>
  <c r="AH88" i="185"/>
  <c r="S112" i="45"/>
  <c r="R111" i="45"/>
  <c r="AI78" i="185" l="1"/>
  <c r="AI130" i="182"/>
  <c r="AI68" i="185"/>
  <c r="AI88" i="185"/>
  <c r="AI37" i="185"/>
  <c r="AI58" i="185"/>
  <c r="T111" i="45"/>
  <c r="L44" i="185"/>
  <c r="L50" i="185" s="1"/>
  <c r="Q113" i="45"/>
  <c r="O114" i="45"/>
  <c r="AK92" i="45"/>
  <c r="AL91" i="45"/>
  <c r="AK94" i="45"/>
  <c r="AK93" i="45"/>
  <c r="AJ58" i="185" l="1"/>
  <c r="AJ68" i="185"/>
  <c r="AJ88" i="185"/>
  <c r="AJ37" i="185"/>
  <c r="AJ130" i="182"/>
  <c r="AJ78" i="185"/>
  <c r="AL92" i="45"/>
  <c r="AL94" i="45"/>
  <c r="AL93" i="45"/>
  <c r="P114" i="45"/>
  <c r="S113" i="45"/>
  <c r="R112" i="45"/>
  <c r="Q114" i="45" l="1"/>
  <c r="O115" i="45"/>
  <c r="AK58" i="185"/>
  <c r="AK37" i="185"/>
  <c r="AK88" i="185"/>
  <c r="AK68" i="185"/>
  <c r="AK130" i="182"/>
  <c r="AK78" i="185"/>
  <c r="T112" i="45"/>
  <c r="L45" i="185"/>
  <c r="L51" i="185" s="1"/>
  <c r="K15" i="176" a="1"/>
  <c r="K15" i="220" a="1"/>
  <c r="K15" i="220" l="1"/>
  <c r="K2" i="220" s="1"/>
  <c r="M15" i="220"/>
  <c r="M2" i="220" s="1"/>
  <c r="Y15" i="220"/>
  <c r="Y2" i="220" s="1"/>
  <c r="R15" i="220"/>
  <c r="R2" i="220" s="1"/>
  <c r="AJ15" i="220"/>
  <c r="AJ2" i="220" s="1"/>
  <c r="AG15" i="220"/>
  <c r="AG2" i="220" s="1"/>
  <c r="X15" i="220"/>
  <c r="X2" i="220" s="1"/>
  <c r="AA15" i="220"/>
  <c r="AA2" i="220" s="1"/>
  <c r="AC15" i="220"/>
  <c r="AC2" i="220" s="1"/>
  <c r="AN15" i="220"/>
  <c r="AN2" i="220" s="1"/>
  <c r="AF15" i="220"/>
  <c r="AF2" i="220" s="1"/>
  <c r="T15" i="220"/>
  <c r="T2" i="220" s="1"/>
  <c r="AK15" i="220"/>
  <c r="AK2" i="220" s="1"/>
  <c r="AL15" i="220"/>
  <c r="AL2" i="220" s="1"/>
  <c r="W15" i="220"/>
  <c r="W2" i="220" s="1"/>
  <c r="L15" i="220"/>
  <c r="L2" i="220" s="1"/>
  <c r="S15" i="220"/>
  <c r="S2" i="220" s="1"/>
  <c r="P15" i="220"/>
  <c r="P2" i="220" s="1"/>
  <c r="N15" i="220"/>
  <c r="N2" i="220" s="1"/>
  <c r="Q15" i="220"/>
  <c r="Q2" i="220" s="1"/>
  <c r="AD15" i="220"/>
  <c r="AD2" i="220" s="1"/>
  <c r="AB15" i="220"/>
  <c r="AB2" i="220" s="1"/>
  <c r="AH15" i="220"/>
  <c r="AH2" i="220" s="1"/>
  <c r="V15" i="220"/>
  <c r="V2" i="220" s="1"/>
  <c r="O15" i="220"/>
  <c r="O2" i="220" s="1"/>
  <c r="AM15" i="220"/>
  <c r="AM2" i="220" s="1"/>
  <c r="AI15" i="220"/>
  <c r="AI2" i="220" s="1"/>
  <c r="Z15" i="220"/>
  <c r="Z2" i="220" s="1"/>
  <c r="U15" i="220"/>
  <c r="U2" i="220" s="1"/>
  <c r="AE15" i="220"/>
  <c r="AE2" i="220" s="1"/>
  <c r="O15" i="176"/>
  <c r="O2" i="176" s="1"/>
  <c r="U15" i="176"/>
  <c r="U2" i="176" s="1"/>
  <c r="X15" i="176"/>
  <c r="X2" i="176" s="1"/>
  <c r="Y15" i="176"/>
  <c r="Y2" i="176" s="1"/>
  <c r="AE15" i="176"/>
  <c r="AE2" i="176" s="1"/>
  <c r="L15" i="176"/>
  <c r="L2" i="176" s="1"/>
  <c r="AD15" i="176"/>
  <c r="AD2" i="176" s="1"/>
  <c r="S15" i="176"/>
  <c r="S2" i="176" s="1"/>
  <c r="AN15" i="176"/>
  <c r="AN2" i="176" s="1"/>
  <c r="T15" i="176"/>
  <c r="T2" i="176" s="1"/>
  <c r="AK15" i="176"/>
  <c r="AK2" i="176" s="1"/>
  <c r="N15" i="176"/>
  <c r="N2" i="176" s="1"/>
  <c r="AA15" i="176"/>
  <c r="AA2" i="176" s="1"/>
  <c r="AB15" i="176"/>
  <c r="AB2" i="176" s="1"/>
  <c r="M15" i="176"/>
  <c r="M2" i="176" s="1"/>
  <c r="AG15" i="176"/>
  <c r="AG2" i="176" s="1"/>
  <c r="Q15" i="176"/>
  <c r="Q2" i="176" s="1"/>
  <c r="AM15" i="176"/>
  <c r="AM2" i="176" s="1"/>
  <c r="K15" i="176"/>
  <c r="K2" i="176" s="1"/>
  <c r="Z15" i="176"/>
  <c r="Z2" i="176" s="1"/>
  <c r="AH15" i="176"/>
  <c r="AH2" i="176" s="1"/>
  <c r="R15" i="176"/>
  <c r="R2" i="176" s="1"/>
  <c r="P15" i="176"/>
  <c r="P2" i="176" s="1"/>
  <c r="AI15" i="176"/>
  <c r="AI2" i="176" s="1"/>
  <c r="AJ15" i="176"/>
  <c r="AJ2" i="176" s="1"/>
  <c r="AF15" i="176"/>
  <c r="AF2" i="176" s="1"/>
  <c r="AL15" i="176"/>
  <c r="AL2" i="176" s="1"/>
  <c r="AC15" i="176"/>
  <c r="AC2" i="176" s="1"/>
  <c r="W15" i="176"/>
  <c r="W2" i="176" s="1"/>
  <c r="V15" i="176"/>
  <c r="V2" i="176" s="1"/>
  <c r="P115" i="45"/>
  <c r="S114" i="45"/>
  <c r="R113" i="45"/>
  <c r="T113" i="45" l="1"/>
  <c r="L46" i="185"/>
  <c r="L52" i="185" s="1"/>
  <c r="V1" i="176"/>
  <c r="V39" i="176"/>
  <c r="AF39" i="176"/>
  <c r="AF1" i="176"/>
  <c r="R1" i="176"/>
  <c r="R39" i="176"/>
  <c r="AM39" i="176"/>
  <c r="AM1" i="176"/>
  <c r="AB39" i="176"/>
  <c r="AB1" i="176"/>
  <c r="T39" i="176"/>
  <c r="T1" i="176"/>
  <c r="L1" i="176"/>
  <c r="L39" i="176"/>
  <c r="U1" i="176"/>
  <c r="U39" i="176"/>
  <c r="Z1" i="220"/>
  <c r="Z39" i="220"/>
  <c r="V39" i="220"/>
  <c r="V1" i="220"/>
  <c r="Q39" i="220"/>
  <c r="Q1" i="220"/>
  <c r="L39" i="220"/>
  <c r="L1" i="220"/>
  <c r="T1" i="220"/>
  <c r="T39" i="220"/>
  <c r="AA1" i="220"/>
  <c r="AA39" i="220"/>
  <c r="R1" i="220"/>
  <c r="R39" i="220"/>
  <c r="W1" i="176"/>
  <c r="W39" i="176"/>
  <c r="AJ1" i="176"/>
  <c r="AJ39" i="176"/>
  <c r="AH39" i="176"/>
  <c r="AH1" i="176"/>
  <c r="Q39" i="176"/>
  <c r="Q1" i="176"/>
  <c r="AA39" i="176"/>
  <c r="AA1" i="176"/>
  <c r="AN39" i="176"/>
  <c r="AN1" i="176"/>
  <c r="AE1" i="176"/>
  <c r="AE39" i="176"/>
  <c r="O39" i="176"/>
  <c r="O1" i="176"/>
  <c r="AI1" i="220"/>
  <c r="AI39" i="220"/>
  <c r="AH1" i="220"/>
  <c r="AH39" i="220"/>
  <c r="N1" i="220"/>
  <c r="N39" i="220"/>
  <c r="W39" i="220"/>
  <c r="W1" i="220"/>
  <c r="AF39" i="220"/>
  <c r="AF1" i="220"/>
  <c r="X39" i="220"/>
  <c r="X1" i="220"/>
  <c r="Y1" i="220"/>
  <c r="Y39" i="220"/>
  <c r="AC39" i="176"/>
  <c r="AC1" i="176"/>
  <c r="AI39" i="176"/>
  <c r="AI1" i="176"/>
  <c r="Z1" i="176"/>
  <c r="Z39" i="176"/>
  <c r="AG1" i="176"/>
  <c r="AG39" i="176"/>
  <c r="N1" i="176"/>
  <c r="N39" i="176"/>
  <c r="S1" i="176"/>
  <c r="S39" i="176"/>
  <c r="Y1" i="176"/>
  <c r="Y39" i="176"/>
  <c r="AE39" i="220"/>
  <c r="AE1" i="220"/>
  <c r="AM39" i="220"/>
  <c r="AM1" i="220"/>
  <c r="AB39" i="220"/>
  <c r="AB1" i="220"/>
  <c r="P1" i="220"/>
  <c r="P39" i="220"/>
  <c r="AL39" i="220"/>
  <c r="AL1" i="220"/>
  <c r="AN39" i="220"/>
  <c r="AN1" i="220"/>
  <c r="AG39" i="220"/>
  <c r="AG1" i="220"/>
  <c r="M39" i="220"/>
  <c r="M1" i="220"/>
  <c r="Q115" i="45"/>
  <c r="O116" i="45"/>
  <c r="AL1" i="176"/>
  <c r="AL39" i="176"/>
  <c r="P39" i="176"/>
  <c r="P1" i="176"/>
  <c r="K39" i="176"/>
  <c r="K1" i="176"/>
  <c r="M39" i="176"/>
  <c r="M1" i="176"/>
  <c r="AK1" i="176"/>
  <c r="AK39" i="176"/>
  <c r="AD1" i="176"/>
  <c r="AD39" i="176"/>
  <c r="X39" i="176"/>
  <c r="X1" i="176"/>
  <c r="U1" i="220"/>
  <c r="U39" i="220"/>
  <c r="O39" i="220"/>
  <c r="O1" i="220"/>
  <c r="AD39" i="220"/>
  <c r="AD1" i="220"/>
  <c r="S39" i="220"/>
  <c r="S1" i="220"/>
  <c r="AK39" i="220"/>
  <c r="AK1" i="220"/>
  <c r="AC1" i="220"/>
  <c r="AC39" i="220"/>
  <c r="AJ1" i="220"/>
  <c r="AJ39" i="220"/>
  <c r="K1" i="220"/>
  <c r="K39" i="220"/>
  <c r="P116" i="45" l="1"/>
  <c r="S115" i="45"/>
  <c r="R114" i="45"/>
  <c r="T114" i="45" l="1"/>
  <c r="L47" i="185"/>
  <c r="L53" i="185" s="1"/>
  <c r="Q116" i="45"/>
  <c r="O117" i="45"/>
  <c r="P117" i="45" l="1"/>
  <c r="S116" i="45"/>
  <c r="R115" i="45"/>
  <c r="T115" i="45" l="1"/>
  <c r="M44" i="185"/>
  <c r="M50" i="185" s="1"/>
  <c r="Q117" i="45"/>
  <c r="O118" i="45"/>
  <c r="S117" i="45" l="1"/>
  <c r="R116" i="45"/>
  <c r="P118" i="45"/>
  <c r="Q118" i="45" l="1"/>
  <c r="O119" i="45"/>
  <c r="T116" i="45"/>
  <c r="M45" i="185"/>
  <c r="M51" i="185" s="1"/>
  <c r="P119" i="45" l="1"/>
  <c r="S118" i="45"/>
  <c r="R117" i="45"/>
  <c r="T117" i="45" l="1"/>
  <c r="M46" i="185"/>
  <c r="M52" i="185" s="1"/>
  <c r="Q119" i="45"/>
  <c r="O120" i="45"/>
  <c r="S119" i="45" l="1"/>
  <c r="R118" i="45"/>
  <c r="P120" i="45"/>
  <c r="Q120" i="45" l="1"/>
  <c r="O121" i="45"/>
  <c r="T118" i="45"/>
  <c r="M47" i="185"/>
  <c r="M53" i="185" s="1"/>
  <c r="S120" i="45" l="1"/>
  <c r="R119" i="45"/>
  <c r="P121" i="45"/>
  <c r="Q121" i="45" l="1"/>
  <c r="O122" i="45"/>
  <c r="T119" i="45"/>
  <c r="N44" i="185"/>
  <c r="N50" i="185" s="1"/>
  <c r="S121" i="45" l="1"/>
  <c r="R120" i="45"/>
  <c r="P122" i="45"/>
  <c r="Q122" i="45" l="1"/>
  <c r="O123" i="45"/>
  <c r="T120" i="45"/>
  <c r="N45" i="185"/>
  <c r="N51" i="185" s="1"/>
  <c r="P123" i="45" l="1"/>
  <c r="S122" i="45"/>
  <c r="R121" i="45"/>
  <c r="Q123" i="45" l="1"/>
  <c r="O124" i="45"/>
  <c r="T121" i="45"/>
  <c r="N46" i="185"/>
  <c r="N52" i="185" s="1"/>
  <c r="S123" i="45" l="1"/>
  <c r="R122" i="45"/>
  <c r="P124" i="45"/>
  <c r="T122" i="45" l="1"/>
  <c r="N47" i="185"/>
  <c r="N53" i="185" s="1"/>
  <c r="Q124" i="45"/>
  <c r="O125" i="45"/>
  <c r="P125" i="45" l="1"/>
  <c r="S124" i="45"/>
  <c r="R123" i="45"/>
  <c r="T123" i="45" l="1"/>
  <c r="O44" i="185"/>
  <c r="O50" i="185" s="1"/>
  <c r="Q125" i="45"/>
  <c r="O126" i="45"/>
  <c r="P126" i="45" l="1"/>
  <c r="S125" i="45"/>
  <c r="R124" i="45"/>
  <c r="T124" i="45" l="1"/>
  <c r="O45" i="185"/>
  <c r="O51" i="185" s="1"/>
  <c r="Q126" i="45"/>
  <c r="O127" i="45"/>
  <c r="P127" i="45" l="1"/>
  <c r="S126" i="45"/>
  <c r="R125" i="45"/>
  <c r="T125" i="45" l="1"/>
  <c r="O46" i="185"/>
  <c r="O52" i="185" s="1"/>
  <c r="Q127" i="45"/>
  <c r="O128" i="45"/>
  <c r="S127" i="45" l="1"/>
  <c r="R126" i="45"/>
  <c r="P128" i="45"/>
  <c r="Q128" i="45" l="1"/>
  <c r="O129" i="45"/>
  <c r="T126" i="45"/>
  <c r="O47" i="185"/>
  <c r="O53" i="185" s="1"/>
  <c r="S128" i="45" l="1"/>
  <c r="R127" i="45"/>
  <c r="P129" i="45"/>
  <c r="Q129" i="45" l="1"/>
  <c r="O130" i="45"/>
  <c r="T127" i="45"/>
  <c r="P44" i="185"/>
  <c r="P50" i="185" s="1"/>
  <c r="S129" i="45" l="1"/>
  <c r="R128" i="45"/>
  <c r="P130" i="45"/>
  <c r="Q130" i="45" l="1"/>
  <c r="O131" i="45"/>
  <c r="T128" i="45"/>
  <c r="P45" i="185"/>
  <c r="P51" i="185" s="1"/>
  <c r="P131" i="45" l="1"/>
  <c r="S130" i="45"/>
  <c r="R129" i="45"/>
  <c r="T129" i="45" l="1"/>
  <c r="P46" i="185"/>
  <c r="P52" i="185" s="1"/>
  <c r="Q131" i="45"/>
  <c r="O132" i="45"/>
  <c r="P132" i="45" l="1"/>
  <c r="S131" i="45"/>
  <c r="R130" i="45"/>
  <c r="T130" i="45" l="1"/>
  <c r="P47" i="185"/>
  <c r="P53" i="185" s="1"/>
  <c r="Q132" i="45"/>
  <c r="O133" i="45"/>
  <c r="P133" i="45" l="1"/>
  <c r="S132" i="45"/>
  <c r="R131" i="45"/>
  <c r="T131" i="45" l="1"/>
  <c r="Q44" i="185"/>
  <c r="Q50" i="185" s="1"/>
  <c r="Q133" i="45"/>
  <c r="O134" i="45"/>
  <c r="P134" i="45" l="1"/>
  <c r="S133" i="45"/>
  <c r="R132" i="45"/>
  <c r="Q134" i="45" l="1"/>
  <c r="O135" i="45"/>
  <c r="T132" i="45"/>
  <c r="Q45" i="185"/>
  <c r="Q51" i="185" s="1"/>
  <c r="S134" i="45" l="1"/>
  <c r="R133" i="45"/>
  <c r="P135" i="45"/>
  <c r="Q135" i="45" l="1"/>
  <c r="O136" i="45"/>
  <c r="T133" i="45"/>
  <c r="Q46" i="185"/>
  <c r="Q52" i="185" s="1"/>
  <c r="P136" i="45" l="1"/>
  <c r="S135" i="45"/>
  <c r="R134" i="45"/>
  <c r="T134" i="45" l="1"/>
  <c r="Q47" i="185"/>
  <c r="Q53" i="185" s="1"/>
  <c r="Q136" i="45"/>
  <c r="O137" i="45"/>
  <c r="S136" i="45" l="1"/>
  <c r="R135" i="45"/>
  <c r="P137" i="45"/>
  <c r="Q137" i="45" l="1"/>
  <c r="O138" i="45"/>
  <c r="T135" i="45"/>
  <c r="R44" i="185"/>
  <c r="R50" i="185" s="1"/>
  <c r="P138" i="45" l="1"/>
  <c r="S137" i="45"/>
  <c r="R136" i="45"/>
  <c r="T136" i="45" l="1"/>
  <c r="R45" i="185"/>
  <c r="R51" i="185" s="1"/>
  <c r="Q138" i="45"/>
  <c r="O139" i="45"/>
  <c r="S138" i="45" l="1"/>
  <c r="R137" i="45"/>
  <c r="P139" i="45"/>
  <c r="Q139" i="45" l="1"/>
  <c r="O140" i="45"/>
  <c r="T137" i="45"/>
  <c r="R46" i="185"/>
  <c r="R52" i="185" s="1"/>
  <c r="P140" i="45" l="1"/>
  <c r="S139" i="45"/>
  <c r="R138" i="45"/>
  <c r="T138" i="45" l="1"/>
  <c r="R47" i="185"/>
  <c r="R53" i="185" s="1"/>
  <c r="Q140" i="45"/>
  <c r="O141" i="45"/>
  <c r="P141" i="45" l="1"/>
  <c r="S140" i="45"/>
  <c r="R139" i="45"/>
  <c r="T139" i="45" l="1"/>
  <c r="S44" i="185"/>
  <c r="S50" i="185" s="1"/>
  <c r="Q141" i="45"/>
  <c r="O142" i="45"/>
  <c r="S141" i="45" l="1"/>
  <c r="R140" i="45"/>
  <c r="P142" i="45"/>
  <c r="Q142" i="45" l="1"/>
  <c r="O143" i="45"/>
  <c r="T140" i="45"/>
  <c r="S45" i="185"/>
  <c r="S51" i="185" s="1"/>
  <c r="P143" i="45" l="1"/>
  <c r="S142" i="45"/>
  <c r="R141" i="45"/>
  <c r="T141" i="45" l="1"/>
  <c r="S46" i="185"/>
  <c r="S52" i="185" s="1"/>
  <c r="Q143" i="45"/>
  <c r="O144" i="45"/>
  <c r="P144" i="45" l="1"/>
  <c r="S143" i="45"/>
  <c r="R142" i="45"/>
  <c r="T142" i="45" l="1"/>
  <c r="S47" i="185"/>
  <c r="S53" i="185" s="1"/>
  <c r="Q144" i="45"/>
  <c r="O145" i="45"/>
  <c r="P145" i="45" l="1"/>
  <c r="S144" i="45"/>
  <c r="R143" i="45"/>
  <c r="T143" i="45" l="1"/>
  <c r="T44" i="185"/>
  <c r="T50" i="185" s="1"/>
  <c r="Q145" i="45"/>
  <c r="O146" i="45"/>
  <c r="P146" i="45" l="1"/>
  <c r="S145" i="45"/>
  <c r="R144" i="45"/>
  <c r="Q146" i="45" l="1"/>
  <c r="O147" i="45"/>
  <c r="T144" i="45"/>
  <c r="T45" i="185"/>
  <c r="T51" i="185" s="1"/>
  <c r="P147" i="45" l="1"/>
  <c r="S146" i="45"/>
  <c r="R145" i="45"/>
  <c r="Q147" i="45" l="1"/>
  <c r="O148" i="45"/>
  <c r="T145" i="45"/>
  <c r="T46" i="185"/>
  <c r="T52" i="185" s="1"/>
  <c r="P148" i="45" l="1"/>
  <c r="S147" i="45"/>
  <c r="R146" i="45"/>
  <c r="T146" i="45" l="1"/>
  <c r="T47" i="185"/>
  <c r="T53" i="185" s="1"/>
  <c r="Q148" i="45"/>
  <c r="O149" i="45"/>
  <c r="P149" i="45" l="1"/>
  <c r="S148" i="45"/>
  <c r="R147" i="45"/>
  <c r="Q149" i="45" l="1"/>
  <c r="O150" i="45"/>
  <c r="T147" i="45"/>
  <c r="U44" i="185"/>
  <c r="U50" i="185" s="1"/>
  <c r="P150" i="45" l="1"/>
  <c r="S149" i="45"/>
  <c r="R148" i="45"/>
  <c r="T148" i="45" l="1"/>
  <c r="U45" i="185"/>
  <c r="U51" i="185" s="1"/>
  <c r="Q150" i="45"/>
  <c r="O151" i="45"/>
  <c r="S150" i="45" l="1"/>
  <c r="R149" i="45"/>
  <c r="P151" i="45"/>
  <c r="Q151" i="45" l="1"/>
  <c r="O152" i="45"/>
  <c r="T149" i="45"/>
  <c r="U46" i="185"/>
  <c r="U52" i="185" s="1"/>
  <c r="P152" i="45" l="1"/>
  <c r="S151" i="45"/>
  <c r="R150" i="45"/>
  <c r="T150" i="45" l="1"/>
  <c r="U47" i="185"/>
  <c r="U53" i="185" s="1"/>
  <c r="Q152" i="45"/>
  <c r="O153" i="45"/>
  <c r="S152" i="45" l="1"/>
  <c r="R151" i="45"/>
  <c r="P153" i="45"/>
  <c r="Q153" i="45" l="1"/>
  <c r="O154" i="45"/>
  <c r="T151" i="45"/>
  <c r="V44" i="185"/>
  <c r="V50" i="185" s="1"/>
  <c r="P154" i="45" l="1"/>
  <c r="S153" i="45"/>
  <c r="R152" i="45"/>
  <c r="T152" i="45" l="1"/>
  <c r="V45" i="185"/>
  <c r="V51" i="185" s="1"/>
  <c r="Q154" i="45"/>
  <c r="O155" i="45"/>
  <c r="P155" i="45" l="1"/>
  <c r="S154" i="45"/>
  <c r="R153" i="45"/>
  <c r="T153" i="45" l="1"/>
  <c r="V46" i="185"/>
  <c r="V52" i="185" s="1"/>
  <c r="Q155" i="45"/>
  <c r="O156" i="45"/>
  <c r="P156" i="45" l="1"/>
  <c r="S155" i="45"/>
  <c r="R154" i="45"/>
  <c r="Q156" i="45" l="1"/>
  <c r="O157" i="45"/>
  <c r="T154" i="45"/>
  <c r="V47" i="185"/>
  <c r="V53" i="185" s="1"/>
  <c r="P157" i="45" l="1"/>
  <c r="S156" i="45"/>
  <c r="R155" i="45"/>
  <c r="Q157" i="45" l="1"/>
  <c r="O158" i="45"/>
  <c r="T155" i="45"/>
  <c r="W44" i="185"/>
  <c r="W50" i="185" s="1"/>
  <c r="S157" i="45" l="1"/>
  <c r="R156" i="45"/>
  <c r="P158" i="45"/>
  <c r="T156" i="45" l="1"/>
  <c r="W45" i="185"/>
  <c r="W51" i="185" s="1"/>
  <c r="Q158" i="45"/>
  <c r="O159" i="45"/>
  <c r="P159" i="45" l="1"/>
  <c r="S158" i="45"/>
  <c r="R157" i="45"/>
  <c r="T157" i="45" l="1"/>
  <c r="W46" i="185"/>
  <c r="W52" i="185" s="1"/>
  <c r="Q159" i="45"/>
  <c r="O160" i="45"/>
  <c r="P160" i="45" l="1"/>
  <c r="S159" i="45"/>
  <c r="R158" i="45"/>
  <c r="Q160" i="45" l="1"/>
  <c r="O161" i="45"/>
  <c r="T158" i="45"/>
  <c r="W47" i="185"/>
  <c r="W53" i="185" s="1"/>
  <c r="P161" i="45" l="1"/>
  <c r="S160" i="45"/>
  <c r="R159" i="45"/>
  <c r="T159" i="45" l="1"/>
  <c r="X44" i="185"/>
  <c r="X50" i="185" s="1"/>
  <c r="Q161" i="45"/>
  <c r="O162" i="45"/>
  <c r="P162" i="45" l="1"/>
  <c r="S161" i="45"/>
  <c r="R160" i="45"/>
  <c r="T160" i="45" l="1"/>
  <c r="X45" i="185"/>
  <c r="X51" i="185" s="1"/>
  <c r="Q162" i="45"/>
  <c r="O163" i="45"/>
  <c r="P163" i="45" l="1"/>
  <c r="S162" i="45"/>
  <c r="R161" i="45"/>
  <c r="Q163" i="45" l="1"/>
  <c r="O164" i="45"/>
  <c r="T161" i="45"/>
  <c r="X46" i="185"/>
  <c r="X52" i="185" s="1"/>
  <c r="P164" i="45" l="1"/>
  <c r="S163" i="45"/>
  <c r="R162" i="45"/>
  <c r="T162" i="45" l="1"/>
  <c r="X47" i="185"/>
  <c r="X53" i="185" s="1"/>
  <c r="Q164" i="45"/>
  <c r="O165" i="45"/>
  <c r="P165" i="45" l="1"/>
  <c r="S164" i="45"/>
  <c r="R163" i="45"/>
  <c r="T163" i="45" l="1"/>
  <c r="Y44" i="185"/>
  <c r="Y50" i="185" s="1"/>
  <c r="Q165" i="45"/>
  <c r="O166" i="45"/>
  <c r="P166" i="45" l="1"/>
  <c r="S165" i="45"/>
  <c r="R164" i="45"/>
  <c r="T164" i="45" l="1"/>
  <c r="Y45" i="185"/>
  <c r="Y51" i="185" s="1"/>
  <c r="Q166" i="45"/>
  <c r="O167" i="45"/>
  <c r="P167" i="45" l="1"/>
  <c r="S166" i="45"/>
  <c r="R165" i="45"/>
  <c r="Q167" i="45" l="1"/>
  <c r="O168" i="45"/>
  <c r="T165" i="45"/>
  <c r="Y46" i="185"/>
  <c r="Y52" i="185" s="1"/>
  <c r="P168" i="45" l="1"/>
  <c r="S167" i="45"/>
  <c r="R166" i="45"/>
  <c r="T166" i="45" l="1"/>
  <c r="Y47" i="185"/>
  <c r="Y53" i="185" s="1"/>
  <c r="Q168" i="45"/>
  <c r="O169" i="45"/>
  <c r="P169" i="45" l="1"/>
  <c r="S168" i="45"/>
  <c r="R167" i="45"/>
  <c r="T167" i="45" l="1"/>
  <c r="Z44" i="185"/>
  <c r="Z50" i="185" s="1"/>
  <c r="Q169" i="45"/>
  <c r="O170" i="45"/>
  <c r="P170" i="45" l="1"/>
  <c r="S169" i="45"/>
  <c r="R168" i="45"/>
  <c r="T168" i="45" l="1"/>
  <c r="Z45" i="185"/>
  <c r="Z51" i="185" s="1"/>
  <c r="Q170" i="45"/>
  <c r="O171" i="45"/>
  <c r="S170" i="45" l="1"/>
  <c r="R169" i="45"/>
  <c r="P171" i="45"/>
  <c r="Q171" i="45" l="1"/>
  <c r="O172" i="45"/>
  <c r="T169" i="45"/>
  <c r="Z46" i="185"/>
  <c r="Z52" i="185" s="1"/>
  <c r="P172" i="45" l="1"/>
  <c r="S171" i="45"/>
  <c r="R170" i="45"/>
  <c r="T170" i="45" l="1"/>
  <c r="Z47" i="185"/>
  <c r="Z53" i="185" s="1"/>
  <c r="Q172" i="45"/>
  <c r="O173" i="45"/>
  <c r="P173" i="45" l="1"/>
  <c r="S172" i="45"/>
  <c r="R171" i="45"/>
  <c r="T171" i="45" l="1"/>
  <c r="AA44" i="185"/>
  <c r="AA50" i="185" s="1"/>
  <c r="Q173" i="45"/>
  <c r="O174" i="45"/>
  <c r="P174" i="45" l="1"/>
  <c r="S173" i="45"/>
  <c r="R172" i="45"/>
  <c r="Q174" i="45" l="1"/>
  <c r="O175" i="45"/>
  <c r="T172" i="45"/>
  <c r="AA45" i="185"/>
  <c r="AA51" i="185" s="1"/>
  <c r="P175" i="45" l="1"/>
  <c r="S174" i="45"/>
  <c r="R173" i="45"/>
  <c r="T173" i="45" l="1"/>
  <c r="AA46" i="185"/>
  <c r="AA52" i="185" s="1"/>
  <c r="Q175" i="45"/>
  <c r="O176" i="45"/>
  <c r="P176" i="45" l="1"/>
  <c r="S175" i="45"/>
  <c r="R174" i="45"/>
  <c r="T174" i="45" l="1"/>
  <c r="AA47" i="185"/>
  <c r="AA53" i="185" s="1"/>
  <c r="Q176" i="45"/>
  <c r="O177" i="45"/>
  <c r="S176" i="45" l="1"/>
  <c r="R175" i="45"/>
  <c r="P177" i="45"/>
  <c r="Q177" i="45" l="1"/>
  <c r="O178" i="45"/>
  <c r="T175" i="45"/>
  <c r="AB44" i="185"/>
  <c r="AB50" i="185" s="1"/>
  <c r="P178" i="45" l="1"/>
  <c r="S177" i="45"/>
  <c r="R176" i="45"/>
  <c r="T176" i="45" l="1"/>
  <c r="AB45" i="185"/>
  <c r="AB51" i="185" s="1"/>
  <c r="Q178" i="45"/>
  <c r="O179" i="45"/>
  <c r="P179" i="45" l="1"/>
  <c r="S178" i="45"/>
  <c r="R177" i="45"/>
  <c r="T177" i="45" l="1"/>
  <c r="AB46" i="185"/>
  <c r="AB52" i="185" s="1"/>
  <c r="Q179" i="45"/>
  <c r="O180" i="45"/>
  <c r="P180" i="45" l="1"/>
  <c r="S179" i="45"/>
  <c r="R178" i="45"/>
  <c r="T178" i="45" l="1"/>
  <c r="AB47" i="185"/>
  <c r="AB53" i="185" s="1"/>
  <c r="Q180" i="45"/>
  <c r="O181" i="45"/>
  <c r="P181" i="45" l="1"/>
  <c r="S180" i="45"/>
  <c r="R179" i="45"/>
  <c r="Q181" i="45" l="1"/>
  <c r="O182" i="45"/>
  <c r="T179" i="45"/>
  <c r="AC44" i="185"/>
  <c r="AC50" i="185" s="1"/>
  <c r="P182" i="45" l="1"/>
  <c r="S181" i="45"/>
  <c r="R180" i="45"/>
  <c r="T180" i="45" l="1"/>
  <c r="AC45" i="185"/>
  <c r="AC51" i="185" s="1"/>
  <c r="Q182" i="45"/>
  <c r="O183" i="45"/>
  <c r="P183" i="45" l="1"/>
  <c r="S182" i="45"/>
  <c r="R181" i="45"/>
  <c r="T181" i="45" l="1"/>
  <c r="AC46" i="185"/>
  <c r="AC52" i="185" s="1"/>
  <c r="Q183" i="45"/>
  <c r="O184" i="45"/>
  <c r="P184" i="45" l="1"/>
  <c r="S183" i="45"/>
  <c r="R182" i="45"/>
  <c r="Q184" i="45" l="1"/>
  <c r="O185" i="45"/>
  <c r="T182" i="45"/>
  <c r="AC47" i="185"/>
  <c r="AC53" i="185" s="1"/>
  <c r="P185" i="45" l="1"/>
  <c r="S184" i="45"/>
  <c r="R183" i="45"/>
  <c r="T183" i="45" l="1"/>
  <c r="AD44" i="185"/>
  <c r="AD50" i="185" s="1"/>
  <c r="Q185" i="45"/>
  <c r="O186" i="45"/>
  <c r="P186" i="45" l="1"/>
  <c r="S185" i="45"/>
  <c r="R184" i="45"/>
  <c r="T184" i="45" l="1"/>
  <c r="AD45" i="185"/>
  <c r="AD51" i="185" s="1"/>
  <c r="Q186" i="45"/>
  <c r="O187" i="45"/>
  <c r="P187" i="45" l="1"/>
  <c r="S186" i="45"/>
  <c r="R185" i="45"/>
  <c r="T185" i="45" l="1"/>
  <c r="AD46" i="185"/>
  <c r="AD52" i="185" s="1"/>
  <c r="Q187" i="45"/>
  <c r="O188" i="45"/>
  <c r="P188" i="45" l="1"/>
  <c r="S187" i="45"/>
  <c r="R186" i="45"/>
  <c r="T186" i="45" l="1"/>
  <c r="AD47" i="185"/>
  <c r="AD53" i="185" s="1"/>
  <c r="Q188" i="45"/>
  <c r="O189" i="45"/>
  <c r="S188" i="45" l="1"/>
  <c r="R187" i="45"/>
  <c r="P189" i="45"/>
  <c r="Q189" i="45" l="1"/>
  <c r="O190" i="45"/>
  <c r="T187" i="45"/>
  <c r="AE44" i="185"/>
  <c r="AE50" i="185" s="1"/>
  <c r="P190" i="45" l="1"/>
  <c r="S189" i="45"/>
  <c r="R188" i="45"/>
  <c r="T188" i="45" l="1"/>
  <c r="AE45" i="185"/>
  <c r="AE51" i="185" s="1"/>
  <c r="Q190" i="45"/>
  <c r="O191" i="45"/>
  <c r="S190" i="45" l="1"/>
  <c r="R189" i="45"/>
  <c r="P191" i="45"/>
  <c r="Q191" i="45" l="1"/>
  <c r="O192" i="45"/>
  <c r="T189" i="45"/>
  <c r="AE46" i="185"/>
  <c r="AE52" i="185" s="1"/>
  <c r="P192" i="45" l="1"/>
  <c r="S191" i="45"/>
  <c r="R190" i="45"/>
  <c r="Q192" i="45" l="1"/>
  <c r="O193" i="45"/>
  <c r="T190" i="45"/>
  <c r="AE47" i="185"/>
  <c r="AE53" i="185" s="1"/>
  <c r="S192" i="45" l="1"/>
  <c r="R191" i="45"/>
  <c r="P193" i="45"/>
  <c r="T191" i="45" l="1"/>
  <c r="AF44" i="185"/>
  <c r="AF50" i="185" s="1"/>
  <c r="Q193" i="45"/>
  <c r="O194" i="45"/>
  <c r="P194" i="45" l="1"/>
  <c r="S193" i="45"/>
  <c r="R192" i="45"/>
  <c r="T192" i="45" l="1"/>
  <c r="AF45" i="185"/>
  <c r="AF51" i="185" s="1"/>
  <c r="Q194" i="45"/>
  <c r="O195" i="45"/>
  <c r="S194" i="45" l="1"/>
  <c r="R193" i="45"/>
  <c r="P195" i="45"/>
  <c r="Q195" i="45" l="1"/>
  <c r="O196" i="45"/>
  <c r="T193" i="45"/>
  <c r="AF46" i="185"/>
  <c r="AF52" i="185" s="1"/>
  <c r="P196" i="45" l="1"/>
  <c r="S195" i="45"/>
  <c r="R194" i="45"/>
  <c r="Q196" i="45" l="1"/>
  <c r="O197" i="45"/>
  <c r="T194" i="45"/>
  <c r="AF47" i="185"/>
  <c r="AF53" i="185" s="1"/>
  <c r="S196" i="45" l="1"/>
  <c r="R195" i="45"/>
  <c r="P197" i="45"/>
  <c r="T195" i="45" l="1"/>
  <c r="AG44" i="185"/>
  <c r="AG50" i="185" s="1"/>
  <c r="Q197" i="45"/>
  <c r="O198" i="45"/>
  <c r="P198" i="45" l="1"/>
  <c r="S197" i="45"/>
  <c r="R196" i="45"/>
  <c r="T196" i="45" l="1"/>
  <c r="AG45" i="185"/>
  <c r="AG51" i="185" s="1"/>
  <c r="Q198" i="45"/>
  <c r="O199" i="45"/>
  <c r="P199" i="45" l="1"/>
  <c r="S198" i="45"/>
  <c r="R197" i="45"/>
  <c r="T197" i="45" l="1"/>
  <c r="AG46" i="185"/>
  <c r="AG52" i="185" s="1"/>
  <c r="Q199" i="45"/>
  <c r="O200" i="45"/>
  <c r="S199" i="45" l="1"/>
  <c r="R198" i="45"/>
  <c r="P200" i="45"/>
  <c r="Q200" i="45" l="1"/>
  <c r="O201" i="45"/>
  <c r="T198" i="45"/>
  <c r="AG47" i="185"/>
  <c r="AG53" i="185" s="1"/>
  <c r="P201" i="45" l="1"/>
  <c r="S200" i="45"/>
  <c r="R199" i="45"/>
  <c r="Q201" i="45" l="1"/>
  <c r="O202" i="45"/>
  <c r="T199" i="45"/>
  <c r="AH44" i="185"/>
  <c r="AH50" i="185" s="1"/>
  <c r="S201" i="45" l="1"/>
  <c r="R200" i="45"/>
  <c r="P202" i="45"/>
  <c r="Q202" i="45" l="1"/>
  <c r="O203" i="45"/>
  <c r="T200" i="45"/>
  <c r="AH45" i="185"/>
  <c r="AH51" i="185" s="1"/>
  <c r="P203" i="45" l="1"/>
  <c r="S202" i="45"/>
  <c r="R201" i="45"/>
  <c r="T201" i="45" l="1"/>
  <c r="AH46" i="185"/>
  <c r="AH52" i="185" s="1"/>
  <c r="Q203" i="45"/>
  <c r="O204" i="45"/>
  <c r="P204" i="45" l="1"/>
  <c r="S203" i="45"/>
  <c r="R202" i="45"/>
  <c r="T202" i="45" l="1"/>
  <c r="AH47" i="185"/>
  <c r="AH53" i="185" s="1"/>
  <c r="Q204" i="45"/>
  <c r="O205" i="45"/>
  <c r="P205" i="45" l="1"/>
  <c r="S204" i="45"/>
  <c r="R203" i="45"/>
  <c r="Q205" i="45" l="1"/>
  <c r="O206" i="45"/>
  <c r="T203" i="45"/>
  <c r="AI44" i="185"/>
  <c r="AI50" i="185" s="1"/>
  <c r="P206" i="45" l="1"/>
  <c r="S205" i="45"/>
  <c r="R204" i="45"/>
  <c r="Q206" i="45" l="1"/>
  <c r="O207" i="45"/>
  <c r="T204" i="45"/>
  <c r="AI45" i="185"/>
  <c r="AI51" i="185" s="1"/>
  <c r="S206" i="45" l="1"/>
  <c r="R205" i="45"/>
  <c r="P207" i="45"/>
  <c r="T205" i="45" l="1"/>
  <c r="AI46" i="185"/>
  <c r="AI52" i="185" s="1"/>
  <c r="Q207" i="45"/>
  <c r="O208" i="45"/>
  <c r="P208" i="45" l="1"/>
  <c r="S207" i="45"/>
  <c r="R206" i="45"/>
  <c r="T206" i="45" l="1"/>
  <c r="AI47" i="185"/>
  <c r="AI53" i="185" s="1"/>
  <c r="Q208" i="45"/>
  <c r="O209" i="45"/>
  <c r="P209" i="45" l="1"/>
  <c r="S208" i="45"/>
  <c r="R207" i="45"/>
  <c r="T207" i="45" l="1"/>
  <c r="AJ44" i="185"/>
  <c r="AJ50" i="185" s="1"/>
  <c r="Q209" i="45"/>
  <c r="O210" i="45"/>
  <c r="P210" i="45" l="1"/>
  <c r="S209" i="45"/>
  <c r="R208" i="45"/>
  <c r="T208" i="45" l="1"/>
  <c r="AJ45" i="185"/>
  <c r="AJ51" i="185" s="1"/>
  <c r="Q210" i="45"/>
  <c r="O211" i="45"/>
  <c r="P211" i="45" l="1"/>
  <c r="S210" i="45"/>
  <c r="R209" i="45"/>
  <c r="T209" i="45" l="1"/>
  <c r="AJ46" i="185"/>
  <c r="AJ52" i="185" s="1"/>
  <c r="Q211" i="45"/>
  <c r="O212" i="45"/>
  <c r="S211" i="45" l="1"/>
  <c r="R210" i="45"/>
  <c r="P212" i="45"/>
  <c r="Q212" i="45" l="1"/>
  <c r="O213" i="45"/>
  <c r="T210" i="45"/>
  <c r="AJ47" i="185"/>
  <c r="AJ53" i="185" s="1"/>
  <c r="S212" i="45" l="1"/>
  <c r="R211" i="45"/>
  <c r="P213" i="45"/>
  <c r="Q213" i="45" l="1"/>
  <c r="O214" i="45"/>
  <c r="T211" i="45"/>
  <c r="AK44" i="185"/>
  <c r="AK50" i="185" s="1"/>
  <c r="P214" i="45" l="1"/>
  <c r="Q214" i="45" s="1"/>
  <c r="S214" i="45" s="1"/>
  <c r="S213" i="45"/>
  <c r="R212" i="45"/>
  <c r="R213" i="45" l="1"/>
  <c r="T212" i="45"/>
  <c r="AK45" i="185"/>
  <c r="AK51" i="185" s="1"/>
  <c r="R214" i="45"/>
  <c r="N17" i="178"/>
  <c r="N18" i="178" s="1"/>
  <c r="Q17" i="178"/>
  <c r="Q18" i="178" s="1"/>
  <c r="O17" i="178"/>
  <c r="O18" i="178" s="1"/>
  <c r="T17" i="178"/>
  <c r="T18" i="178" s="1"/>
  <c r="L17" i="178"/>
  <c r="L18" i="178" s="1"/>
  <c r="I17" i="178"/>
  <c r="I18" i="178" s="1"/>
  <c r="S17" i="178"/>
  <c r="S18" i="178" s="1"/>
  <c r="P17" i="178"/>
  <c r="P18" i="178" s="1"/>
  <c r="K17" i="178"/>
  <c r="K18" i="178" s="1"/>
  <c r="J17" i="178"/>
  <c r="J18" i="178" s="1"/>
  <c r="R17" i="178"/>
  <c r="R18" i="178" s="1"/>
  <c r="M17" i="178"/>
  <c r="M18" i="178" s="1"/>
  <c r="M22" i="178" l="1"/>
  <c r="M24" i="178"/>
  <c r="M23" i="178"/>
  <c r="P22" i="178"/>
  <c r="P24" i="178"/>
  <c r="P23" i="178"/>
  <c r="T22" i="178"/>
  <c r="T24" i="178"/>
  <c r="T23" i="178"/>
  <c r="T214" i="45"/>
  <c r="X14" i="178" s="1"/>
  <c r="AK47" i="185"/>
  <c r="AK53" i="185" s="1"/>
  <c r="R23" i="178"/>
  <c r="R22" i="178"/>
  <c r="R24" i="178"/>
  <c r="S22" i="178"/>
  <c r="S24" i="178"/>
  <c r="S23" i="178"/>
  <c r="O22" i="178"/>
  <c r="O24" i="178"/>
  <c r="O23" i="178"/>
  <c r="J24" i="178"/>
  <c r="J23" i="178"/>
  <c r="J22" i="178"/>
  <c r="I22" i="178"/>
  <c r="I23" i="178"/>
  <c r="I24" i="178"/>
  <c r="Q23" i="178"/>
  <c r="Q22" i="178"/>
  <c r="Q24" i="178"/>
  <c r="K23" i="178"/>
  <c r="K22" i="178"/>
  <c r="K24" i="178"/>
  <c r="L22" i="178"/>
  <c r="L23" i="178"/>
  <c r="L24" i="178"/>
  <c r="N24" i="178"/>
  <c r="N23" i="178"/>
  <c r="N22" i="178"/>
  <c r="T213" i="45"/>
  <c r="AK46" i="185"/>
  <c r="AK52" i="185" s="1"/>
</calcChain>
</file>

<file path=xl/sharedStrings.xml><?xml version="1.0" encoding="utf-8"?>
<sst xmlns="http://schemas.openxmlformats.org/spreadsheetml/2006/main" count="2035" uniqueCount="753">
  <si>
    <t>SYS_Metrics</t>
  </si>
  <si>
    <t>RefData - General and System Specific Output Metrics</t>
  </si>
  <si>
    <t>Row Visibility Control</t>
  </si>
  <si>
    <t>Column Visibility Control</t>
  </si>
  <si>
    <t>Used?</t>
  </si>
  <si>
    <t>SYS_Control</t>
  </si>
  <si>
    <t>HOME</t>
  </si>
  <si>
    <t>spare</t>
  </si>
  <si>
    <t>Sheet_Name</t>
  </si>
  <si>
    <t>Sheet_Visibility</t>
  </si>
  <si>
    <t>Name</t>
  </si>
  <si>
    <t>#</t>
  </si>
  <si>
    <t>Units</t>
  </si>
  <si>
    <t>Sheet_Caption</t>
  </si>
  <si>
    <t>Key Single Parameters</t>
  </si>
  <si>
    <t>SSPR Logo</t>
  </si>
  <si>
    <t>Key Structural Definitions</t>
  </si>
  <si>
    <t>View_Name</t>
  </si>
  <si>
    <t>View_Caption</t>
  </si>
  <si>
    <t>RefData - Control</t>
  </si>
  <si>
    <t>Worksheet Navigation and Data Entry Summary</t>
  </si>
  <si>
    <t>Link</t>
  </si>
  <si>
    <t>Data Fields</t>
  </si>
  <si>
    <t>Required</t>
  </si>
  <si>
    <t>Completed</t>
  </si>
  <si>
    <t>Comments / Description</t>
  </si>
  <si>
    <t>Report Type Selection</t>
  </si>
  <si>
    <t>Value</t>
  </si>
  <si>
    <t>Required Data</t>
  </si>
  <si>
    <t>Free text</t>
  </si>
  <si>
    <t>UK SME Classification</t>
  </si>
  <si>
    <t>dd/mm/yyyy</t>
  </si>
  <si>
    <t>Poss Error</t>
  </si>
  <si>
    <t>This filename as data identifier</t>
  </si>
  <si>
    <t>H</t>
  </si>
  <si>
    <t>Choice text</t>
  </si>
  <si>
    <t>From drop down list</t>
  </si>
  <si>
    <t>Is date &gt;2012</t>
  </si>
  <si>
    <t>SYS_Lists</t>
  </si>
  <si>
    <t>RefData - Lists</t>
  </si>
  <si>
    <t>Full Filepath</t>
  </si>
  <si>
    <t>File Left Bracket</t>
  </si>
  <si>
    <t>Find chars to right bracket</t>
  </si>
  <si>
    <t>Acceptable Check Diff Rounding (DP)</t>
  </si>
  <si>
    <t>% variance when commentary requested</t>
  </si>
  <si>
    <t xml:space="preserve"> </t>
  </si>
  <si>
    <t>This sheet - navigation and data completion stats</t>
  </si>
  <si>
    <t>Errors?</t>
  </si>
  <si>
    <t>Validation Rule</t>
  </si>
  <si>
    <t>AND</t>
  </si>
  <si>
    <t>Sheet_Description</t>
  </si>
  <si>
    <t>D</t>
  </si>
  <si>
    <t>Macros are not enabled</t>
  </si>
  <si>
    <t>To function properly this report requires macros to be enabled</t>
  </si>
  <si>
    <t>Please close workbook, enable macros and re-open</t>
  </si>
  <si>
    <t>Comments</t>
  </si>
  <si>
    <t>Names and dates etc</t>
  </si>
  <si>
    <t>01 - Dates</t>
  </si>
  <si>
    <t>Date this report is required by</t>
  </si>
  <si>
    <t>Notes</t>
  </si>
  <si>
    <t>Date email sent / data dispatched</t>
  </si>
  <si>
    <t>Date</t>
  </si>
  <si>
    <t>02 - People</t>
  </si>
  <si>
    <t>Ref</t>
  </si>
  <si>
    <t>Must comply with SSCRs, and where applicable, with Contract Report Plan.</t>
  </si>
  <si>
    <t>Further guidance, and validation of input, is provided on each sheet.</t>
  </si>
  <si>
    <t>Where possible, drop-down lists have been provided with appropriate values for selection.</t>
  </si>
  <si>
    <t>All entries should be completed on the basis of the agreed contract - please state any additional information relating to the basis of data as appropriate.</t>
  </si>
  <si>
    <t>User's input contract dates are both OK?</t>
  </si>
  <si>
    <t>Index from 1-30 years</t>
  </si>
  <si>
    <t>Years and Quarters</t>
  </si>
  <si>
    <t>Index</t>
  </si>
  <si>
    <t>Year Index</t>
  </si>
  <si>
    <t>Cal Qtr IX</t>
  </si>
  <si>
    <t>GFY Used?</t>
  </si>
  <si>
    <t>Start Cal QTR</t>
  </si>
  <si>
    <t>End Cal QTR</t>
  </si>
  <si>
    <t>Contract Live</t>
  </si>
  <si>
    <t>Step 1 - Government Financial Years</t>
  </si>
  <si>
    <t>Step 2 - Calendar Quarters</t>
  </si>
  <si>
    <t>QCR required</t>
  </si>
  <si>
    <t>April to June</t>
  </si>
  <si>
    <t>July to September</t>
  </si>
  <si>
    <t>October to December</t>
  </si>
  <si>
    <t>January to March</t>
  </si>
  <si>
    <t>Relative Code</t>
  </si>
  <si>
    <t>As triggered by calendar quarter end (where policy is that QCR is not required in a partial first calendar quarter, or ever required in last quarter)</t>
  </si>
  <si>
    <t>From</t>
  </si>
  <si>
    <t>To</t>
  </si>
  <si>
    <t>Cost Data Status</t>
  </si>
  <si>
    <t>Government Financial Year Totals</t>
  </si>
  <si>
    <t>Government Financial Year Text Name</t>
  </si>
  <si>
    <t>Calendar Quarter</t>
  </si>
  <si>
    <t>Q2</t>
  </si>
  <si>
    <t>Absol Code</t>
  </si>
  <si>
    <t>Quarter Index</t>
  </si>
  <si>
    <t>Calendar Quarter absolute</t>
  </si>
  <si>
    <t>Required?</t>
  </si>
  <si>
    <t>Lookup</t>
  </si>
  <si>
    <t>Relative GFY</t>
  </si>
  <si>
    <t>Capped at start or end</t>
  </si>
  <si>
    <t>GFY Text</t>
  </si>
  <si>
    <t>Absol Code QCR</t>
  </si>
  <si>
    <t>Error Checking, rounding</t>
  </si>
  <si>
    <t>PRIOR YEAR</t>
  </si>
  <si>
    <t>THIS YEAR</t>
  </si>
  <si>
    <t>NEXT YEAR</t>
  </si>
  <si>
    <t>Both complete</t>
  </si>
  <si>
    <t>Rel Year</t>
  </si>
  <si>
    <t>Year &amp; QTR</t>
  </si>
  <si>
    <t>Position</t>
  </si>
  <si>
    <t>03 - Supplier Basic Reference Data</t>
  </si>
  <si>
    <t>Not used</t>
  </si>
  <si>
    <t>01 - Basic parameters plan depends upon</t>
  </si>
  <si>
    <t>01</t>
  </si>
  <si>
    <t>02</t>
  </si>
  <si>
    <t>03</t>
  </si>
  <si>
    <t>04</t>
  </si>
  <si>
    <t>05</t>
  </si>
  <si>
    <t>06</t>
  </si>
  <si>
    <t>07</t>
  </si>
  <si>
    <t>08</t>
  </si>
  <si>
    <t>09</t>
  </si>
  <si>
    <t>10</t>
  </si>
  <si>
    <t>Help / Definition / Notes</t>
  </si>
  <si>
    <t>Validation Rule Applied</t>
  </si>
  <si>
    <t>Number as text</t>
  </si>
  <si>
    <t>Standing reference data for the relevant company</t>
  </si>
  <si>
    <t>Contractor "Trading as" Name - if different to legal name</t>
  </si>
  <si>
    <t>Contracting Company - Registration Number</t>
  </si>
  <si>
    <t>Full name of legal entity as registered with companies house / equivalent</t>
  </si>
  <si>
    <t>Please enter "as above" if not applicable</t>
  </si>
  <si>
    <t>Contracting Company - Name</t>
  </si>
  <si>
    <t>Registered Address - Town / City</t>
  </si>
  <si>
    <t>Registered Address - County / Region</t>
  </si>
  <si>
    <t>Registered Address - Country</t>
  </si>
  <si>
    <t>Registered Address - Post / Zip Code</t>
  </si>
  <si>
    <t>Last day of most recently completed Company Financial Year</t>
  </si>
  <si>
    <t>Contract Title</t>
  </si>
  <si>
    <t>Contract Description</t>
  </si>
  <si>
    <t>Sea</t>
  </si>
  <si>
    <t>Ship - MCMV</t>
  </si>
  <si>
    <t>Manufacture</t>
  </si>
  <si>
    <t>Contract Start Date</t>
  </si>
  <si>
    <t>Contract End Date</t>
  </si>
  <si>
    <t>Standing reference data for the contract - updated if amended</t>
  </si>
  <si>
    <t>01 - Basic Parameters</t>
  </si>
  <si>
    <t>Contractor's Unique Reference Number for Contract</t>
  </si>
  <si>
    <t>MOD's Unique Reference Number for Contract</t>
  </si>
  <si>
    <t>Supplier Staff - Contact for Report Compliance Issues</t>
  </si>
  <si>
    <t>Other general comments relevant to the submission of this report</t>
  </si>
  <si>
    <t>04 - General Guidance for Template Completion</t>
  </si>
  <si>
    <t>03 - Other</t>
  </si>
  <si>
    <t>Name of Business Unit 1</t>
  </si>
  <si>
    <t>Name of Business Unit 2</t>
  </si>
  <si>
    <t>Name of Business Unit 3</t>
  </si>
  <si>
    <t>Name of Business Unit 4</t>
  </si>
  <si>
    <t>Name of Business Unit 5</t>
  </si>
  <si>
    <t>Contract Currencies</t>
  </si>
  <si>
    <t>02 - Pricing Analysis - Currencies and Commercial Constructs</t>
  </si>
  <si>
    <t>Total</t>
  </si>
  <si>
    <t>Currency_List</t>
  </si>
  <si>
    <t>GBP</t>
  </si>
  <si>
    <t>USD</t>
  </si>
  <si>
    <t>EUR</t>
  </si>
  <si>
    <t>Currency_Name</t>
  </si>
  <si>
    <t>Pounds</t>
  </si>
  <si>
    <t>Dollars</t>
  </si>
  <si>
    <t>Euros</t>
  </si>
  <si>
    <t>Please list the business units involved in the delivery of this contract</t>
  </si>
  <si>
    <t>TypeOfContract_CL</t>
  </si>
  <si>
    <t>Enabling Contract</t>
  </si>
  <si>
    <t>External Assistance</t>
  </si>
  <si>
    <t>International Collaboration / MOU</t>
  </si>
  <si>
    <t>Partnering</t>
  </si>
  <si>
    <t>Private Finance Initiative</t>
  </si>
  <si>
    <t>Other</t>
  </si>
  <si>
    <t>TypeOfWork_CL</t>
  </si>
  <si>
    <t>Concept</t>
  </si>
  <si>
    <t>Assessment</t>
  </si>
  <si>
    <t xml:space="preserve">Demonstration </t>
  </si>
  <si>
    <t xml:space="preserve">In Service </t>
  </si>
  <si>
    <t xml:space="preserve">Disposal </t>
  </si>
  <si>
    <t xml:space="preserve">Project Support </t>
  </si>
  <si>
    <t>Hire / Lease</t>
  </si>
  <si>
    <t>Multi-Activity Contract</t>
  </si>
  <si>
    <t xml:space="preserve">Provision of Services </t>
  </si>
  <si>
    <t xml:space="preserve">Defence Estate Services </t>
  </si>
  <si>
    <t>Provision of Utilities</t>
  </si>
  <si>
    <t>Air</t>
  </si>
  <si>
    <t>Land</t>
  </si>
  <si>
    <t>Space</t>
  </si>
  <si>
    <t>Weapon</t>
  </si>
  <si>
    <t>Domain_CL</t>
  </si>
  <si>
    <t>Cyber</t>
  </si>
  <si>
    <t>Air_CL</t>
  </si>
  <si>
    <t>Land_CL</t>
  </si>
  <si>
    <t>Sea_CL</t>
  </si>
  <si>
    <t>Space_CL</t>
  </si>
  <si>
    <t>Weapon_CL</t>
  </si>
  <si>
    <t>Cyber_CL</t>
  </si>
  <si>
    <t>Other_CL</t>
  </si>
  <si>
    <t>All</t>
  </si>
  <si>
    <t>Aircraft - Fighter/ Strike</t>
  </si>
  <si>
    <t>AFV</t>
  </si>
  <si>
    <t>Ship - Air Defence</t>
  </si>
  <si>
    <t>Communication Network</t>
  </si>
  <si>
    <t>Missile - Anti Air GW</t>
  </si>
  <si>
    <t>Aircraft - Large</t>
  </si>
  <si>
    <t>AFV - Reconnaissance</t>
  </si>
  <si>
    <t>Ship - Aircraft Carrier</t>
  </si>
  <si>
    <t>Communication Satellite</t>
  </si>
  <si>
    <t>Missile - Ballistic</t>
  </si>
  <si>
    <t>Aircraft - Other</t>
  </si>
  <si>
    <t>Ship - Logistic Support</t>
  </si>
  <si>
    <t>Missile - Other</t>
  </si>
  <si>
    <t>Helicopter - Common</t>
  </si>
  <si>
    <t>Torpedoes</t>
  </si>
  <si>
    <t>UAV</t>
  </si>
  <si>
    <t>Ship - Other</t>
  </si>
  <si>
    <t>Submarine</t>
  </si>
  <si>
    <t>MOD Staff - Main Project Team contact for Supplier</t>
  </si>
  <si>
    <t>Count of numbers</t>
  </si>
  <si>
    <t xml:space="preserve">Count of positive numbers </t>
  </si>
  <si>
    <t>Count of non blank</t>
  </si>
  <si>
    <t>Count of text</t>
  </si>
  <si>
    <t>SYS_Styles</t>
  </si>
  <si>
    <t>List and display of all styles</t>
  </si>
  <si>
    <t>SSPR_Text_Inp</t>
  </si>
  <si>
    <t>SSPR_Text_Cal</t>
  </si>
  <si>
    <t>SSPR_Table_RowHd_Norm</t>
  </si>
  <si>
    <t>SSPR_Table_RowHd_Bold</t>
  </si>
  <si>
    <t>SSPR_Table_ColHd_Norm</t>
  </si>
  <si>
    <t>SSPR_Table_ColHd_Bold</t>
  </si>
  <si>
    <t>SSPR_SheetTitle</t>
  </si>
  <si>
    <t>SSPR_Section</t>
  </si>
  <si>
    <t>SSPR_Perc_Inp0</t>
  </si>
  <si>
    <t>SSPR_Perc_Cal0</t>
  </si>
  <si>
    <t>SSPR_Num_Inp3</t>
  </si>
  <si>
    <t>SSPR_Num_Inp0</t>
  </si>
  <si>
    <t>SSPR_Num_Cal3</t>
  </si>
  <si>
    <t>SSPR_Num_Cal0</t>
  </si>
  <si>
    <t>SSPR_Normal</t>
  </si>
  <si>
    <t>SSPR_Logo</t>
  </si>
  <si>
    <t>SSPR_LocalHeading</t>
  </si>
  <si>
    <t>SSPR_Hyperlink</t>
  </si>
  <si>
    <t>SSPR_Help_Left</t>
  </si>
  <si>
    <t>SSPR_Help_Centre</t>
  </si>
  <si>
    <t>SSPR_Header_Row</t>
  </si>
  <si>
    <t>SSPR_Footer_Row</t>
  </si>
  <si>
    <t>SSPR_Date_Inp</t>
  </si>
  <si>
    <t>SSPR_Date_Cal</t>
  </si>
  <si>
    <t>SSPR_DataCaptureForm_Left</t>
  </si>
  <si>
    <t>SSPR_DataCaptureForm_Centre</t>
  </si>
  <si>
    <t>SSPR_CommentRef</t>
  </si>
  <si>
    <t>SSPR_DataCaptureImportantComment</t>
  </si>
  <si>
    <t>Registered Address - Name/Number &amp; Street/Road</t>
  </si>
  <si>
    <t>Commercial Construct Type</t>
  </si>
  <si>
    <t>01_SubmissionAdmin</t>
  </si>
  <si>
    <t>EC</t>
  </si>
  <si>
    <t>Error Check</t>
  </si>
  <si>
    <t>Comments (if anything relevant)</t>
  </si>
  <si>
    <t>Date this report was submitted to MOD &amp; SSRO</t>
  </si>
  <si>
    <t>Contact details - phone</t>
  </si>
  <si>
    <t>Contact details - email</t>
  </si>
  <si>
    <t>Other relevant information</t>
  </si>
  <si>
    <t>01 - Report Submission Admin</t>
  </si>
  <si>
    <t>Summary of key deliverables as context for other schedules</t>
  </si>
  <si>
    <t>Analysis of costs, risk and profit in latest contract price build up</t>
  </si>
  <si>
    <t>List of key output metrics describing the good / services procured</t>
  </si>
  <si>
    <t>Further drill down for current and following financial year only</t>
  </si>
  <si>
    <t>A "waterfall" analysis between estimated and forecast outturn costs</t>
  </si>
  <si>
    <t xml:space="preserve">Annual profile of actual costs / forecast costs to completion </t>
  </si>
  <si>
    <t>Description of key milestones, contracted/actual/forecast due dates</t>
  </si>
  <si>
    <t>List of major sub contracts</t>
  </si>
  <si>
    <t>DEV</t>
  </si>
  <si>
    <t>USR</t>
  </si>
  <si>
    <t>CNR</t>
  </si>
  <si>
    <t>QCR</t>
  </si>
  <si>
    <t>CCR</t>
  </si>
  <si>
    <t>Contract Report Template - Developer Mode</t>
  </si>
  <si>
    <t>Contract Notification Report</t>
  </si>
  <si>
    <t>Quarterly Contract Report</t>
  </si>
  <si>
    <t>Contract Completion Report</t>
  </si>
  <si>
    <t>Contract Report Title Entity Name</t>
  </si>
  <si>
    <t>Description</t>
  </si>
  <si>
    <t>Comment</t>
  </si>
  <si>
    <t>Name / Item / Title</t>
  </si>
  <si>
    <t>Rule / Used</t>
  </si>
  <si>
    <t>Description of reason for variance</t>
  </si>
  <si>
    <t>Amount</t>
  </si>
  <si>
    <t>% of total variance</t>
  </si>
  <si>
    <t>% of total planned cost</t>
  </si>
  <si>
    <t>Total Planned Cost, including Risk Contingency - from Price Schedule</t>
  </si>
  <si>
    <t>Total Forecast Cost to Completion, incl. remaining risk  - from Actual-Forecast Schedule</t>
  </si>
  <si>
    <t>Remaining unexplained variance</t>
  </si>
  <si>
    <t>£m</t>
  </si>
  <si>
    <t>Total variance</t>
  </si>
  <si>
    <t>03_Supplier</t>
  </si>
  <si>
    <t>Month</t>
  </si>
  <si>
    <t>04_Contract</t>
  </si>
  <si>
    <t>04 - Contract Basic Reference Data (latest)</t>
  </si>
  <si>
    <t>02 - Contract Report Plan</t>
  </si>
  <si>
    <t>02_ReportingPlan</t>
  </si>
  <si>
    <t>Currency</t>
  </si>
  <si>
    <t>TCIF Adjustment</t>
  </si>
  <si>
    <t>Protection from Excess Profits and Losses (PEPL)</t>
  </si>
  <si>
    <t>Incentive Adjustment</t>
  </si>
  <si>
    <t>Other (KPI)</t>
  </si>
  <si>
    <t>Choice Text</t>
  </si>
  <si>
    <t>Final Payment Type</t>
  </si>
  <si>
    <t>Only where applicable</t>
  </si>
  <si>
    <t>Further helpful information (include note re currency if not pounds)</t>
  </si>
  <si>
    <t>Cost not number</t>
  </si>
  <si>
    <t>Date not date</t>
  </si>
  <si>
    <t>Total amount of risk / contingency allowed for in price</t>
  </si>
  <si>
    <t>Milestone Short Name</t>
  </si>
  <si>
    <t>Milestone Description</t>
  </si>
  <si>
    <t>Actual or Forecast Completion Date</t>
  </si>
  <si>
    <t xml:space="preserve">Comment, </t>
  </si>
  <si>
    <t>To include explanation of material date variance if applicable (slippage etc)</t>
  </si>
  <si>
    <t>Free Text</t>
  </si>
  <si>
    <t>Sub Contractor</t>
  </si>
  <si>
    <t>SME?</t>
  </si>
  <si>
    <t>Date Let / Expected</t>
  </si>
  <si>
    <t>Expected End Date</t>
  </si>
  <si>
    <t>Sub Con Currency</t>
  </si>
  <si>
    <t>Summary description of sub contract scope, deliverable goods / services</t>
  </si>
  <si>
    <t>Num as text</t>
  </si>
  <si>
    <t>Yes/No</t>
  </si>
  <si>
    <t>mm/dd/yyyy</t>
  </si>
  <si>
    <t>Choice list</t>
  </si>
  <si>
    <t>Num 3dp</t>
  </si>
  <si>
    <t>Start date</t>
  </si>
  <si>
    <t>End date</t>
  </si>
  <si>
    <t>Assessed as QDC?</t>
  </si>
  <si>
    <t>&gt;2014</t>
  </si>
  <si>
    <t>&gt; let &amp; 2014</t>
  </si>
  <si>
    <t>millions, &gt;0</t>
  </si>
  <si>
    <t>SSCR commencement (for data validation)</t>
  </si>
  <si>
    <t>Detail of payments due from MOD to prime contractor</t>
  </si>
  <si>
    <t>Due Date</t>
  </si>
  <si>
    <t>Actual / F date</t>
  </si>
  <si>
    <t>Contracted Date</t>
  </si>
  <si>
    <t>Actual / Expected Date</t>
  </si>
  <si>
    <t>Choice List</t>
  </si>
  <si>
    <t>Num, 3 d.p.</t>
  </si>
  <si>
    <t>Date1</t>
  </si>
  <si>
    <t>Date 2</t>
  </si>
  <si>
    <t>01 - List of Significant Individual Payments</t>
  </si>
  <si>
    <t>WHOLE PAYMENTS TABLE INPUT RANGE</t>
  </si>
  <si>
    <t>Num &gt;0, 1dp</t>
  </si>
  <si>
    <t>02 - Annual Profile summarising all contracted payments</t>
  </si>
  <si>
    <t>Excluding any final adjustments / settlements</t>
  </si>
  <si>
    <t>ConRep_Abbrev</t>
  </si>
  <si>
    <t>ConRep_FullName</t>
  </si>
  <si>
    <t>CRP</t>
  </si>
  <si>
    <t>CPS</t>
  </si>
  <si>
    <t>Contract Report Plan</t>
  </si>
  <si>
    <t>Contract Pricing Statement</t>
  </si>
  <si>
    <t>Time allowed (months)</t>
  </si>
  <si>
    <t>Contract Value for threshold purposes</t>
  </si>
  <si>
    <t>Used</t>
  </si>
  <si>
    <t>Government Financial Year</t>
  </si>
  <si>
    <t>Contract Start</t>
  </si>
  <si>
    <t>Contract End</t>
  </si>
  <si>
    <t>dd/mm/yy</t>
  </si>
  <si>
    <t>Start GFY</t>
  </si>
  <si>
    <t>End GFY</t>
  </si>
  <si>
    <t>Start Yr Offset</t>
  </si>
  <si>
    <t>Number of government financial years spanned</t>
  </si>
  <si>
    <t>Start of Government Financial Year</t>
  </si>
  <si>
    <t>End of Government Financial Year</t>
  </si>
  <si>
    <t>Used and valid</t>
  </si>
  <si>
    <t>Start year</t>
  </si>
  <si>
    <t>Level 1 Total - Supplier Breakdown</t>
  </si>
  <si>
    <t>Code</t>
  </si>
  <si>
    <t>Level</t>
  </si>
  <si>
    <t>DPS</t>
  </si>
  <si>
    <t>A</t>
  </si>
  <si>
    <t>02. QCR Template Only - Analysis of Cost by Supplier's Own Reporting Structure (as used for internal Contract Management)</t>
  </si>
  <si>
    <t>03. Recovery Base Volumes</t>
  </si>
  <si>
    <t>Subtotal planned cost of components - as below</t>
  </si>
  <si>
    <t>Risk / Contingency Allowance</t>
  </si>
  <si>
    <t>Subtotal Cost</t>
  </si>
  <si>
    <t>S</t>
  </si>
  <si>
    <t>R</t>
  </si>
  <si>
    <t>C</t>
  </si>
  <si>
    <t>Q</t>
  </si>
  <si>
    <t>V</t>
  </si>
  <si>
    <t>Row Range Visibility</t>
  </si>
  <si>
    <t>Contracted Target Date</t>
  </si>
  <si>
    <t>Sub Contract schedule scope threshold (£m)</t>
  </si>
  <si>
    <t>Supplier Staff - Report Submitted by</t>
  </si>
  <si>
    <t>Immediate Parent Company 1 - Name</t>
  </si>
  <si>
    <t>Immediate Parent Company 1 - Registration Number</t>
  </si>
  <si>
    <t>Immediate Parent Company 1 - Registered Address</t>
  </si>
  <si>
    <t>In short / summarised form if insufficient space</t>
  </si>
  <si>
    <t>Immediate Parent Company 2 - Name</t>
  </si>
  <si>
    <t>Immediate Parent Company 2 - Registration Number</t>
  </si>
  <si>
    <t>Immediate Parent Company 2 - Registered Address</t>
  </si>
  <si>
    <t>Immediate Parent Company 3 - Name</t>
  </si>
  <si>
    <t>Immediate Parent Company 3 - Registration Number</t>
  </si>
  <si>
    <t>Immediate Parent Company 3 - Registered Address</t>
  </si>
  <si>
    <t>For example, a list of other Immediate Parent Companies if more than 3.</t>
  </si>
  <si>
    <t>Latest Pricing Amendment - Contractor Reference ID</t>
  </si>
  <si>
    <t>Latest Pricing Amendment - MOD Reference ID</t>
  </si>
  <si>
    <t>Latest Pricing Amendment - Date Signed</t>
  </si>
  <si>
    <t>If applicable</t>
  </si>
  <si>
    <t>Firm Pricing</t>
  </si>
  <si>
    <t>Fixed Pricing</t>
  </si>
  <si>
    <t>Cost Plus Pricing</t>
  </si>
  <si>
    <t>Estimate Based Fee Pricing</t>
  </si>
  <si>
    <t>Volume Driven Pricing</t>
  </si>
  <si>
    <t>Target Pricing</t>
  </si>
  <si>
    <t>Defined in regulations</t>
  </si>
  <si>
    <t>03 - Business Unit Involvement</t>
  </si>
  <si>
    <t>01 - General Description of Use of Sub-Contracts</t>
  </si>
  <si>
    <t>Summary description of the actual or intended sub-contracts which the contractor has entered into, or intends to enter into, for the purposes of performing obligations under the qualifying defence contract, including the estimated total proportion of the value of the qualifying defence contract which is expected to be sub-contracted.</t>
  </si>
  <si>
    <t>02 - Sub Contracts Let or Expected</t>
  </si>
  <si>
    <t>Registered Address</t>
  </si>
  <si>
    <t>Registration Number</t>
  </si>
  <si>
    <t>Sub Con Price</t>
  </si>
  <si>
    <t>Estimates of TCIF &amp; PEPL adjustments.</t>
  </si>
  <si>
    <t>ICL</t>
  </si>
  <si>
    <t>ICS</t>
  </si>
  <si>
    <t>Interim Contract Report (Higher value)</t>
  </si>
  <si>
    <t>Interim Contract Report (Lower value)</t>
  </si>
  <si>
    <t>Contract Cost Statement</t>
  </si>
  <si>
    <t>Associated? ("Group Co.")</t>
  </si>
  <si>
    <t>Payments - % of price threshold</t>
  </si>
  <si>
    <t>Payments - Absolute threshold (£k)</t>
  </si>
  <si>
    <t>Abs variance when commentary requested (£k)</t>
  </si>
  <si>
    <t>Please align with title on face of contract document</t>
  </si>
  <si>
    <t>Summary description for uninformed reader of what the contract is intended to deliver, in more detail than title above</t>
  </si>
  <si>
    <t>Amount (£m)</t>
  </si>
  <si>
    <t>Risk - Absolute threshold (£k)</t>
  </si>
  <si>
    <t>Risk - % of price threshold</t>
  </si>
  <si>
    <t>Short Name / Title</t>
  </si>
  <si>
    <t>Allowed for in Priced Risk Contingency?</t>
  </si>
  <si>
    <t>Date recognised</t>
  </si>
  <si>
    <t>Anticipated Cost / Saving to Date</t>
  </si>
  <si>
    <t>Forecast Total Cost / Saving</t>
  </si>
  <si>
    <t>Single Reporting Currency for Contract Reporting</t>
  </si>
  <si>
    <t>Num 1 d.p.</t>
  </si>
  <si>
    <t>Num 3 d.p.</t>
  </si>
  <si>
    <t>Amount of variance</t>
  </si>
  <si>
    <t>Price Breakdown - millions to 3 d.p.</t>
  </si>
  <si>
    <t>Yes / No</t>
  </si>
  <si>
    <t>Brief description of event or occurrence leading to additional cost or saving</t>
  </si>
  <si>
    <t>Costs incurred / savings made due to unplanned events / occurrences</t>
  </si>
  <si>
    <t>VIEW ALL WORKSHEETS</t>
  </si>
  <si>
    <t>Commentary on the above section here</t>
  </si>
  <si>
    <t>Comments on above section</t>
  </si>
  <si>
    <t>Level / Units</t>
  </si>
  <si>
    <t>Not profiled</t>
  </si>
  <si>
    <t>Data row</t>
  </si>
  <si>
    <t>O/W Non Recur Capex</t>
  </si>
  <si>
    <t>% of total cost</t>
  </si>
  <si>
    <t>Priced Est</t>
  </si>
  <si>
    <t>01 - Risk Outturn</t>
  </si>
  <si>
    <t>02 - Opportunity Outturn</t>
  </si>
  <si>
    <t>Single Source Procurement Framework</t>
  </si>
  <si>
    <t>List of required reports and submission due dates</t>
  </si>
  <si>
    <t>Brief description of all material reasons for variation in forecast total cost to completion from that currently estimated in latest version of contract.  As far as possible, description should be recognisable / understandable by member of MOD project team.</t>
  </si>
  <si>
    <t>Profit (excluding incentive adjustment)</t>
  </si>
  <si>
    <t>Total Contract Price (excluding incentive adjustment)</t>
  </si>
  <si>
    <t>Additional Profit arising from Incentive Adjustment if met</t>
  </si>
  <si>
    <t>Total Contract Price (including incentive adjustment)</t>
  </si>
  <si>
    <t>Supplier breakdown line 1</t>
  </si>
  <si>
    <t>Supplier breakdown line 2</t>
  </si>
  <si>
    <t>Supplier breakdown line 3</t>
  </si>
  <si>
    <t>Supplier breakdown line 4</t>
  </si>
  <si>
    <t>Supplier breakdown line 5</t>
  </si>
  <si>
    <t>Supplier breakdown line 6</t>
  </si>
  <si>
    <t>Supplier breakdown line 7</t>
  </si>
  <si>
    <t>Supplier breakdown line 8</t>
  </si>
  <si>
    <t>Supplier breakdown line 9</t>
  </si>
  <si>
    <t>Supplier breakdown line 10</t>
  </si>
  <si>
    <t>Supplier breakdown line 11</t>
  </si>
  <si>
    <t>Supplier breakdown line 12</t>
  </si>
  <si>
    <t>Supplier breakdown line 13</t>
  </si>
  <si>
    <t>Supplier breakdown line 14</t>
  </si>
  <si>
    <t>Supplier breakdown line 15</t>
  </si>
  <si>
    <t>Supplier breakdown line 16</t>
  </si>
  <si>
    <t>Supplier breakdown line 17</t>
  </si>
  <si>
    <t>Supplier breakdown line 18</t>
  </si>
  <si>
    <t>Supplier breakdown line 19</t>
  </si>
  <si>
    <t>Supplier breakdown line 20</t>
  </si>
  <si>
    <t>Supplier breakdown line 21</t>
  </si>
  <si>
    <t>Supplier breakdown line 22</t>
  </si>
  <si>
    <t>Supplier breakdown line 23</t>
  </si>
  <si>
    <t>Supplier breakdown line 24</t>
  </si>
  <si>
    <t>Supplier breakdown line 25</t>
  </si>
  <si>
    <t>Supplier breakdown line 26</t>
  </si>
  <si>
    <t>Supplier breakdown line 27</t>
  </si>
  <si>
    <t>Supplier breakdown line 28</t>
  </si>
  <si>
    <t>Supplier breakdown line 29</t>
  </si>
  <si>
    <t>Supplier breakdown line 30</t>
  </si>
  <si>
    <t>Supplier breakdown line 31</t>
  </si>
  <si>
    <t>Supplier breakdown line 32</t>
  </si>
  <si>
    <t>Supplier breakdown line 33</t>
  </si>
  <si>
    <t>Supplier breakdown line 34</t>
  </si>
  <si>
    <t>Supplier breakdown line 35</t>
  </si>
  <si>
    <t>Supplier breakdown line 36</t>
  </si>
  <si>
    <t>Supplier breakdown line 37</t>
  </si>
  <si>
    <t>Supplier breakdown line 38</t>
  </si>
  <si>
    <t>Supplier breakdown line 39</t>
  </si>
  <si>
    <t>Supplier breakdown line 40</t>
  </si>
  <si>
    <t>Recovery Base Volume 1</t>
  </si>
  <si>
    <t>Recovery Base Volume 2</t>
  </si>
  <si>
    <t>Recovery Base Volume 3</t>
  </si>
  <si>
    <t>Recovery Base Volume 4</t>
  </si>
  <si>
    <t>Recovery Base Volume 5</t>
  </si>
  <si>
    <t>Recovery Base Volume 6</t>
  </si>
  <si>
    <t>Recovery Base Volume 7</t>
  </si>
  <si>
    <t>Recovery Base Volume 8</t>
  </si>
  <si>
    <t>Recovery Base Volume 9</t>
  </si>
  <si>
    <t>Recovery Base Volume 10</t>
  </si>
  <si>
    <t>Recovery Base Volume 11</t>
  </si>
  <si>
    <t>Recovery Base Volume 12</t>
  </si>
  <si>
    <t>Recovery Base Volume 13</t>
  </si>
  <si>
    <t>Recovery Base Volume 14</t>
  </si>
  <si>
    <t>Recovery Base Volume 15</t>
  </si>
  <si>
    <t>Hours</t>
  </si>
  <si>
    <t>Recovery Base Volume 16</t>
  </si>
  <si>
    <t>Recovery Base Volume 17</t>
  </si>
  <si>
    <t>Recovery Base Volume 18</t>
  </si>
  <si>
    <t>Recovery Base Volume 19</t>
  </si>
  <si>
    <t>Recovery Base Volume 20</t>
  </si>
  <si>
    <t>19/20</t>
  </si>
  <si>
    <t>01. Summary Analysis of Price</t>
  </si>
  <si>
    <t>TOTAL</t>
  </si>
  <si>
    <t>CostData_Status</t>
  </si>
  <si>
    <t>Final Actual</t>
  </si>
  <si>
    <t>Forecast</t>
  </si>
  <si>
    <t>Prov Actual</t>
  </si>
  <si>
    <t>Act &amp; Forc</t>
  </si>
  <si>
    <t>Parameter</t>
  </si>
  <si>
    <t>Definition</t>
  </si>
  <si>
    <t>02 - Mandated and Additional Agreed Reporting Dates</t>
  </si>
  <si>
    <t>Interim Contract Report</t>
  </si>
  <si>
    <t>MANUAL INPUT OF DATES AGREED BETWEEN PARTIES</t>
  </si>
  <si>
    <t>CCS</t>
  </si>
  <si>
    <t>Above?</t>
  </si>
  <si>
    <t>Further dates can be agreed - see below</t>
  </si>
  <si>
    <t>Single report, once at start of contract</t>
  </si>
  <si>
    <t>Single report, once at end of contract</t>
  </si>
  <si>
    <t>Single Fixed Mandated Requirements</t>
  </si>
  <si>
    <t>Date when report becomes due</t>
  </si>
  <si>
    <t>Months allowed for submission</t>
  </si>
  <si>
    <t>Date when report must be submitted</t>
  </si>
  <si>
    <t>05_DPS_Input</t>
  </si>
  <si>
    <t>05 - DPS Input</t>
  </si>
  <si>
    <t>Input of DPS lines prepared offline</t>
  </si>
  <si>
    <t>06_Deliverables</t>
  </si>
  <si>
    <t>07_Metrics</t>
  </si>
  <si>
    <t>08_Price</t>
  </si>
  <si>
    <t>09_Actual-Forecast</t>
  </si>
  <si>
    <t>10_Quarters</t>
  </si>
  <si>
    <t>11_Variance</t>
  </si>
  <si>
    <t>12_Risk</t>
  </si>
  <si>
    <t>13_Payments</t>
  </si>
  <si>
    <t>14_FinalPayments</t>
  </si>
  <si>
    <t>15_Milestones</t>
  </si>
  <si>
    <t>16_SubContracts</t>
  </si>
  <si>
    <t>06 - Key Deliverables</t>
  </si>
  <si>
    <t>07 - Metrics</t>
  </si>
  <si>
    <t>08 - Price Breakdown</t>
  </si>
  <si>
    <t>09 - Actuals &amp; Forecast to Completion</t>
  </si>
  <si>
    <t>10 - Quarterly Analysis of Actuals / Forecast</t>
  </si>
  <si>
    <t>11 - Variance Analysis &amp; Commentary</t>
  </si>
  <si>
    <t>12 - Analysis of Risk / Opportunity Outturn</t>
  </si>
  <si>
    <t>13 - Payments Analysis</t>
  </si>
  <si>
    <t>14 - Final Payments</t>
  </si>
  <si>
    <t>15 - Contract Delivery Milestones</t>
  </si>
  <si>
    <t>16 - Sub Contracts</t>
  </si>
  <si>
    <t>Data Input Line?</t>
  </si>
  <si>
    <t>Code L</t>
  </si>
  <si>
    <t>DPS Code</t>
  </si>
  <si>
    <t>DPS Element Description</t>
  </si>
  <si>
    <t>Rank</t>
  </si>
  <si>
    <t>Seq</t>
  </si>
  <si>
    <t>Rank I</t>
  </si>
  <si>
    <t>Rank R</t>
  </si>
  <si>
    <t>I Seq</t>
  </si>
  <si>
    <t>R Seq</t>
  </si>
  <si>
    <t>Warning - if the input DPS is modified after cost data is entered, cost data and codes / descriptions below could become misaligned</t>
  </si>
  <si>
    <t>Total of all cost data input</t>
  </si>
  <si>
    <t>Var</t>
  </si>
  <si>
    <t>check that level 1 total equals total of all inputs</t>
  </si>
  <si>
    <t>02a - Costs by Defined Pricing Structure - summary report calculated from data entry - no input required</t>
  </si>
  <si>
    <t>02b - Costs by Defined Pricing Structure - data entry</t>
  </si>
  <si>
    <t>Data Status Flag</t>
  </si>
  <si>
    <t>Subtotal actual / forecast cost of components - as below</t>
  </si>
  <si>
    <t>Risk / Contingency Allowance - current / future years only</t>
  </si>
  <si>
    <t>Related DPS Code</t>
  </si>
  <si>
    <t>Related DPS Element Description</t>
  </si>
  <si>
    <t>Cross check against Schedule 09</t>
  </si>
  <si>
    <t>Redundant</t>
  </si>
  <si>
    <t>This report is designed for completion in soft copy - please contact helpdesk@singlesourceregulationsoffice.gov.uk in the first instance if you have any issues completing this report.</t>
  </si>
  <si>
    <t>This report is protected - this is to ensure data is in the required format - if you have any issues entering data, please note in the appropriate comment box, or seek advice from helpdesk@singlesourceregulationsoffice.gov.uk.</t>
  </si>
  <si>
    <t>05 - Key</t>
  </si>
  <si>
    <t>On each worksheet you will find:</t>
  </si>
  <si>
    <t>Grey cells</t>
  </si>
  <si>
    <t>Contain headings</t>
  </si>
  <si>
    <t>Blue cells</t>
  </si>
  <si>
    <t>Contain section headings</t>
  </si>
  <si>
    <t>White cells</t>
  </si>
  <si>
    <t xml:space="preserve">Contain instructions </t>
  </si>
  <si>
    <t>Yellow cells</t>
  </si>
  <si>
    <t>Orange cells</t>
  </si>
  <si>
    <t>Contain help, definitions or notes to aid completion</t>
  </si>
  <si>
    <t>Red cells</t>
  </si>
  <si>
    <t>Indicate incorrectly completed cells</t>
  </si>
  <si>
    <t>Green cells</t>
  </si>
  <si>
    <t>Indicate cell completion</t>
  </si>
  <si>
    <t>Bold red text</t>
  </si>
  <si>
    <t>Indicate compulsory cells</t>
  </si>
  <si>
    <r>
      <t xml:space="preserve">Are data entry cells and are the </t>
    </r>
    <r>
      <rPr>
        <b/>
        <sz val="10"/>
        <color indexed="10"/>
        <rFont val="Arial"/>
        <family val="2"/>
      </rPr>
      <t>only cells into which you input data</t>
    </r>
    <r>
      <rPr>
        <sz val="10"/>
        <color indexed="18"/>
        <rFont val="Arial"/>
        <family val="2"/>
      </rPr>
      <t xml:space="preserve">  Select correct option, or input numbers, or monetary amounts (£). Copy/cut/paste from these cells an lead to errors in the workbook.</t>
    </r>
  </si>
  <si>
    <t>Linked through from 02_ReportingPlan worksheet</t>
  </si>
  <si>
    <t>PLEASE NOTE - this schedule is only required for Qualifying Defence Contracts let by or on behalf of the Secretary of State. See user guide for additional guidance.</t>
  </si>
  <si>
    <t>Please specify Calendar Quarter to which the report relates</t>
  </si>
  <si>
    <t>Due to industry (+ve) 
Due to MOD (-ve)</t>
  </si>
  <si>
    <t>Please note any key assumptions here, or state if payment type not applicable to this contract</t>
  </si>
  <si>
    <t>(£m)</t>
  </si>
  <si>
    <t>Cover_Sheet_CRP</t>
  </si>
  <si>
    <t>Cover_Sheet_CNR</t>
  </si>
  <si>
    <t>Cover_Sheet_QCR</t>
  </si>
  <si>
    <t>Cover_Sheet_ICR</t>
  </si>
  <si>
    <t>Cover_Sheet_CCR</t>
  </si>
  <si>
    <t>Cover sheet - CRP</t>
  </si>
  <si>
    <t>Cover sheet - CNR</t>
  </si>
  <si>
    <t>Cover sheet - QCR</t>
  </si>
  <si>
    <t>Cover sheet - ICR</t>
  </si>
  <si>
    <t>Cover sheet - CCR</t>
  </si>
  <si>
    <t>Contract Reporting Plan</t>
  </si>
  <si>
    <t>Cover Sheet</t>
  </si>
  <si>
    <t>Report Overview</t>
  </si>
  <si>
    <t>Report Name</t>
  </si>
  <si>
    <t>Statutory Reference</t>
  </si>
  <si>
    <t>The Single Source Contract Regulations 2014 Part 5 Reports on qualifying defence contracts: Regulation 24</t>
  </si>
  <si>
    <t>Acronym</t>
  </si>
  <si>
    <t>Applicability</t>
  </si>
  <si>
    <t>Qualifying defence contracts</t>
  </si>
  <si>
    <t>Summary Description</t>
  </si>
  <si>
    <t xml:space="preserve">This report records the due dates, format and the Defined Pricing Structure to be used in planned reporting requirements as follows: -  </t>
  </si>
  <si>
    <t>Provides the value of the contract</t>
  </si>
  <si>
    <t>Provides a list of every quarterly report (Reg 26), interim contract report (Reg 27), Contract completion report (Reg 28) and contract costs statement (Reg 29) which will be required for the contract and for each of these the dates which the reports will be due</t>
  </si>
  <si>
    <t>Provides a description of the defined pricing structure that the contractor will use in providing the reports required, CNR, ICR and CCR.</t>
  </si>
  <si>
    <t>A list of the output metrics that will be used to describe deliverables in the reports, CNR, ICR and CCR</t>
  </si>
  <si>
    <t>A list of the cost recovery bases that were used in determining the contract price</t>
  </si>
  <si>
    <t>Purpose of report</t>
  </si>
  <si>
    <t xml:space="preserve">The CRP will set out due dates, format and the DPS to be used in meeting the reporting requirements.  </t>
  </si>
  <si>
    <t>The CRP will be used as the basis of the compliance reporting regime.</t>
  </si>
  <si>
    <t>Responsibility for submission</t>
  </si>
  <si>
    <t>The contractor</t>
  </si>
  <si>
    <t>Timing of submission</t>
  </si>
  <si>
    <t xml:space="preserve">The contractor must provide a contract reporting plan for the qualifying defence contract within one month of the contract having been entered into to MOD and SSRO. </t>
  </si>
  <si>
    <t>The Single Source Contract Regulations 2014 Part 5 Reports on qualifying defence contracts: Regulation 25</t>
  </si>
  <si>
    <t xml:space="preserve">Qualifying defence contracts </t>
  </si>
  <si>
    <t>The report provides initial contract information including a list of deliverables, the associated output metrics, the defined pricing structure and estimated cost recovery bases.</t>
  </si>
  <si>
    <t>The report records the following information:-</t>
  </si>
  <si>
    <t>A list of key deliverables as specified in the contract, with a brief description and the associated output metrics.</t>
  </si>
  <si>
    <t>An annual profile of the following which were used in determining  the contract price:-</t>
  </si>
  <si>
    <t>Any risk contingency element</t>
  </si>
  <si>
    <t>Planned profit</t>
  </si>
  <si>
    <t>Maximum profit resulting from any adjustments</t>
  </si>
  <si>
    <t>Estimated costs split by defined pricing structure at the time the contract was let or amendment made</t>
  </si>
  <si>
    <t>Total amount of allowable costs (non recurring) split by defined pricing structure</t>
  </si>
  <si>
    <t>The estimated amount of each cost recovery base set out in the contract reporting plan</t>
  </si>
  <si>
    <t>A list of all anticipated payments exceeding £100,000 or 1% of the contract value expected to be made and the payment amount and the date of payment and currency.</t>
  </si>
  <si>
    <t>A list of all deliverable milestones set out in the contract and dates where applicable.</t>
  </si>
  <si>
    <t xml:space="preserve">A list of actual or intended sub contracts which the primary contractor has entered into or expects to with a value not less than £1,000,000 or top 20 sub contractors if more than 20 subcontractors.    </t>
  </si>
  <si>
    <t xml:space="preserve">The CNR, together with the contact reporting plan and the contract pricing statement is part of the initial reporting following the contract being signed. It establishes the contract management baseline and provides metric information which can be compared with the interim contract report and contract completion report. </t>
  </si>
  <si>
    <t>The CNR supports the development of benchmark and parametric information.  The CNR is split in a standard way, via the defined pricing structures to allow comparison across projects.</t>
  </si>
  <si>
    <t xml:space="preserve">The contractor must provide a CNR for the qualifying defence contract within one month of the contract having been entered into. </t>
  </si>
  <si>
    <t>Quarterly contract report</t>
  </si>
  <si>
    <t>The Single Source Contract Regulations 2014 Part 5 Reports on qualifying defence contracts: Regulation 26</t>
  </si>
  <si>
    <t xml:space="preserve">QCR </t>
  </si>
  <si>
    <t>Qualifying defence contracts with a contract value of £50,000,000 or more</t>
  </si>
  <si>
    <t xml:space="preserve">The report provides a regular update of actual and forecast outturns for the contract, a view of the subcontractor supply chain and a summary of risk events and their impacts. </t>
  </si>
  <si>
    <t>The focus is on timely reporting rather than being able to compare and reconcile with the price and cost estimates and therefore unlike the CNR and ICR, the QCR splits costs using the suppliers own reporting structure.</t>
  </si>
  <si>
    <t>The contract price broken down in accordance with the supplier breakdown by fiscal year with a summary of cost recovery base volumes.</t>
  </si>
  <si>
    <t>An annual profile of the following elements which were used  to determine the contract price and the actual costs incurred and forecasted:-</t>
  </si>
  <si>
    <t>Profit resulting from any adjustments</t>
  </si>
  <si>
    <t>Estimated costs at the time of the agreement and costs incurred or expected to be incurred split by contractor reporting structure</t>
  </si>
  <si>
    <t>Breakdown of actual/forecast costs by calendar quarter for previous, current and next year.</t>
  </si>
  <si>
    <t xml:space="preserve">Variance analysis between the annual profile of the estimated cost and the actual cost. </t>
  </si>
  <si>
    <t>Forecast of any Target Cost Incentive Fee adjustments or final price adjustments.</t>
  </si>
  <si>
    <t>Analysis of risk and opportunity outturns.</t>
  </si>
  <si>
    <t>Summary of contract delivery milestones with contracted target dates and actual or forecast completion dates.</t>
  </si>
  <si>
    <t>A description of the sub contractor supply chain used for the contract and a general description of the sub contractor procurement strategy. Summary details of key sub contracts entered into or expected to be entered into.</t>
  </si>
  <si>
    <t xml:space="preserve">The QCR provides a regular timely update on project performance to aid contract management. </t>
  </si>
  <si>
    <t>It will be used to support improved contract management, to help detect and highlight issues with financial or schedule performance earlier and more effectively.</t>
  </si>
  <si>
    <t>The primary contractor must provide a quarterly contract report for the qualifying defence contract within one month of the end of each calendar quarter from the initial reporting date until the contract completion date.</t>
  </si>
  <si>
    <t>NB – no report is required for the calendar quarter in which the initial reporting date falls and no report is required for the calendar quarter in which the contract completion date falls.  The first report must be for the period from the initial reporting date to the end of the next calendar quarter.</t>
  </si>
  <si>
    <t>Interim contract report</t>
  </si>
  <si>
    <t>The Single Source Contract Regulations 2014 Part 5 Reports on qualifying defence contracts: Regulation 27</t>
  </si>
  <si>
    <t>ICR</t>
  </si>
  <si>
    <t xml:space="preserve">The report is used to track actual and forecast costs and deliverables.  It is split in the same way as the contract notification report to allow direct comparison over the life of the contract.  As the ICR is completed during the life of the contract it captures actual cost and performance as well as forecast until the end of the contract.  The ICR contains analysis of the cost recovery bases, use of the risk contingency and forecast profit.   </t>
  </si>
  <si>
    <t xml:space="preserve">A list of key deliverables as specified in the contract, with a brief description and the associated output metrics. </t>
  </si>
  <si>
    <t>An annual profile of the following elements which were used in determining the contract price and the actual costs incurred and forecasted:-</t>
  </si>
  <si>
    <t xml:space="preserve">Costs split by defined pricing structure </t>
  </si>
  <si>
    <t>Amount of each cost recovery base set out in the contract reporting plan.</t>
  </si>
  <si>
    <t>Variance analysis between the annual profile of the estimated cost and the actual cost and an assessment of forecast final payments.</t>
  </si>
  <si>
    <t>A list of all payments exceeding £100,000 or 1% of the contract value, the payment amount and the date of payment and currency.</t>
  </si>
  <si>
    <t>If the contract value is less than £50,000,000 the report must also contain the following:-</t>
  </si>
  <si>
    <t>Details of any Target Cost Incentive Fee adjustment.</t>
  </si>
  <si>
    <t>A description of any events or circumstances which may have a material impact on the contract.</t>
  </si>
  <si>
    <t>A description of the sub contractor supply chain used for the contract and a general description of the sub contractor procurement strategy. Summary details of key sub contracts let or expected to be let.</t>
  </si>
  <si>
    <t xml:space="preserve">A list of actual or intended sub contracts which the primary contractor has entered into or expects to with a value not less than £1,000,000 or top 20 sub contractor if a large number. </t>
  </si>
  <si>
    <t xml:space="preserve">The ICR is used to provide timely information between the start and end of the contract in a manner that can be compared with the contract notification report and the contract completion report.  </t>
  </si>
  <si>
    <t>The ICR is used to link to contract milestones (as the quarterly contract report (QCR) is time based not event based); and</t>
  </si>
  <si>
    <t>To allow the MOD to obtain QCR type information where a contract is below £50m and therefore there is no requirement to deliver QCRs)</t>
  </si>
  <si>
    <t xml:space="preserve">The contractor must provide an interim contract report for the qualifying defence contract within two months after the agreed reporting date. </t>
  </si>
  <si>
    <t xml:space="preserve">If the value of the qualifying defence contract is greater than £50,000,000:- </t>
  </si>
  <si>
    <t>The reporting date is to be agreed with MOD and expected to be annually  or by contract milestone and there are a number of defaults in place as follows:-</t>
  </si>
  <si>
    <t xml:space="preserve">The reporting date may be no more than 3 years after the date of contract being let. </t>
  </si>
  <si>
    <t>If no agreement between contractor and Secretary of State the date will be 12 months after the last day of the calendar quarter during which the initial reporting date fell.</t>
  </si>
  <si>
    <t>If the value of the qualifying defence contract is less than £50,000,000:-</t>
  </si>
  <si>
    <t>The reporting date is to be agreed with MOD and there are a number of defaults in place as follows:-</t>
  </si>
  <si>
    <t>The reporting date may be no more than 5 years after the date of contract being let.</t>
  </si>
  <si>
    <t>If no agreement between contractor and Secretary of State the date will be three years after the last day of the calendar quarter during which the initial reporting date fell.</t>
  </si>
  <si>
    <t>The Single Source Contract Regulations 2014 Part 5 Reports on qualifying defence contracts: Regulation 28</t>
  </si>
  <si>
    <t>Qualifying defence contracts and sub contractors</t>
  </si>
  <si>
    <t>The report provides a final summary of the contract performance.</t>
  </si>
  <si>
    <t>The report records the following information:</t>
  </si>
  <si>
    <t>A list of key deliverables in the contract, with a brief description and the associated output metrics.</t>
  </si>
  <si>
    <t xml:space="preserve">Any risk contingency element </t>
  </si>
  <si>
    <t xml:space="preserve">Planned profit </t>
  </si>
  <si>
    <t xml:space="preserve">Profit resulting from any adjustments </t>
  </si>
  <si>
    <t xml:space="preserve">Estimated costs split by defined pricing structure </t>
  </si>
  <si>
    <t xml:space="preserve">Total amount of allowable costs  (non recurring) split by defined pricing structure </t>
  </si>
  <si>
    <t>Amount of each cost recovery base set out in the contract reporting plan</t>
  </si>
  <si>
    <t>A description of any event that has occurred, or circumstances which have arisen, since the contract was entered into, that have had or are likely to have a material effect in relation to the contract.</t>
  </si>
  <si>
    <t>A forecast of any target cost incentive fee (TCIF) adjustment or any final price adjustment which the contractor expects will be made.</t>
  </si>
  <si>
    <t xml:space="preserve">A list of all deliverable milestones set out in the contract and dates where applicable and the reasons for variance. </t>
  </si>
  <si>
    <t>A list of sub contracts which the primary contractor has entered into with a value not less than £1,000,000 or top 20 sub contractor if a large number.</t>
  </si>
  <si>
    <t>The CCR is the final part of contract reporting following the completion of the contract. It includes the same information as the CNR and ICR, but captures the final costs and outcomes on schedule, risk and metrics.</t>
  </si>
  <si>
    <t>The CCR supports the understanding of variances and the development of benchmark and parametric information. The CCR is split in a standard way, via the defined pricing structures to allow comparison across projects.</t>
  </si>
  <si>
    <t>The contractor must provide a contract completion report within six months after the contract completion date of the qualifying defence contract.</t>
  </si>
  <si>
    <t>Start number</t>
  </si>
  <si>
    <t>Number of characters</t>
  </si>
  <si>
    <t>Is number &gt;0, or number &gt; 0 when "SC" is removed from code.</t>
  </si>
  <si>
    <t>Version:</t>
  </si>
  <si>
    <t>Date Created</t>
  </si>
  <si>
    <t>{{title}}</t>
  </si>
  <si>
    <t>{{description}}</t>
  </si>
  <si>
    <t>{{id}}</t>
  </si>
  <si>
    <t>{{startDate}}</t>
  </si>
  <si>
    <t>{{endDate}}</t>
  </si>
  <si>
    <t>{{value}}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</si>
</sst>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2" formatCode="dd/mm/yyyy;@"/>
    <numFmt numFmtId="173" formatCode="#,##0;[Red]\(#,##0\);\-"/>
    <numFmt numFmtId="176" formatCode="0%;[Red]\(0%\);\-"/>
    <numFmt numFmtId="177" formatCode="0.0%;[Red]\(0.0%\);\-"/>
    <numFmt numFmtId="181" formatCode="#,##0.000;\(#,##0.000\);\-"/>
    <numFmt numFmtId="184" formatCode="#,##0.0;[Red]\(#,##0.0\);\-"/>
    <numFmt numFmtId="185" formatCode="dd/mm/yy;@"/>
    <numFmt numFmtId="188" formatCode="0;[Red]0"/>
    <numFmt numFmtId="201" formatCode="#,##0.000;[Red]#,##0.000"/>
  </numFmts>
  <fonts count="43" x14ac:knownFonts="1">
    <font>
      <sz val="10"/>
      <name val="Calibri"/>
      <family val="2"/>
    </font>
    <font>
      <sz val="8"/>
      <name val="Arial"/>
      <family val="2"/>
    </font>
    <font>
      <b/>
      <sz val="10"/>
      <name val="Arial"/>
      <family val="2"/>
    </font>
    <font>
      <b/>
      <sz val="12"/>
      <color indexed="12"/>
      <name val="Arial"/>
      <family val="2"/>
    </font>
    <font>
      <b/>
      <sz val="14"/>
      <color indexed="62"/>
      <name val="Arial"/>
      <family val="2"/>
    </font>
    <font>
      <sz val="10"/>
      <name val="Arial"/>
      <family val="2"/>
    </font>
    <font>
      <b/>
      <sz val="16"/>
      <color indexed="62"/>
      <name val="Arial"/>
      <family val="2"/>
    </font>
    <font>
      <b/>
      <u/>
      <sz val="12"/>
      <color indexed="12"/>
      <name val="Arial"/>
      <family val="2"/>
    </font>
    <font>
      <b/>
      <sz val="12"/>
      <color indexed="62"/>
      <name val="Arial"/>
      <family val="2"/>
    </font>
    <font>
      <sz val="10"/>
      <color indexed="18"/>
      <name val="Arial"/>
      <family val="2"/>
    </font>
    <font>
      <sz val="8"/>
      <name val="Calibri"/>
      <family val="2"/>
    </font>
    <font>
      <sz val="10"/>
      <name val="Calibri"/>
      <family val="2"/>
    </font>
    <font>
      <sz val="10"/>
      <color indexed="9"/>
      <name val="Calibri"/>
      <family val="2"/>
    </font>
    <font>
      <b/>
      <sz val="10"/>
      <name val="Calibri"/>
      <family val="2"/>
    </font>
    <font>
      <b/>
      <sz val="11"/>
      <color indexed="62"/>
      <name val="Arial"/>
      <family val="2"/>
    </font>
    <font>
      <b/>
      <sz val="10"/>
      <color indexed="10"/>
      <name val="Calibri"/>
      <family val="2"/>
    </font>
    <font>
      <b/>
      <i/>
      <sz val="18"/>
      <color indexed="62"/>
      <name val="Arial"/>
      <family val="2"/>
    </font>
    <font>
      <b/>
      <sz val="8"/>
      <name val="Arial"/>
      <family val="2"/>
    </font>
    <font>
      <b/>
      <sz val="16"/>
      <color indexed="23"/>
      <name val="Calibri"/>
      <family val="2"/>
    </font>
    <font>
      <b/>
      <sz val="26"/>
      <color indexed="10"/>
      <name val="Calibri"/>
      <family val="2"/>
    </font>
    <font>
      <b/>
      <sz val="10"/>
      <color indexed="18"/>
      <name val="Arial"/>
      <family val="2"/>
    </font>
    <font>
      <b/>
      <sz val="10"/>
      <color indexed="10"/>
      <name val="Arial"/>
      <family val="2"/>
    </font>
    <font>
      <b/>
      <sz val="12"/>
      <color indexed="10"/>
      <name val="Arial"/>
      <family val="2"/>
    </font>
    <font>
      <sz val="9"/>
      <name val="Arial"/>
      <family val="2"/>
    </font>
    <font>
      <b/>
      <sz val="10"/>
      <color indexed="10"/>
      <name val="Arial"/>
      <family val="2"/>
    </font>
    <font>
      <sz val="10"/>
      <color indexed="10"/>
      <name val="Arial"/>
      <family val="2"/>
    </font>
    <font>
      <sz val="10"/>
      <color indexed="10"/>
      <name val="Calibri"/>
      <family val="2"/>
    </font>
    <font>
      <b/>
      <sz val="12"/>
      <color indexed="12"/>
      <name val="Arial"/>
      <family val="2"/>
    </font>
    <font>
      <sz val="10"/>
      <color indexed="22"/>
      <name val="Calibri"/>
      <family val="2"/>
    </font>
    <font>
      <b/>
      <sz val="12"/>
      <name val="Calibri"/>
      <family val="2"/>
    </font>
    <font>
      <b/>
      <sz val="12"/>
      <name val="Arial"/>
      <family val="2"/>
    </font>
    <font>
      <b/>
      <sz val="12"/>
      <color indexed="8"/>
      <name val="Arial"/>
      <family val="2"/>
    </font>
    <font>
      <b/>
      <sz val="12"/>
      <color indexed="8"/>
      <name val="Calibri"/>
      <family val="2"/>
    </font>
    <font>
      <b/>
      <sz val="12"/>
      <color indexed="10"/>
      <name val="Calibri"/>
      <family val="2"/>
    </font>
    <font>
      <b/>
      <i/>
      <sz val="11"/>
      <color indexed="10"/>
      <name val="Calibri"/>
      <family val="2"/>
    </font>
    <font>
      <b/>
      <u/>
      <sz val="12"/>
      <color indexed="12"/>
      <name val="Arial"/>
      <family val="2"/>
    </font>
    <font>
      <b/>
      <sz val="12"/>
      <color indexed="10"/>
      <name val="Arial"/>
      <family val="2"/>
    </font>
    <font>
      <b/>
      <sz val="10"/>
      <color indexed="10"/>
      <name val="Arial"/>
      <family val="2"/>
    </font>
    <font>
      <sz val="10"/>
      <color indexed="10"/>
      <name val="Arial"/>
      <family val="2"/>
    </font>
    <font>
      <u/>
      <sz val="10"/>
      <color theme="10"/>
      <name val="Calibri"/>
      <family val="2"/>
    </font>
    <font>
      <b/>
      <sz val="12"/>
      <color rgb="FFFF0000"/>
      <name val="Arial"/>
      <family val="2"/>
    </font>
    <font>
      <b/>
      <sz val="12"/>
      <color rgb="FF333399"/>
      <name val="Arial"/>
      <family val="2"/>
    </font>
    <font>
      <sz val="11"/>
      <color rgb="FFFF0000"/>
      <name val="Calibri"/>
      <family val="2"/>
      <scheme val="minor"/>
    </font>
  </fonts>
  <fills count="16">
    <fill>
      <patternFill patternType="none"/>
    </fill>
    <fill>
      <patternFill patternType="gray125"/>
    </fill>
    <fill>
      <patternFill patternType="solid">
        <fgColor indexed="46"/>
        <bgColor indexed="64"/>
      </patternFill>
    </fill>
    <fill>
      <patternFill patternType="solid">
        <fgColor indexed="29"/>
        <bgColor indexed="64"/>
      </patternFill>
    </fill>
    <fill>
      <patternFill patternType="solid">
        <fgColor indexed="43"/>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42"/>
        <bgColor indexed="64"/>
      </patternFill>
    </fill>
    <fill>
      <patternFill patternType="solid">
        <fgColor indexed="55"/>
        <bgColor indexed="64"/>
      </patternFill>
    </fill>
    <fill>
      <patternFill patternType="solid">
        <fgColor indexed="45"/>
        <bgColor indexed="64"/>
      </patternFill>
    </fill>
    <fill>
      <patternFill patternType="solid">
        <fgColor indexed="9"/>
        <bgColor indexed="64"/>
      </patternFill>
    </fill>
    <fill>
      <patternFill patternType="solid">
        <fgColor indexed="52"/>
        <bgColor indexed="64"/>
      </patternFill>
    </fill>
    <fill>
      <patternFill patternType="solid">
        <fgColor indexed="10"/>
        <bgColor indexed="64"/>
      </patternFill>
    </fill>
    <fill>
      <patternFill patternType="solid">
        <fgColor rgb="FFFFCCCC"/>
        <bgColor indexed="64"/>
      </patternFill>
    </fill>
    <fill>
      <patternFill patternType="solid">
        <fgColor rgb="FFFFCC66"/>
        <bgColor indexed="64"/>
      </patternFill>
    </fill>
  </fills>
  <borders count="73">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right/>
      <top/>
      <bottom style="medium">
        <color indexed="62"/>
      </bottom>
      <diagonal/>
    </border>
    <border>
      <left/>
      <right/>
      <top style="thick">
        <color indexed="62"/>
      </top>
      <bottom/>
      <diagonal/>
    </border>
    <border>
      <left/>
      <right/>
      <top style="medium">
        <color indexed="62"/>
      </top>
      <bottom style="medium">
        <color indexed="62"/>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style="thin">
        <color indexed="22"/>
      </right>
      <top style="thin">
        <color indexed="64"/>
      </top>
      <bottom style="thin">
        <color indexed="22"/>
      </bottom>
      <diagonal/>
    </border>
    <border>
      <left style="thin">
        <color indexed="64"/>
      </left>
      <right style="thin">
        <color indexed="22"/>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64"/>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
      <left/>
      <right/>
      <top style="medium">
        <color indexed="62"/>
      </top>
      <bottom/>
      <diagonal/>
    </border>
    <border>
      <left style="thin">
        <color indexed="64"/>
      </left>
      <right style="thin">
        <color indexed="22"/>
      </right>
      <top style="thin">
        <color indexed="22"/>
      </top>
      <bottom/>
      <diagonal/>
    </border>
    <border>
      <left style="thin">
        <color indexed="22"/>
      </left>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22"/>
      </left>
      <right style="thin">
        <color indexed="64"/>
      </right>
      <top/>
      <bottom style="thin">
        <color indexed="22"/>
      </bottom>
      <diagonal/>
    </border>
    <border>
      <left style="thin">
        <color indexed="22"/>
      </left>
      <right style="thin">
        <color indexed="64"/>
      </right>
      <top style="thin">
        <color indexed="22"/>
      </top>
      <bottom style="thin">
        <color indexed="64"/>
      </bottom>
      <diagonal/>
    </border>
    <border>
      <left style="thin">
        <color indexed="22"/>
      </left>
      <right/>
      <top/>
      <bottom style="thin">
        <color indexed="22"/>
      </bottom>
      <diagonal/>
    </border>
    <border>
      <left style="thin">
        <color indexed="22"/>
      </left>
      <right/>
      <top style="thin">
        <color indexed="64"/>
      </top>
      <bottom style="thin">
        <color indexed="22"/>
      </bottom>
      <diagonal/>
    </border>
    <border>
      <left style="thin">
        <color indexed="22"/>
      </left>
      <right/>
      <top style="thin">
        <color indexed="22"/>
      </top>
      <bottom/>
      <diagonal/>
    </border>
    <border>
      <left style="thin">
        <color indexed="22"/>
      </left>
      <right/>
      <top style="thin">
        <color indexed="22"/>
      </top>
      <bottom style="thin">
        <color indexed="64"/>
      </bottom>
      <diagonal/>
    </border>
    <border>
      <left/>
      <right style="thin">
        <color indexed="22"/>
      </right>
      <top style="thin">
        <color indexed="22"/>
      </top>
      <bottom style="thin">
        <color indexed="22"/>
      </bottom>
      <diagonal/>
    </border>
    <border>
      <left/>
      <right style="thin">
        <color indexed="22"/>
      </right>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bottom style="thin">
        <color indexed="22"/>
      </bottom>
      <diagonal/>
    </border>
    <border>
      <left style="thin">
        <color indexed="64"/>
      </left>
      <right style="thin">
        <color indexed="64"/>
      </right>
      <top style="thin">
        <color indexed="22"/>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22"/>
      </left>
      <right style="thin">
        <color indexed="22"/>
      </right>
      <top style="thin">
        <color indexed="64"/>
      </top>
      <bottom style="thin">
        <color indexed="64"/>
      </bottom>
      <diagonal/>
    </border>
    <border>
      <left style="thin">
        <color indexed="22"/>
      </left>
      <right/>
      <top style="thin">
        <color indexed="64"/>
      </top>
      <bottom style="thin">
        <color indexed="64"/>
      </bottom>
      <diagonal/>
    </border>
    <border>
      <left/>
      <right style="thin">
        <color indexed="22"/>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22"/>
      </left>
      <right style="thin">
        <color indexed="64"/>
      </right>
      <top style="thin">
        <color indexed="64"/>
      </top>
      <bottom style="thin">
        <color indexed="22"/>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22"/>
      </bottom>
      <diagonal/>
    </border>
    <border>
      <left style="thin">
        <color indexed="22"/>
      </left>
      <right/>
      <top/>
      <bottom/>
      <diagonal/>
    </border>
    <border>
      <left style="thin">
        <color indexed="64"/>
      </left>
      <right style="thin">
        <color indexed="64"/>
      </right>
      <top style="thin">
        <color indexed="22"/>
      </top>
      <bottom/>
      <diagonal/>
    </border>
    <border>
      <left style="thin">
        <color indexed="64"/>
      </left>
      <right style="thin">
        <color indexed="64"/>
      </right>
      <top style="thin">
        <color indexed="22"/>
      </top>
      <bottom style="thin">
        <color indexed="55"/>
      </bottom>
      <diagonal/>
    </border>
    <border>
      <left style="thin">
        <color indexed="64"/>
      </left>
      <right style="thin">
        <color indexed="64"/>
      </right>
      <top/>
      <bottom/>
      <diagonal/>
    </border>
    <border>
      <left style="thin">
        <color indexed="64"/>
      </left>
      <right/>
      <top style="thin">
        <color indexed="64"/>
      </top>
      <bottom style="thin">
        <color indexed="55"/>
      </bottom>
      <diagonal/>
    </border>
    <border>
      <left style="thin">
        <color indexed="55"/>
      </left>
      <right/>
      <top style="thin">
        <color indexed="64"/>
      </top>
      <bottom style="thin">
        <color indexed="55"/>
      </bottom>
      <diagonal/>
    </border>
    <border>
      <left/>
      <right/>
      <top style="thin">
        <color indexed="64"/>
      </top>
      <bottom style="thin">
        <color indexed="55"/>
      </bottom>
      <diagonal/>
    </border>
    <border>
      <left/>
      <right style="thin">
        <color indexed="64"/>
      </right>
      <top style="thin">
        <color indexed="64"/>
      </top>
      <bottom style="thin">
        <color indexed="55"/>
      </bottom>
      <diagonal/>
    </border>
    <border>
      <left style="thin">
        <color indexed="64"/>
      </left>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style="thin">
        <color indexed="64"/>
      </left>
      <right/>
      <top style="thin">
        <color indexed="55"/>
      </top>
      <bottom/>
      <diagonal/>
    </border>
    <border>
      <left style="thin">
        <color indexed="55"/>
      </left>
      <right/>
      <top style="thin">
        <color indexed="55"/>
      </top>
      <bottom style="thin">
        <color indexed="64"/>
      </bottom>
      <diagonal/>
    </border>
    <border>
      <left/>
      <right/>
      <top style="thin">
        <color indexed="55"/>
      </top>
      <bottom style="thin">
        <color indexed="64"/>
      </bottom>
      <diagonal/>
    </border>
    <border>
      <left/>
      <right style="thin">
        <color indexed="64"/>
      </right>
      <top style="thin">
        <color indexed="55"/>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22"/>
      </left>
      <right style="thin">
        <color indexed="64"/>
      </right>
      <top style="thin">
        <color indexed="64"/>
      </top>
      <bottom/>
      <diagonal/>
    </border>
    <border>
      <left style="thin">
        <color indexed="22"/>
      </left>
      <right style="thin">
        <color indexed="64"/>
      </right>
      <top style="thin">
        <color indexed="55"/>
      </top>
      <bottom style="thin">
        <color indexed="55"/>
      </bottom>
      <diagonal/>
    </border>
    <border>
      <left style="thin">
        <color indexed="64"/>
      </left>
      <right/>
      <top style="thin">
        <color indexed="55"/>
      </top>
      <bottom style="thin">
        <color indexed="64"/>
      </bottom>
      <diagonal/>
    </border>
    <border>
      <left style="thin">
        <color indexed="22"/>
      </left>
      <right style="thin">
        <color indexed="64"/>
      </right>
      <top style="thin">
        <color indexed="55"/>
      </top>
      <bottom style="thin">
        <color indexed="64"/>
      </bottom>
      <diagonal/>
    </border>
    <border>
      <left/>
      <right/>
      <top style="medium">
        <color indexed="62"/>
      </top>
      <bottom style="thin">
        <color indexed="64"/>
      </bottom>
      <diagonal/>
    </border>
    <border>
      <left style="thin">
        <color indexed="64"/>
      </left>
      <right style="thin">
        <color indexed="22"/>
      </right>
      <top/>
      <bottom/>
      <diagonal/>
    </border>
    <border>
      <left style="thin">
        <color indexed="64"/>
      </left>
      <right style="thin">
        <color indexed="22"/>
      </right>
      <top style="thin">
        <color indexed="55"/>
      </top>
      <bottom/>
      <diagonal/>
    </border>
    <border>
      <left style="thin">
        <color indexed="64"/>
      </left>
      <right style="thin">
        <color indexed="22"/>
      </right>
      <top/>
      <bottom style="thin">
        <color indexed="55"/>
      </bottom>
      <diagonal/>
    </border>
    <border>
      <left style="thin">
        <color indexed="64"/>
      </left>
      <right style="thin">
        <color indexed="22"/>
      </right>
      <top/>
      <bottom style="thin">
        <color indexed="64"/>
      </bottom>
      <diagonal/>
    </border>
    <border>
      <left/>
      <right/>
      <top style="thin">
        <color indexed="22"/>
      </top>
      <bottom style="thin">
        <color indexed="22"/>
      </bottom>
      <diagonal/>
    </border>
    <border>
      <left/>
      <right/>
      <top style="thin">
        <color indexed="64"/>
      </top>
      <bottom style="thin">
        <color indexed="22"/>
      </bottom>
      <diagonal/>
    </border>
    <border>
      <left/>
      <right style="thin">
        <color indexed="22"/>
      </right>
      <top style="thin">
        <color indexed="64"/>
      </top>
      <bottom style="thin">
        <color indexed="22"/>
      </bottom>
      <diagonal/>
    </border>
  </borders>
  <cellStyleXfs count="38">
    <xf numFmtId="0" fontId="0" fillId="0" borderId="0"/>
    <xf numFmtId="0" fontId="39" fillId="0" borderId="0" applyNumberFormat="0" applyFill="0" applyBorder="0" applyAlignment="0" applyProtection="0"/>
    <xf numFmtId="0" fontId="11" fillId="2" borderId="2">
      <alignment horizontal="center" vertical="center" wrapText="1"/>
    </xf>
    <xf numFmtId="0" fontId="9" fillId="0" borderId="1">
      <alignment horizontal="center" vertical="center"/>
    </xf>
    <xf numFmtId="0" fontId="9" fillId="0" borderId="1">
      <alignment horizontal="left" vertical="center" indent="1"/>
    </xf>
    <xf numFmtId="0" fontId="9" fillId="0" borderId="1">
      <alignment horizontal="left" vertical="center" indent="1"/>
    </xf>
    <xf numFmtId="0" fontId="40" fillId="14" borderId="1">
      <alignment horizontal="left" vertical="center" indent="1"/>
    </xf>
    <xf numFmtId="172" fontId="5" fillId="0" borderId="1">
      <alignment horizontal="center" vertical="center"/>
    </xf>
    <xf numFmtId="185" fontId="23" fillId="0" borderId="1">
      <alignment horizontal="center" vertical="center"/>
    </xf>
    <xf numFmtId="172" fontId="5" fillId="4" borderId="1">
      <alignment horizontal="center" vertical="center"/>
      <protection locked="0"/>
    </xf>
    <xf numFmtId="0" fontId="5" fillId="0" borderId="3">
      <alignment horizontal="left" vertical="center" indent="1"/>
    </xf>
    <xf numFmtId="0" fontId="5" fillId="0" borderId="4">
      <alignment horizontal="left" vertical="center" indent="1"/>
    </xf>
    <xf numFmtId="0" fontId="5" fillId="15" borderId="1">
      <alignment horizontal="center" vertical="center" wrapText="1"/>
    </xf>
    <xf numFmtId="0" fontId="5" fillId="15" borderId="1">
      <alignment horizontal="left" vertical="center" wrapText="1" indent="1"/>
    </xf>
    <xf numFmtId="0" fontId="7" fillId="0" borderId="0">
      <alignment horizontal="left" vertical="center"/>
    </xf>
    <xf numFmtId="0" fontId="41" fillId="0" borderId="0">
      <alignment horizontal="left" vertical="center" indent="1"/>
    </xf>
    <xf numFmtId="172" fontId="16" fillId="0" borderId="0">
      <alignment horizontal="left" vertical="center" indent="1"/>
    </xf>
    <xf numFmtId="0" fontId="5" fillId="0" borderId="0">
      <alignment horizontal="left" vertical="center" indent="1"/>
    </xf>
    <xf numFmtId="173" fontId="5" fillId="0" borderId="1">
      <alignment horizontal="right" vertical="center" indent="1"/>
    </xf>
    <xf numFmtId="184" fontId="5" fillId="0" borderId="1">
      <alignment horizontal="right" vertical="center" indent="1"/>
    </xf>
    <xf numFmtId="181" fontId="5" fillId="0" borderId="1">
      <alignment horizontal="right" vertical="center" indent="1"/>
    </xf>
    <xf numFmtId="173" fontId="5" fillId="4" borderId="1">
      <alignment horizontal="right" vertical="center" indent="1"/>
      <protection locked="0"/>
    </xf>
    <xf numFmtId="184" fontId="5" fillId="4" borderId="1">
      <alignment horizontal="right" vertical="center" indent="1"/>
      <protection locked="0"/>
    </xf>
    <xf numFmtId="181" fontId="5" fillId="4" borderId="1">
      <alignment horizontal="right" vertical="center" indent="1"/>
      <protection locked="0"/>
    </xf>
    <xf numFmtId="176" fontId="5" fillId="0" borderId="1">
      <alignment horizontal="right" vertical="center" indent="1"/>
    </xf>
    <xf numFmtId="177" fontId="5" fillId="0" borderId="1">
      <alignment horizontal="right" vertical="center" indent="1"/>
    </xf>
    <xf numFmtId="176" fontId="5" fillId="4" borderId="1">
      <alignment horizontal="right" vertical="center" indent="1"/>
      <protection locked="0"/>
    </xf>
    <xf numFmtId="177" fontId="5" fillId="4" borderId="1">
      <alignment horizontal="center" vertical="center"/>
      <protection locked="0"/>
    </xf>
    <xf numFmtId="0" fontId="4" fillId="6" borderId="5">
      <alignment horizontal="left" vertical="center" indent="1"/>
    </xf>
    <xf numFmtId="0" fontId="6" fillId="0" borderId="0">
      <alignment horizontal="left" vertical="center"/>
    </xf>
    <xf numFmtId="0" fontId="2" fillId="7" borderId="6">
      <alignment horizontal="center" vertical="center" wrapText="1"/>
    </xf>
    <xf numFmtId="0" fontId="5" fillId="7" borderId="6">
      <alignment horizontal="center" vertical="center" wrapText="1"/>
    </xf>
    <xf numFmtId="0" fontId="2" fillId="7" borderId="6">
      <alignment horizontal="left" vertical="center" indent="1"/>
    </xf>
    <xf numFmtId="0" fontId="5" fillId="7" borderId="6">
      <alignment horizontal="left" vertical="center" indent="1"/>
    </xf>
    <xf numFmtId="0" fontId="5" fillId="0" borderId="1">
      <alignment horizontal="left" vertical="center" indent="1"/>
    </xf>
    <xf numFmtId="0" fontId="5" fillId="4" borderId="1">
      <alignment horizontal="left" vertical="center" wrapText="1" indent="1"/>
      <protection locked="0"/>
    </xf>
    <xf numFmtId="0" fontId="5" fillId="8" borderId="1">
      <alignment horizontal="center" vertical="center" wrapText="1"/>
      <protection locked="0"/>
    </xf>
    <xf numFmtId="0" fontId="42" fillId="0" borderId="0" applyNumberFormat="0" applyFill="0" applyBorder="0" applyAlignment="0" applyProtection="0"/>
  </cellStyleXfs>
  <cellXfs count="383">
    <xf numFmtId="0" fontId="0" fillId="0" borderId="0" xfId="0"/>
    <xf numFmtId="181" fontId="5" fillId="0" borderId="1" xfId="20">
      <alignment horizontal="right" vertical="center" indent="1"/>
    </xf>
    <xf numFmtId="0" fontId="11" fillId="2" borderId="2" xfId="2">
      <alignment horizontal="center" vertical="center" wrapText="1"/>
    </xf>
    <xf numFmtId="0" fontId="2" fillId="7" borderId="6" xfId="30">
      <alignment horizontal="center" vertical="center" wrapText="1"/>
    </xf>
    <xf numFmtId="0" fontId="6" fillId="0" borderId="0" xfId="29" applyAlignment="1">
      <alignment vertical="center"/>
    </xf>
    <xf numFmtId="0" fontId="5" fillId="4" borderId="1" xfId="35">
      <alignment horizontal="left" vertical="center" wrapText="1" indent="1"/>
      <protection locked="0"/>
    </xf>
    <xf numFmtId="0" fontId="4" fillId="6" borderId="5" xfId="28">
      <alignment horizontal="left" vertical="center" indent="1"/>
    </xf>
    <xf numFmtId="0" fontId="5" fillId="0" borderId="3" xfId="10">
      <alignment horizontal="left" vertical="center" indent="1"/>
    </xf>
    <xf numFmtId="0" fontId="6" fillId="0" borderId="0" xfId="29">
      <alignment horizontal="left" vertical="center"/>
    </xf>
    <xf numFmtId="0" fontId="5" fillId="7" borderId="6" xfId="31">
      <alignment horizontal="center" vertical="center" wrapText="1"/>
    </xf>
    <xf numFmtId="0" fontId="3" fillId="0" borderId="0" xfId="0" applyFont="1" applyAlignment="1">
      <alignment horizontal="left" vertical="center" indent="1"/>
    </xf>
    <xf numFmtId="0" fontId="0" fillId="0" borderId="0" xfId="0" applyAlignment="1">
      <alignment horizontal="center" vertical="center"/>
    </xf>
    <xf numFmtId="173" fontId="5" fillId="4" borderId="1" xfId="21">
      <alignment horizontal="right" vertical="center" indent="1"/>
      <protection locked="0"/>
    </xf>
    <xf numFmtId="173" fontId="5" fillId="0" borderId="1" xfId="18">
      <alignment horizontal="right" vertical="center" indent="1"/>
    </xf>
    <xf numFmtId="0" fontId="5" fillId="0" borderId="1" xfId="34">
      <alignment horizontal="left" vertical="center" indent="1"/>
    </xf>
    <xf numFmtId="0" fontId="2" fillId="7" borderId="6" xfId="32">
      <alignment horizontal="left" vertical="center" indent="1"/>
    </xf>
    <xf numFmtId="0" fontId="5" fillId="15" borderId="1" xfId="13">
      <alignment horizontal="left" vertical="center" wrapText="1" indent="1"/>
    </xf>
    <xf numFmtId="0" fontId="7" fillId="0" borderId="0" xfId="14" applyAlignment="1">
      <alignment horizontal="left" vertical="center"/>
    </xf>
    <xf numFmtId="0" fontId="6" fillId="0" borderId="0" xfId="29" applyAlignment="1">
      <alignment horizontal="left" vertical="center"/>
    </xf>
    <xf numFmtId="0" fontId="2" fillId="0" borderId="0" xfId="0" applyFont="1" applyAlignment="1">
      <alignment vertical="center"/>
    </xf>
    <xf numFmtId="173" fontId="5" fillId="4" borderId="1" xfId="21" applyAlignment="1" applyProtection="1">
      <alignment horizontal="center" vertical="center"/>
      <protection locked="0"/>
    </xf>
    <xf numFmtId="0" fontId="0" fillId="7" borderId="0" xfId="0" applyFill="1"/>
    <xf numFmtId="0" fontId="2" fillId="7" borderId="0" xfId="0" applyFont="1" applyFill="1" applyAlignment="1">
      <alignment vertical="center"/>
    </xf>
    <xf numFmtId="0" fontId="0" fillId="0" borderId="0" xfId="0" applyFill="1"/>
    <xf numFmtId="0" fontId="5" fillId="0" borderId="3" xfId="10" applyFill="1">
      <alignment horizontal="left" vertical="center" indent="1"/>
    </xf>
    <xf numFmtId="0" fontId="5" fillId="4" borderId="1" xfId="35" applyBorder="1">
      <alignment horizontal="left" vertical="center" wrapText="1" indent="1"/>
      <protection locked="0"/>
    </xf>
    <xf numFmtId="0" fontId="9" fillId="0" borderId="1" xfId="4">
      <alignment horizontal="left" vertical="center" indent="1"/>
    </xf>
    <xf numFmtId="0" fontId="9" fillId="0" borderId="1" xfId="3">
      <alignment horizontal="center" vertical="center"/>
    </xf>
    <xf numFmtId="0" fontId="9" fillId="0" borderId="1" xfId="3" quotePrefix="1">
      <alignment horizontal="center" vertical="center"/>
    </xf>
    <xf numFmtId="173" fontId="5" fillId="9" borderId="1" xfId="18" applyFill="1">
      <alignment horizontal="right" vertical="center" indent="1"/>
    </xf>
    <xf numFmtId="0" fontId="5" fillId="0" borderId="0" xfId="0" applyFont="1" applyFill="1" applyBorder="1"/>
    <xf numFmtId="0" fontId="0" fillId="0" borderId="0" xfId="0" applyAlignment="1">
      <alignment horizontal="center"/>
    </xf>
    <xf numFmtId="0" fontId="0" fillId="0" borderId="0" xfId="0" applyAlignment="1"/>
    <xf numFmtId="0" fontId="5" fillId="4" borderId="7" xfId="35" applyBorder="1">
      <alignment horizontal="left" vertical="center" wrapText="1" indent="1"/>
      <protection locked="0"/>
    </xf>
    <xf numFmtId="0" fontId="5" fillId="4" borderId="8" xfId="35" applyBorder="1">
      <alignment horizontal="left" vertical="center" wrapText="1" indent="1"/>
      <protection locked="0"/>
    </xf>
    <xf numFmtId="0" fontId="5" fillId="4" borderId="9" xfId="35" applyBorder="1">
      <alignment horizontal="left" vertical="center" wrapText="1" indent="1"/>
      <protection locked="0"/>
    </xf>
    <xf numFmtId="0" fontId="5" fillId="4" borderId="10" xfId="35" applyBorder="1">
      <alignment horizontal="left" vertical="center" wrapText="1" indent="1"/>
      <protection locked="0"/>
    </xf>
    <xf numFmtId="0" fontId="5" fillId="4" borderId="11" xfId="35" applyBorder="1">
      <alignment horizontal="left" vertical="center" wrapText="1" indent="1"/>
      <protection locked="0"/>
    </xf>
    <xf numFmtId="0" fontId="0" fillId="0" borderId="0" xfId="0" applyAlignment="1">
      <alignment vertical="center"/>
    </xf>
    <xf numFmtId="0" fontId="41" fillId="0" borderId="0" xfId="15" applyAlignment="1">
      <alignment horizontal="right" vertical="center" indent="1"/>
    </xf>
    <xf numFmtId="0" fontId="15" fillId="0" borderId="0" xfId="0" applyFont="1" applyAlignment="1">
      <alignment vertical="center"/>
    </xf>
    <xf numFmtId="0" fontId="17" fillId="7" borderId="6" xfId="30" applyFont="1">
      <alignment horizontal="center" vertical="center" wrapText="1"/>
    </xf>
    <xf numFmtId="172" fontId="16" fillId="0" borderId="0" xfId="16" applyBorder="1" applyAlignment="1">
      <alignment vertical="center"/>
    </xf>
    <xf numFmtId="0" fontId="5" fillId="0" borderId="0" xfId="11" applyBorder="1">
      <alignment horizontal="left" vertical="center" indent="1"/>
    </xf>
    <xf numFmtId="0" fontId="5" fillId="0" borderId="0" xfId="11" applyFill="1" applyBorder="1">
      <alignment horizontal="left" vertical="center" indent="1"/>
    </xf>
    <xf numFmtId="0" fontId="0" fillId="0" borderId="0" xfId="0" applyBorder="1"/>
    <xf numFmtId="0" fontId="0" fillId="7" borderId="0" xfId="0" applyFill="1" applyBorder="1"/>
    <xf numFmtId="0" fontId="0" fillId="0" borderId="0" xfId="0" applyFill="1" applyBorder="1"/>
    <xf numFmtId="172" fontId="16" fillId="0" borderId="0" xfId="16">
      <alignment horizontal="left" vertical="center" indent="1"/>
    </xf>
    <xf numFmtId="0" fontId="5" fillId="7" borderId="6" xfId="33" applyAlignment="1">
      <alignment horizontal="left" vertical="center"/>
    </xf>
    <xf numFmtId="173" fontId="5" fillId="4" borderId="1" xfId="21" applyAlignment="1">
      <alignment horizontal="center" vertical="center"/>
      <protection locked="0"/>
    </xf>
    <xf numFmtId="176" fontId="5" fillId="4" borderId="1" xfId="26" applyAlignment="1">
      <alignment horizontal="center" vertical="center"/>
      <protection locked="0"/>
    </xf>
    <xf numFmtId="0" fontId="5" fillId="0" borderId="1" xfId="34" applyAlignment="1">
      <alignment horizontal="left" vertical="center"/>
    </xf>
    <xf numFmtId="0" fontId="19" fillId="0" borderId="0" xfId="0" applyFont="1" applyAlignment="1">
      <alignment horizontal="left" indent="1"/>
    </xf>
    <xf numFmtId="0" fontId="12" fillId="0" borderId="0" xfId="0" applyFont="1" applyAlignment="1">
      <alignment horizontal="center"/>
    </xf>
    <xf numFmtId="172" fontId="5" fillId="4" borderId="1" xfId="9">
      <alignment horizontal="center" vertical="center"/>
      <protection locked="0"/>
    </xf>
    <xf numFmtId="0" fontId="5" fillId="4" borderId="12" xfId="35" applyBorder="1">
      <alignment horizontal="left" vertical="center" wrapText="1" indent="1"/>
      <protection locked="0"/>
    </xf>
    <xf numFmtId="0" fontId="5" fillId="4" borderId="13" xfId="35" applyBorder="1">
      <alignment horizontal="left" vertical="center" wrapText="1" indent="1"/>
      <protection locked="0"/>
    </xf>
    <xf numFmtId="0" fontId="5" fillId="4" borderId="14" xfId="35" applyBorder="1">
      <alignment horizontal="left" vertical="center" wrapText="1" indent="1"/>
      <protection locked="0"/>
    </xf>
    <xf numFmtId="0" fontId="5" fillId="15" borderId="1" xfId="12">
      <alignment horizontal="center" vertical="center" wrapText="1"/>
    </xf>
    <xf numFmtId="172" fontId="5" fillId="4" borderId="1" xfId="9" applyAlignment="1">
      <alignment horizontal="center" vertical="center"/>
      <protection locked="0"/>
    </xf>
    <xf numFmtId="0" fontId="0" fillId="0" borderId="15" xfId="0" applyBorder="1"/>
    <xf numFmtId="172" fontId="16" fillId="0" borderId="0" xfId="16" applyBorder="1">
      <alignment horizontal="left" vertical="center" indent="1"/>
    </xf>
    <xf numFmtId="0" fontId="7" fillId="0" borderId="0" xfId="14">
      <alignment horizontal="left" vertical="center"/>
    </xf>
    <xf numFmtId="0" fontId="0" fillId="9" borderId="0" xfId="0" applyFill="1"/>
    <xf numFmtId="0" fontId="41" fillId="0" borderId="0" xfId="15">
      <alignment horizontal="left" vertical="center" indent="1"/>
    </xf>
    <xf numFmtId="0" fontId="0" fillId="0" borderId="0" xfId="0" quotePrefix="1"/>
    <xf numFmtId="0" fontId="4" fillId="6" borderId="5" xfId="28" applyAlignment="1">
      <alignment horizontal="left" vertical="center"/>
    </xf>
    <xf numFmtId="181" fontId="5" fillId="4" borderId="1" xfId="23">
      <alignment horizontal="right" vertical="center" indent="1"/>
      <protection locked="0"/>
    </xf>
    <xf numFmtId="176" fontId="5" fillId="4" borderId="1" xfId="26">
      <alignment horizontal="right" vertical="center" indent="1"/>
      <protection locked="0"/>
    </xf>
    <xf numFmtId="0" fontId="5" fillId="4" borderId="16" xfId="35" applyBorder="1">
      <alignment horizontal="left" vertical="center" wrapText="1" indent="1"/>
      <protection locked="0"/>
    </xf>
    <xf numFmtId="0" fontId="20" fillId="0" borderId="1" xfId="4" applyFont="1">
      <alignment horizontal="left" vertical="center" indent="1"/>
    </xf>
    <xf numFmtId="176" fontId="5" fillId="0" borderId="1" xfId="24">
      <alignment horizontal="right" vertical="center" indent="1"/>
    </xf>
    <xf numFmtId="172" fontId="5" fillId="0" borderId="1" xfId="7">
      <alignment horizontal="center" vertical="center"/>
    </xf>
    <xf numFmtId="0" fontId="5" fillId="0" borderId="4" xfId="11">
      <alignment horizontal="left" vertical="center" indent="1"/>
    </xf>
    <xf numFmtId="0" fontId="5" fillId="7" borderId="6" xfId="33">
      <alignment horizontal="left" vertical="center" indent="1"/>
    </xf>
    <xf numFmtId="0" fontId="7" fillId="0" borderId="1" xfId="14" applyBorder="1">
      <alignment horizontal="left" vertical="center"/>
    </xf>
    <xf numFmtId="0" fontId="5" fillId="0" borderId="6" xfId="17" applyBorder="1">
      <alignment horizontal="left" vertical="center" indent="1"/>
    </xf>
    <xf numFmtId="172" fontId="16" fillId="0" borderId="6" xfId="16" applyBorder="1">
      <alignment horizontal="left" vertical="center" indent="1"/>
    </xf>
    <xf numFmtId="0" fontId="40" fillId="14" borderId="1" xfId="6">
      <alignment horizontal="left" vertical="center" indent="1"/>
    </xf>
    <xf numFmtId="0" fontId="2" fillId="7" borderId="6" xfId="33" applyFont="1">
      <alignment horizontal="left" vertical="center" indent="1"/>
    </xf>
    <xf numFmtId="0" fontId="21" fillId="0" borderId="1" xfId="3" applyFont="1">
      <alignment horizontal="center" vertical="center"/>
    </xf>
    <xf numFmtId="0" fontId="5" fillId="4" borderId="17" xfId="35" applyBorder="1">
      <alignment horizontal="left" vertical="center" wrapText="1" indent="1"/>
      <protection locked="0"/>
    </xf>
    <xf numFmtId="0" fontId="5" fillId="0" borderId="8" xfId="35" applyFill="1" applyBorder="1" applyAlignment="1">
      <alignment horizontal="center" vertical="center"/>
      <protection locked="0"/>
    </xf>
    <xf numFmtId="0" fontId="5" fillId="0" borderId="1" xfId="35" applyFill="1" applyBorder="1" applyAlignment="1">
      <alignment horizontal="center" vertical="center"/>
      <protection locked="0"/>
    </xf>
    <xf numFmtId="0" fontId="5" fillId="0" borderId="18" xfId="35" applyFill="1" applyBorder="1" applyAlignment="1">
      <alignment horizontal="center" vertical="center"/>
      <protection locked="0"/>
    </xf>
    <xf numFmtId="0" fontId="5" fillId="0" borderId="13" xfId="35" applyFill="1" applyBorder="1" applyAlignment="1">
      <alignment horizontal="center" vertical="center"/>
      <protection locked="0"/>
    </xf>
    <xf numFmtId="0" fontId="5" fillId="0" borderId="19" xfId="35" applyFill="1" applyBorder="1" applyAlignment="1">
      <alignment horizontal="center" vertical="center"/>
      <protection locked="0"/>
    </xf>
    <xf numFmtId="0" fontId="5" fillId="0" borderId="7" xfId="35" applyFill="1" applyBorder="1" applyAlignment="1">
      <alignment horizontal="center" vertical="center"/>
      <protection locked="0"/>
    </xf>
    <xf numFmtId="0" fontId="5" fillId="0" borderId="20" xfId="35" applyFill="1" applyBorder="1" applyAlignment="1">
      <alignment horizontal="center" vertical="center"/>
      <protection locked="0"/>
    </xf>
    <xf numFmtId="0" fontId="5" fillId="4" borderId="21" xfId="35" applyBorder="1">
      <alignment horizontal="left" vertical="center" wrapText="1" indent="1"/>
      <protection locked="0"/>
    </xf>
    <xf numFmtId="0" fontId="5" fillId="4" borderId="22" xfId="35" applyBorder="1" applyAlignment="1">
      <alignment horizontal="left" vertical="center" wrapText="1"/>
      <protection locked="0"/>
    </xf>
    <xf numFmtId="0" fontId="5" fillId="4" borderId="21" xfId="35" applyBorder="1" applyAlignment="1">
      <alignment horizontal="left" vertical="center" wrapText="1"/>
      <protection locked="0"/>
    </xf>
    <xf numFmtId="0" fontId="5" fillId="4" borderId="17" xfId="35" applyBorder="1" applyAlignment="1">
      <alignment horizontal="left" vertical="center" wrapText="1"/>
      <protection locked="0"/>
    </xf>
    <xf numFmtId="0" fontId="5" fillId="4" borderId="23" xfId="35" applyBorder="1" applyAlignment="1">
      <alignment horizontal="left" vertical="center" wrapText="1"/>
      <protection locked="0"/>
    </xf>
    <xf numFmtId="0" fontId="5" fillId="4" borderId="24" xfId="35" applyBorder="1" applyAlignment="1">
      <alignment horizontal="left" vertical="center" wrapText="1"/>
      <protection locked="0"/>
    </xf>
    <xf numFmtId="0" fontId="5" fillId="0" borderId="25" xfId="35" applyFill="1" applyBorder="1" applyAlignment="1">
      <alignment horizontal="center" vertical="center"/>
      <protection locked="0"/>
    </xf>
    <xf numFmtId="0" fontId="5" fillId="0" borderId="26" xfId="35" applyFill="1" applyBorder="1" applyAlignment="1">
      <alignment horizontal="center" vertical="center"/>
      <protection locked="0"/>
    </xf>
    <xf numFmtId="0" fontId="5" fillId="0" borderId="27" xfId="34" applyBorder="1" applyAlignment="1">
      <alignment horizontal="center" vertical="center"/>
    </xf>
    <xf numFmtId="0" fontId="5" fillId="0" borderId="28" xfId="34" applyBorder="1" applyAlignment="1">
      <alignment horizontal="center" vertical="center"/>
    </xf>
    <xf numFmtId="0" fontId="5" fillId="0" borderId="29" xfId="34" applyBorder="1" applyAlignment="1">
      <alignment horizontal="center" vertical="center"/>
    </xf>
    <xf numFmtId="0" fontId="5" fillId="0" borderId="9" xfId="35" applyFill="1" applyBorder="1" applyAlignment="1">
      <alignment horizontal="center" vertical="center"/>
      <protection locked="0"/>
    </xf>
    <xf numFmtId="0" fontId="5" fillId="0" borderId="10" xfId="35" applyFill="1" applyBorder="1" applyAlignment="1">
      <alignment horizontal="center" vertical="center"/>
      <protection locked="0"/>
    </xf>
    <xf numFmtId="0" fontId="5" fillId="0" borderId="11" xfId="35" applyFill="1" applyBorder="1" applyAlignment="1">
      <alignment horizontal="center" vertical="center"/>
      <protection locked="0"/>
    </xf>
    <xf numFmtId="0" fontId="6" fillId="0" borderId="0" xfId="29" applyAlignment="1">
      <alignment horizontal="right" vertical="center"/>
    </xf>
    <xf numFmtId="176" fontId="2" fillId="0" borderId="1" xfId="24" applyFont="1">
      <alignment horizontal="right" vertical="center" indent="1"/>
    </xf>
    <xf numFmtId="0" fontId="9" fillId="0" borderId="1" xfId="4" applyAlignment="1">
      <alignment horizontal="center" vertical="center"/>
    </xf>
    <xf numFmtId="0" fontId="9" fillId="0" borderId="1" xfId="4" applyAlignment="1">
      <alignment horizontal="left" vertical="center" wrapText="1" indent="1"/>
    </xf>
    <xf numFmtId="0" fontId="2" fillId="7" borderId="30" xfId="32" applyBorder="1" applyAlignment="1">
      <alignment horizontal="left" vertical="center" wrapText="1" indent="1"/>
    </xf>
    <xf numFmtId="0" fontId="5" fillId="15" borderId="1" xfId="12" quotePrefix="1">
      <alignment horizontal="center" vertical="center" wrapText="1"/>
    </xf>
    <xf numFmtId="0" fontId="22" fillId="0" borderId="0" xfId="15" applyFont="1">
      <alignment horizontal="left" vertical="center" indent="1"/>
    </xf>
    <xf numFmtId="0" fontId="4" fillId="6" borderId="5" xfId="28" quotePrefix="1">
      <alignment horizontal="left" vertical="center" indent="1"/>
    </xf>
    <xf numFmtId="0" fontId="3" fillId="4" borderId="6" xfId="0" applyFont="1" applyFill="1" applyBorder="1" applyAlignment="1" applyProtection="1">
      <alignment horizontal="left" vertical="center" indent="1"/>
      <protection locked="0"/>
    </xf>
    <xf numFmtId="173" fontId="5" fillId="0" borderId="1" xfId="18" applyNumberFormat="1">
      <alignment horizontal="right" vertical="center" indent="1"/>
    </xf>
    <xf numFmtId="173" fontId="5" fillId="9" borderId="1" xfId="21" applyFill="1">
      <alignment horizontal="right" vertical="center" indent="1"/>
      <protection locked="0"/>
    </xf>
    <xf numFmtId="14" fontId="5" fillId="4" borderId="1" xfId="35" applyNumberFormat="1">
      <alignment horizontal="left" vertical="center" wrapText="1" indent="1"/>
      <protection locked="0"/>
    </xf>
    <xf numFmtId="0" fontId="24" fillId="0" borderId="1" xfId="3" applyFont="1">
      <alignment horizontal="center" vertical="center"/>
    </xf>
    <xf numFmtId="184" fontId="5" fillId="4" borderId="1" xfId="22">
      <alignment horizontal="right" vertical="center" indent="1"/>
      <protection locked="0"/>
    </xf>
    <xf numFmtId="14" fontId="5" fillId="4" borderId="1" xfId="35" applyNumberFormat="1" applyAlignment="1">
      <alignment horizontal="center" vertical="center" wrapText="1"/>
      <protection locked="0"/>
    </xf>
    <xf numFmtId="173" fontId="5" fillId="0" borderId="1" xfId="18" applyFont="1">
      <alignment horizontal="right" vertical="center" indent="1"/>
    </xf>
    <xf numFmtId="0" fontId="13" fillId="0" borderId="0" xfId="0" applyFont="1" applyAlignment="1">
      <alignment vertical="center"/>
    </xf>
    <xf numFmtId="0" fontId="5" fillId="5" borderId="1" xfId="34" applyFill="1" applyAlignment="1">
      <alignment horizontal="center" vertical="center"/>
    </xf>
    <xf numFmtId="14" fontId="0" fillId="0" borderId="0" xfId="0" applyNumberFormat="1"/>
    <xf numFmtId="185" fontId="23" fillId="0" borderId="1" xfId="8">
      <alignment horizontal="center" vertical="center"/>
    </xf>
    <xf numFmtId="188" fontId="5" fillId="0" borderId="1" xfId="18" applyNumberFormat="1">
      <alignment horizontal="right" vertical="center" indent="1"/>
    </xf>
    <xf numFmtId="0" fontId="2" fillId="0" borderId="0" xfId="17" applyFont="1">
      <alignment horizontal="left" vertical="center" indent="1"/>
    </xf>
    <xf numFmtId="0" fontId="5" fillId="0" borderId="1" xfId="34" applyAlignment="1">
      <alignment horizontal="center" vertical="center"/>
    </xf>
    <xf numFmtId="184" fontId="5" fillId="0" borderId="1" xfId="19">
      <alignment horizontal="right" vertical="center" indent="1"/>
    </xf>
    <xf numFmtId="184" fontId="2" fillId="0" borderId="1" xfId="19" applyFont="1">
      <alignment horizontal="right" vertical="center" indent="1"/>
    </xf>
    <xf numFmtId="184" fontId="3" fillId="0" borderId="1" xfId="19" applyFont="1">
      <alignment horizontal="right" vertical="center" indent="1"/>
    </xf>
    <xf numFmtId="0" fontId="3" fillId="0" borderId="1" xfId="4" applyFont="1">
      <alignment horizontal="left" vertical="center" indent="1"/>
    </xf>
    <xf numFmtId="173" fontId="5" fillId="0" borderId="1" xfId="18" applyAlignment="1">
      <alignment horizontal="center" vertical="center"/>
    </xf>
    <xf numFmtId="0" fontId="12" fillId="0" borderId="0" xfId="0" applyFont="1"/>
    <xf numFmtId="184" fontId="5" fillId="0" borderId="0" xfId="11" applyNumberFormat="1" applyBorder="1">
      <alignment horizontal="left" vertical="center" indent="1"/>
    </xf>
    <xf numFmtId="0" fontId="0" fillId="0" borderId="31" xfId="0" applyBorder="1"/>
    <xf numFmtId="0" fontId="5" fillId="4" borderId="25" xfId="35" applyBorder="1" applyAlignment="1">
      <alignment horizontal="center" vertical="center" wrapText="1"/>
      <protection locked="0"/>
    </xf>
    <xf numFmtId="0" fontId="5" fillId="0" borderId="0" xfId="17">
      <alignment horizontal="left" vertical="center" indent="1"/>
    </xf>
    <xf numFmtId="184" fontId="3" fillId="0" borderId="32" xfId="19" applyFont="1" applyBorder="1">
      <alignment horizontal="right" vertical="center" indent="1"/>
    </xf>
    <xf numFmtId="0" fontId="3" fillId="0" borderId="17" xfId="34" applyFont="1" applyBorder="1">
      <alignment horizontal="left" vertical="center" indent="1"/>
    </xf>
    <xf numFmtId="0" fontId="2" fillId="0" borderId="17" xfId="4" applyFont="1" applyBorder="1">
      <alignment horizontal="left" vertical="center" indent="1"/>
    </xf>
    <xf numFmtId="184" fontId="3" fillId="0" borderId="25" xfId="19" applyFont="1" applyBorder="1">
      <alignment horizontal="right" vertical="center" indent="1"/>
    </xf>
    <xf numFmtId="0" fontId="9" fillId="0" borderId="25" xfId="4" applyBorder="1">
      <alignment horizontal="left" vertical="center" indent="1"/>
    </xf>
    <xf numFmtId="0" fontId="3" fillId="0" borderId="33" xfId="34" applyFont="1" applyBorder="1">
      <alignment horizontal="left" vertical="center" indent="1"/>
    </xf>
    <xf numFmtId="184" fontId="3" fillId="0" borderId="34" xfId="19" applyFont="1" applyBorder="1">
      <alignment horizontal="right" vertical="center" indent="1"/>
    </xf>
    <xf numFmtId="0" fontId="3" fillId="0" borderId="35" xfId="34" applyFont="1" applyBorder="1">
      <alignment horizontal="left" vertical="center" indent="1"/>
    </xf>
    <xf numFmtId="0" fontId="2" fillId="7" borderId="36" xfId="32" applyBorder="1">
      <alignment horizontal="left" vertical="center" indent="1"/>
    </xf>
    <xf numFmtId="0" fontId="5" fillId="7" borderId="6" xfId="34" applyFill="1" applyBorder="1" applyAlignment="1">
      <alignment horizontal="center" vertical="center"/>
    </xf>
    <xf numFmtId="0" fontId="5" fillId="4" borderId="25" xfId="34" applyFill="1" applyBorder="1" applyAlignment="1">
      <alignment horizontal="center" vertical="center"/>
    </xf>
    <xf numFmtId="0" fontId="0" fillId="8" borderId="6" xfId="0" applyFill="1" applyBorder="1" applyAlignment="1">
      <alignment horizontal="center" vertical="center"/>
    </xf>
    <xf numFmtId="0" fontId="0" fillId="5" borderId="6" xfId="0" applyFill="1" applyBorder="1" applyAlignment="1">
      <alignment horizontal="center" vertical="center"/>
    </xf>
    <xf numFmtId="173" fontId="2" fillId="0" borderId="1" xfId="18" applyFont="1">
      <alignment horizontal="right" vertical="center" indent="1"/>
    </xf>
    <xf numFmtId="177" fontId="5" fillId="0" borderId="1" xfId="25">
      <alignment horizontal="right" vertical="center" indent="1"/>
    </xf>
    <xf numFmtId="177" fontId="5" fillId="4" borderId="1" xfId="27">
      <alignment horizontal="center" vertical="center"/>
      <protection locked="0"/>
    </xf>
    <xf numFmtId="184" fontId="8" fillId="0" borderId="1" xfId="19" applyFont="1">
      <alignment horizontal="right" vertical="center" indent="1"/>
    </xf>
    <xf numFmtId="0" fontId="5" fillId="8" borderId="1" xfId="36">
      <alignment horizontal="center" vertical="center" wrapText="1"/>
      <protection locked="0"/>
    </xf>
    <xf numFmtId="0" fontId="5" fillId="8" borderId="1" xfId="36" applyAlignment="1">
      <alignment horizontal="center" vertical="center" wrapText="1"/>
      <protection locked="0"/>
    </xf>
    <xf numFmtId="0" fontId="5" fillId="10" borderId="25" xfId="34" applyFill="1" applyBorder="1" applyAlignment="1">
      <alignment horizontal="center" vertical="center"/>
    </xf>
    <xf numFmtId="0" fontId="5" fillId="0" borderId="0" xfId="11" applyBorder="1" applyAlignment="1">
      <alignment horizontal="center" vertical="center"/>
    </xf>
    <xf numFmtId="0" fontId="2" fillId="7" borderId="6" xfId="30" applyAlignment="1">
      <alignment horizontal="center" vertical="center" wrapText="1"/>
    </xf>
    <xf numFmtId="0" fontId="25" fillId="0" borderId="1" xfId="34" applyFont="1">
      <alignment horizontal="left" vertical="center" indent="1"/>
    </xf>
    <xf numFmtId="0" fontId="26" fillId="0" borderId="0" xfId="0" applyFont="1" applyAlignment="1">
      <alignment vertical="center"/>
    </xf>
    <xf numFmtId="0" fontId="0" fillId="0" borderId="0" xfId="0" applyAlignment="1">
      <alignment horizontal="right" vertical="center"/>
    </xf>
    <xf numFmtId="0" fontId="9" fillId="0" borderId="17" xfId="4" applyBorder="1" applyAlignment="1">
      <alignment horizontal="right" vertical="center" indent="1"/>
    </xf>
    <xf numFmtId="0" fontId="27" fillId="0" borderId="17" xfId="4" applyFont="1" applyBorder="1">
      <alignment horizontal="left" vertical="center" indent="1"/>
    </xf>
    <xf numFmtId="0" fontId="9" fillId="0" borderId="17" xfId="4" applyBorder="1">
      <alignment horizontal="left" vertical="center" indent="1"/>
    </xf>
    <xf numFmtId="0" fontId="2" fillId="7" borderId="6" xfId="30" applyBorder="1">
      <alignment horizontal="center" vertical="center" wrapText="1"/>
    </xf>
    <xf numFmtId="172" fontId="5" fillId="0" borderId="10" xfId="7" applyBorder="1">
      <alignment horizontal="center" vertical="center"/>
    </xf>
    <xf numFmtId="172" fontId="5" fillId="0" borderId="1" xfId="7" applyBorder="1">
      <alignment horizontal="center" vertical="center"/>
    </xf>
    <xf numFmtId="172" fontId="5" fillId="0" borderId="18" xfId="7" applyBorder="1">
      <alignment horizontal="center" vertical="center"/>
    </xf>
    <xf numFmtId="0" fontId="5" fillId="4" borderId="10" xfId="35" applyBorder="1" applyAlignment="1">
      <alignment horizontal="center" vertical="center" wrapText="1"/>
      <protection locked="0"/>
    </xf>
    <xf numFmtId="0" fontId="5" fillId="4" borderId="1" xfId="35" applyBorder="1" applyAlignment="1">
      <alignment horizontal="center" vertical="center" wrapText="1"/>
      <protection locked="0"/>
    </xf>
    <xf numFmtId="0" fontId="5" fillId="4" borderId="18" xfId="35" applyBorder="1" applyAlignment="1">
      <alignment horizontal="center" vertical="center" wrapText="1"/>
      <protection locked="0"/>
    </xf>
    <xf numFmtId="184" fontId="5" fillId="4" borderId="10" xfId="22" applyBorder="1">
      <alignment horizontal="right" vertical="center" indent="1"/>
      <protection locked="0"/>
    </xf>
    <xf numFmtId="184" fontId="5" fillId="4" borderId="1" xfId="22" applyBorder="1">
      <alignment horizontal="right" vertical="center" indent="1"/>
      <protection locked="0"/>
    </xf>
    <xf numFmtId="184" fontId="5" fillId="4" borderId="18" xfId="22" applyBorder="1">
      <alignment horizontal="right" vertical="center" indent="1"/>
      <protection locked="0"/>
    </xf>
    <xf numFmtId="184" fontId="5" fillId="4" borderId="11" xfId="22" applyBorder="1">
      <alignment horizontal="right" vertical="center" indent="1"/>
      <protection locked="0"/>
    </xf>
    <xf numFmtId="184" fontId="5" fillId="4" borderId="7" xfId="22" applyBorder="1">
      <alignment horizontal="right" vertical="center" indent="1"/>
      <protection locked="0"/>
    </xf>
    <xf numFmtId="184" fontId="5" fillId="4" borderId="20" xfId="22" applyBorder="1">
      <alignment horizontal="right" vertical="center" indent="1"/>
      <protection locked="0"/>
    </xf>
    <xf numFmtId="0" fontId="14" fillId="8" borderId="27" xfId="32" applyFont="1" applyFill="1" applyBorder="1">
      <alignment horizontal="left" vertical="center" indent="1"/>
    </xf>
    <xf numFmtId="0" fontId="14" fillId="2" borderId="27" xfId="32" applyFont="1" applyFill="1" applyBorder="1">
      <alignment horizontal="left" vertical="center" indent="1"/>
    </xf>
    <xf numFmtId="0" fontId="14" fillId="2" borderId="29" xfId="32" applyFont="1" applyFill="1" applyBorder="1">
      <alignment horizontal="left" vertical="center" indent="1"/>
    </xf>
    <xf numFmtId="14" fontId="5" fillId="4" borderId="1" xfId="35" applyNumberFormat="1" applyAlignment="1" applyProtection="1">
      <alignment horizontal="center" vertical="center" wrapText="1"/>
      <protection locked="0"/>
    </xf>
    <xf numFmtId="0" fontId="14" fillId="11" borderId="27" xfId="32" applyFont="1" applyFill="1" applyBorder="1">
      <alignment horizontal="left" vertical="center" indent="1"/>
    </xf>
    <xf numFmtId="0" fontId="14" fillId="11" borderId="29" xfId="32" applyFont="1" applyFill="1" applyBorder="1">
      <alignment horizontal="left" vertical="center" indent="1"/>
    </xf>
    <xf numFmtId="0" fontId="5" fillId="4" borderId="1" xfId="35" applyFont="1" applyAlignment="1">
      <alignment horizontal="center" vertical="center" wrapText="1"/>
      <protection locked="0"/>
    </xf>
    <xf numFmtId="0" fontId="14" fillId="11" borderId="37" xfId="32" applyFont="1" applyFill="1" applyBorder="1">
      <alignment horizontal="left" vertical="center" indent="1"/>
    </xf>
    <xf numFmtId="0" fontId="18" fillId="7" borderId="37" xfId="0" applyFont="1" applyFill="1" applyBorder="1" applyAlignment="1">
      <alignment horizontal="center" vertical="center" wrapText="1"/>
    </xf>
    <xf numFmtId="184" fontId="5" fillId="4" borderId="1" xfId="22" applyProtection="1">
      <alignment horizontal="right" vertical="center" indent="1"/>
      <protection locked="0"/>
    </xf>
    <xf numFmtId="0" fontId="28" fillId="7" borderId="0" xfId="0" applyFont="1" applyFill="1"/>
    <xf numFmtId="0" fontId="28" fillId="7" borderId="0" xfId="0" applyFont="1" applyFill="1" applyBorder="1"/>
    <xf numFmtId="0" fontId="28" fillId="0" borderId="0" xfId="0" applyFont="1"/>
    <xf numFmtId="184" fontId="3" fillId="0" borderId="12" xfId="19" applyFont="1" applyBorder="1">
      <alignment horizontal="right" vertical="center" indent="1"/>
    </xf>
    <xf numFmtId="184" fontId="3" fillId="0" borderId="13" xfId="19" applyFont="1" applyBorder="1">
      <alignment horizontal="right" vertical="center" indent="1"/>
    </xf>
    <xf numFmtId="184" fontId="3" fillId="0" borderId="19" xfId="19" applyFont="1" applyBorder="1">
      <alignment horizontal="right" vertical="center" indent="1"/>
    </xf>
    <xf numFmtId="172" fontId="5" fillId="0" borderId="9" xfId="7" applyBorder="1">
      <alignment horizontal="center" vertical="center"/>
    </xf>
    <xf numFmtId="172" fontId="5" fillId="0" borderId="8" xfId="7" applyBorder="1">
      <alignment horizontal="center" vertical="center"/>
    </xf>
    <xf numFmtId="172" fontId="5" fillId="0" borderId="38" xfId="7" applyBorder="1">
      <alignment horizontal="center" vertical="center"/>
    </xf>
    <xf numFmtId="0" fontId="0" fillId="0" borderId="39" xfId="0" applyBorder="1"/>
    <xf numFmtId="0" fontId="0" fillId="0" borderId="40" xfId="0" applyBorder="1"/>
    <xf numFmtId="0" fontId="14" fillId="11" borderId="41" xfId="32" applyFont="1" applyFill="1" applyBorder="1">
      <alignment horizontal="left" vertical="center" indent="1"/>
    </xf>
    <xf numFmtId="173" fontId="5" fillId="0" borderId="29" xfId="18" applyBorder="1">
      <alignment horizontal="right" vertical="center" indent="1"/>
    </xf>
    <xf numFmtId="0" fontId="14" fillId="9" borderId="41" xfId="32" applyFont="1" applyFill="1" applyBorder="1">
      <alignment horizontal="left" vertical="center" indent="1"/>
    </xf>
    <xf numFmtId="0" fontId="14" fillId="9" borderId="29" xfId="32" applyFont="1" applyFill="1" applyBorder="1">
      <alignment horizontal="left" vertical="center" indent="1"/>
    </xf>
    <xf numFmtId="0" fontId="14" fillId="6" borderId="41" xfId="32" applyFont="1" applyFill="1" applyBorder="1">
      <alignment horizontal="left" vertical="center" indent="1"/>
    </xf>
    <xf numFmtId="0" fontId="2" fillId="0" borderId="0" xfId="34" applyFont="1" applyBorder="1" applyAlignment="1">
      <alignment horizontal="center" vertical="center"/>
    </xf>
    <xf numFmtId="0" fontId="20" fillId="0" borderId="0" xfId="4" applyFont="1" applyBorder="1">
      <alignment horizontal="left" vertical="center" indent="1"/>
    </xf>
    <xf numFmtId="0" fontId="20" fillId="0" borderId="0" xfId="4" applyFont="1" applyBorder="1" applyAlignment="1">
      <alignment horizontal="left" vertical="center" indent="1"/>
    </xf>
    <xf numFmtId="0" fontId="5" fillId="0" borderId="42" xfId="34" applyFont="1" applyBorder="1" applyAlignment="1">
      <alignment horizontal="center" vertical="center"/>
    </xf>
    <xf numFmtId="0" fontId="20" fillId="0" borderId="42" xfId="4" applyFont="1" applyBorder="1">
      <alignment horizontal="left" vertical="center" indent="1"/>
    </xf>
    <xf numFmtId="173" fontId="5" fillId="0" borderId="43" xfId="18" applyBorder="1">
      <alignment horizontal="right" vertical="center" indent="1"/>
    </xf>
    <xf numFmtId="0" fontId="14" fillId="8" borderId="28" xfId="32" applyFont="1" applyFill="1" applyBorder="1">
      <alignment horizontal="left" vertical="center" indent="1"/>
    </xf>
    <xf numFmtId="0" fontId="14" fillId="11" borderId="28" xfId="32" applyFont="1" applyFill="1" applyBorder="1">
      <alignment horizontal="left" vertical="center" indent="1"/>
    </xf>
    <xf numFmtId="0" fontId="14" fillId="8" borderId="29" xfId="32" applyFont="1" applyFill="1" applyBorder="1">
      <alignment horizontal="left" vertical="center" indent="1"/>
    </xf>
    <xf numFmtId="0" fontId="5" fillId="4" borderId="1" xfId="35" quotePrefix="1">
      <alignment horizontal="left" vertical="center" wrapText="1" indent="1"/>
      <protection locked="0"/>
    </xf>
    <xf numFmtId="173" fontId="5" fillId="0" borderId="13" xfId="18" applyBorder="1" applyAlignment="1">
      <alignment horizontal="center" vertical="center"/>
    </xf>
    <xf numFmtId="0" fontId="5" fillId="0" borderId="13" xfId="34" applyBorder="1" applyAlignment="1">
      <alignment horizontal="center" vertical="center"/>
    </xf>
    <xf numFmtId="173" fontId="2" fillId="9" borderId="6" xfId="18" applyFont="1" applyFill="1" applyBorder="1" applyAlignment="1">
      <alignment horizontal="center" vertical="center"/>
    </xf>
    <xf numFmtId="0" fontId="2" fillId="9" borderId="6" xfId="34" applyFont="1" applyFill="1" applyBorder="1" applyAlignment="1">
      <alignment horizontal="center" vertical="center"/>
    </xf>
    <xf numFmtId="0" fontId="2" fillId="9" borderId="6" xfId="34" applyFont="1" applyFill="1" applyBorder="1" applyAlignment="1">
      <alignment horizontal="center" vertical="center" wrapText="1"/>
    </xf>
    <xf numFmtId="0" fontId="31" fillId="0" borderId="1" xfId="4" applyFont="1">
      <alignment horizontal="left" vertical="center" indent="1"/>
    </xf>
    <xf numFmtId="0" fontId="32" fillId="0" borderId="0" xfId="0" applyFont="1"/>
    <xf numFmtId="184" fontId="31" fillId="0" borderId="1" xfId="19" applyFont="1">
      <alignment horizontal="right" vertical="center" indent="1"/>
    </xf>
    <xf numFmtId="0" fontId="0" fillId="0" borderId="0" xfId="0" applyFont="1"/>
    <xf numFmtId="184" fontId="5" fillId="0" borderId="1" xfId="19" applyFont="1">
      <alignment horizontal="right" vertical="center" indent="1"/>
    </xf>
    <xf numFmtId="0" fontId="29" fillId="0" borderId="0" xfId="0" applyFont="1"/>
    <xf numFmtId="184" fontId="30" fillId="0" borderId="1" xfId="19" applyFont="1">
      <alignment horizontal="right" vertical="center" indent="1"/>
    </xf>
    <xf numFmtId="0" fontId="5" fillId="0" borderId="1" xfId="4" applyFont="1">
      <alignment horizontal="left" vertical="center" indent="1"/>
    </xf>
    <xf numFmtId="0" fontId="31" fillId="0" borderId="1" xfId="4" applyFont="1" applyAlignment="1">
      <alignment horizontal="center" vertical="center"/>
    </xf>
    <xf numFmtId="0" fontId="5" fillId="0" borderId="1" xfId="4" applyFont="1" applyAlignment="1">
      <alignment horizontal="center" vertical="center"/>
    </xf>
    <xf numFmtId="0" fontId="33" fillId="0" borderId="0" xfId="37" applyFont="1" applyAlignment="1">
      <alignment horizontal="left" vertical="center"/>
    </xf>
    <xf numFmtId="0" fontId="2" fillId="0" borderId="1" xfId="34" applyFont="1">
      <alignment horizontal="left" vertical="center" indent="1"/>
    </xf>
    <xf numFmtId="0" fontId="34" fillId="0" borderId="0" xfId="37" applyFont="1" applyAlignment="1">
      <alignment horizontal="right" vertical="center"/>
    </xf>
    <xf numFmtId="0" fontId="5" fillId="4" borderId="1" xfId="35" applyAlignment="1">
      <alignment horizontal="center" vertical="center" wrapText="1"/>
      <protection locked="0"/>
    </xf>
    <xf numFmtId="0" fontId="14" fillId="2" borderId="41" xfId="32" applyFont="1" applyFill="1" applyBorder="1">
      <alignment horizontal="left" vertical="center" indent="1"/>
    </xf>
    <xf numFmtId="0" fontId="7" fillId="6" borderId="41" xfId="32" applyFont="1" applyFill="1" applyBorder="1" applyAlignment="1">
      <alignment horizontal="center" vertical="center"/>
    </xf>
    <xf numFmtId="0" fontId="7" fillId="9" borderId="41" xfId="32" applyFont="1" applyFill="1" applyBorder="1" applyAlignment="1">
      <alignment horizontal="center" vertical="center"/>
    </xf>
    <xf numFmtId="0" fontId="7" fillId="9" borderId="29" xfId="32" applyFont="1" applyFill="1" applyBorder="1" applyAlignment="1">
      <alignment horizontal="center" vertical="center"/>
    </xf>
    <xf numFmtId="0" fontId="35" fillId="3" borderId="37" xfId="1" applyFont="1" applyFill="1" applyBorder="1" applyAlignment="1">
      <alignment horizontal="center" vertical="center"/>
    </xf>
    <xf numFmtId="0" fontId="35" fillId="3" borderId="29" xfId="1" applyFont="1" applyFill="1" applyBorder="1" applyAlignment="1">
      <alignment horizontal="center" vertical="center"/>
    </xf>
    <xf numFmtId="0" fontId="35" fillId="8" borderId="28" xfId="1" applyFont="1" applyFill="1" applyBorder="1" applyAlignment="1">
      <alignment horizontal="center" vertical="center"/>
    </xf>
    <xf numFmtId="0" fontId="35" fillId="8" borderId="27" xfId="1" applyFont="1" applyFill="1" applyBorder="1" applyAlignment="1">
      <alignment horizontal="center" vertical="center"/>
    </xf>
    <xf numFmtId="0" fontId="35" fillId="8" borderId="29" xfId="1" applyFont="1" applyFill="1" applyBorder="1" applyAlignment="1">
      <alignment horizontal="center" vertical="center"/>
    </xf>
    <xf numFmtId="0" fontId="35" fillId="2" borderId="41" xfId="1" applyFont="1" applyFill="1" applyBorder="1" applyAlignment="1">
      <alignment horizontal="center" vertical="center"/>
    </xf>
    <xf numFmtId="0" fontId="35" fillId="2" borderId="27" xfId="1" applyFont="1" applyFill="1" applyBorder="1" applyAlignment="1">
      <alignment horizontal="center" vertical="center"/>
    </xf>
    <xf numFmtId="0" fontId="35" fillId="2" borderId="29" xfId="1" applyFont="1" applyFill="1" applyBorder="1" applyAlignment="1">
      <alignment horizontal="center" vertical="center"/>
    </xf>
    <xf numFmtId="0" fontId="0" fillId="7" borderId="0" xfId="0" applyFill="1" applyAlignment="1">
      <alignment horizontal="center" vertical="center"/>
    </xf>
    <xf numFmtId="0" fontId="14" fillId="6" borderId="44" xfId="32" applyFont="1" applyFill="1" applyBorder="1">
      <alignment horizontal="left" vertical="center" indent="1"/>
    </xf>
    <xf numFmtId="0" fontId="35" fillId="3" borderId="45" xfId="1" applyFont="1" applyFill="1" applyBorder="1" applyAlignment="1">
      <alignment horizontal="center" vertical="center"/>
    </xf>
    <xf numFmtId="0" fontId="7" fillId="6" borderId="44" xfId="32" applyFont="1" applyFill="1" applyBorder="1" applyAlignment="1">
      <alignment horizontal="center" vertical="center"/>
    </xf>
    <xf numFmtId="0" fontId="2" fillId="15" borderId="1" xfId="12" applyFont="1" applyAlignment="1">
      <alignment horizontal="center" vertical="center" wrapText="1"/>
    </xf>
    <xf numFmtId="0" fontId="9" fillId="0" borderId="0" xfId="5" applyBorder="1" applyAlignment="1">
      <alignment horizontal="left" vertical="center" indent="1"/>
    </xf>
    <xf numFmtId="0" fontId="5" fillId="7" borderId="46" xfId="0" applyFont="1" applyFill="1" applyBorder="1" applyAlignment="1">
      <alignment vertical="center" wrapText="1"/>
    </xf>
    <xf numFmtId="0" fontId="9" fillId="0" borderId="47" xfId="5" applyBorder="1" applyAlignment="1">
      <alignment horizontal="left" vertical="center" indent="1"/>
    </xf>
    <xf numFmtId="0" fontId="9" fillId="0" borderId="48" xfId="5" applyBorder="1" applyAlignment="1">
      <alignment horizontal="left" vertical="center" indent="1"/>
    </xf>
    <xf numFmtId="0" fontId="9" fillId="0" borderId="49" xfId="5" applyBorder="1" applyAlignment="1">
      <alignment horizontal="left" vertical="center" indent="1"/>
    </xf>
    <xf numFmtId="0" fontId="5" fillId="6" borderId="50" xfId="0" applyFont="1" applyFill="1" applyBorder="1" applyAlignment="1">
      <alignment vertical="center" wrapText="1"/>
    </xf>
    <xf numFmtId="0" fontId="9" fillId="0" borderId="51" xfId="5" applyBorder="1" applyAlignment="1">
      <alignment horizontal="left" vertical="center" indent="1"/>
    </xf>
    <xf numFmtId="0" fontId="9" fillId="0" borderId="52" xfId="5" applyBorder="1" applyAlignment="1">
      <alignment horizontal="left" vertical="center" indent="1"/>
    </xf>
    <xf numFmtId="0" fontId="9" fillId="0" borderId="53" xfId="5" applyBorder="1" applyAlignment="1">
      <alignment horizontal="left" vertical="center" indent="1"/>
    </xf>
    <xf numFmtId="0" fontId="5" fillId="11" borderId="50" xfId="0" applyFont="1" applyFill="1" applyBorder="1" applyAlignment="1">
      <alignment vertical="center" wrapText="1"/>
    </xf>
    <xf numFmtId="0" fontId="5" fillId="4" borderId="50" xfId="0" applyFont="1" applyFill="1" applyBorder="1" applyAlignment="1">
      <alignment vertical="center" wrapText="1"/>
    </xf>
    <xf numFmtId="0" fontId="5" fillId="12" borderId="50" xfId="0" applyFont="1" applyFill="1" applyBorder="1" applyAlignment="1">
      <alignment vertical="center" wrapText="1"/>
    </xf>
    <xf numFmtId="0" fontId="5" fillId="13" borderId="54" xfId="0" applyFont="1" applyFill="1" applyBorder="1" applyAlignment="1">
      <alignment vertical="center" wrapText="1"/>
    </xf>
    <xf numFmtId="0" fontId="5" fillId="8" borderId="50" xfId="0" applyFont="1" applyFill="1" applyBorder="1" applyAlignment="1">
      <alignment vertical="center" wrapText="1"/>
    </xf>
    <xf numFmtId="0" fontId="37" fillId="11" borderId="39" xfId="0" applyFont="1" applyFill="1" applyBorder="1" applyAlignment="1">
      <alignment vertical="center" wrapText="1"/>
    </xf>
    <xf numFmtId="0" fontId="9" fillId="0" borderId="55" xfId="5" applyBorder="1" applyAlignment="1">
      <alignment horizontal="left" vertical="center" indent="1"/>
    </xf>
    <xf numFmtId="0" fontId="9" fillId="0" borderId="56" xfId="5" applyBorder="1" applyAlignment="1">
      <alignment horizontal="left" vertical="center" indent="1"/>
    </xf>
    <xf numFmtId="0" fontId="9" fillId="0" borderId="57" xfId="5" applyBorder="1" applyAlignment="1">
      <alignment horizontal="left" vertical="center" indent="1"/>
    </xf>
    <xf numFmtId="0" fontId="38" fillId="0" borderId="0" xfId="11" applyFont="1" applyBorder="1">
      <alignment horizontal="left" vertical="center" indent="1"/>
    </xf>
    <xf numFmtId="0" fontId="36" fillId="0" borderId="0" xfId="15" applyFont="1" applyAlignment="1">
      <alignment horizontal="right" vertical="center" indent="1"/>
    </xf>
    <xf numFmtId="201" fontId="5" fillId="4" borderId="1" xfId="21" applyNumberFormat="1">
      <alignment horizontal="right" vertical="center" indent="1"/>
      <protection locked="0"/>
    </xf>
    <xf numFmtId="0" fontId="14" fillId="11" borderId="58" xfId="32" applyFont="1" applyFill="1" applyBorder="1">
      <alignment horizontal="left" vertical="center" indent="1"/>
    </xf>
    <xf numFmtId="0" fontId="14" fillId="3" borderId="37" xfId="32" applyFont="1" applyFill="1" applyBorder="1">
      <alignment horizontal="left" vertical="center" indent="1"/>
    </xf>
    <xf numFmtId="0" fontId="14" fillId="3" borderId="59" xfId="32" applyFont="1" applyFill="1" applyBorder="1">
      <alignment horizontal="left" vertical="center" indent="1"/>
    </xf>
    <xf numFmtId="0" fontId="14" fillId="3" borderId="45" xfId="32" applyFont="1" applyFill="1" applyBorder="1">
      <alignment horizontal="left" vertical="center" indent="1"/>
    </xf>
    <xf numFmtId="0" fontId="14" fillId="11" borderId="45" xfId="32" applyFont="1" applyFill="1" applyBorder="1">
      <alignment horizontal="left" vertical="center" indent="1"/>
    </xf>
    <xf numFmtId="0" fontId="0" fillId="11" borderId="0" xfId="0" applyFill="1"/>
    <xf numFmtId="0" fontId="20" fillId="11" borderId="9" xfId="5" applyFont="1" applyFill="1" applyBorder="1">
      <alignment horizontal="left" vertical="center" indent="1"/>
    </xf>
    <xf numFmtId="0" fontId="20" fillId="11" borderId="38" xfId="5" applyFont="1" applyFill="1" applyBorder="1" applyAlignment="1">
      <alignment horizontal="left" vertical="center" wrapText="1" indent="1"/>
    </xf>
    <xf numFmtId="0" fontId="20" fillId="11" borderId="10" xfId="5" applyFont="1" applyFill="1" applyBorder="1">
      <alignment horizontal="left" vertical="center" indent="1"/>
    </xf>
    <xf numFmtId="0" fontId="9" fillId="11" borderId="18" xfId="5" applyFont="1" applyFill="1" applyBorder="1" applyAlignment="1">
      <alignment horizontal="left" vertical="center" wrapText="1" indent="1"/>
    </xf>
    <xf numFmtId="0" fontId="20" fillId="11" borderId="11" xfId="5" applyFont="1" applyFill="1" applyBorder="1">
      <alignment horizontal="left" vertical="center" indent="1"/>
    </xf>
    <xf numFmtId="0" fontId="9" fillId="11" borderId="20" xfId="5" applyFont="1" applyFill="1" applyBorder="1" applyAlignment="1">
      <alignment horizontal="left" vertical="center" wrapText="1" indent="1"/>
    </xf>
    <xf numFmtId="0" fontId="4" fillId="11" borderId="3" xfId="28" applyFill="1" applyBorder="1">
      <alignment horizontal="left" vertical="center" indent="1"/>
    </xf>
    <xf numFmtId="0" fontId="20" fillId="11" borderId="60" xfId="5" applyFont="1" applyFill="1" applyBorder="1" applyAlignment="1">
      <alignment horizontal="left" vertical="center" indent="1"/>
    </xf>
    <xf numFmtId="0" fontId="20" fillId="11" borderId="61" xfId="5" applyFont="1" applyFill="1" applyBorder="1" applyAlignment="1">
      <alignment horizontal="left" vertical="center" wrapText="1" indent="1"/>
    </xf>
    <xf numFmtId="0" fontId="20" fillId="11" borderId="50" xfId="5" applyFont="1" applyFill="1" applyBorder="1" applyAlignment="1">
      <alignment horizontal="left" vertical="center" indent="1"/>
    </xf>
    <xf numFmtId="0" fontId="9" fillId="11" borderId="62" xfId="5" applyFont="1" applyFill="1" applyBorder="1" applyAlignment="1">
      <alignment horizontal="left" vertical="center" wrapText="1" indent="1"/>
    </xf>
    <xf numFmtId="0" fontId="20" fillId="11" borderId="63" xfId="5" applyFont="1" applyFill="1" applyBorder="1" applyAlignment="1">
      <alignment horizontal="left" vertical="center" indent="1"/>
    </xf>
    <xf numFmtId="0" fontId="9" fillId="11" borderId="64" xfId="5" applyFont="1" applyFill="1" applyBorder="1" applyAlignment="1">
      <alignment horizontal="left" vertical="center" wrapText="1" indent="1"/>
    </xf>
    <xf numFmtId="0" fontId="0" fillId="11" borderId="65" xfId="0" applyFill="1" applyBorder="1"/>
    <xf numFmtId="0" fontId="20" fillId="11" borderId="12" xfId="5" applyFont="1" applyFill="1" applyBorder="1">
      <alignment horizontal="left" vertical="center" indent="1"/>
    </xf>
    <xf numFmtId="0" fontId="20" fillId="11" borderId="19" xfId="5" applyFont="1" applyFill="1" applyBorder="1" applyAlignment="1">
      <alignment horizontal="left" vertical="center" wrapText="1" indent="1"/>
    </xf>
    <xf numFmtId="0" fontId="0" fillId="11" borderId="0" xfId="0" applyFill="1" applyBorder="1"/>
    <xf numFmtId="0" fontId="4" fillId="6" borderId="5" xfId="28" applyBorder="1">
      <alignment horizontal="left" vertical="center" indent="1"/>
    </xf>
    <xf numFmtId="0" fontId="0" fillId="11" borderId="31" xfId="0" applyFill="1" applyBorder="1"/>
    <xf numFmtId="0" fontId="0" fillId="0" borderId="35" xfId="0" applyBorder="1"/>
    <xf numFmtId="0" fontId="35" fillId="0" borderId="27" xfId="1" applyFont="1" applyFill="1" applyBorder="1" applyAlignment="1">
      <alignment horizontal="center" vertical="center"/>
    </xf>
    <xf numFmtId="0" fontId="35" fillId="0" borderId="29" xfId="1" applyFont="1" applyFill="1" applyBorder="1" applyAlignment="1">
      <alignment horizontal="center" vertical="center"/>
    </xf>
    <xf numFmtId="173" fontId="5" fillId="0" borderId="45" xfId="18" applyBorder="1">
      <alignment horizontal="right" vertical="center" indent="1"/>
    </xf>
    <xf numFmtId="0" fontId="18" fillId="7" borderId="6" xfId="0" applyFont="1" applyFill="1" applyBorder="1" applyAlignment="1">
      <alignment horizontal="center" vertical="center" wrapText="1"/>
    </xf>
    <xf numFmtId="0" fontId="0" fillId="0" borderId="0" xfId="0" applyAlignment="1">
      <alignment horizontal="left"/>
    </xf>
    <xf numFmtId="22" fontId="6" fillId="0" borderId="0" xfId="29" applyNumberFormat="1" applyAlignment="1">
      <alignment horizontal="left" vertical="center"/>
    </xf>
    <xf numFmtId="1" fontId="5" fillId="4" borderId="1" xfId="35" applyNumberFormat="1">
      <alignment horizontal="left" vertical="center" wrapText="1" indent="1"/>
      <protection locked="0"/>
    </xf>
    <xf numFmtId="49" fontId="5" fillId="4" borderId="1" xfId="35" applyNumberFormat="1">
      <alignment horizontal="left" vertical="center" wrapText="1" indent="1"/>
      <protection locked="0"/>
    </xf>
    <xf numFmtId="0" fontId="2" fillId="7" borderId="6" xfId="30" applyBorder="1" applyAlignment="1">
      <alignment horizontal="center" vertical="center" wrapText="1"/>
    </xf>
    <xf numFmtId="0" fontId="20" fillId="11" borderId="16" xfId="5" applyFont="1" applyFill="1" applyBorder="1" applyAlignment="1">
      <alignment horizontal="left" vertical="center" indent="1"/>
    </xf>
    <xf numFmtId="0" fontId="20" fillId="11" borderId="66" xfId="5" applyFont="1" applyFill="1" applyBorder="1" applyAlignment="1">
      <alignment horizontal="left" vertical="center" indent="1"/>
    </xf>
    <xf numFmtId="0" fontId="20" fillId="11" borderId="12" xfId="5" applyFont="1" applyFill="1" applyBorder="1" applyAlignment="1">
      <alignment horizontal="left" vertical="center" indent="1"/>
    </xf>
    <xf numFmtId="0" fontId="20" fillId="11" borderId="67" xfId="5" applyFont="1" applyFill="1" applyBorder="1" applyAlignment="1">
      <alignment horizontal="left" vertical="center" indent="1"/>
    </xf>
    <xf numFmtId="0" fontId="20" fillId="11" borderId="68" xfId="5" applyFont="1" applyFill="1" applyBorder="1" applyAlignment="1">
      <alignment horizontal="left" vertical="center" indent="1"/>
    </xf>
    <xf numFmtId="0" fontId="20" fillId="11" borderId="69" xfId="5" applyFont="1" applyFill="1" applyBorder="1" applyAlignment="1">
      <alignment horizontal="left" vertical="center" indent="1"/>
    </xf>
    <xf numFmtId="0" fontId="2" fillId="7" borderId="36" xfId="30" applyBorder="1" applyAlignment="1">
      <alignment horizontal="center" vertical="center"/>
    </xf>
    <xf numFmtId="0" fontId="2" fillId="7" borderId="35" xfId="30" applyBorder="1" applyAlignment="1">
      <alignment horizontal="center" vertical="center"/>
    </xf>
    <xf numFmtId="0" fontId="2" fillId="7" borderId="30" xfId="30" applyBorder="1" applyAlignment="1">
      <alignment horizontal="center" vertical="center"/>
    </xf>
    <xf numFmtId="0" fontId="9" fillId="0" borderId="51" xfId="5" applyBorder="1" applyAlignment="1">
      <alignment horizontal="left" vertical="center" wrapText="1"/>
    </xf>
    <xf numFmtId="0" fontId="9" fillId="0" borderId="52" xfId="5" applyBorder="1" applyAlignment="1">
      <alignment horizontal="left" vertical="center" wrapText="1"/>
    </xf>
    <xf numFmtId="0" fontId="9" fillId="0" borderId="53" xfId="5" applyBorder="1" applyAlignment="1">
      <alignment horizontal="left" vertical="center" wrapText="1"/>
    </xf>
    <xf numFmtId="0" fontId="5" fillId="15" borderId="1" xfId="13">
      <alignment horizontal="left" vertical="center" wrapText="1" indent="1"/>
    </xf>
    <xf numFmtId="0" fontId="5" fillId="4" borderId="17" xfId="35" applyBorder="1" applyAlignment="1">
      <alignment vertical="center" wrapText="1"/>
      <protection locked="0"/>
    </xf>
    <xf numFmtId="0" fontId="5" fillId="4" borderId="70" xfId="35" applyBorder="1" applyAlignment="1">
      <alignment vertical="center" wrapText="1"/>
      <protection locked="0"/>
    </xf>
    <xf numFmtId="0" fontId="5" fillId="4" borderId="25" xfId="35" applyBorder="1" applyAlignment="1">
      <alignment vertical="center" wrapText="1"/>
      <protection locked="0"/>
    </xf>
    <xf numFmtId="0" fontId="9" fillId="0" borderId="17" xfId="3" applyBorder="1" applyAlignment="1">
      <alignment horizontal="center" vertical="center"/>
    </xf>
    <xf numFmtId="0" fontId="9" fillId="0" borderId="25" xfId="3" applyBorder="1" applyAlignment="1">
      <alignment horizontal="center" vertical="center"/>
    </xf>
    <xf numFmtId="0" fontId="2" fillId="7" borderId="36" xfId="30" applyBorder="1" applyAlignment="1">
      <alignment horizontal="center" vertical="center" wrapText="1"/>
    </xf>
    <xf numFmtId="0" fontId="2" fillId="7" borderId="30" xfId="30" applyBorder="1" applyAlignment="1">
      <alignment horizontal="center" vertical="center" wrapText="1"/>
    </xf>
    <xf numFmtId="0" fontId="5" fillId="4" borderId="1" xfId="35">
      <alignment horizontal="left" vertical="center" wrapText="1" indent="1"/>
      <protection locked="0"/>
    </xf>
    <xf numFmtId="0" fontId="9" fillId="0" borderId="1" xfId="4">
      <alignment horizontal="left" vertical="center" indent="1"/>
    </xf>
    <xf numFmtId="185" fontId="23" fillId="0" borderId="1" xfId="8">
      <alignment horizontal="center" vertical="center"/>
    </xf>
    <xf numFmtId="0" fontId="0" fillId="0" borderId="30" xfId="0" applyBorder="1" applyAlignment="1">
      <alignment horizontal="center" vertical="center" wrapText="1"/>
    </xf>
    <xf numFmtId="172" fontId="5" fillId="4" borderId="1" xfId="9">
      <alignment horizontal="center" vertical="center"/>
      <protection locked="0"/>
    </xf>
    <xf numFmtId="181" fontId="5" fillId="4" borderId="1" xfId="23" applyAlignment="1">
      <alignment horizontal="center" vertical="center"/>
      <protection locked="0"/>
    </xf>
    <xf numFmtId="0" fontId="9" fillId="0" borderId="17" xfId="3" applyBorder="1">
      <alignment horizontal="center" vertical="center"/>
    </xf>
    <xf numFmtId="0" fontId="9" fillId="0" borderId="25" xfId="3" applyBorder="1">
      <alignment horizontal="center" vertical="center"/>
    </xf>
    <xf numFmtId="173" fontId="5" fillId="0" borderId="1" xfId="18" applyAlignment="1">
      <alignment horizontal="center" vertical="center"/>
    </xf>
    <xf numFmtId="181" fontId="5" fillId="0" borderId="1" xfId="20" applyAlignment="1">
      <alignment horizontal="center" vertical="center"/>
    </xf>
    <xf numFmtId="0" fontId="5" fillId="15" borderId="17" xfId="13" applyBorder="1" applyAlignment="1">
      <alignment horizontal="left" vertical="center" indent="1"/>
    </xf>
    <xf numFmtId="0" fontId="5" fillId="15" borderId="70" xfId="13" applyBorder="1" applyAlignment="1">
      <alignment horizontal="left" vertical="center" indent="1"/>
    </xf>
    <xf numFmtId="0" fontId="5" fillId="15" borderId="25" xfId="13" applyBorder="1" applyAlignment="1">
      <alignment horizontal="left" vertical="center" indent="1"/>
    </xf>
    <xf numFmtId="0" fontId="5" fillId="4" borderId="17" xfId="35" applyBorder="1" applyAlignment="1">
      <alignment horizontal="left" vertical="center" wrapText="1" indent="1"/>
      <protection locked="0"/>
    </xf>
    <xf numFmtId="0" fontId="5" fillId="4" borderId="25" xfId="35" applyBorder="1" applyAlignment="1">
      <alignment horizontal="left" vertical="center" wrapText="1" indent="1"/>
      <protection locked="0"/>
    </xf>
    <xf numFmtId="0" fontId="2" fillId="7" borderId="36" xfId="32" applyBorder="1" applyAlignment="1">
      <alignment horizontal="left" vertical="center" indent="1"/>
    </xf>
    <xf numFmtId="0" fontId="2" fillId="7" borderId="35" xfId="32" applyBorder="1" applyAlignment="1">
      <alignment horizontal="left" vertical="center" indent="1"/>
    </xf>
    <xf numFmtId="0" fontId="2" fillId="7" borderId="30" xfId="32" applyBorder="1" applyAlignment="1">
      <alignment horizontal="left" vertical="center" indent="1"/>
    </xf>
    <xf numFmtId="0" fontId="5" fillId="15" borderId="17" xfId="13" applyBorder="1" applyAlignment="1">
      <alignment horizontal="left" vertical="center" wrapText="1" indent="1"/>
    </xf>
    <xf numFmtId="0" fontId="5" fillId="15" borderId="70" xfId="13" applyBorder="1" applyAlignment="1">
      <alignment horizontal="left" vertical="center" wrapText="1" indent="1"/>
    </xf>
    <xf numFmtId="0" fontId="5" fillId="15" borderId="25" xfId="13" applyBorder="1" applyAlignment="1">
      <alignment horizontal="left" vertical="center" wrapText="1" indent="1"/>
    </xf>
    <xf numFmtId="0" fontId="2" fillId="7" borderId="35" xfId="30" applyBorder="1" applyAlignment="1">
      <alignment horizontal="center" vertical="center" wrapText="1"/>
    </xf>
    <xf numFmtId="0" fontId="2" fillId="7" borderId="6" xfId="32">
      <alignment horizontal="left" vertical="center" indent="1"/>
    </xf>
    <xf numFmtId="0" fontId="2" fillId="7" borderId="6" xfId="30" applyBorder="1">
      <alignment horizontal="center" vertical="center" wrapText="1"/>
    </xf>
    <xf numFmtId="0" fontId="9" fillId="0" borderId="70" xfId="3" applyBorder="1" applyAlignment="1">
      <alignment horizontal="center" vertical="center"/>
    </xf>
    <xf numFmtId="0" fontId="5" fillId="4" borderId="17" xfId="35" applyBorder="1" applyAlignment="1">
      <alignment horizontal="left" vertical="center" indent="1"/>
      <protection locked="0"/>
    </xf>
    <xf numFmtId="0" fontId="5" fillId="4" borderId="70" xfId="35" applyBorder="1" applyAlignment="1">
      <alignment horizontal="left" vertical="center" indent="1"/>
      <protection locked="0"/>
    </xf>
    <xf numFmtId="0" fontId="5" fillId="4" borderId="25" xfId="35" applyBorder="1" applyAlignment="1">
      <alignment horizontal="left" vertical="center" indent="1"/>
      <protection locked="0"/>
    </xf>
    <xf numFmtId="0" fontId="5" fillId="15" borderId="22" xfId="13" applyBorder="1" applyAlignment="1">
      <alignment horizontal="left" vertical="center" wrapText="1" indent="1"/>
    </xf>
    <xf numFmtId="0" fontId="5" fillId="15" borderId="71" xfId="13" applyBorder="1" applyAlignment="1">
      <alignment horizontal="left" vertical="center" wrapText="1" indent="1"/>
    </xf>
    <xf numFmtId="0" fontId="5" fillId="15" borderId="72" xfId="13" applyBorder="1" applyAlignment="1">
      <alignment horizontal="left" vertical="center" wrapText="1" indent="1"/>
    </xf>
    <xf numFmtId="0" fontId="9" fillId="0" borderId="17" xfId="4" applyBorder="1" applyAlignment="1">
      <alignment horizontal="left" vertical="center" indent="1"/>
    </xf>
    <xf numFmtId="0" fontId="9" fillId="0" borderId="70" xfId="4" applyBorder="1" applyAlignment="1">
      <alignment horizontal="left" vertical="center" indent="1"/>
    </xf>
    <xf numFmtId="0" fontId="9" fillId="0" borderId="25" xfId="4" applyBorder="1" applyAlignment="1">
      <alignment horizontal="left" vertical="center" indent="1"/>
    </xf>
    <xf numFmtId="173" fontId="5" fillId="4" borderId="17" xfId="21" applyBorder="1" applyAlignment="1">
      <alignment horizontal="left" vertical="center" indent="1"/>
      <protection locked="0"/>
    </xf>
    <xf numFmtId="173" fontId="5" fillId="4" borderId="70" xfId="21" applyBorder="1" applyAlignment="1">
      <alignment horizontal="left" vertical="center" indent="1"/>
      <protection locked="0"/>
    </xf>
    <xf numFmtId="173" fontId="5" fillId="4" borderId="25" xfId="21" applyBorder="1" applyAlignment="1">
      <alignment horizontal="left" vertical="center" indent="1"/>
      <protection locked="0"/>
    </xf>
    <xf numFmtId="0" fontId="5" fillId="15" borderId="22" xfId="12" applyBorder="1" applyAlignment="1">
      <alignment horizontal="center" vertical="center" wrapText="1"/>
    </xf>
    <xf numFmtId="0" fontId="0" fillId="0" borderId="72" xfId="0" applyBorder="1" applyAlignment="1">
      <alignment horizontal="center" vertical="center" wrapText="1"/>
    </xf>
    <xf numFmtId="172" fontId="5" fillId="4" borderId="17" xfId="9" applyBorder="1" applyAlignment="1">
      <alignment horizontal="center" vertical="center"/>
      <protection locked="0"/>
    </xf>
    <xf numFmtId="172" fontId="5" fillId="4" borderId="25" xfId="9" applyBorder="1" applyAlignment="1">
      <alignment horizontal="center" vertical="center"/>
      <protection locked="0"/>
    </xf>
    <xf numFmtId="181" fontId="5" fillId="4" borderId="17" xfId="23" applyBorder="1">
      <alignment horizontal="right" vertical="center" indent="1"/>
      <protection locked="0"/>
    </xf>
    <xf numFmtId="181" fontId="5" fillId="4" borderId="25" xfId="23" applyBorder="1">
      <alignment horizontal="right" vertical="center" indent="1"/>
      <protection locked="0"/>
    </xf>
    <xf numFmtId="173" fontId="5" fillId="4" borderId="17" xfId="21" applyBorder="1">
      <alignment horizontal="right" vertical="center" indent="1"/>
      <protection locked="0"/>
    </xf>
    <xf numFmtId="173" fontId="5" fillId="4" borderId="25" xfId="21" applyBorder="1">
      <alignment horizontal="right" vertical="center" indent="1"/>
      <protection locked="0"/>
    </xf>
    <xf numFmtId="0" fontId="0" fillId="0" borderId="70" xfId="0" applyBorder="1" applyAlignment="1">
      <alignment horizontal="left" vertical="center" wrapText="1" indent="1"/>
    </xf>
    <xf numFmtId="0" fontId="0" fillId="0" borderId="25" xfId="0" applyBorder="1" applyAlignment="1">
      <alignment horizontal="left" vertical="center" wrapText="1" indent="1"/>
    </xf>
    <xf numFmtId="0" fontId="5" fillId="4" borderId="17" xfId="35" applyBorder="1">
      <alignment horizontal="left" vertical="center" wrapText="1" indent="1"/>
      <protection locked="0"/>
    </xf>
    <xf numFmtId="0" fontId="5" fillId="4" borderId="70" xfId="35" applyBorder="1">
      <alignment horizontal="left" vertical="center" wrapText="1" indent="1"/>
      <protection locked="0"/>
    </xf>
    <xf numFmtId="0" fontId="5" fillId="4" borderId="25" xfId="35" applyBorder="1">
      <alignment horizontal="left" vertical="center" wrapText="1" indent="1"/>
      <protection locked="0"/>
    </xf>
    <xf numFmtId="0" fontId="2" fillId="7" borderId="36" xfId="30" applyBorder="1">
      <alignment horizontal="center" vertical="center" wrapText="1"/>
    </xf>
    <xf numFmtId="0" fontId="2" fillId="7" borderId="30" xfId="30" applyBorder="1">
      <alignment horizontal="center" vertical="center" wrapText="1"/>
    </xf>
    <xf numFmtId="0" fontId="5" fillId="15" borderId="17" xfId="13" applyBorder="1">
      <alignment horizontal="left" vertical="center" wrapText="1" indent="1"/>
    </xf>
    <xf numFmtId="0" fontId="5" fillId="15" borderId="70" xfId="13" applyBorder="1">
      <alignment horizontal="left" vertical="center" wrapText="1" indent="1"/>
    </xf>
    <xf numFmtId="0" fontId="5" fillId="15" borderId="25" xfId="13" applyBorder="1">
      <alignment horizontal="left" vertical="center" wrapText="1" indent="1"/>
    </xf>
    <xf numFmtId="173" fontId="5" fillId="4" borderId="70" xfId="21" applyBorder="1">
      <alignment horizontal="right" vertical="center" indent="1"/>
      <protection locked="0"/>
    </xf>
    <xf numFmtId="0" fontId="5" fillId="4" borderId="70" xfId="35" applyBorder="1" applyAlignment="1">
      <alignment horizontal="left" vertical="center" wrapText="1" indent="1"/>
      <protection locked="0"/>
    </xf>
  </cellXfs>
  <cellStyles count="38">
    <cellStyle name="Hyperlink" xfId="1" builtinId="8"/>
    <cellStyle name="Normal" xfId="0" builtinId="0" customBuiltin="1"/>
    <cellStyle name="SSPR_CommentRef" xfId="2"/>
    <cellStyle name="SSPR_DataCaptureForm_Centre" xfId="3"/>
    <cellStyle name="SSPR_DataCaptureForm_Left" xfId="4"/>
    <cellStyle name="SSPR_DataCaptureForm_Left_20141107_02-CONTRACT-u" xfId="5"/>
    <cellStyle name="SSPR_DataCaptureImportantComment" xfId="6"/>
    <cellStyle name="SSPR_Date_Cal" xfId="7"/>
    <cellStyle name="SSPR_Date_Cal_Short" xfId="8"/>
    <cellStyle name="SSPR_Date_Inp" xfId="9"/>
    <cellStyle name="SSPR_Footer_Row" xfId="10"/>
    <cellStyle name="SSPR_Header_Row" xfId="11"/>
    <cellStyle name="SSPR_Help_Centre" xfId="12"/>
    <cellStyle name="SSPR_Help_Left" xfId="13"/>
    <cellStyle name="SSPR_Hyperlink" xfId="14"/>
    <cellStyle name="SSPR_LocalHeading" xfId="15"/>
    <cellStyle name="SSPR_Logo" xfId="16"/>
    <cellStyle name="SSPR_Normal" xfId="17"/>
    <cellStyle name="SSPR_Num_Cal0" xfId="18"/>
    <cellStyle name="SSPR_Num_Cal1" xfId="19"/>
    <cellStyle name="SSPR_Num_Cal3" xfId="20"/>
    <cellStyle name="SSPR_Num_Inp0" xfId="21"/>
    <cellStyle name="SSPR_Num_Inp1" xfId="22"/>
    <cellStyle name="SSPR_Num_Inp3" xfId="23"/>
    <cellStyle name="SSPR_Perc_Cal0" xfId="24"/>
    <cellStyle name="SSPR_Perc_Cal1" xfId="25"/>
    <cellStyle name="SSPR_Perc_Inp0" xfId="26"/>
    <cellStyle name="SSPR_Perc_Inp1" xfId="27"/>
    <cellStyle name="SSPR_Section" xfId="28"/>
    <cellStyle name="SSPR_SheetTitle" xfId="29"/>
    <cellStyle name="SSPR_Table_ColHd_Bold" xfId="30"/>
    <cellStyle name="SSPR_Table_ColHd_Norm" xfId="31"/>
    <cellStyle name="SSPR_Table_RowHd_Bold" xfId="32"/>
    <cellStyle name="SSPR_Table_RowHd_Norm" xfId="33"/>
    <cellStyle name="SSPR_Text_Cal" xfId="34"/>
    <cellStyle name="SSPR_Text_Inp" xfId="35"/>
    <cellStyle name="SSPR_View_Inp" xfId="36"/>
    <cellStyle name="Warning Text" xfId="37" builtinId="11"/>
  </cellStyles>
  <dxfs count="216">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ill>
        <patternFill>
          <bgColor indexed="2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ont>
        <b/>
        <i val="0"/>
        <color theme="0"/>
      </font>
      <fill>
        <patternFill>
          <bgColor rgb="FFFF0000"/>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indexed="29"/>
        </patternFill>
      </fill>
    </dxf>
    <dxf>
      <font>
        <color auto="1"/>
      </font>
      <fill>
        <patternFill>
          <bgColor indexed="46"/>
        </patternFill>
      </fill>
    </dxf>
    <dxf>
      <fill>
        <patternFill>
          <bgColor indexed="48"/>
        </patternFill>
      </fill>
    </dxf>
    <dxf>
      <font>
        <color theme="0"/>
      </font>
      <fill>
        <patternFill>
          <bgColor rgb="FFFF0000"/>
        </patternFill>
      </fill>
    </dxf>
    <dxf>
      <fill>
        <patternFill>
          <bgColor rgb="FFFFCC00"/>
        </patternFill>
      </fill>
    </dxf>
    <dxf>
      <font>
        <b/>
        <i val="0"/>
        <color theme="0"/>
      </font>
      <fill>
        <patternFill>
          <bgColor rgb="FFFFC000"/>
        </patternFill>
      </fill>
    </dxf>
    <dxf>
      <fill>
        <patternFill>
          <bgColor rgb="FF99FF99"/>
        </patternFill>
      </fill>
    </dxf>
    <dxf>
      <fill>
        <patternFill>
          <bgColor rgb="FFFF9999"/>
        </patternFill>
      </fill>
    </dxf>
    <dxf>
      <fill>
        <patternFill>
          <bgColor theme="0" tint="-0.24994659260841701"/>
        </patternFill>
      </fill>
    </dxf>
    <dxf>
      <fill>
        <patternFill>
          <bgColor rgb="FF99FF99"/>
        </patternFill>
      </fill>
    </dxf>
    <dxf>
      <fill>
        <patternFill>
          <bgColor rgb="FFFF9999"/>
        </patternFill>
      </fill>
    </dxf>
    <dxf>
      <fill>
        <patternFill>
          <bgColor indexed="29"/>
        </patternFill>
      </fill>
    </dxf>
    <dxf>
      <font>
        <color auto="1"/>
      </font>
      <fill>
        <patternFill>
          <bgColor indexed="46"/>
        </patternFill>
      </fill>
    </dxf>
    <dxf>
      <fill>
        <patternFill>
          <bgColor indexed="48"/>
        </patternFill>
      </fill>
    </dxf>
    <dxf>
      <fill>
        <patternFill>
          <bgColor indexed="29"/>
        </patternFill>
      </fill>
    </dxf>
    <dxf>
      <font>
        <color auto="1"/>
      </font>
      <fill>
        <patternFill>
          <bgColor indexed="46"/>
        </patternFill>
      </fill>
    </dxf>
    <dxf>
      <fill>
        <patternFill>
          <bgColor indexed="48"/>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ill>
        <patternFill>
          <bgColor rgb="FF99FF99"/>
        </patternFill>
      </fill>
    </dxf>
    <dxf>
      <fill>
        <patternFill>
          <bgColor rgb="FFFF9999"/>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rgb="FF0000FF"/>
      </font>
      <fill>
        <patternFill>
          <bgColor theme="0" tint="-0.14996795556505021"/>
        </patternFill>
      </fill>
    </dxf>
    <dxf>
      <font>
        <b/>
        <i val="0"/>
        <color rgb="FF0000FF"/>
      </font>
      <fill>
        <patternFill>
          <bgColor theme="0" tint="-0.14996795556505021"/>
        </patternFill>
      </fill>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indexed="12"/>
        <name val="Cambria"/>
        <scheme val="none"/>
      </font>
    </dxf>
    <dxf>
      <font>
        <b/>
        <i val="0"/>
        <condense val="0"/>
        <extend val="0"/>
      </font>
    </dxf>
    <dxf>
      <font>
        <b/>
        <i val="0"/>
        <color rgb="FFFF000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ndense val="0"/>
        <extend val="0"/>
        <color indexed="23"/>
      </font>
      <fill>
        <patternFill>
          <bgColor indexed="2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rgb="FFCCFFCC"/>
        </patternFill>
      </fill>
    </dxf>
    <dxf>
      <fill>
        <patternFill>
          <bgColor rgb="FFFF9999"/>
        </patternFill>
      </fill>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ont>
        <b/>
        <i val="0"/>
        <condense val="0"/>
        <extend val="0"/>
        <color indexed="9"/>
      </font>
      <fill>
        <patternFill>
          <bgColor indexed="10"/>
        </patternFill>
      </fill>
    </dxf>
    <dxf>
      <font>
        <condense val="0"/>
        <extend val="0"/>
        <color auto="1"/>
      </font>
      <fill>
        <patternFill>
          <bgColor indexed="42"/>
        </patternFill>
      </fill>
    </dxf>
    <dxf>
      <font>
        <b/>
        <i val="0"/>
        <condense val="0"/>
        <extend val="0"/>
        <color indexed="10"/>
      </font>
    </dxf>
    <dxf>
      <fill>
        <patternFill>
          <bgColor rgb="FF66FF66"/>
        </patternFill>
      </fill>
    </dxf>
    <dxf>
      <fill>
        <patternFill>
          <bgColor rgb="FFFF7C80"/>
        </patternFill>
      </fill>
    </dxf>
    <dxf>
      <fill>
        <patternFill>
          <bgColor rgb="FFFF7C80"/>
        </patternFill>
      </fill>
    </dxf>
    <dxf>
      <fill>
        <patternFill>
          <bgColor rgb="FF66FF66"/>
        </patternFill>
      </fill>
    </dxf>
    <dxf>
      <fill>
        <patternFill>
          <bgColor rgb="FFFF7C80"/>
        </patternFill>
      </fill>
    </dxf>
    <dxf>
      <fill>
        <patternFill>
          <bgColor rgb="FFFF7C80"/>
        </patternFill>
      </fill>
    </dxf>
    <dxf>
      <fill>
        <patternFill>
          <bgColor rgb="FF66FF66"/>
        </patternFill>
      </fill>
    </dxf>
    <dxf>
      <fill>
        <patternFill>
          <bgColor rgb="FFFF7C80"/>
        </patternFill>
      </fill>
    </dxf>
    <dxf>
      <fill>
        <patternFill>
          <bgColor rgb="FFFF7C80"/>
        </patternFill>
      </fill>
    </dxf>
    <dxf>
      <fill>
        <patternFill>
          <bgColor rgb="FF66FF66"/>
        </patternFill>
      </fill>
    </dxf>
    <dxf>
      <fill>
        <patternFill>
          <bgColor rgb="FFFF7C80"/>
        </patternFill>
      </fill>
    </dxf>
    <dxf>
      <fill>
        <patternFill>
          <bgColor rgb="FFFF7C80"/>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rgb="FFCCFFCC"/>
        </patternFill>
      </fill>
    </dxf>
    <dxf>
      <fill>
        <patternFill>
          <bgColor rgb="FFFF99CC"/>
        </patternFill>
      </fill>
    </dxf>
    <dxf>
      <fill>
        <patternFill>
          <bgColor theme="0"/>
        </patternFill>
      </fill>
    </dxf>
    <dxf>
      <fill>
        <patternFill>
          <bgColor rgb="FF99FF99"/>
        </patternFill>
      </fill>
    </dxf>
    <dxf>
      <fill>
        <patternFill>
          <bgColor rgb="FFFF9999"/>
        </patternFill>
      </fill>
    </dxf>
    <dxf>
      <fill>
        <patternFill>
          <bgColor rgb="FFCCFFCC"/>
        </patternFill>
      </fill>
    </dxf>
    <dxf>
      <fill>
        <patternFill>
          <bgColor rgb="FFFF99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2143760</xdr:colOff>
      <xdr:row>8</xdr:row>
      <xdr:rowOff>157480</xdr:rowOff>
    </xdr:from>
    <xdr:to>
      <xdr:col>7</xdr:col>
      <xdr:colOff>4020900</xdr:colOff>
      <xdr:row>9</xdr:row>
      <xdr:rowOff>139621</xdr:rowOff>
    </xdr:to>
    <xdr:sp macro="" textlink="">
      <xdr:nvSpPr>
        <xdr:cNvPr id="2" name="TextBox 1"/>
        <xdr:cNvSpPr txBox="1"/>
      </xdr:nvSpPr>
      <xdr:spPr>
        <a:xfrm>
          <a:off x="2794000" y="14351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2418080</xdr:colOff>
      <xdr:row>8</xdr:row>
      <xdr:rowOff>5080</xdr:rowOff>
    </xdr:from>
    <xdr:to>
      <xdr:col>7</xdr:col>
      <xdr:colOff>4295220</xdr:colOff>
      <xdr:row>8</xdr:row>
      <xdr:rowOff>495340</xdr:rowOff>
    </xdr:to>
    <xdr:sp macro="" textlink="">
      <xdr:nvSpPr>
        <xdr:cNvPr id="2" name="TextBox 1"/>
        <xdr:cNvSpPr txBox="1"/>
      </xdr:nvSpPr>
      <xdr:spPr>
        <a:xfrm>
          <a:off x="3060700" y="12827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2832100</xdr:colOff>
      <xdr:row>8</xdr:row>
      <xdr:rowOff>43180</xdr:rowOff>
    </xdr:from>
    <xdr:to>
      <xdr:col>7</xdr:col>
      <xdr:colOff>4701505</xdr:colOff>
      <xdr:row>9</xdr:row>
      <xdr:rowOff>25321</xdr:rowOff>
    </xdr:to>
    <xdr:sp macro="" textlink="">
      <xdr:nvSpPr>
        <xdr:cNvPr id="2" name="TextBox 1"/>
        <xdr:cNvSpPr txBox="1"/>
      </xdr:nvSpPr>
      <xdr:spPr>
        <a:xfrm>
          <a:off x="3467100" y="13208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2603500</xdr:colOff>
      <xdr:row>8</xdr:row>
      <xdr:rowOff>5080</xdr:rowOff>
    </xdr:from>
    <xdr:to>
      <xdr:col>7</xdr:col>
      <xdr:colOff>4472905</xdr:colOff>
      <xdr:row>8</xdr:row>
      <xdr:rowOff>495340</xdr:rowOff>
    </xdr:to>
    <xdr:sp macro="" textlink="">
      <xdr:nvSpPr>
        <xdr:cNvPr id="2" name="TextBox 1"/>
        <xdr:cNvSpPr txBox="1"/>
      </xdr:nvSpPr>
      <xdr:spPr>
        <a:xfrm>
          <a:off x="3238500" y="12827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3017520</xdr:colOff>
      <xdr:row>8</xdr:row>
      <xdr:rowOff>38100</xdr:rowOff>
    </xdr:from>
    <xdr:to>
      <xdr:col>7</xdr:col>
      <xdr:colOff>4886925</xdr:colOff>
      <xdr:row>9</xdr:row>
      <xdr:rowOff>12700</xdr:rowOff>
    </xdr:to>
    <xdr:sp macro="" textlink="">
      <xdr:nvSpPr>
        <xdr:cNvPr id="2" name="TextBox 1"/>
        <xdr:cNvSpPr txBox="1"/>
      </xdr:nvSpPr>
      <xdr:spPr>
        <a:xfrm>
          <a:off x="3644900" y="13081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4056380</xdr:colOff>
      <xdr:row>6</xdr:row>
      <xdr:rowOff>241300</xdr:rowOff>
    </xdr:from>
    <xdr:to>
      <xdr:col>9</xdr:col>
      <xdr:colOff>789881</xdr:colOff>
      <xdr:row>8</xdr:row>
      <xdr:rowOff>271820</xdr:rowOff>
    </xdr:to>
    <xdr:sp macro="" textlink="">
      <xdr:nvSpPr>
        <xdr:cNvPr id="2" name="TextBox 1"/>
        <xdr:cNvSpPr txBox="1"/>
      </xdr:nvSpPr>
      <xdr:spPr>
        <a:xfrm>
          <a:off x="4660900" y="10033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2545080</xdr:colOff>
      <xdr:row>7</xdr:row>
      <xdr:rowOff>76200</xdr:rowOff>
    </xdr:from>
    <xdr:to>
      <xdr:col>10</xdr:col>
      <xdr:colOff>2001513</xdr:colOff>
      <xdr:row>8</xdr:row>
      <xdr:rowOff>241300</xdr:rowOff>
    </xdr:to>
    <xdr:sp macro="" textlink="">
      <xdr:nvSpPr>
        <xdr:cNvPr id="2" name="TextBox 1"/>
        <xdr:cNvSpPr txBox="1"/>
      </xdr:nvSpPr>
      <xdr:spPr>
        <a:xfrm>
          <a:off x="4279900" y="12192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662940</xdr:colOff>
      <xdr:row>6</xdr:row>
      <xdr:rowOff>355600</xdr:rowOff>
    </xdr:from>
    <xdr:to>
      <xdr:col>19</xdr:col>
      <xdr:colOff>464820</xdr:colOff>
      <xdr:row>8</xdr:row>
      <xdr:rowOff>147280</xdr:rowOff>
    </xdr:to>
    <xdr:sp macro="" textlink="">
      <xdr:nvSpPr>
        <xdr:cNvPr id="2" name="TextBox 1"/>
        <xdr:cNvSpPr txBox="1"/>
      </xdr:nvSpPr>
      <xdr:spPr>
        <a:xfrm>
          <a:off x="5448300" y="11176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3296920</xdr:colOff>
      <xdr:row>6</xdr:row>
      <xdr:rowOff>299720</xdr:rowOff>
    </xdr:from>
    <xdr:to>
      <xdr:col>10</xdr:col>
      <xdr:colOff>2760985</xdr:colOff>
      <xdr:row>8</xdr:row>
      <xdr:rowOff>76240</xdr:rowOff>
    </xdr:to>
    <xdr:sp macro="" textlink="">
      <xdr:nvSpPr>
        <xdr:cNvPr id="2" name="TextBox 1"/>
        <xdr:cNvSpPr txBox="1"/>
      </xdr:nvSpPr>
      <xdr:spPr>
        <a:xfrm>
          <a:off x="4445000" y="10541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1300480</xdr:colOff>
      <xdr:row>6</xdr:row>
      <xdr:rowOff>263072</xdr:rowOff>
    </xdr:from>
    <xdr:to>
      <xdr:col>12</xdr:col>
      <xdr:colOff>746759</xdr:colOff>
      <xdr:row>8</xdr:row>
      <xdr:rowOff>47172</xdr:rowOff>
    </xdr:to>
    <xdr:sp macro="" textlink="">
      <xdr:nvSpPr>
        <xdr:cNvPr id="2" name="TextBox 1"/>
        <xdr:cNvSpPr txBox="1"/>
      </xdr:nvSpPr>
      <xdr:spPr>
        <a:xfrm>
          <a:off x="5882821" y="1011465"/>
          <a:ext cx="7672615" cy="478064"/>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2047240</xdr:colOff>
      <xdr:row>7</xdr:row>
      <xdr:rowOff>38100</xdr:rowOff>
    </xdr:from>
    <xdr:to>
      <xdr:col>9</xdr:col>
      <xdr:colOff>894095</xdr:colOff>
      <xdr:row>8</xdr:row>
      <xdr:rowOff>203200</xdr:rowOff>
    </xdr:to>
    <xdr:sp macro="" textlink="">
      <xdr:nvSpPr>
        <xdr:cNvPr id="2" name="TextBox 1"/>
        <xdr:cNvSpPr txBox="1"/>
      </xdr:nvSpPr>
      <xdr:spPr>
        <a:xfrm>
          <a:off x="3416300" y="11811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248920</xdr:colOff>
      <xdr:row>7</xdr:row>
      <xdr:rowOff>5080</xdr:rowOff>
    </xdr:from>
    <xdr:to>
      <xdr:col>9</xdr:col>
      <xdr:colOff>1186173</xdr:colOff>
      <xdr:row>8</xdr:row>
      <xdr:rowOff>185420</xdr:rowOff>
    </xdr:to>
    <xdr:sp macro="" textlink="">
      <xdr:nvSpPr>
        <xdr:cNvPr id="2" name="TextBox 1"/>
        <xdr:cNvSpPr txBox="1"/>
      </xdr:nvSpPr>
      <xdr:spPr>
        <a:xfrm>
          <a:off x="4191000" y="11557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2743200</xdr:colOff>
      <xdr:row>6</xdr:row>
      <xdr:rowOff>292100</xdr:rowOff>
    </xdr:from>
    <xdr:to>
      <xdr:col>10</xdr:col>
      <xdr:colOff>2954021</xdr:colOff>
      <xdr:row>8</xdr:row>
      <xdr:rowOff>76200</xdr:rowOff>
    </xdr:to>
    <xdr:sp macro="" textlink="">
      <xdr:nvSpPr>
        <xdr:cNvPr id="2" name="TextBox 1"/>
        <xdr:cNvSpPr txBox="1"/>
      </xdr:nvSpPr>
      <xdr:spPr>
        <a:xfrm>
          <a:off x="5803900" y="10541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612140</xdr:colOff>
      <xdr:row>7</xdr:row>
      <xdr:rowOff>101600</xdr:rowOff>
    </xdr:from>
    <xdr:to>
      <xdr:col>20</xdr:col>
      <xdr:colOff>355590</xdr:colOff>
      <xdr:row>8</xdr:row>
      <xdr:rowOff>266700</xdr:rowOff>
    </xdr:to>
    <xdr:sp macro="" textlink="">
      <xdr:nvSpPr>
        <xdr:cNvPr id="2" name="TextBox 1"/>
        <xdr:cNvSpPr txBox="1"/>
      </xdr:nvSpPr>
      <xdr:spPr>
        <a:xfrm>
          <a:off x="7315200" y="12446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721360</xdr:colOff>
      <xdr:row>8</xdr:row>
      <xdr:rowOff>50800</xdr:rowOff>
    </xdr:from>
    <xdr:to>
      <xdr:col>43</xdr:col>
      <xdr:colOff>236220</xdr:colOff>
      <xdr:row>9</xdr:row>
      <xdr:rowOff>215900</xdr:rowOff>
    </xdr:to>
    <xdr:sp macro="" textlink="">
      <xdr:nvSpPr>
        <xdr:cNvPr id="2" name="TextBox 1"/>
        <xdr:cNvSpPr txBox="1"/>
      </xdr:nvSpPr>
      <xdr:spPr>
        <a:xfrm>
          <a:off x="23164800" y="15113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9</xdr:col>
      <xdr:colOff>134620</xdr:colOff>
      <xdr:row>4</xdr:row>
      <xdr:rowOff>76200</xdr:rowOff>
    </xdr:from>
    <xdr:to>
      <xdr:col>18</xdr:col>
      <xdr:colOff>695955</xdr:colOff>
      <xdr:row>6</xdr:row>
      <xdr:rowOff>50800</xdr:rowOff>
    </xdr:to>
    <xdr:sp macro="" textlink="">
      <xdr:nvSpPr>
        <xdr:cNvPr id="2" name="TextBox 1"/>
        <xdr:cNvSpPr txBox="1"/>
      </xdr:nvSpPr>
      <xdr:spPr>
        <a:xfrm>
          <a:off x="6527800" y="3302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236220</xdr:colOff>
      <xdr:row>6</xdr:row>
      <xdr:rowOff>152400</xdr:rowOff>
    </xdr:from>
    <xdr:to>
      <xdr:col>12</xdr:col>
      <xdr:colOff>38095</xdr:colOff>
      <xdr:row>7</xdr:row>
      <xdr:rowOff>254000</xdr:rowOff>
    </xdr:to>
    <xdr:sp macro="" textlink="">
      <xdr:nvSpPr>
        <xdr:cNvPr id="2" name="TextBox 1"/>
        <xdr:cNvSpPr txBox="1"/>
      </xdr:nvSpPr>
      <xdr:spPr>
        <a:xfrm>
          <a:off x="5892800" y="9144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2959100</xdr:colOff>
      <xdr:row>6</xdr:row>
      <xdr:rowOff>152400</xdr:rowOff>
    </xdr:from>
    <xdr:to>
      <xdr:col>11</xdr:col>
      <xdr:colOff>1396975</xdr:colOff>
      <xdr:row>7</xdr:row>
      <xdr:rowOff>254000</xdr:rowOff>
    </xdr:to>
    <xdr:sp macro="" textlink="">
      <xdr:nvSpPr>
        <xdr:cNvPr id="2" name="TextBox 1"/>
        <xdr:cNvSpPr txBox="1"/>
      </xdr:nvSpPr>
      <xdr:spPr>
        <a:xfrm>
          <a:off x="5829300" y="9144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13</xdr:col>
      <xdr:colOff>350520</xdr:colOff>
      <xdr:row>6</xdr:row>
      <xdr:rowOff>185420</xdr:rowOff>
    </xdr:from>
    <xdr:to>
      <xdr:col>26</xdr:col>
      <xdr:colOff>388620</xdr:colOff>
      <xdr:row>7</xdr:row>
      <xdr:rowOff>271780</xdr:rowOff>
    </xdr:to>
    <xdr:sp macro="" textlink="">
      <xdr:nvSpPr>
        <xdr:cNvPr id="2" name="TextBox 1"/>
        <xdr:cNvSpPr txBox="1"/>
      </xdr:nvSpPr>
      <xdr:spPr>
        <a:xfrm>
          <a:off x="5880100" y="9398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9</xdr:col>
      <xdr:colOff>287020</xdr:colOff>
      <xdr:row>6</xdr:row>
      <xdr:rowOff>147320</xdr:rowOff>
    </xdr:from>
    <xdr:to>
      <xdr:col>12</xdr:col>
      <xdr:colOff>81285</xdr:colOff>
      <xdr:row>7</xdr:row>
      <xdr:rowOff>233680</xdr:rowOff>
    </xdr:to>
    <xdr:sp macro="" textlink="">
      <xdr:nvSpPr>
        <xdr:cNvPr id="2" name="TextBox 1"/>
        <xdr:cNvSpPr txBox="1"/>
      </xdr:nvSpPr>
      <xdr:spPr>
        <a:xfrm>
          <a:off x="5943600" y="9017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3228340</xdr:colOff>
      <xdr:row>6</xdr:row>
      <xdr:rowOff>185420</xdr:rowOff>
    </xdr:from>
    <xdr:to>
      <xdr:col>11</xdr:col>
      <xdr:colOff>2700045</xdr:colOff>
      <xdr:row>7</xdr:row>
      <xdr:rowOff>271780</xdr:rowOff>
    </xdr:to>
    <xdr:sp macro="" textlink="">
      <xdr:nvSpPr>
        <xdr:cNvPr id="2" name="TextBox 1"/>
        <xdr:cNvSpPr txBox="1"/>
      </xdr:nvSpPr>
      <xdr:spPr>
        <a:xfrm>
          <a:off x="6083300" y="9398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9</xdr:col>
      <xdr:colOff>1747520</xdr:colOff>
      <xdr:row>6</xdr:row>
      <xdr:rowOff>152400</xdr:rowOff>
    </xdr:from>
    <xdr:to>
      <xdr:col>13</xdr:col>
      <xdr:colOff>472420</xdr:colOff>
      <xdr:row>7</xdr:row>
      <xdr:rowOff>254000</xdr:rowOff>
    </xdr:to>
    <xdr:sp macro="" textlink="">
      <xdr:nvSpPr>
        <xdr:cNvPr id="2" name="TextBox 1"/>
        <xdr:cNvSpPr txBox="1"/>
      </xdr:nvSpPr>
      <xdr:spPr>
        <a:xfrm>
          <a:off x="5892800" y="914400"/>
          <a:ext cx="7632700" cy="4826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2" indent="0" defTabSz="914400" eaLnBrk="1" fontAlgn="auto" latinLnBrk="0" hangingPunct="1">
            <a:lnSpc>
              <a:spcPct val="100000"/>
            </a:lnSpc>
            <a:spcBef>
              <a:spcPts val="0"/>
            </a:spcBef>
            <a:spcAft>
              <a:spcPts val="0"/>
            </a:spcAft>
            <a:buClrTx/>
            <a:buSzTx/>
            <a:buFontTx/>
            <a:buNone/>
            <a:tabLst/>
            <a:defRPr/>
          </a:pPr>
          <a:r>
            <a:rPr lang="en-GB" sz="1100">
              <a:solidFill>
                <a:schemeClr val="tx2">
                  <a:lumMod val="75000"/>
                </a:schemeClr>
              </a:solidFill>
              <a:effectLst/>
              <a:latin typeface="Arial" panose="020B0604020202020204" pitchFamily="34" charset="0"/>
              <a:ea typeface="+mn-ea"/>
              <a:cs typeface="Arial" panose="020B0604020202020204" pitchFamily="34" charset="0"/>
            </a:rPr>
            <a:t>All reports are disclosed as OFFICIAL – SENSITIVE – COMMERCIAL, the disclosure of protected information included in this report in circumstances not permitted by Schedule 5 of the Defence Reform Act 2014 is a </a:t>
          </a:r>
          <a:r>
            <a:rPr lang="en-GB" sz="1100" b="1">
              <a:solidFill>
                <a:schemeClr val="tx2">
                  <a:lumMod val="75000"/>
                </a:schemeClr>
              </a:solidFill>
              <a:effectLst/>
              <a:latin typeface="Arial" panose="020B0604020202020204" pitchFamily="34" charset="0"/>
              <a:ea typeface="+mn-ea"/>
              <a:cs typeface="Arial" panose="020B0604020202020204" pitchFamily="34" charset="0"/>
            </a:rPr>
            <a:t>CRIMINAL OFFENCE</a:t>
          </a:r>
          <a:r>
            <a:rPr lang="en-GB" sz="1100">
              <a:solidFill>
                <a:schemeClr val="tx2">
                  <a:lumMod val="75000"/>
                </a:schemeClr>
              </a:solidFill>
              <a:effectLst/>
              <a:latin typeface="Arial" panose="020B0604020202020204" pitchFamily="34" charset="0"/>
              <a:ea typeface="+mn-ea"/>
              <a:cs typeface="Arial" panose="020B0604020202020204" pitchFamily="34" charset="0"/>
            </a:rPr>
            <a:t>.</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15"/>
    <pageSetUpPr fitToPage="1"/>
  </sheetPr>
  <dimension ref="A1:C7"/>
  <sheetViews>
    <sheetView showGridLines="0" tabSelected="1" zoomScale="75" workbookViewId="0">
      <selection activeCell="J15" sqref="J15"/>
    </sheetView>
  </sheetViews>
  <sheetFormatPr defaultRowHeight="13.8" x14ac:dyDescent="0.3"/>
  <cols>
    <col min="2" max="2" width="2.6640625" customWidth="1"/>
  </cols>
  <sheetData>
    <row r="1" spans="1:3" x14ac:dyDescent="0.3">
      <c r="A1" s="54" t="s">
        <v>51</v>
      </c>
    </row>
    <row r="3" spans="1:3" ht="22.8" x14ac:dyDescent="0.3">
      <c r="C3" s="48" t="str">
        <f>Sys_SSPR_Logo&amp; " - Standard Report Templates"</f>
        <v>Single Source Procurement Framework - Standard Report Templates</v>
      </c>
    </row>
    <row r="5" spans="1:3" ht="33.6" x14ac:dyDescent="0.65">
      <c r="C5" s="53" t="s">
        <v>52</v>
      </c>
    </row>
    <row r="6" spans="1:3" ht="33.6" x14ac:dyDescent="0.65">
      <c r="C6" s="53" t="s">
        <v>53</v>
      </c>
    </row>
    <row r="7" spans="1:3" ht="33.6" x14ac:dyDescent="0.65">
      <c r="C7" s="53" t="s">
        <v>54</v>
      </c>
    </row>
  </sheetData>
  <phoneticPr fontId="10" type="noConversion"/>
  <pageMargins left="0.75" right="0.75" top="1" bottom="1" header="0.5" footer="0.5"/>
  <pageSetup paperSize="9" scale="9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5"/>
    <pageSetUpPr fitToPage="1"/>
  </sheetPr>
  <dimension ref="A1:AP75"/>
  <sheetViews>
    <sheetView showGridLines="0" zoomScale="75" zoomScaleNormal="75" workbookViewId="0"/>
  </sheetViews>
  <sheetFormatPr defaultRowHeight="13.8" x14ac:dyDescent="0.3"/>
  <cols>
    <col min="1" max="1" width="8.6640625" customWidth="1"/>
    <col min="2" max="2" width="3.6640625" customWidth="1"/>
    <col min="3" max="6" width="2.6640625" customWidth="1"/>
    <col min="7" max="7" width="40.6640625" customWidth="1"/>
    <col min="8" max="8" width="5.6640625" customWidth="1"/>
    <col min="9" max="11" width="40.6640625" customWidth="1"/>
    <col min="12" max="12" width="10.6640625" customWidth="1"/>
    <col min="13" max="39" width="40.6640625" customWidth="1"/>
    <col min="40" max="42" width="2.6640625" customWidth="1"/>
    <col min="43" max="43" width="3.6640625" customWidth="1"/>
  </cols>
  <sheetData>
    <row r="1" spans="1:42" ht="15" customHeight="1" x14ac:dyDescent="0.3">
      <c r="A1" s="9" t="str">
        <f ca="1">IF(VLOOKUP($B$2,Sheet_Table,Sheet_Visibility_ColX,FALSE),"S","H")</f>
        <v>H</v>
      </c>
      <c r="C1" s="21"/>
      <c r="AP1" s="21"/>
    </row>
    <row r="2" spans="1:42" ht="20.100000000000001" customHeight="1" x14ac:dyDescent="0.3">
      <c r="B2" s="19" t="str">
        <f ca="1">MID(CELL("filename",A1),1+FIND("]",CELL("filename",A1)),50)</f>
        <v>SYS_Lists</v>
      </c>
      <c r="C2" s="21"/>
      <c r="G2" t="s">
        <v>45</v>
      </c>
      <c r="AP2" s="21"/>
    </row>
    <row r="3" spans="1:42"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row>
    <row r="4" spans="1:42"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P4" s="21"/>
    </row>
    <row r="5" spans="1:42" s="45" customFormat="1" ht="9.9" customHeight="1" x14ac:dyDescent="0.3">
      <c r="C5" s="46"/>
      <c r="D5"/>
      <c r="E5"/>
      <c r="F5"/>
      <c r="G5"/>
      <c r="H5"/>
      <c r="I5"/>
      <c r="J5"/>
      <c r="K5"/>
      <c r="L5"/>
      <c r="M5"/>
      <c r="N5"/>
      <c r="O5"/>
      <c r="P5"/>
      <c r="Q5"/>
      <c r="R5"/>
      <c r="S5"/>
      <c r="T5"/>
      <c r="U5"/>
      <c r="V5"/>
      <c r="W5"/>
      <c r="X5"/>
      <c r="Y5"/>
      <c r="Z5"/>
      <c r="AA5"/>
      <c r="AB5"/>
      <c r="AC5"/>
      <c r="AD5"/>
      <c r="AE5"/>
      <c r="AF5"/>
      <c r="AG5"/>
      <c r="AH5"/>
      <c r="AI5"/>
      <c r="AJ5"/>
      <c r="AK5"/>
      <c r="AL5"/>
      <c r="AM5"/>
      <c r="AN5"/>
      <c r="AP5" s="46"/>
    </row>
    <row r="6" spans="1:42" ht="30" customHeight="1" x14ac:dyDescent="0.3">
      <c r="C6" s="21"/>
      <c r="E6" s="48" t="str">
        <f>UPPER(Sys_SSPR_Logo)</f>
        <v>SINGLE SOURCE PROCUREMENT FRAMEWORK</v>
      </c>
      <c r="F6" s="42"/>
      <c r="G6" s="43"/>
      <c r="H6" s="43"/>
      <c r="I6" s="43"/>
      <c r="J6" s="43"/>
      <c r="K6" s="104"/>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P6" s="21"/>
    </row>
    <row r="7" spans="1:42" ht="30" customHeight="1" x14ac:dyDescent="0.3">
      <c r="C7" s="21"/>
      <c r="F7" s="48" t="str">
        <f>View_1_SelectedCaption</f>
        <v>VIEW ALL WORKSHEETS</v>
      </c>
      <c r="G7" s="43"/>
      <c r="H7" s="43"/>
      <c r="I7" s="43"/>
      <c r="J7" s="43"/>
      <c r="K7" s="104"/>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P7" s="21"/>
    </row>
    <row r="8" spans="1:42" ht="24.9" customHeight="1" x14ac:dyDescent="0.3">
      <c r="C8" s="21"/>
      <c r="G8" s="17" t="s">
        <v>6</v>
      </c>
      <c r="AP8" s="21"/>
    </row>
    <row r="9" spans="1:42" ht="24.9" customHeight="1" x14ac:dyDescent="0.3">
      <c r="C9" s="21"/>
      <c r="G9" s="18" t="str">
        <f ca="1">VLOOKUP($B$2,Sheet_Table,Sheet_Caption_ColX,FALSE)</f>
        <v>RefData - Lists</v>
      </c>
      <c r="AP9" s="21"/>
    </row>
    <row r="10" spans="1:42" ht="20.100000000000001" customHeight="1" x14ac:dyDescent="0.3">
      <c r="C10" s="21"/>
      <c r="AP10" s="21"/>
    </row>
    <row r="11" spans="1:42" ht="20.100000000000001" customHeight="1" x14ac:dyDescent="0.3">
      <c r="C11" s="21"/>
      <c r="AP11" s="21"/>
    </row>
    <row r="12" spans="1:42" ht="20.100000000000001" customHeight="1" x14ac:dyDescent="0.3">
      <c r="C12" s="21"/>
      <c r="G12" s="80" t="s">
        <v>257</v>
      </c>
      <c r="I12" s="15" t="s">
        <v>161</v>
      </c>
      <c r="J12" s="15" t="s">
        <v>165</v>
      </c>
      <c r="K12" s="15" t="s">
        <v>7</v>
      </c>
      <c r="AP12" s="21"/>
    </row>
    <row r="13" spans="1:42" ht="20.100000000000001" customHeight="1" x14ac:dyDescent="0.3">
      <c r="C13" s="21"/>
      <c r="G13" s="5" t="s">
        <v>409</v>
      </c>
      <c r="I13" s="5" t="s">
        <v>162</v>
      </c>
      <c r="J13" s="5" t="s">
        <v>166</v>
      </c>
      <c r="K13" s="5"/>
      <c r="AP13" s="21"/>
    </row>
    <row r="14" spans="1:42" ht="20.100000000000001" customHeight="1" x14ac:dyDescent="0.3">
      <c r="C14" s="21"/>
      <c r="G14" s="5" t="s">
        <v>410</v>
      </c>
      <c r="I14" s="5" t="s">
        <v>163</v>
      </c>
      <c r="J14" s="5" t="s">
        <v>167</v>
      </c>
      <c r="K14" s="5"/>
      <c r="AP14" s="21"/>
    </row>
    <row r="15" spans="1:42" ht="20.100000000000001" customHeight="1" x14ac:dyDescent="0.3">
      <c r="C15" s="21"/>
      <c r="G15" s="5" t="s">
        <v>411</v>
      </c>
      <c r="I15" s="5" t="s">
        <v>164</v>
      </c>
      <c r="J15" s="5" t="s">
        <v>168</v>
      </c>
      <c r="K15" s="5"/>
      <c r="AP15" s="21"/>
    </row>
    <row r="16" spans="1:42" ht="20.100000000000001" customHeight="1" x14ac:dyDescent="0.3">
      <c r="C16" s="21"/>
      <c r="G16" s="5" t="s">
        <v>412</v>
      </c>
      <c r="I16" s="14" t="str">
        <f t="array" ref="I16:I18">TRANSPOSE('04_Contract'!$L$36:$N$36)</f>
        <v>Not used</v>
      </c>
      <c r="J16" s="5"/>
      <c r="K16" s="5"/>
      <c r="AP16" s="21"/>
    </row>
    <row r="17" spans="3:42" ht="20.100000000000001" customHeight="1" x14ac:dyDescent="0.3">
      <c r="C17" s="21"/>
      <c r="G17" s="5" t="s">
        <v>413</v>
      </c>
      <c r="I17" s="14" t="str">
        <v>Not used</v>
      </c>
      <c r="J17" s="5"/>
      <c r="K17" s="5"/>
      <c r="AP17" s="21"/>
    </row>
    <row r="18" spans="3:42" ht="20.100000000000001" customHeight="1" x14ac:dyDescent="0.3">
      <c r="C18" s="21"/>
      <c r="G18" s="5" t="s">
        <v>414</v>
      </c>
      <c r="I18" s="14" t="str">
        <v>Not used</v>
      </c>
      <c r="J18" s="5"/>
      <c r="K18" s="5"/>
      <c r="AP18" s="21"/>
    </row>
    <row r="19" spans="3:42" ht="20.100000000000001" customHeight="1" x14ac:dyDescent="0.3">
      <c r="C19" s="21"/>
      <c r="I19" s="13">
        <f>COUNTA(I13:I18)</f>
        <v>6</v>
      </c>
      <c r="AP19" s="21"/>
    </row>
    <row r="20" spans="3:42" ht="20.100000000000001" customHeight="1" x14ac:dyDescent="0.3">
      <c r="C20" s="21"/>
      <c r="G20" s="13">
        <f>COUNTA(G13:G18)</f>
        <v>6</v>
      </c>
      <c r="AP20" s="21"/>
    </row>
    <row r="21" spans="3:42" ht="20.100000000000001" customHeight="1" x14ac:dyDescent="0.3">
      <c r="C21" s="21"/>
      <c r="AP21" s="21"/>
    </row>
    <row r="22" spans="3:42" ht="20.100000000000001" customHeight="1" x14ac:dyDescent="0.3">
      <c r="C22" s="21"/>
      <c r="K22" s="13">
        <f>COLUMN(K23)-COLUMN($I23)+1</f>
        <v>3</v>
      </c>
      <c r="AP22" s="21"/>
    </row>
    <row r="23" spans="3:42" ht="20.100000000000001" customHeight="1" x14ac:dyDescent="0.3">
      <c r="C23" s="21"/>
      <c r="I23" s="15" t="s">
        <v>354</v>
      </c>
      <c r="J23" s="15" t="s">
        <v>355</v>
      </c>
      <c r="K23" s="15" t="s">
        <v>360</v>
      </c>
      <c r="L23" s="15" t="s">
        <v>7</v>
      </c>
      <c r="AP23" s="21"/>
    </row>
    <row r="24" spans="3:42" ht="20.100000000000001" customHeight="1" x14ac:dyDescent="0.3">
      <c r="C24" s="21"/>
      <c r="I24" s="5" t="s">
        <v>357</v>
      </c>
      <c r="J24" s="5" t="s">
        <v>359</v>
      </c>
      <c r="K24" s="5">
        <v>1</v>
      </c>
      <c r="L24" s="5"/>
      <c r="AP24" s="21"/>
    </row>
    <row r="25" spans="3:42" ht="20.100000000000001" customHeight="1" x14ac:dyDescent="0.3">
      <c r="C25" s="21"/>
      <c r="I25" s="5" t="s">
        <v>356</v>
      </c>
      <c r="J25" s="5" t="s">
        <v>358</v>
      </c>
      <c r="K25" s="5">
        <v>1</v>
      </c>
      <c r="L25" s="5"/>
      <c r="AP25" s="21"/>
    </row>
    <row r="26" spans="3:42" ht="20.100000000000001" customHeight="1" x14ac:dyDescent="0.3">
      <c r="C26" s="21"/>
      <c r="I26" s="5" t="s">
        <v>277</v>
      </c>
      <c r="J26" s="5" t="s">
        <v>281</v>
      </c>
      <c r="K26" s="5">
        <v>1</v>
      </c>
      <c r="L26" s="5"/>
      <c r="AP26" s="21"/>
    </row>
    <row r="27" spans="3:42" ht="20.100000000000001" customHeight="1" x14ac:dyDescent="0.3">
      <c r="C27" s="21"/>
      <c r="I27" s="5" t="s">
        <v>278</v>
      </c>
      <c r="J27" s="5" t="s">
        <v>282</v>
      </c>
      <c r="K27" s="5">
        <v>1</v>
      </c>
      <c r="L27" s="5"/>
      <c r="AP27" s="21"/>
    </row>
    <row r="28" spans="3:42" ht="20.100000000000001" customHeight="1" x14ac:dyDescent="0.3">
      <c r="C28" s="21"/>
      <c r="I28" s="5" t="s">
        <v>424</v>
      </c>
      <c r="J28" s="5" t="s">
        <v>426</v>
      </c>
      <c r="K28" s="5">
        <v>2</v>
      </c>
      <c r="L28" s="5"/>
      <c r="AP28" s="21"/>
    </row>
    <row r="29" spans="3:42" ht="20.100000000000001" customHeight="1" x14ac:dyDescent="0.3">
      <c r="C29" s="21"/>
      <c r="I29" s="5" t="s">
        <v>425</v>
      </c>
      <c r="J29" s="5" t="s">
        <v>427</v>
      </c>
      <c r="K29" s="5">
        <v>2</v>
      </c>
      <c r="L29" s="5"/>
      <c r="AP29" s="21"/>
    </row>
    <row r="30" spans="3:42" ht="20.100000000000001" customHeight="1" x14ac:dyDescent="0.3">
      <c r="C30" s="21"/>
      <c r="I30" s="5" t="s">
        <v>279</v>
      </c>
      <c r="J30" s="5" t="s">
        <v>283</v>
      </c>
      <c r="K30" s="5">
        <v>6</v>
      </c>
      <c r="L30" s="5"/>
      <c r="AP30" s="21"/>
    </row>
    <row r="31" spans="3:42" ht="20.100000000000001" customHeight="1" x14ac:dyDescent="0.3">
      <c r="C31" s="21"/>
      <c r="I31" s="5" t="s">
        <v>543</v>
      </c>
      <c r="J31" s="5" t="s">
        <v>428</v>
      </c>
      <c r="K31" s="5">
        <v>12</v>
      </c>
      <c r="L31" s="5"/>
      <c r="AP31" s="21"/>
    </row>
    <row r="32" spans="3:42" ht="20.100000000000001" customHeight="1" x14ac:dyDescent="0.3">
      <c r="C32" s="21"/>
      <c r="I32" s="5"/>
      <c r="J32" s="5"/>
      <c r="K32" s="5"/>
      <c r="L32" s="5"/>
      <c r="AP32" s="21"/>
    </row>
    <row r="33" spans="3:42" ht="20.100000000000001" customHeight="1" x14ac:dyDescent="0.3">
      <c r="C33" s="21"/>
      <c r="AP33" s="21"/>
    </row>
    <row r="34" spans="3:42" ht="20.100000000000001" customHeight="1" x14ac:dyDescent="0.3">
      <c r="C34" s="21"/>
      <c r="K34" s="3" t="s">
        <v>378</v>
      </c>
      <c r="AP34" s="21"/>
    </row>
    <row r="35" spans="3:42" ht="20.100000000000001" customHeight="1" x14ac:dyDescent="0.3">
      <c r="C35" s="21"/>
      <c r="G35" s="15" t="s">
        <v>170</v>
      </c>
      <c r="I35" s="15" t="s">
        <v>195</v>
      </c>
      <c r="J35" s="5" t="s">
        <v>203</v>
      </c>
      <c r="K35" s="5" t="s">
        <v>379</v>
      </c>
      <c r="M35" s="159" t="s">
        <v>203</v>
      </c>
      <c r="AP35" s="21"/>
    </row>
    <row r="36" spans="3:42" ht="20.100000000000001" customHeight="1" x14ac:dyDescent="0.3">
      <c r="C36" s="21"/>
      <c r="G36" s="5" t="s">
        <v>171</v>
      </c>
      <c r="J36" s="5" t="s">
        <v>208</v>
      </c>
      <c r="K36" s="5" t="s">
        <v>379</v>
      </c>
      <c r="M36" s="159" t="s">
        <v>208</v>
      </c>
      <c r="AP36" s="21"/>
    </row>
    <row r="37" spans="3:42" ht="20.100000000000001" customHeight="1" x14ac:dyDescent="0.3">
      <c r="C37" s="21"/>
      <c r="G37" s="5" t="s">
        <v>172</v>
      </c>
      <c r="J37" s="5" t="s">
        <v>213</v>
      </c>
      <c r="K37" s="5" t="s">
        <v>379</v>
      </c>
      <c r="M37" s="159" t="s">
        <v>213</v>
      </c>
      <c r="AP37" s="21"/>
    </row>
    <row r="38" spans="3:42" ht="20.100000000000001" customHeight="1" x14ac:dyDescent="0.3">
      <c r="C38" s="21"/>
      <c r="G38" s="5" t="s">
        <v>173</v>
      </c>
      <c r="J38" s="5" t="s">
        <v>216</v>
      </c>
      <c r="K38" s="5" t="s">
        <v>379</v>
      </c>
      <c r="M38" s="159" t="s">
        <v>216</v>
      </c>
      <c r="AP38" s="21"/>
    </row>
    <row r="39" spans="3:42" ht="20.100000000000001" customHeight="1" x14ac:dyDescent="0.3">
      <c r="C39" s="21"/>
      <c r="G39" s="5" t="s">
        <v>174</v>
      </c>
      <c r="J39" s="5" t="s">
        <v>218</v>
      </c>
      <c r="K39" s="5" t="s">
        <v>34</v>
      </c>
      <c r="M39" s="159" t="s">
        <v>218</v>
      </c>
      <c r="AP39" s="21"/>
    </row>
    <row r="40" spans="3:42" ht="20.100000000000001" customHeight="1" x14ac:dyDescent="0.3">
      <c r="C40" s="21"/>
      <c r="G40" s="5" t="s">
        <v>175</v>
      </c>
      <c r="J40" s="5"/>
      <c r="K40" s="5"/>
      <c r="M40" s="159"/>
      <c r="AP40" s="21"/>
    </row>
    <row r="41" spans="3:42" ht="20.100000000000001" customHeight="1" x14ac:dyDescent="0.3">
      <c r="C41" s="21"/>
      <c r="G41" s="5" t="s">
        <v>176</v>
      </c>
      <c r="I41" s="15" t="s">
        <v>196</v>
      </c>
      <c r="J41" s="5"/>
      <c r="K41" s="5"/>
      <c r="M41" s="159" t="s">
        <v>204</v>
      </c>
      <c r="AP41" s="21"/>
    </row>
    <row r="42" spans="3:42" ht="20.100000000000001" customHeight="1" x14ac:dyDescent="0.3">
      <c r="C42" s="21"/>
      <c r="J42" s="5"/>
      <c r="K42" s="5"/>
      <c r="M42" s="159" t="s">
        <v>209</v>
      </c>
      <c r="AP42" s="21"/>
    </row>
    <row r="43" spans="3:42" ht="20.100000000000001" customHeight="1" x14ac:dyDescent="0.3">
      <c r="C43" s="21"/>
      <c r="G43" s="15" t="s">
        <v>193</v>
      </c>
      <c r="J43" s="5"/>
      <c r="K43" s="5"/>
      <c r="M43" s="159"/>
      <c r="AP43" s="21"/>
    </row>
    <row r="44" spans="3:42" ht="20.100000000000001" customHeight="1" x14ac:dyDescent="0.3">
      <c r="C44" s="21"/>
      <c r="G44" s="5" t="s">
        <v>189</v>
      </c>
      <c r="I44" s="15" t="s">
        <v>197</v>
      </c>
      <c r="J44" s="5"/>
      <c r="K44" s="5"/>
      <c r="M44" s="159" t="s">
        <v>205</v>
      </c>
      <c r="AP44" s="21"/>
    </row>
    <row r="45" spans="3:42" ht="20.100000000000001" customHeight="1" x14ac:dyDescent="0.3">
      <c r="C45" s="21"/>
      <c r="G45" s="5" t="s">
        <v>192</v>
      </c>
      <c r="H45" s="160"/>
      <c r="J45" s="5"/>
      <c r="K45" s="5"/>
      <c r="M45" s="159" t="s">
        <v>210</v>
      </c>
      <c r="AP45" s="21"/>
    </row>
    <row r="46" spans="3:42" ht="20.100000000000001" customHeight="1" x14ac:dyDescent="0.3">
      <c r="C46" s="21"/>
      <c r="G46" s="5"/>
      <c r="H46" s="160" t="s">
        <v>190</v>
      </c>
      <c r="J46" s="5"/>
      <c r="K46" s="5"/>
      <c r="M46" s="159" t="s">
        <v>214</v>
      </c>
      <c r="AP46" s="21"/>
    </row>
    <row r="47" spans="3:42" ht="20.100000000000001" customHeight="1" x14ac:dyDescent="0.3">
      <c r="C47" s="21"/>
      <c r="G47" s="5"/>
      <c r="H47" s="160" t="s">
        <v>140</v>
      </c>
      <c r="J47" s="5"/>
      <c r="K47" s="5"/>
      <c r="M47" s="159" t="s">
        <v>141</v>
      </c>
      <c r="AP47" s="21"/>
    </row>
    <row r="48" spans="3:42" ht="20.100000000000001" customHeight="1" x14ac:dyDescent="0.3">
      <c r="C48" s="21"/>
      <c r="G48" s="5"/>
      <c r="H48" s="160" t="s">
        <v>191</v>
      </c>
      <c r="J48" s="5"/>
      <c r="K48" s="5"/>
      <c r="M48" s="159" t="s">
        <v>219</v>
      </c>
      <c r="AP48" s="21"/>
    </row>
    <row r="49" spans="3:42" ht="20.100000000000001" customHeight="1" x14ac:dyDescent="0.3">
      <c r="C49" s="21"/>
      <c r="G49" s="5"/>
      <c r="H49" s="160" t="s">
        <v>194</v>
      </c>
      <c r="J49" s="5"/>
      <c r="K49" s="5"/>
      <c r="M49" s="159" t="s">
        <v>220</v>
      </c>
      <c r="AP49" s="21"/>
    </row>
    <row r="50" spans="3:42" ht="20.100000000000001" customHeight="1" x14ac:dyDescent="0.3">
      <c r="C50" s="21"/>
      <c r="G50" s="5"/>
      <c r="H50" s="160" t="s">
        <v>176</v>
      </c>
      <c r="J50" s="5"/>
      <c r="K50" s="5"/>
      <c r="M50" s="159"/>
      <c r="AP50" s="21"/>
    </row>
    <row r="51" spans="3:42" ht="20.100000000000001" customHeight="1" x14ac:dyDescent="0.3">
      <c r="C51" s="21"/>
      <c r="I51" s="15" t="s">
        <v>198</v>
      </c>
      <c r="J51" s="5"/>
      <c r="K51" s="5"/>
      <c r="M51" s="159" t="s">
        <v>206</v>
      </c>
      <c r="AP51" s="21"/>
    </row>
    <row r="52" spans="3:42" ht="20.100000000000001" customHeight="1" x14ac:dyDescent="0.3">
      <c r="C52" s="21"/>
      <c r="G52" s="15" t="s">
        <v>177</v>
      </c>
      <c r="J52" s="5"/>
      <c r="K52" s="5"/>
      <c r="M52" s="159" t="s">
        <v>211</v>
      </c>
      <c r="AP52" s="21"/>
    </row>
    <row r="53" spans="3:42" ht="20.100000000000001" customHeight="1" x14ac:dyDescent="0.3">
      <c r="C53" s="21"/>
      <c r="G53" s="5" t="s">
        <v>178</v>
      </c>
      <c r="J53" s="5"/>
      <c r="K53" s="5"/>
      <c r="M53" s="159" t="s">
        <v>176</v>
      </c>
      <c r="AP53" s="21"/>
    </row>
    <row r="54" spans="3:42" ht="20.100000000000001" customHeight="1" x14ac:dyDescent="0.3">
      <c r="C54" s="21"/>
      <c r="G54" s="5" t="s">
        <v>179</v>
      </c>
      <c r="J54" s="5"/>
      <c r="K54" s="5"/>
      <c r="M54" s="159"/>
      <c r="AP54" s="21"/>
    </row>
    <row r="55" spans="3:42" ht="20.100000000000001" customHeight="1" x14ac:dyDescent="0.3">
      <c r="C55" s="21"/>
      <c r="G55" s="5" t="s">
        <v>180</v>
      </c>
      <c r="I55" s="15" t="s">
        <v>199</v>
      </c>
      <c r="J55" s="5" t="s">
        <v>207</v>
      </c>
      <c r="K55" s="5" t="s">
        <v>387</v>
      </c>
      <c r="M55" s="159" t="s">
        <v>207</v>
      </c>
      <c r="AP55" s="21"/>
    </row>
    <row r="56" spans="3:42" ht="20.100000000000001" customHeight="1" x14ac:dyDescent="0.3">
      <c r="C56" s="21"/>
      <c r="G56" s="5" t="s">
        <v>142</v>
      </c>
      <c r="J56" s="5" t="s">
        <v>212</v>
      </c>
      <c r="K56" s="5" t="s">
        <v>387</v>
      </c>
      <c r="M56" s="159" t="s">
        <v>212</v>
      </c>
      <c r="AP56" s="21"/>
    </row>
    <row r="57" spans="3:42" ht="20.100000000000001" customHeight="1" x14ac:dyDescent="0.3">
      <c r="C57" s="21"/>
      <c r="G57" s="5" t="s">
        <v>181</v>
      </c>
      <c r="J57" s="5" t="s">
        <v>215</v>
      </c>
      <c r="K57" s="5" t="s">
        <v>387</v>
      </c>
      <c r="M57" s="159" t="s">
        <v>215</v>
      </c>
      <c r="AP57" s="21"/>
    </row>
    <row r="58" spans="3:42" ht="20.100000000000001" customHeight="1" x14ac:dyDescent="0.3">
      <c r="C58" s="21"/>
      <c r="G58" s="5" t="s">
        <v>182</v>
      </c>
      <c r="J58" s="5"/>
      <c r="K58" s="5"/>
      <c r="M58" s="159" t="s">
        <v>217</v>
      </c>
      <c r="AP58" s="21"/>
    </row>
    <row r="59" spans="3:42" ht="20.100000000000001" customHeight="1" x14ac:dyDescent="0.3">
      <c r="C59" s="21"/>
      <c r="G59" s="5" t="s">
        <v>183</v>
      </c>
      <c r="J59" s="5"/>
      <c r="K59" s="5"/>
      <c r="M59" s="159"/>
      <c r="AP59" s="21"/>
    </row>
    <row r="60" spans="3:42" ht="20.100000000000001" customHeight="1" x14ac:dyDescent="0.3">
      <c r="C60" s="21"/>
      <c r="G60" s="5" t="s">
        <v>172</v>
      </c>
      <c r="I60" s="15" t="s">
        <v>200</v>
      </c>
      <c r="J60" s="5"/>
      <c r="K60" s="5"/>
      <c r="M60" s="159" t="s">
        <v>202</v>
      </c>
      <c r="AP60" s="21"/>
    </row>
    <row r="61" spans="3:42" ht="20.100000000000001" customHeight="1" x14ac:dyDescent="0.3">
      <c r="C61" s="21"/>
      <c r="G61" s="5" t="s">
        <v>184</v>
      </c>
      <c r="J61" s="5"/>
      <c r="K61" s="5"/>
      <c r="M61" s="159"/>
      <c r="AP61" s="21"/>
    </row>
    <row r="62" spans="3:42" ht="20.100000000000001" customHeight="1" x14ac:dyDescent="0.3">
      <c r="C62" s="21"/>
      <c r="G62" s="5" t="s">
        <v>185</v>
      </c>
      <c r="I62" s="15" t="s">
        <v>201</v>
      </c>
      <c r="J62" s="5"/>
      <c r="K62" s="5"/>
      <c r="M62" s="159" t="s">
        <v>202</v>
      </c>
      <c r="AP62" s="21"/>
    </row>
    <row r="63" spans="3:42" ht="20.100000000000001" customHeight="1" x14ac:dyDescent="0.3">
      <c r="C63" s="21"/>
      <c r="G63" s="5" t="s">
        <v>186</v>
      </c>
      <c r="J63" s="5"/>
      <c r="K63" s="5"/>
      <c r="M63" s="159"/>
      <c r="AP63" s="21"/>
    </row>
    <row r="64" spans="3:42" ht="20.100000000000001" customHeight="1" x14ac:dyDescent="0.3">
      <c r="C64" s="21"/>
      <c r="G64" s="5" t="s">
        <v>187</v>
      </c>
      <c r="AP64" s="21"/>
    </row>
    <row r="65" spans="1:42" ht="20.100000000000001" customHeight="1" x14ac:dyDescent="0.3">
      <c r="C65" s="21"/>
      <c r="G65" s="5" t="s">
        <v>188</v>
      </c>
      <c r="AP65" s="21"/>
    </row>
    <row r="66" spans="1:42" ht="20.100000000000001" customHeight="1" x14ac:dyDescent="0.3">
      <c r="C66" s="21"/>
      <c r="AP66" s="21"/>
    </row>
    <row r="67" spans="1:42" ht="20.100000000000001" customHeight="1" x14ac:dyDescent="0.3">
      <c r="C67" s="21"/>
      <c r="G67" s="15" t="s">
        <v>533</v>
      </c>
      <c r="AP67" s="21"/>
    </row>
    <row r="68" spans="1:42" ht="20.100000000000001" customHeight="1" x14ac:dyDescent="0.3">
      <c r="C68" s="21"/>
      <c r="G68" s="5" t="s">
        <v>534</v>
      </c>
      <c r="AP68" s="21"/>
    </row>
    <row r="69" spans="1:42" ht="20.100000000000001" customHeight="1" x14ac:dyDescent="0.3">
      <c r="C69" s="21"/>
      <c r="G69" s="5" t="s">
        <v>536</v>
      </c>
      <c r="AP69" s="21"/>
    </row>
    <row r="70" spans="1:42" ht="20.100000000000001" customHeight="1" x14ac:dyDescent="0.3">
      <c r="C70" s="21"/>
      <c r="G70" s="5" t="s">
        <v>537</v>
      </c>
      <c r="AP70" s="21"/>
    </row>
    <row r="71" spans="1:42" ht="20.100000000000001" customHeight="1" x14ac:dyDescent="0.3">
      <c r="C71" s="21"/>
      <c r="G71" s="5" t="s">
        <v>535</v>
      </c>
      <c r="AP71" s="21"/>
    </row>
    <row r="72" spans="1:42" ht="14.4" thickBot="1" x14ac:dyDescent="0.35">
      <c r="C72" s="21"/>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P72" s="21"/>
    </row>
    <row r="73" spans="1:42" ht="15" customHeight="1" x14ac:dyDescent="0.3">
      <c r="C73" s="21"/>
      <c r="AP73" s="21"/>
    </row>
    <row r="74" spans="1:42" ht="15" customHeight="1" x14ac:dyDescent="0.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row>
    <row r="75" spans="1:42" ht="15" customHeight="1" x14ac:dyDescent="0.3"/>
  </sheetData>
  <phoneticPr fontId="10" type="noConversion"/>
  <hyperlinks>
    <hyperlink ref="G8" location="HOME!A1" display="HOME"/>
  </hyperlinks>
  <pageMargins left="0.39370078740157483" right="0.39370078740157483" top="0.39370078740157483" bottom="0.39370078740157483" header="0.19685039370078741" footer="0.19685039370078741"/>
  <pageSetup paperSize="9" scale="11" orientation="landscape" r:id="rId1"/>
  <headerFooter>
    <oddHeader>&amp;C[ PROTECTIVE MARKING TO BE CONFIRMED]</oddHeader>
    <oddFooter>&amp;L&amp;D at &amp;T&amp;C&amp;P of &amp;N&amp;R&amp;F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15"/>
    <pageSetUpPr fitToPage="1"/>
  </sheetPr>
  <dimension ref="A1:U93"/>
  <sheetViews>
    <sheetView showGridLines="0" zoomScale="75" workbookViewId="0">
      <pane ySplit="12" topLeftCell="A13" activePane="bottomLeft" state="frozen"/>
      <selection pane="bottomLeft" activeCell="A13" sqref="A13"/>
    </sheetView>
  </sheetViews>
  <sheetFormatPr defaultRowHeight="12.75" customHeight="1" x14ac:dyDescent="0.3"/>
  <cols>
    <col min="1" max="1" width="8.6640625" customWidth="1"/>
    <col min="2" max="2" width="3.6640625" customWidth="1"/>
    <col min="3" max="6" width="2.6640625" customWidth="1"/>
    <col min="7" max="7" width="40.6640625" customWidth="1"/>
    <col min="8" max="8" width="15.6640625" customWidth="1"/>
    <col min="9" max="9" width="50.6640625" customWidth="1"/>
    <col min="10" max="17" width="15.6640625" customWidth="1"/>
    <col min="18" max="21" width="2.6640625" customWidth="1"/>
    <col min="22" max="22" width="3.6640625" customWidth="1"/>
  </cols>
  <sheetData>
    <row r="1" spans="1:21" ht="15" customHeight="1" x14ac:dyDescent="0.3">
      <c r="A1" s="9" t="str">
        <f ca="1">IF(VLOOKUP($B$2,Sheet_Table,Sheet_Visibility_ColX,FALSE),"S","H")</f>
        <v>H</v>
      </c>
      <c r="C1" s="21"/>
      <c r="U1" s="21"/>
    </row>
    <row r="2" spans="1:21" ht="20.100000000000001" customHeight="1" x14ac:dyDescent="0.3">
      <c r="B2" s="19" t="str">
        <f ca="1">MID(CELL("filename",A1),1+FIND("]",CELL("filename",A1)),50)</f>
        <v>Sys_Styles</v>
      </c>
      <c r="C2" s="21"/>
      <c r="U2" s="21"/>
    </row>
    <row r="3" spans="1:21" ht="9.9" customHeight="1" x14ac:dyDescent="0.3">
      <c r="A3" s="21"/>
      <c r="B3" s="22"/>
      <c r="C3" s="21"/>
      <c r="D3" s="21"/>
      <c r="E3" s="21"/>
      <c r="F3" s="21"/>
      <c r="G3" s="21"/>
      <c r="H3" s="21"/>
      <c r="I3" s="21"/>
      <c r="J3" s="21"/>
      <c r="K3" s="21"/>
      <c r="L3" s="21"/>
      <c r="M3" s="21"/>
      <c r="N3" s="21"/>
      <c r="O3" s="21"/>
      <c r="P3" s="21"/>
      <c r="Q3" s="21"/>
      <c r="R3" s="21"/>
      <c r="S3" s="21"/>
      <c r="T3" s="21"/>
      <c r="U3" s="21"/>
    </row>
    <row r="4" spans="1:21" ht="9.9" customHeight="1" thickBot="1" x14ac:dyDescent="0.35">
      <c r="C4" s="21"/>
      <c r="E4" s="7"/>
      <c r="F4" s="7"/>
      <c r="G4" s="7"/>
      <c r="H4" s="7"/>
      <c r="I4" s="7"/>
      <c r="J4" s="7"/>
      <c r="K4" s="7"/>
      <c r="L4" s="7"/>
      <c r="M4" s="7"/>
      <c r="N4" s="7"/>
      <c r="O4" s="7"/>
      <c r="P4" s="7"/>
      <c r="Q4" s="7"/>
      <c r="R4" s="7"/>
      <c r="S4" s="7"/>
      <c r="U4" s="21"/>
    </row>
    <row r="5" spans="1:21" ht="9.9" customHeight="1" x14ac:dyDescent="0.3">
      <c r="A5" s="45"/>
      <c r="B5" s="45"/>
      <c r="C5" s="46"/>
      <c r="D5" s="45"/>
      <c r="T5" s="45"/>
      <c r="U5" s="46"/>
    </row>
    <row r="6" spans="1:21" ht="30" customHeight="1" x14ac:dyDescent="0.3">
      <c r="C6" s="21"/>
      <c r="E6" s="48" t="str">
        <f>UPPER(Sys_SSPR_Logo)</f>
        <v>SINGLE SOURCE PROCUREMENT FRAMEWORK</v>
      </c>
      <c r="F6" s="42"/>
      <c r="G6" s="43"/>
      <c r="H6" s="43"/>
      <c r="I6" s="43"/>
      <c r="J6" s="43"/>
      <c r="K6" s="43"/>
      <c r="L6" s="104"/>
      <c r="M6" s="43"/>
      <c r="N6" s="43"/>
      <c r="O6" s="43"/>
      <c r="P6" s="43"/>
      <c r="Q6" s="43"/>
      <c r="R6" s="43"/>
      <c r="S6" s="43"/>
      <c r="U6" s="21"/>
    </row>
    <row r="7" spans="1:21" ht="30" customHeight="1" x14ac:dyDescent="0.3">
      <c r="C7" s="21"/>
      <c r="F7" s="48" t="str">
        <f>View_1_SelectedCaption</f>
        <v>VIEW ALL WORKSHEETS</v>
      </c>
      <c r="G7" s="43"/>
      <c r="H7" s="43"/>
      <c r="I7" s="43"/>
      <c r="J7" s="43"/>
      <c r="K7" s="43"/>
      <c r="L7" s="104"/>
      <c r="M7" s="43"/>
      <c r="N7" s="43"/>
      <c r="O7" s="43"/>
      <c r="P7" s="43"/>
      <c r="Q7" s="43"/>
      <c r="R7" s="43"/>
      <c r="S7" s="43"/>
      <c r="U7" s="21"/>
    </row>
    <row r="8" spans="1:21" ht="24.9" customHeight="1" x14ac:dyDescent="0.3">
      <c r="C8" s="21"/>
      <c r="G8" s="17" t="s">
        <v>6</v>
      </c>
      <c r="U8" s="21"/>
    </row>
    <row r="9" spans="1:21" ht="24.9" customHeight="1" x14ac:dyDescent="0.3">
      <c r="C9" s="21"/>
      <c r="G9" s="18" t="str">
        <f ca="1">VLOOKUP($B$2,Sheet_Table,Sheet_Caption_ColX,FALSE)</f>
        <v>List and display of all styles</v>
      </c>
      <c r="U9" s="21"/>
    </row>
    <row r="10" spans="1:21" ht="9.9" customHeight="1" x14ac:dyDescent="0.3">
      <c r="C10" s="21"/>
      <c r="U10" s="21"/>
    </row>
    <row r="11" spans="1:21" ht="24.9" customHeight="1" x14ac:dyDescent="0.3">
      <c r="C11" s="21"/>
      <c r="U11" s="21"/>
    </row>
    <row r="12" spans="1:21" ht="9.9" customHeight="1" x14ac:dyDescent="0.3">
      <c r="C12" s="21"/>
      <c r="U12" s="21"/>
    </row>
    <row r="13" spans="1:21" ht="9.9" customHeight="1" x14ac:dyDescent="0.3">
      <c r="C13" s="21"/>
      <c r="U13" s="21"/>
    </row>
    <row r="14" spans="1:21" ht="24.9" customHeight="1" x14ac:dyDescent="0.3">
      <c r="C14" s="21"/>
      <c r="G14" s="14" t="s">
        <v>254</v>
      </c>
      <c r="I14" s="2" t="s">
        <v>254</v>
      </c>
      <c r="U14" s="21"/>
    </row>
    <row r="15" spans="1:21" ht="9.9" customHeight="1" x14ac:dyDescent="0.3">
      <c r="C15" s="21"/>
      <c r="U15" s="21"/>
    </row>
    <row r="16" spans="1:21" ht="24.9" customHeight="1" x14ac:dyDescent="0.3">
      <c r="C16" s="21"/>
      <c r="G16" s="14" t="s">
        <v>253</v>
      </c>
      <c r="I16" s="27" t="s">
        <v>253</v>
      </c>
      <c r="U16" s="21"/>
    </row>
    <row r="17" spans="3:21" ht="9.9" customHeight="1" x14ac:dyDescent="0.3">
      <c r="C17" s="21"/>
      <c r="U17" s="21"/>
    </row>
    <row r="18" spans="3:21" ht="24.9" customHeight="1" x14ac:dyDescent="0.3">
      <c r="C18" s="21"/>
      <c r="G18" s="14" t="s">
        <v>252</v>
      </c>
      <c r="I18" s="26" t="s">
        <v>252</v>
      </c>
      <c r="U18" s="21"/>
    </row>
    <row r="19" spans="3:21" ht="9.9" customHeight="1" x14ac:dyDescent="0.3">
      <c r="C19" s="21"/>
      <c r="U19" s="21"/>
    </row>
    <row r="20" spans="3:21" ht="20.100000000000001" customHeight="1" x14ac:dyDescent="0.3">
      <c r="C20" s="21"/>
      <c r="G20" s="14" t="s">
        <v>255</v>
      </c>
      <c r="I20" s="79" t="s">
        <v>255</v>
      </c>
      <c r="U20" s="21"/>
    </row>
    <row r="21" spans="3:21" ht="9.9" customHeight="1" x14ac:dyDescent="0.3">
      <c r="C21" s="21"/>
      <c r="U21" s="21"/>
    </row>
    <row r="22" spans="3:21" ht="24.9" customHeight="1" x14ac:dyDescent="0.3">
      <c r="C22" s="21"/>
      <c r="G22" s="14" t="s">
        <v>251</v>
      </c>
      <c r="I22" s="73">
        <f ca="1">NOW()</f>
        <v>42151.338438888888</v>
      </c>
      <c r="U22" s="21"/>
    </row>
    <row r="23" spans="3:21" ht="9.9" customHeight="1" x14ac:dyDescent="0.3">
      <c r="C23" s="21"/>
      <c r="U23" s="21"/>
    </row>
    <row r="24" spans="3:21" ht="24.9" customHeight="1" x14ac:dyDescent="0.3">
      <c r="C24" s="21"/>
      <c r="G24" s="14" t="s">
        <v>250</v>
      </c>
      <c r="I24" s="55">
        <f ca="1">NOW()</f>
        <v>42151.338438888888</v>
      </c>
      <c r="U24" s="21"/>
    </row>
    <row r="25" spans="3:21" ht="9.9" customHeight="1" x14ac:dyDescent="0.3">
      <c r="C25" s="21"/>
      <c r="U25" s="21"/>
    </row>
    <row r="26" spans="3:21" ht="24.9" customHeight="1" thickBot="1" x14ac:dyDescent="0.35">
      <c r="C26" s="21"/>
      <c r="G26" s="14" t="s">
        <v>249</v>
      </c>
      <c r="I26" s="7" t="s">
        <v>249</v>
      </c>
      <c r="U26" s="21"/>
    </row>
    <row r="27" spans="3:21" ht="9.9" customHeight="1" thickBot="1" x14ac:dyDescent="0.35">
      <c r="C27" s="21"/>
      <c r="U27" s="21"/>
    </row>
    <row r="28" spans="3:21" ht="24.9" customHeight="1" thickTop="1" x14ac:dyDescent="0.3">
      <c r="C28" s="21"/>
      <c r="G28" s="14" t="s">
        <v>248</v>
      </c>
      <c r="I28" s="74" t="s">
        <v>248</v>
      </c>
      <c r="U28" s="21"/>
    </row>
    <row r="29" spans="3:21" ht="9.9" customHeight="1" x14ac:dyDescent="0.3">
      <c r="C29" s="21"/>
      <c r="U29" s="21"/>
    </row>
    <row r="30" spans="3:21" ht="24.9" customHeight="1" x14ac:dyDescent="0.3">
      <c r="C30" s="21"/>
      <c r="G30" s="14" t="s">
        <v>247</v>
      </c>
      <c r="I30" s="59" t="s">
        <v>247</v>
      </c>
      <c r="U30" s="21"/>
    </row>
    <row r="31" spans="3:21" ht="9.9" customHeight="1" x14ac:dyDescent="0.3">
      <c r="C31" s="21"/>
      <c r="U31" s="21"/>
    </row>
    <row r="32" spans="3:21" ht="24.9" customHeight="1" x14ac:dyDescent="0.3">
      <c r="C32" s="21"/>
      <c r="G32" s="14" t="s">
        <v>246</v>
      </c>
      <c r="I32" s="16" t="s">
        <v>246</v>
      </c>
      <c r="U32" s="21"/>
    </row>
    <row r="33" spans="3:21" ht="9.9" customHeight="1" x14ac:dyDescent="0.3">
      <c r="C33" s="21"/>
      <c r="U33" s="21"/>
    </row>
    <row r="34" spans="3:21" ht="24.9" customHeight="1" x14ac:dyDescent="0.3">
      <c r="C34" s="21"/>
      <c r="G34" s="14" t="s">
        <v>245</v>
      </c>
      <c r="I34" s="76" t="s">
        <v>245</v>
      </c>
      <c r="U34" s="21"/>
    </row>
    <row r="35" spans="3:21" ht="9.9" customHeight="1" x14ac:dyDescent="0.3">
      <c r="C35" s="21"/>
      <c r="U35" s="21"/>
    </row>
    <row r="36" spans="3:21" ht="24.9" customHeight="1" x14ac:dyDescent="0.3">
      <c r="C36" s="21"/>
      <c r="G36" s="14" t="s">
        <v>244</v>
      </c>
      <c r="I36" s="65" t="s">
        <v>244</v>
      </c>
      <c r="U36" s="21"/>
    </row>
    <row r="37" spans="3:21" ht="9.9" customHeight="1" x14ac:dyDescent="0.3">
      <c r="C37" s="21"/>
      <c r="U37" s="21"/>
    </row>
    <row r="38" spans="3:21" ht="24.9" customHeight="1" x14ac:dyDescent="0.3">
      <c r="C38" s="21"/>
      <c r="G38" s="14" t="s">
        <v>243</v>
      </c>
      <c r="I38" s="78" t="s">
        <v>243</v>
      </c>
      <c r="U38" s="21"/>
    </row>
    <row r="39" spans="3:21" ht="9.9" customHeight="1" x14ac:dyDescent="0.3">
      <c r="C39" s="21"/>
      <c r="U39" s="21"/>
    </row>
    <row r="40" spans="3:21" ht="24.9" customHeight="1" x14ac:dyDescent="0.3">
      <c r="C40" s="21"/>
      <c r="G40" s="14" t="s">
        <v>242</v>
      </c>
      <c r="I40" s="77" t="s">
        <v>242</v>
      </c>
      <c r="U40" s="21"/>
    </row>
    <row r="41" spans="3:21" ht="9.9" customHeight="1" x14ac:dyDescent="0.3">
      <c r="C41" s="21"/>
      <c r="U41" s="21"/>
    </row>
    <row r="42" spans="3:21" ht="24.9" customHeight="1" x14ac:dyDescent="0.3">
      <c r="C42" s="21"/>
      <c r="G42" s="14" t="s">
        <v>241</v>
      </c>
      <c r="I42" s="13">
        <f>1234+5678</f>
        <v>6912</v>
      </c>
      <c r="U42" s="21"/>
    </row>
    <row r="43" spans="3:21" ht="9.9" customHeight="1" x14ac:dyDescent="0.3">
      <c r="C43" s="21"/>
      <c r="U43" s="21"/>
    </row>
    <row r="44" spans="3:21" ht="20.100000000000001" customHeight="1" x14ac:dyDescent="0.3">
      <c r="C44" s="21"/>
      <c r="G44" s="14" t="s">
        <v>240</v>
      </c>
      <c r="I44" s="1">
        <f>1234.567+5678.901</f>
        <v>6913.4679999999998</v>
      </c>
      <c r="U44" s="21"/>
    </row>
    <row r="45" spans="3:21" ht="9.9" customHeight="1" x14ac:dyDescent="0.3">
      <c r="C45" s="21"/>
      <c r="U45" s="21"/>
    </row>
    <row r="46" spans="3:21" ht="20.100000000000001" customHeight="1" x14ac:dyDescent="0.3">
      <c r="C46" s="21"/>
      <c r="G46" s="14" t="s">
        <v>239</v>
      </c>
      <c r="I46" s="12">
        <f>1234+5678</f>
        <v>6912</v>
      </c>
      <c r="U46" s="21"/>
    </row>
    <row r="47" spans="3:21" ht="9.9" customHeight="1" x14ac:dyDescent="0.3">
      <c r="C47" s="21"/>
      <c r="U47" s="21"/>
    </row>
    <row r="48" spans="3:21" ht="20.100000000000001" customHeight="1" x14ac:dyDescent="0.3">
      <c r="C48" s="21"/>
      <c r="G48" s="14" t="s">
        <v>238</v>
      </c>
      <c r="I48" s="68">
        <f>1234.567+5678.901</f>
        <v>6913.4679999999998</v>
      </c>
      <c r="U48" s="21"/>
    </row>
    <row r="49" spans="3:21" ht="9.9" customHeight="1" x14ac:dyDescent="0.3">
      <c r="C49" s="21"/>
      <c r="U49" s="21"/>
    </row>
    <row r="50" spans="3:21" ht="20.100000000000001" customHeight="1" x14ac:dyDescent="0.3">
      <c r="C50" s="21"/>
      <c r="G50" s="14" t="s">
        <v>237</v>
      </c>
      <c r="I50" s="72">
        <f>12%+34%</f>
        <v>0.46</v>
      </c>
      <c r="U50" s="21"/>
    </row>
    <row r="51" spans="3:21" ht="9.9" customHeight="1" x14ac:dyDescent="0.3">
      <c r="C51" s="21"/>
      <c r="U51" s="21"/>
    </row>
    <row r="52" spans="3:21" ht="20.100000000000001" customHeight="1" x14ac:dyDescent="0.3">
      <c r="C52" s="21"/>
      <c r="G52" s="14" t="s">
        <v>236</v>
      </c>
      <c r="I52" s="69">
        <v>0.57999999999999996</v>
      </c>
      <c r="U52" s="21"/>
    </row>
    <row r="53" spans="3:21" ht="9.9" customHeight="1" thickBot="1" x14ac:dyDescent="0.35">
      <c r="C53" s="21"/>
      <c r="U53" s="21"/>
    </row>
    <row r="54" spans="3:21" ht="20.100000000000001" customHeight="1" thickBot="1" x14ac:dyDescent="0.35">
      <c r="C54" s="21"/>
      <c r="G54" s="14" t="s">
        <v>235</v>
      </c>
      <c r="I54" s="6" t="s">
        <v>235</v>
      </c>
      <c r="U54" s="21"/>
    </row>
    <row r="55" spans="3:21" ht="9.9" customHeight="1" x14ac:dyDescent="0.3">
      <c r="C55" s="21"/>
      <c r="U55" s="21"/>
    </row>
    <row r="56" spans="3:21" ht="20.100000000000001" customHeight="1" x14ac:dyDescent="0.3">
      <c r="C56" s="21"/>
      <c r="G56" s="14" t="s">
        <v>234</v>
      </c>
      <c r="I56" s="8" t="s">
        <v>234</v>
      </c>
      <c r="U56" s="21"/>
    </row>
    <row r="57" spans="3:21" ht="9.9" customHeight="1" x14ac:dyDescent="0.3">
      <c r="C57" s="21"/>
      <c r="U57" s="21"/>
    </row>
    <row r="58" spans="3:21" ht="20.100000000000001" customHeight="1" x14ac:dyDescent="0.3">
      <c r="C58" s="21"/>
      <c r="G58" s="14" t="s">
        <v>233</v>
      </c>
      <c r="I58" s="3" t="s">
        <v>233</v>
      </c>
      <c r="U58" s="21"/>
    </row>
    <row r="59" spans="3:21" ht="9.9" customHeight="1" x14ac:dyDescent="0.3">
      <c r="C59" s="21"/>
      <c r="U59" s="21"/>
    </row>
    <row r="60" spans="3:21" ht="20.100000000000001" customHeight="1" x14ac:dyDescent="0.3">
      <c r="C60" s="21"/>
      <c r="G60" s="14" t="s">
        <v>232</v>
      </c>
      <c r="I60" s="9" t="s">
        <v>232</v>
      </c>
      <c r="U60" s="21"/>
    </row>
    <row r="61" spans="3:21" ht="9.9" customHeight="1" x14ac:dyDescent="0.3">
      <c r="C61" s="21"/>
      <c r="U61" s="21"/>
    </row>
    <row r="62" spans="3:21" ht="20.100000000000001" customHeight="1" x14ac:dyDescent="0.3">
      <c r="C62" s="21"/>
      <c r="G62" s="14" t="s">
        <v>231</v>
      </c>
      <c r="I62" s="15" t="s">
        <v>231</v>
      </c>
      <c r="U62" s="21"/>
    </row>
    <row r="63" spans="3:21" ht="9.9" customHeight="1" x14ac:dyDescent="0.3">
      <c r="C63" s="21"/>
      <c r="U63" s="21"/>
    </row>
    <row r="64" spans="3:21" ht="20.100000000000001" customHeight="1" x14ac:dyDescent="0.3">
      <c r="C64" s="21"/>
      <c r="G64" s="14" t="s">
        <v>230</v>
      </c>
      <c r="I64" s="75" t="s">
        <v>230</v>
      </c>
      <c r="U64" s="21"/>
    </row>
    <row r="65" spans="3:21" ht="9.9" customHeight="1" x14ac:dyDescent="0.3">
      <c r="C65" s="21"/>
      <c r="U65" s="21"/>
    </row>
    <row r="66" spans="3:21" ht="20.100000000000001" customHeight="1" x14ac:dyDescent="0.3">
      <c r="C66" s="21"/>
      <c r="G66" s="14" t="s">
        <v>229</v>
      </c>
      <c r="I66" s="14" t="s">
        <v>229</v>
      </c>
      <c r="U66" s="21"/>
    </row>
    <row r="67" spans="3:21" ht="9.9" customHeight="1" x14ac:dyDescent="0.3">
      <c r="C67" s="21"/>
      <c r="U67" s="21"/>
    </row>
    <row r="68" spans="3:21" ht="20.100000000000001" customHeight="1" x14ac:dyDescent="0.3">
      <c r="C68" s="21"/>
      <c r="G68" s="14" t="s">
        <v>228</v>
      </c>
      <c r="I68" s="5" t="s">
        <v>228</v>
      </c>
      <c r="U68" s="21"/>
    </row>
    <row r="69" spans="3:21" ht="9.9" customHeight="1" x14ac:dyDescent="0.3">
      <c r="C69" s="21"/>
      <c r="U69" s="21"/>
    </row>
    <row r="70" spans="3:21" ht="20.100000000000001" customHeight="1" x14ac:dyDescent="0.3">
      <c r="C70" s="21"/>
      <c r="U70" s="21"/>
    </row>
    <row r="71" spans="3:21" ht="20.100000000000001" customHeight="1" x14ac:dyDescent="0.3">
      <c r="C71" s="21"/>
      <c r="U71" s="21"/>
    </row>
    <row r="72" spans="3:21" ht="20.100000000000001" customHeight="1" x14ac:dyDescent="0.3">
      <c r="C72" s="21"/>
      <c r="U72" s="21"/>
    </row>
    <row r="73" spans="3:21" ht="20.100000000000001" customHeight="1" x14ac:dyDescent="0.3">
      <c r="C73" s="21"/>
      <c r="U73" s="21"/>
    </row>
    <row r="74" spans="3:21" ht="20.100000000000001" customHeight="1" x14ac:dyDescent="0.3">
      <c r="C74" s="21"/>
      <c r="U74" s="21"/>
    </row>
    <row r="75" spans="3:21" ht="20.100000000000001" customHeight="1" x14ac:dyDescent="0.3">
      <c r="C75" s="21"/>
      <c r="U75" s="21"/>
    </row>
    <row r="76" spans="3:21" ht="20.100000000000001" customHeight="1" x14ac:dyDescent="0.3">
      <c r="C76" s="21"/>
      <c r="U76" s="21"/>
    </row>
    <row r="77" spans="3:21" ht="20.100000000000001" customHeight="1" x14ac:dyDescent="0.3">
      <c r="C77" s="21"/>
      <c r="U77" s="21"/>
    </row>
    <row r="78" spans="3:21" ht="20.100000000000001" customHeight="1" x14ac:dyDescent="0.3">
      <c r="C78" s="21"/>
      <c r="U78" s="21"/>
    </row>
    <row r="79" spans="3:21" ht="20.100000000000001" customHeight="1" x14ac:dyDescent="0.3">
      <c r="C79" s="21"/>
      <c r="U79" s="21"/>
    </row>
    <row r="80" spans="3:21" ht="20.100000000000001" customHeight="1" x14ac:dyDescent="0.3">
      <c r="C80" s="21"/>
      <c r="U80" s="21"/>
    </row>
    <row r="81" spans="3:21" ht="20.100000000000001" customHeight="1" x14ac:dyDescent="0.3">
      <c r="C81" s="21"/>
      <c r="U81" s="21"/>
    </row>
    <row r="82" spans="3:21" ht="20.100000000000001" customHeight="1" x14ac:dyDescent="0.3">
      <c r="C82" s="21"/>
      <c r="U82" s="21"/>
    </row>
    <row r="83" spans="3:21" ht="20.100000000000001" customHeight="1" x14ac:dyDescent="0.3">
      <c r="C83" s="21"/>
      <c r="U83" s="21"/>
    </row>
    <row r="84" spans="3:21" ht="20.100000000000001" customHeight="1" x14ac:dyDescent="0.3">
      <c r="C84" s="21"/>
      <c r="U84" s="21"/>
    </row>
    <row r="85" spans="3:21" ht="20.100000000000001" customHeight="1" x14ac:dyDescent="0.3">
      <c r="C85" s="21"/>
      <c r="U85" s="21"/>
    </row>
    <row r="86" spans="3:21" ht="20.100000000000001" customHeight="1" x14ac:dyDescent="0.3">
      <c r="C86" s="21"/>
      <c r="U86" s="21"/>
    </row>
    <row r="87" spans="3:21" ht="20.100000000000001" customHeight="1" x14ac:dyDescent="0.3">
      <c r="C87" s="21"/>
      <c r="U87" s="21"/>
    </row>
    <row r="88" spans="3:21" ht="20.100000000000001" customHeight="1" x14ac:dyDescent="0.3">
      <c r="C88" s="21"/>
      <c r="U88" s="21"/>
    </row>
    <row r="89" spans="3:21" ht="20.100000000000001" customHeight="1" x14ac:dyDescent="0.3">
      <c r="C89" s="21"/>
      <c r="U89" s="21"/>
    </row>
    <row r="90" spans="3:21" ht="9.9" customHeight="1" thickBot="1" x14ac:dyDescent="0.35">
      <c r="C90" s="21"/>
      <c r="E90" s="7"/>
      <c r="F90" s="7"/>
      <c r="G90" s="7"/>
      <c r="H90" s="7"/>
      <c r="I90" s="7"/>
      <c r="J90" s="7"/>
      <c r="K90" s="7"/>
      <c r="L90" s="7"/>
      <c r="M90" s="7"/>
      <c r="N90" s="7"/>
      <c r="O90" s="7"/>
      <c r="P90" s="7"/>
      <c r="Q90" s="7"/>
      <c r="R90" s="7"/>
      <c r="S90" s="7"/>
      <c r="U90" s="21"/>
    </row>
    <row r="91" spans="3:21" ht="9.9" customHeight="1" x14ac:dyDescent="0.3">
      <c r="C91" s="21"/>
      <c r="D91" s="45"/>
      <c r="T91" s="45"/>
      <c r="U91" s="21"/>
    </row>
    <row r="92" spans="3:21" ht="9.9" customHeight="1" x14ac:dyDescent="0.3">
      <c r="C92" s="21"/>
      <c r="D92" s="21"/>
      <c r="E92" s="21"/>
      <c r="F92" s="21"/>
      <c r="G92" s="21"/>
      <c r="H92" s="21"/>
      <c r="I92" s="21"/>
      <c r="J92" s="21"/>
      <c r="K92" s="21"/>
      <c r="L92" s="21"/>
      <c r="M92" s="21"/>
      <c r="N92" s="21"/>
      <c r="O92" s="21"/>
      <c r="P92" s="21"/>
      <c r="Q92" s="21"/>
      <c r="R92" s="21"/>
      <c r="S92" s="21"/>
      <c r="T92" s="21"/>
      <c r="U92" s="21"/>
    </row>
    <row r="93" spans="3:21" ht="15" customHeight="1" x14ac:dyDescent="0.3"/>
  </sheetData>
  <phoneticPr fontId="10" type="noConversion"/>
  <hyperlinks>
    <hyperlink ref="G8" location="HOME!A1" display="HOME"/>
  </hyperlinks>
  <pageMargins left="0.39370078740157483" right="0.39370078740157483" top="0.39370078740157483" bottom="0.39370078740157483" header="0.19685039370078741" footer="0.19685039370078741"/>
  <pageSetup paperSize="9" scale="34" orientation="landscape" r:id="rId1"/>
  <headerFooter alignWithMargins="0">
    <oddHeader>&amp;C[ PROTECTIVE MARKING TO BE CONFIRMED]</oddHeader>
    <oddFooter>&amp;L&amp;D at &amp;T&amp;C&amp;P of &amp;N&amp;R&amp;F  &amp;A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15"/>
    <pageSetUpPr fitToPage="1"/>
  </sheetPr>
  <dimension ref="A1:AU221"/>
  <sheetViews>
    <sheetView showGridLines="0" zoomScale="75" zoomScaleNormal="75" workbookViewId="0">
      <pane xSplit="7" topLeftCell="H1" activePane="topRight" state="frozen"/>
      <selection pane="topRight" activeCell="I9" sqref="I9"/>
    </sheetView>
  </sheetViews>
  <sheetFormatPr defaultRowHeight="13.8" x14ac:dyDescent="0.3"/>
  <cols>
    <col min="1" max="1" width="8.6640625" customWidth="1"/>
    <col min="2" max="2" width="3.6640625" customWidth="1"/>
    <col min="3" max="6" width="2.6640625" customWidth="1"/>
    <col min="7" max="8" width="50.6640625" customWidth="1"/>
    <col min="9" max="9" width="65.6640625" customWidth="1"/>
    <col min="10" max="10" width="15.6640625" customWidth="1"/>
    <col min="11" max="11" width="20.6640625" customWidth="1"/>
    <col min="12" max="42" width="15.6640625" customWidth="1"/>
    <col min="43" max="46" width="2.6640625" customWidth="1"/>
    <col min="47" max="47" width="3.6640625" customWidth="1"/>
  </cols>
  <sheetData>
    <row r="1" spans="1:46" ht="15" customHeight="1" x14ac:dyDescent="0.3">
      <c r="A1" s="9" t="str">
        <f ca="1">IF(VLOOKUP($B$2,Sheet_Table,Sheet_Visibility_ColX,FALSE),"S","H")</f>
        <v>H</v>
      </c>
      <c r="C1" s="21"/>
      <c r="AR1" s="23"/>
      <c r="AS1" s="23"/>
      <c r="AT1" s="21"/>
    </row>
    <row r="2" spans="1:46" ht="20.100000000000001" customHeight="1" x14ac:dyDescent="0.3">
      <c r="B2" s="19" t="str">
        <f ca="1">MID(CELL("filename",A1),1+FIND("]",CELL("filename",A1)),50)</f>
        <v>SYS_Control</v>
      </c>
      <c r="C2" s="21"/>
      <c r="AR2" s="23"/>
      <c r="AS2" s="23"/>
      <c r="AT2" s="21"/>
    </row>
    <row r="3" spans="1:46"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row>
    <row r="4" spans="1:46"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24"/>
      <c r="AS4" s="23"/>
      <c r="AT4" s="21"/>
    </row>
    <row r="5" spans="1:46" s="45" customFormat="1" ht="9.9" customHeight="1" x14ac:dyDescent="0.3">
      <c r="C5" s="46"/>
      <c r="D5"/>
      <c r="E5"/>
      <c r="F5"/>
      <c r="G5"/>
      <c r="H5"/>
      <c r="I5"/>
      <c r="J5"/>
      <c r="K5"/>
      <c r="L5"/>
      <c r="M5"/>
      <c r="N5"/>
      <c r="O5"/>
      <c r="P5"/>
      <c r="Q5"/>
      <c r="R5"/>
      <c r="S5"/>
      <c r="T5"/>
      <c r="U5"/>
      <c r="V5"/>
      <c r="W5"/>
      <c r="X5"/>
      <c r="Y5"/>
      <c r="Z5"/>
      <c r="AA5"/>
      <c r="AB5"/>
      <c r="AC5"/>
      <c r="AD5"/>
      <c r="AE5"/>
      <c r="AF5"/>
      <c r="AG5"/>
      <c r="AH5"/>
      <c r="AI5"/>
      <c r="AJ5"/>
      <c r="AK5"/>
      <c r="AL5"/>
      <c r="AM5"/>
      <c r="AN5"/>
      <c r="AO5"/>
      <c r="AP5"/>
      <c r="AQ5"/>
      <c r="AR5" s="23"/>
      <c r="AS5" s="23"/>
      <c r="AT5" s="46"/>
    </row>
    <row r="6" spans="1:46" ht="30" customHeight="1" x14ac:dyDescent="0.3">
      <c r="C6" s="21"/>
      <c r="E6" s="48" t="str">
        <f>UPPER(Sys_SSPR_Logo)</f>
        <v>SINGLE SOURCE PROCUREMENT FRAMEWORK</v>
      </c>
      <c r="F6" s="42"/>
      <c r="G6" s="43"/>
      <c r="H6" s="43"/>
      <c r="I6" s="43"/>
      <c r="J6" s="43"/>
      <c r="K6" s="43"/>
      <c r="L6" s="104"/>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4"/>
      <c r="AS6" s="23"/>
      <c r="AT6" s="21"/>
    </row>
    <row r="7" spans="1:46" ht="30" customHeight="1" x14ac:dyDescent="0.3">
      <c r="C7" s="21"/>
      <c r="F7" s="48" t="str">
        <f>View_1_SelectedCaption</f>
        <v>VIEW ALL WORKSHEETS</v>
      </c>
      <c r="G7" s="43"/>
      <c r="H7" s="43"/>
      <c r="I7" s="43"/>
      <c r="J7" s="43"/>
      <c r="K7" s="43"/>
      <c r="L7" s="104"/>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4"/>
      <c r="AS7" s="23"/>
      <c r="AT7" s="21"/>
    </row>
    <row r="8" spans="1:46" ht="24.9" customHeight="1" x14ac:dyDescent="0.3">
      <c r="C8" s="21"/>
      <c r="G8" s="17" t="s">
        <v>6</v>
      </c>
      <c r="AR8" s="23"/>
      <c r="AS8" s="23"/>
      <c r="AT8" s="21"/>
    </row>
    <row r="9" spans="1:46" ht="24.9" customHeight="1" x14ac:dyDescent="0.3">
      <c r="C9" s="21"/>
      <c r="G9" s="18" t="str">
        <f ca="1">VLOOKUP($B$2,Sheet_Table,Sheet_Caption_ColX,FALSE)</f>
        <v>RefData - Control</v>
      </c>
      <c r="I9" t="s">
        <v>746</v>
      </c>
      <c r="AR9" s="23"/>
      <c r="AS9" s="23"/>
      <c r="AT9" s="21"/>
    </row>
    <row r="10" spans="1:46" ht="26.25" customHeight="1" thickBot="1" x14ac:dyDescent="0.35">
      <c r="C10" s="21"/>
      <c r="G10" s="18" t="s">
        <v>745</v>
      </c>
      <c r="H10" s="18">
        <v>2</v>
      </c>
      <c r="I10" s="302">
        <v>42087.599363425928</v>
      </c>
      <c r="AR10" s="23"/>
      <c r="AS10" s="23"/>
      <c r="AT10" s="21"/>
    </row>
    <row r="11" spans="1:46" ht="24.9" customHeight="1" thickBot="1" x14ac:dyDescent="0.35">
      <c r="C11" s="21"/>
      <c r="F11" s="6" t="s">
        <v>14</v>
      </c>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23"/>
      <c r="AS11" s="23"/>
      <c r="AT11" s="21"/>
    </row>
    <row r="12" spans="1:46" x14ac:dyDescent="0.3">
      <c r="C12" s="21"/>
      <c r="AR12" s="23"/>
      <c r="AS12" s="23"/>
      <c r="AT12" s="21"/>
    </row>
    <row r="13" spans="1:46" ht="20.100000000000001" customHeight="1" x14ac:dyDescent="0.3">
      <c r="C13" s="21"/>
      <c r="F13" s="40"/>
      <c r="G13" s="49" t="s">
        <v>15</v>
      </c>
      <c r="H13" s="5" t="s">
        <v>462</v>
      </c>
      <c r="J13" s="32"/>
      <c r="K13" s="32"/>
      <c r="L13" s="32"/>
      <c r="M13" s="32"/>
      <c r="N13" s="32"/>
      <c r="O13" s="32"/>
      <c r="P13" s="32"/>
      <c r="AR13" s="23"/>
      <c r="AS13" s="23"/>
      <c r="AT13" s="21"/>
    </row>
    <row r="14" spans="1:46" ht="20.100000000000001" customHeight="1" x14ac:dyDescent="0.3">
      <c r="C14" s="21"/>
      <c r="F14" s="40"/>
      <c r="G14" s="49" t="s">
        <v>339</v>
      </c>
      <c r="H14" s="115">
        <v>41974</v>
      </c>
      <c r="J14" s="32"/>
      <c r="K14" s="32"/>
      <c r="L14" s="32"/>
      <c r="M14" s="32"/>
      <c r="N14" s="32"/>
      <c r="O14" s="32"/>
      <c r="P14" s="32"/>
      <c r="AR14" s="23"/>
      <c r="AS14" s="23"/>
      <c r="AT14" s="21"/>
    </row>
    <row r="15" spans="1:46" x14ac:dyDescent="0.3">
      <c r="C15" s="21"/>
      <c r="G15" s="32"/>
      <c r="H15" s="32"/>
      <c r="I15" s="32"/>
      <c r="J15" s="32"/>
      <c r="K15" s="32"/>
      <c r="L15" s="32"/>
      <c r="M15" s="32"/>
      <c r="N15" s="32"/>
      <c r="O15" s="32"/>
      <c r="P15" s="32"/>
      <c r="AR15" s="23"/>
      <c r="AS15" s="23"/>
      <c r="AT15" s="21"/>
    </row>
    <row r="16" spans="1:46" ht="20.100000000000001" customHeight="1" x14ac:dyDescent="0.3">
      <c r="C16" s="21"/>
      <c r="F16" s="40"/>
      <c r="G16" s="49" t="s">
        <v>43</v>
      </c>
      <c r="H16" s="50">
        <v>0</v>
      </c>
      <c r="I16" s="32"/>
      <c r="J16" s="32"/>
      <c r="K16" s="32"/>
      <c r="L16" s="32"/>
      <c r="M16" s="32"/>
      <c r="N16" s="32"/>
      <c r="O16" s="32"/>
      <c r="P16" s="32"/>
      <c r="AR16" s="23"/>
      <c r="AS16" s="23"/>
      <c r="AT16" s="21"/>
    </row>
    <row r="17" spans="3:46" ht="20.100000000000001" customHeight="1" x14ac:dyDescent="0.3">
      <c r="C17" s="21"/>
      <c r="F17" s="40"/>
      <c r="G17" s="49" t="s">
        <v>44</v>
      </c>
      <c r="H17" s="51">
        <v>0.05</v>
      </c>
      <c r="I17" s="40" t="s">
        <v>49</v>
      </c>
      <c r="J17" s="32"/>
      <c r="K17" s="32"/>
      <c r="L17" s="32"/>
      <c r="M17" s="32"/>
      <c r="N17" s="32"/>
      <c r="O17" s="32"/>
      <c r="P17" s="32"/>
      <c r="AR17" s="23"/>
      <c r="AS17" s="23"/>
      <c r="AT17" s="21"/>
    </row>
    <row r="18" spans="3:46" ht="20.100000000000001" customHeight="1" x14ac:dyDescent="0.3">
      <c r="C18" s="21"/>
      <c r="F18" s="40"/>
      <c r="G18" s="49" t="s">
        <v>432</v>
      </c>
      <c r="H18" s="50">
        <v>150</v>
      </c>
      <c r="I18" s="32"/>
      <c r="J18" s="32"/>
      <c r="K18" s="32"/>
      <c r="L18" s="32"/>
      <c r="M18" s="32"/>
      <c r="N18" s="32"/>
      <c r="O18" s="32"/>
      <c r="P18" s="32"/>
      <c r="AR18" s="23"/>
      <c r="AS18" s="23"/>
      <c r="AT18" s="21"/>
    </row>
    <row r="19" spans="3:46" ht="20.100000000000001" customHeight="1" x14ac:dyDescent="0.3">
      <c r="C19" s="21"/>
      <c r="F19" s="40"/>
      <c r="G19" s="49" t="s">
        <v>436</v>
      </c>
      <c r="H19" s="50">
        <v>50</v>
      </c>
      <c r="I19" s="32"/>
      <c r="J19" s="32"/>
      <c r="K19" s="32"/>
      <c r="L19" s="32"/>
      <c r="M19" s="32"/>
      <c r="N19" s="32"/>
      <c r="O19" s="32"/>
      <c r="P19" s="32"/>
      <c r="AR19" s="23"/>
      <c r="AS19" s="23"/>
      <c r="AT19" s="21"/>
    </row>
    <row r="20" spans="3:46" ht="20.100000000000001" customHeight="1" x14ac:dyDescent="0.3">
      <c r="C20" s="21"/>
      <c r="F20" s="40"/>
      <c r="G20" s="49" t="s">
        <v>437</v>
      </c>
      <c r="H20" s="152">
        <v>1E-3</v>
      </c>
      <c r="I20" s="32"/>
      <c r="J20" s="32"/>
      <c r="K20" s="32"/>
      <c r="L20" s="32"/>
      <c r="M20" s="32"/>
      <c r="N20" s="32"/>
      <c r="O20" s="32"/>
      <c r="P20" s="32"/>
      <c r="AR20" s="23"/>
      <c r="AS20" s="23"/>
      <c r="AT20" s="21"/>
    </row>
    <row r="21" spans="3:46" ht="20.100000000000001" customHeight="1" x14ac:dyDescent="0.3">
      <c r="C21" s="21"/>
      <c r="F21" s="40"/>
      <c r="G21" s="49" t="s">
        <v>431</v>
      </c>
      <c r="H21" s="50">
        <v>100</v>
      </c>
      <c r="I21" s="32"/>
      <c r="J21" s="32"/>
      <c r="K21" s="32"/>
      <c r="L21" s="32"/>
      <c r="M21" s="32"/>
      <c r="N21" s="32"/>
      <c r="O21" s="32"/>
      <c r="P21" s="32"/>
      <c r="AR21" s="23"/>
      <c r="AS21" s="23"/>
      <c r="AT21" s="21"/>
    </row>
    <row r="22" spans="3:46" ht="20.100000000000001" customHeight="1" x14ac:dyDescent="0.3">
      <c r="C22" s="21"/>
      <c r="F22" s="40"/>
      <c r="G22" s="49" t="s">
        <v>430</v>
      </c>
      <c r="H22" s="51">
        <v>0.01</v>
      </c>
      <c r="I22" s="32"/>
      <c r="J22" s="32"/>
      <c r="K22" s="32"/>
      <c r="L22" s="32"/>
      <c r="M22" s="32"/>
      <c r="N22" s="32"/>
      <c r="O22" s="32"/>
      <c r="P22" s="32"/>
      <c r="AR22" s="23"/>
      <c r="AS22" s="23"/>
      <c r="AT22" s="21"/>
    </row>
    <row r="23" spans="3:46" ht="20.100000000000001" customHeight="1" x14ac:dyDescent="0.3">
      <c r="C23" s="21"/>
      <c r="G23" s="49" t="s">
        <v>392</v>
      </c>
      <c r="H23" s="50">
        <v>1</v>
      </c>
      <c r="AR23" s="23"/>
      <c r="AS23" s="23"/>
      <c r="AT23" s="21"/>
    </row>
    <row r="24" spans="3:46" x14ac:dyDescent="0.3">
      <c r="C24" s="21"/>
      <c r="G24" s="32"/>
      <c r="H24" s="32"/>
      <c r="I24" s="32"/>
      <c r="J24" s="32"/>
      <c r="K24" s="32"/>
      <c r="L24" s="32"/>
      <c r="M24" s="32"/>
      <c r="N24" s="32"/>
      <c r="O24" s="32"/>
      <c r="P24" s="32"/>
      <c r="AR24" s="23"/>
      <c r="AS24" s="23"/>
      <c r="AT24" s="21"/>
    </row>
    <row r="25" spans="3:46" ht="20.100000000000001" customHeight="1" x14ac:dyDescent="0.3">
      <c r="C25" s="21"/>
      <c r="G25" s="49" t="s">
        <v>40</v>
      </c>
      <c r="H25" s="52" t="str">
        <f ca="1">CELL("filename",A1)</f>
        <v>C:\wamp\www\SSPF\server\templates\[contract_reporting_template.xlsx]SYS_Control</v>
      </c>
      <c r="I25" s="32"/>
      <c r="J25" s="32"/>
      <c r="K25" s="32"/>
      <c r="L25" s="32"/>
      <c r="M25" s="32"/>
      <c r="N25" s="32"/>
      <c r="O25" s="32"/>
      <c r="P25" s="32"/>
      <c r="AR25" s="23"/>
      <c r="AS25" s="23"/>
      <c r="AT25" s="21"/>
    </row>
    <row r="26" spans="3:46" ht="20.100000000000001" customHeight="1" x14ac:dyDescent="0.3">
      <c r="C26" s="21"/>
      <c r="G26" s="49" t="s">
        <v>41</v>
      </c>
      <c r="H26" s="52">
        <f ca="1">FIND("[",H25)+1</f>
        <v>36</v>
      </c>
      <c r="I26" s="32"/>
      <c r="J26" s="32"/>
      <c r="K26" s="32"/>
      <c r="L26" s="32"/>
      <c r="M26" s="32"/>
      <c r="N26" s="32"/>
      <c r="O26" s="32"/>
      <c r="P26" s="32"/>
      <c r="AR26" s="23"/>
      <c r="AS26" s="23"/>
      <c r="AT26" s="21"/>
    </row>
    <row r="27" spans="3:46" ht="20.100000000000001" customHeight="1" x14ac:dyDescent="0.3">
      <c r="C27" s="21"/>
      <c r="G27" s="49" t="s">
        <v>42</v>
      </c>
      <c r="H27" s="52">
        <f ca="1">FIND("]",H25)-H26</f>
        <v>32</v>
      </c>
      <c r="I27" s="32"/>
      <c r="J27" s="32"/>
      <c r="K27" s="32"/>
      <c r="L27" s="32"/>
      <c r="M27" s="32"/>
      <c r="N27" s="32"/>
      <c r="O27" s="32"/>
      <c r="P27" s="32"/>
      <c r="AR27" s="23"/>
      <c r="AS27" s="23"/>
      <c r="AT27" s="21"/>
    </row>
    <row r="28" spans="3:46" ht="20.100000000000001" customHeight="1" x14ac:dyDescent="0.3">
      <c r="C28" s="21"/>
      <c r="F28" s="40"/>
      <c r="G28" s="49" t="s">
        <v>33</v>
      </c>
      <c r="H28" s="52" t="str">
        <f ca="1">MID(H25,H26,H27)</f>
        <v>contract_reporting_template.xlsx</v>
      </c>
      <c r="I28" s="32"/>
      <c r="J28" s="32"/>
      <c r="K28" s="32"/>
      <c r="L28" s="32"/>
      <c r="M28" s="32"/>
      <c r="N28" s="32"/>
      <c r="O28" s="32"/>
      <c r="P28" s="32"/>
      <c r="AR28" s="23"/>
      <c r="AS28" s="23"/>
      <c r="AT28" s="21"/>
    </row>
    <row r="29" spans="3:46" x14ac:dyDescent="0.3">
      <c r="C29" s="21"/>
      <c r="G29" s="32"/>
      <c r="H29" s="32"/>
      <c r="I29" s="32"/>
      <c r="J29" s="32"/>
      <c r="K29" s="32"/>
      <c r="L29" s="32"/>
      <c r="M29" s="32"/>
      <c r="N29" s="32"/>
      <c r="O29" s="32"/>
      <c r="P29" s="32"/>
      <c r="AR29" s="23"/>
      <c r="AS29" s="23"/>
      <c r="AT29" s="21"/>
    </row>
    <row r="30" spans="3:46" ht="20.100000000000001" customHeight="1" x14ac:dyDescent="0.3">
      <c r="C30" s="21"/>
      <c r="F30" s="40"/>
      <c r="G30" s="49" t="s">
        <v>284</v>
      </c>
      <c r="H30" s="14" t="str">
        <f>"Contract: "&amp;IF(Con_1_Title="","TBC",Con_1_Title)</f>
        <v>Contract: {{title}}</v>
      </c>
      <c r="I30" s="32"/>
      <c r="J30" s="32"/>
      <c r="K30" s="32"/>
      <c r="L30" s="32"/>
      <c r="M30" s="32"/>
      <c r="N30" s="32"/>
      <c r="O30" s="32"/>
      <c r="P30" s="32"/>
      <c r="AR30" s="23"/>
      <c r="AS30" s="23"/>
      <c r="AT30" s="21"/>
    </row>
    <row r="31" spans="3:46" x14ac:dyDescent="0.3">
      <c r="C31" s="21"/>
      <c r="AR31" s="23"/>
      <c r="AS31" s="23"/>
      <c r="AT31" s="21"/>
    </row>
    <row r="32" spans="3:46" ht="14.4" thickBot="1" x14ac:dyDescent="0.35">
      <c r="C32" s="21"/>
      <c r="AR32" s="23"/>
      <c r="AS32" s="23"/>
      <c r="AT32" s="21"/>
    </row>
    <row r="33" spans="3:47" ht="24.9" customHeight="1" thickBot="1" x14ac:dyDescent="0.35">
      <c r="C33" s="21"/>
      <c r="F33" s="6" t="s">
        <v>16</v>
      </c>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23"/>
      <c r="AS33" s="23"/>
      <c r="AT33" s="21"/>
    </row>
    <row r="34" spans="3:47" ht="15.6" x14ac:dyDescent="0.3">
      <c r="C34" s="21"/>
      <c r="G34" s="10"/>
      <c r="AR34" s="23"/>
      <c r="AS34" s="23"/>
      <c r="AT34" s="21"/>
    </row>
    <row r="35" spans="3:47" ht="20.100000000000001" customHeight="1" x14ac:dyDescent="0.3">
      <c r="C35" s="21"/>
      <c r="G35" s="11">
        <v>1</v>
      </c>
      <c r="H35" s="11">
        <v>2</v>
      </c>
      <c r="I35" s="11">
        <v>3</v>
      </c>
      <c r="K35" s="305" t="s">
        <v>390</v>
      </c>
      <c r="L35" s="305"/>
      <c r="M35" s="305"/>
      <c r="N35" s="305"/>
      <c r="O35" s="305"/>
      <c r="P35" s="305"/>
      <c r="AR35" s="23"/>
      <c r="AS35" s="23"/>
      <c r="AT35" s="21"/>
    </row>
    <row r="36" spans="3:47" ht="20.100000000000001" customHeight="1" x14ac:dyDescent="0.3">
      <c r="C36" s="21"/>
      <c r="G36" s="3" t="s">
        <v>17</v>
      </c>
      <c r="H36" s="3" t="s">
        <v>18</v>
      </c>
      <c r="I36" s="3" t="s">
        <v>7</v>
      </c>
      <c r="K36" s="3" t="s">
        <v>385</v>
      </c>
      <c r="L36" s="3" t="s">
        <v>386</v>
      </c>
      <c r="M36" s="3" t="s">
        <v>51</v>
      </c>
      <c r="N36" s="3" t="s">
        <v>387</v>
      </c>
      <c r="O36" s="3" t="s">
        <v>388</v>
      </c>
      <c r="P36" s="3" t="s">
        <v>389</v>
      </c>
      <c r="AR36" s="23"/>
      <c r="AS36" s="23"/>
      <c r="AT36" s="21"/>
    </row>
    <row r="37" spans="3:47" ht="20.100000000000001" customHeight="1" x14ac:dyDescent="0.3">
      <c r="C37" s="21"/>
      <c r="G37" s="5" t="s">
        <v>275</v>
      </c>
      <c r="H37" s="5" t="s">
        <v>280</v>
      </c>
      <c r="I37" s="5"/>
      <c r="K37" s="84" t="b">
        <v>1</v>
      </c>
      <c r="L37" s="84" t="b">
        <v>1</v>
      </c>
      <c r="M37" s="84" t="b">
        <v>1</v>
      </c>
      <c r="N37" s="245" t="s">
        <v>599</v>
      </c>
      <c r="O37" s="84" t="b">
        <v>1</v>
      </c>
      <c r="P37" s="84" t="b">
        <v>1</v>
      </c>
      <c r="AR37" s="23"/>
      <c r="AS37" s="23"/>
      <c r="AT37" s="21"/>
    </row>
    <row r="38" spans="3:47" ht="20.100000000000001" customHeight="1" x14ac:dyDescent="0.3">
      <c r="C38" s="21"/>
      <c r="G38" s="5" t="s">
        <v>276</v>
      </c>
      <c r="H38" s="5" t="s">
        <v>451</v>
      </c>
      <c r="I38" s="5"/>
      <c r="K38" s="84" t="b">
        <v>1</v>
      </c>
      <c r="L38" s="84" t="b">
        <v>1</v>
      </c>
      <c r="M38" s="84" t="b">
        <v>1</v>
      </c>
      <c r="N38" s="245" t="s">
        <v>599</v>
      </c>
      <c r="O38" s="84" t="b">
        <v>1</v>
      </c>
      <c r="P38" s="84" t="b">
        <v>1</v>
      </c>
      <c r="AR38" s="23"/>
      <c r="AS38" s="23"/>
      <c r="AT38" s="21"/>
    </row>
    <row r="39" spans="3:47" ht="20.100000000000001" customHeight="1" x14ac:dyDescent="0.3">
      <c r="C39" s="21"/>
      <c r="G39" s="14" t="str">
        <f>SYS_Lists!I25</f>
        <v>CRP</v>
      </c>
      <c r="H39" s="14" t="str">
        <f>SYS_Lists!J25</f>
        <v>Contract Report Plan</v>
      </c>
      <c r="I39" s="5"/>
      <c r="K39" s="84" t="b">
        <v>0</v>
      </c>
      <c r="L39" s="84" t="b">
        <v>0</v>
      </c>
      <c r="M39" s="84" t="b">
        <v>0</v>
      </c>
      <c r="N39" s="245" t="s">
        <v>599</v>
      </c>
      <c r="O39" s="84" t="b">
        <v>0</v>
      </c>
      <c r="P39" s="84" t="b">
        <v>1</v>
      </c>
      <c r="AR39" s="23"/>
      <c r="AS39" s="23"/>
      <c r="AT39" s="21"/>
    </row>
    <row r="40" spans="3:47" ht="20.100000000000001" customHeight="1" x14ac:dyDescent="0.3">
      <c r="C40" s="21"/>
      <c r="G40" s="14" t="str">
        <f>SYS_Lists!I26</f>
        <v>CNR</v>
      </c>
      <c r="H40" s="14" t="str">
        <f>SYS_Lists!J26</f>
        <v>Contract Notification Report</v>
      </c>
      <c r="I40" s="5"/>
      <c r="K40" s="84" t="b">
        <v>1</v>
      </c>
      <c r="L40" s="84" t="b">
        <v>1</v>
      </c>
      <c r="M40" s="84" t="b">
        <v>1</v>
      </c>
      <c r="N40" s="245" t="s">
        <v>599</v>
      </c>
      <c r="O40" s="84" t="b">
        <v>0</v>
      </c>
      <c r="P40" s="84" t="b">
        <v>1</v>
      </c>
      <c r="AR40" s="23"/>
      <c r="AS40" s="23"/>
      <c r="AT40" s="21"/>
    </row>
    <row r="41" spans="3:47" ht="20.100000000000001" customHeight="1" x14ac:dyDescent="0.3">
      <c r="C41" s="21"/>
      <c r="G41" s="14" t="str">
        <f>SYS_Lists!I27</f>
        <v>QCR</v>
      </c>
      <c r="H41" s="14" t="str">
        <f>SYS_Lists!J27</f>
        <v>Quarterly Contract Report</v>
      </c>
      <c r="I41" s="5"/>
      <c r="K41" s="84" t="b">
        <v>1</v>
      </c>
      <c r="L41" s="84" t="b">
        <v>0</v>
      </c>
      <c r="M41" s="84" t="b">
        <v>0</v>
      </c>
      <c r="N41" s="245" t="s">
        <v>599</v>
      </c>
      <c r="O41" s="84" t="b">
        <v>1</v>
      </c>
      <c r="P41" s="84" t="b">
        <v>0</v>
      </c>
      <c r="AR41" s="23"/>
      <c r="AS41" s="23"/>
      <c r="AT41" s="21"/>
    </row>
    <row r="42" spans="3:47" ht="20.100000000000001" customHeight="1" x14ac:dyDescent="0.3">
      <c r="C42" s="21"/>
      <c r="G42" s="14" t="str">
        <f>SYS_Lists!I28</f>
        <v>ICL</v>
      </c>
      <c r="H42" s="14" t="str">
        <f>SYS_Lists!J28</f>
        <v>Interim Contract Report (Higher value)</v>
      </c>
      <c r="I42" s="5"/>
      <c r="K42" s="84" t="b">
        <v>1</v>
      </c>
      <c r="L42" s="84" t="b">
        <v>1</v>
      </c>
      <c r="M42" s="84" t="b">
        <v>1</v>
      </c>
      <c r="N42" s="245" t="s">
        <v>599</v>
      </c>
      <c r="O42" s="84" t="b">
        <v>0</v>
      </c>
      <c r="P42" s="84" t="b">
        <v>1</v>
      </c>
      <c r="AR42" s="23"/>
      <c r="AS42" s="23"/>
      <c r="AT42" s="21"/>
    </row>
    <row r="43" spans="3:47" ht="20.100000000000001" customHeight="1" x14ac:dyDescent="0.3">
      <c r="C43" s="21"/>
      <c r="G43" s="14" t="str">
        <f>SYS_Lists!I29</f>
        <v>ICS</v>
      </c>
      <c r="H43" s="14" t="str">
        <f>SYS_Lists!J29</f>
        <v>Interim Contract Report (Lower value)</v>
      </c>
      <c r="I43" s="5"/>
      <c r="K43" s="84" t="b">
        <v>1</v>
      </c>
      <c r="L43" s="84" t="b">
        <v>1</v>
      </c>
      <c r="M43" s="84" t="b">
        <v>1</v>
      </c>
      <c r="N43" s="245" t="s">
        <v>599</v>
      </c>
      <c r="O43" s="84" t="b">
        <v>0</v>
      </c>
      <c r="P43" s="84" t="b">
        <v>1</v>
      </c>
      <c r="AR43" s="23"/>
      <c r="AS43" s="23"/>
      <c r="AT43" s="21"/>
    </row>
    <row r="44" spans="3:47" ht="20.100000000000001" customHeight="1" x14ac:dyDescent="0.3">
      <c r="C44" s="21"/>
      <c r="G44" s="14" t="str">
        <f>SYS_Lists!I30</f>
        <v>CCR</v>
      </c>
      <c r="H44" s="14" t="str">
        <f>SYS_Lists!J30</f>
        <v>Contract Completion Report</v>
      </c>
      <c r="I44" s="5"/>
      <c r="K44" s="84" t="b">
        <v>1</v>
      </c>
      <c r="L44" s="84" t="b">
        <v>1</v>
      </c>
      <c r="M44" s="84" t="b">
        <v>1</v>
      </c>
      <c r="N44" s="245" t="s">
        <v>599</v>
      </c>
      <c r="O44" s="84" t="b">
        <v>0</v>
      </c>
      <c r="P44" s="84" t="b">
        <v>1</v>
      </c>
      <c r="AR44" s="23"/>
      <c r="AS44" s="23"/>
      <c r="AT44" s="21"/>
    </row>
    <row r="45" spans="3:47" ht="20.100000000000001" customHeight="1" x14ac:dyDescent="0.3">
      <c r="C45" s="21"/>
      <c r="G45" s="10"/>
      <c r="K45" s="3" t="str">
        <f t="shared" ref="K45:P45" si="0">K36</f>
        <v>S</v>
      </c>
      <c r="L45" s="3" t="str">
        <f t="shared" si="0"/>
        <v>R</v>
      </c>
      <c r="M45" s="3" t="str">
        <f t="shared" si="0"/>
        <v>D</v>
      </c>
      <c r="N45" s="245" t="s">
        <v>599</v>
      </c>
      <c r="O45" s="3" t="str">
        <f t="shared" si="0"/>
        <v>Q</v>
      </c>
      <c r="P45" s="3" t="str">
        <f t="shared" si="0"/>
        <v>V</v>
      </c>
      <c r="AR45" s="23"/>
      <c r="AS45" s="23"/>
      <c r="AT45" s="21"/>
    </row>
    <row r="46" spans="3:47" ht="20.100000000000001" customHeight="1" x14ac:dyDescent="0.3">
      <c r="C46" s="21"/>
      <c r="F46" s="20">
        <v>2</v>
      </c>
      <c r="G46" s="14" t="str">
        <f>INDEX(View_List,View_1_SelectedIX)</f>
        <v>USR</v>
      </c>
      <c r="H46" s="14" t="str">
        <f>INDEX(View_List_Caption,View_1_SelectedIX)</f>
        <v>VIEW ALL WORKSHEETS</v>
      </c>
      <c r="K46" s="84" t="b">
        <f t="shared" ref="K46:P46" si="1">INDEX(K37:K44,View_1_SelectedIX)</f>
        <v>1</v>
      </c>
      <c r="L46" s="84" t="b">
        <f t="shared" si="1"/>
        <v>1</v>
      </c>
      <c r="M46" s="84" t="b">
        <f t="shared" si="1"/>
        <v>1</v>
      </c>
      <c r="N46" s="245" t="s">
        <v>599</v>
      </c>
      <c r="O46" s="84" t="b">
        <f t="shared" si="1"/>
        <v>1</v>
      </c>
      <c r="P46" s="84" t="b">
        <f t="shared" si="1"/>
        <v>1</v>
      </c>
      <c r="AR46" s="23"/>
      <c r="AS46" s="23"/>
      <c r="AT46" s="21"/>
    </row>
    <row r="47" spans="3:47" ht="20.100000000000001" customHeight="1" x14ac:dyDescent="0.3">
      <c r="C47" s="21"/>
      <c r="G47" s="10"/>
      <c r="AR47" s="23"/>
      <c r="AS47" s="23"/>
      <c r="AT47" s="21"/>
    </row>
    <row r="48" spans="3:47" ht="20.100000000000001" customHeight="1" x14ac:dyDescent="0.3">
      <c r="C48" s="21"/>
      <c r="G48" s="11">
        <v>1</v>
      </c>
      <c r="H48" s="11">
        <v>2</v>
      </c>
      <c r="I48" s="11">
        <v>3</v>
      </c>
      <c r="J48" s="11">
        <v>4</v>
      </c>
      <c r="K48" s="11">
        <v>5</v>
      </c>
      <c r="L48" s="11">
        <v>6</v>
      </c>
      <c r="M48" s="11">
        <v>7</v>
      </c>
      <c r="N48" s="11">
        <v>8</v>
      </c>
      <c r="O48" s="11">
        <v>9</v>
      </c>
      <c r="P48" s="11">
        <v>10</v>
      </c>
      <c r="Q48" s="11">
        <v>11</v>
      </c>
      <c r="R48" s="11">
        <v>12</v>
      </c>
      <c r="AS48" s="23"/>
      <c r="AT48" s="23"/>
      <c r="AU48" s="21"/>
    </row>
    <row r="49" spans="3:47" ht="39.9" customHeight="1" x14ac:dyDescent="0.3">
      <c r="C49" s="21"/>
      <c r="G49" s="3" t="s">
        <v>8</v>
      </c>
      <c r="H49" s="3" t="s">
        <v>13</v>
      </c>
      <c r="I49" s="3" t="s">
        <v>50</v>
      </c>
      <c r="J49" s="41" t="s">
        <v>9</v>
      </c>
      <c r="K49" s="3" t="str">
        <f t="array" ref="K49:R49">TRANSPOSE(View_List)</f>
        <v>DEV</v>
      </c>
      <c r="L49" s="3" t="str">
        <v>USR</v>
      </c>
      <c r="M49" s="3" t="str">
        <v>CRP</v>
      </c>
      <c r="N49" s="3" t="str">
        <v>CNR</v>
      </c>
      <c r="O49" s="3" t="str">
        <v>QCR</v>
      </c>
      <c r="P49" s="3" t="str">
        <v>ICL</v>
      </c>
      <c r="Q49" s="3" t="str">
        <v>ICS</v>
      </c>
      <c r="R49" s="3" t="str">
        <v>CCR</v>
      </c>
      <c r="AS49" s="23"/>
      <c r="AT49" s="23"/>
      <c r="AU49" s="21"/>
    </row>
    <row r="50" spans="3:47" ht="20.100000000000001" customHeight="1" x14ac:dyDescent="0.3">
      <c r="C50" s="21"/>
      <c r="G50" s="36" t="s">
        <v>38</v>
      </c>
      <c r="H50" s="25" t="s">
        <v>39</v>
      </c>
      <c r="I50" s="82"/>
      <c r="J50" s="98" t="b">
        <f t="shared" ref="J50:J75" si="2">INDEX($K50:$R50,View_1_SelectedIX)</f>
        <v>0</v>
      </c>
      <c r="K50" s="96" t="b">
        <v>1</v>
      </c>
      <c r="L50" s="84" t="b">
        <v>0</v>
      </c>
      <c r="M50" s="84" t="b">
        <v>0</v>
      </c>
      <c r="N50" s="84" t="b">
        <v>0</v>
      </c>
      <c r="O50" s="84" t="b">
        <v>0</v>
      </c>
      <c r="P50" s="84" t="b">
        <v>0</v>
      </c>
      <c r="Q50" s="84" t="b">
        <v>0</v>
      </c>
      <c r="R50" s="85" t="b">
        <v>0</v>
      </c>
      <c r="AS50" s="23"/>
      <c r="AT50" s="23"/>
      <c r="AU50" s="21"/>
    </row>
    <row r="51" spans="3:47" ht="20.100000000000001" customHeight="1" x14ac:dyDescent="0.3">
      <c r="C51" s="21"/>
      <c r="G51" s="56" t="s">
        <v>0</v>
      </c>
      <c r="H51" s="57" t="s">
        <v>1</v>
      </c>
      <c r="I51" s="90"/>
      <c r="J51" s="98" t="b">
        <f t="shared" si="2"/>
        <v>0</v>
      </c>
      <c r="K51" s="96" t="b">
        <v>1</v>
      </c>
      <c r="L51" s="84" t="b">
        <v>0</v>
      </c>
      <c r="M51" s="84" t="b">
        <v>0</v>
      </c>
      <c r="N51" s="84" t="b">
        <v>0</v>
      </c>
      <c r="O51" s="84" t="b">
        <v>0</v>
      </c>
      <c r="P51" s="84" t="b">
        <v>0</v>
      </c>
      <c r="Q51" s="84" t="b">
        <v>0</v>
      </c>
      <c r="R51" s="85" t="b">
        <v>0</v>
      </c>
      <c r="AS51" s="23"/>
      <c r="AT51" s="23"/>
      <c r="AU51" s="21"/>
    </row>
    <row r="52" spans="3:47" ht="20.100000000000001" customHeight="1" x14ac:dyDescent="0.3">
      <c r="C52" s="21"/>
      <c r="G52" s="56" t="s">
        <v>5</v>
      </c>
      <c r="H52" s="57" t="s">
        <v>19</v>
      </c>
      <c r="I52" s="90"/>
      <c r="J52" s="99" t="b">
        <f t="shared" si="2"/>
        <v>0</v>
      </c>
      <c r="K52" s="97" t="b">
        <v>1</v>
      </c>
      <c r="L52" s="86" t="b">
        <v>0</v>
      </c>
      <c r="M52" s="86" t="b">
        <v>0</v>
      </c>
      <c r="N52" s="86" t="b">
        <v>0</v>
      </c>
      <c r="O52" s="86" t="b">
        <v>0</v>
      </c>
      <c r="P52" s="86" t="b">
        <v>0</v>
      </c>
      <c r="Q52" s="86" t="b">
        <v>0</v>
      </c>
      <c r="R52" s="87" t="b">
        <v>0</v>
      </c>
      <c r="AS52" s="23"/>
      <c r="AT52" s="23"/>
      <c r="AU52" s="21"/>
    </row>
    <row r="53" spans="3:47" ht="20.100000000000001" customHeight="1" x14ac:dyDescent="0.3">
      <c r="C53" s="21"/>
      <c r="G53" s="56" t="s">
        <v>226</v>
      </c>
      <c r="H53" s="57" t="s">
        <v>227</v>
      </c>
      <c r="I53" s="90"/>
      <c r="J53" s="100" t="b">
        <f t="shared" si="2"/>
        <v>0</v>
      </c>
      <c r="K53" s="97" t="b">
        <v>1</v>
      </c>
      <c r="L53" s="86" t="b">
        <v>0</v>
      </c>
      <c r="M53" s="86" t="b">
        <v>0</v>
      </c>
      <c r="N53" s="86" t="b">
        <v>0</v>
      </c>
      <c r="O53" s="86" t="b">
        <v>0</v>
      </c>
      <c r="P53" s="86" t="b">
        <v>0</v>
      </c>
      <c r="Q53" s="86" t="b">
        <v>0</v>
      </c>
      <c r="R53" s="89" t="b">
        <v>0</v>
      </c>
      <c r="AS53" s="23"/>
      <c r="AT53" s="23"/>
      <c r="AU53" s="21"/>
    </row>
    <row r="54" spans="3:47" ht="20.100000000000001" customHeight="1" x14ac:dyDescent="0.3">
      <c r="C54" s="21"/>
      <c r="G54" s="35" t="s">
        <v>626</v>
      </c>
      <c r="H54" s="34" t="s">
        <v>631</v>
      </c>
      <c r="I54" s="91" t="str">
        <f>""</f>
        <v/>
      </c>
      <c r="J54" s="99" t="b">
        <f t="shared" si="2"/>
        <v>1</v>
      </c>
      <c r="K54" s="101" t="b">
        <v>1</v>
      </c>
      <c r="L54" s="83" t="b">
        <v>1</v>
      </c>
      <c r="M54" s="83" t="b">
        <v>1</v>
      </c>
      <c r="N54" s="83" t="b">
        <v>0</v>
      </c>
      <c r="O54" s="83" t="b">
        <v>0</v>
      </c>
      <c r="P54" s="83" t="b">
        <v>0</v>
      </c>
      <c r="Q54" s="83" t="b">
        <v>0</v>
      </c>
      <c r="R54" s="87" t="b">
        <v>0</v>
      </c>
      <c r="AS54" s="23"/>
      <c r="AT54" s="23"/>
      <c r="AU54" s="21"/>
    </row>
    <row r="55" spans="3:47" ht="19.5" customHeight="1" x14ac:dyDescent="0.3">
      <c r="C55" s="21"/>
      <c r="G55" s="56" t="s">
        <v>627</v>
      </c>
      <c r="H55" s="57" t="s">
        <v>632</v>
      </c>
      <c r="I55" s="92" t="str">
        <f>""</f>
        <v/>
      </c>
      <c r="J55" s="98" t="b">
        <f t="shared" si="2"/>
        <v>1</v>
      </c>
      <c r="K55" s="102" t="b">
        <v>1</v>
      </c>
      <c r="L55" s="84" t="b">
        <v>1</v>
      </c>
      <c r="M55" s="84" t="b">
        <v>0</v>
      </c>
      <c r="N55" s="84" t="b">
        <v>1</v>
      </c>
      <c r="O55" s="84" t="b">
        <v>0</v>
      </c>
      <c r="P55" s="84" t="b">
        <v>0</v>
      </c>
      <c r="Q55" s="84" t="b">
        <v>0</v>
      </c>
      <c r="R55" s="87" t="b">
        <v>0</v>
      </c>
      <c r="AS55" s="23"/>
      <c r="AT55" s="23"/>
      <c r="AU55" s="21"/>
    </row>
    <row r="56" spans="3:47" ht="19.5" customHeight="1" x14ac:dyDescent="0.3">
      <c r="C56" s="21"/>
      <c r="G56" s="56" t="s">
        <v>628</v>
      </c>
      <c r="H56" s="57" t="s">
        <v>633</v>
      </c>
      <c r="I56" s="92" t="str">
        <f>""</f>
        <v/>
      </c>
      <c r="J56" s="98" t="b">
        <f t="shared" si="2"/>
        <v>1</v>
      </c>
      <c r="K56" s="102" t="b">
        <v>1</v>
      </c>
      <c r="L56" s="84" t="b">
        <v>1</v>
      </c>
      <c r="M56" s="84" t="b">
        <v>0</v>
      </c>
      <c r="N56" s="84" t="b">
        <v>0</v>
      </c>
      <c r="O56" s="84" t="b">
        <v>1</v>
      </c>
      <c r="P56" s="84" t="b">
        <v>0</v>
      </c>
      <c r="Q56" s="84" t="b">
        <v>0</v>
      </c>
      <c r="R56" s="87" t="b">
        <v>0</v>
      </c>
      <c r="AS56" s="23"/>
      <c r="AT56" s="23"/>
      <c r="AU56" s="21"/>
    </row>
    <row r="57" spans="3:47" ht="19.5" customHeight="1" x14ac:dyDescent="0.3">
      <c r="C57" s="21"/>
      <c r="G57" s="56" t="s">
        <v>629</v>
      </c>
      <c r="H57" s="57" t="s">
        <v>634</v>
      </c>
      <c r="I57" s="92" t="str">
        <f>""</f>
        <v/>
      </c>
      <c r="J57" s="98" t="b">
        <f t="shared" si="2"/>
        <v>1</v>
      </c>
      <c r="K57" s="102" t="b">
        <v>1</v>
      </c>
      <c r="L57" s="84" t="b">
        <v>1</v>
      </c>
      <c r="M57" s="84" t="b">
        <v>0</v>
      </c>
      <c r="N57" s="84" t="b">
        <v>0</v>
      </c>
      <c r="O57" s="84" t="b">
        <v>0</v>
      </c>
      <c r="P57" s="84" t="b">
        <v>1</v>
      </c>
      <c r="Q57" s="84" t="b">
        <v>1</v>
      </c>
      <c r="R57" s="87" t="b">
        <v>0</v>
      </c>
      <c r="AS57" s="23"/>
      <c r="AT57" s="23"/>
      <c r="AU57" s="21"/>
    </row>
    <row r="58" spans="3:47" ht="19.5" customHeight="1" x14ac:dyDescent="0.3">
      <c r="C58" s="21"/>
      <c r="G58" s="56" t="s">
        <v>630</v>
      </c>
      <c r="H58" s="57" t="s">
        <v>635</v>
      </c>
      <c r="I58" s="92" t="str">
        <f>""</f>
        <v/>
      </c>
      <c r="J58" s="98" t="b">
        <f t="shared" si="2"/>
        <v>1</v>
      </c>
      <c r="K58" s="102" t="b">
        <v>1</v>
      </c>
      <c r="L58" s="84" t="b">
        <v>1</v>
      </c>
      <c r="M58" s="84" t="b">
        <v>0</v>
      </c>
      <c r="N58" s="84" t="b">
        <v>0</v>
      </c>
      <c r="O58" s="84" t="b">
        <v>0</v>
      </c>
      <c r="P58" s="84" t="b">
        <v>0</v>
      </c>
      <c r="Q58" s="84" t="b">
        <v>0</v>
      </c>
      <c r="R58" s="85" t="b">
        <v>1</v>
      </c>
      <c r="AS58" s="23"/>
      <c r="AT58" s="23"/>
      <c r="AU58" s="21"/>
    </row>
    <row r="59" spans="3:47" ht="19.5" customHeight="1" x14ac:dyDescent="0.3">
      <c r="C59" s="21"/>
      <c r="G59" s="56" t="s">
        <v>6</v>
      </c>
      <c r="H59" s="57" t="s">
        <v>6</v>
      </c>
      <c r="I59" s="92" t="s">
        <v>46</v>
      </c>
      <c r="J59" s="98" t="b">
        <f t="shared" si="2"/>
        <v>1</v>
      </c>
      <c r="K59" s="102" t="b">
        <v>1</v>
      </c>
      <c r="L59" s="84" t="b">
        <v>1</v>
      </c>
      <c r="M59" s="84" t="b">
        <v>1</v>
      </c>
      <c r="N59" s="84" t="b">
        <v>1</v>
      </c>
      <c r="O59" s="84" t="b">
        <v>1</v>
      </c>
      <c r="P59" s="84" t="b">
        <v>1</v>
      </c>
      <c r="Q59" s="84" t="b">
        <v>1</v>
      </c>
      <c r="R59" s="85" t="b">
        <v>1</v>
      </c>
      <c r="AS59" s="23"/>
      <c r="AT59" s="23"/>
      <c r="AU59" s="21"/>
    </row>
    <row r="60" spans="3:47" ht="19.5" customHeight="1" x14ac:dyDescent="0.3">
      <c r="C60" s="21"/>
      <c r="G60" s="56" t="s">
        <v>258</v>
      </c>
      <c r="H60" s="57" t="s">
        <v>266</v>
      </c>
      <c r="I60" s="92" t="s">
        <v>56</v>
      </c>
      <c r="J60" s="98" t="b">
        <f t="shared" si="2"/>
        <v>1</v>
      </c>
      <c r="K60" s="102" t="b">
        <v>1</v>
      </c>
      <c r="L60" s="84" t="b">
        <v>1</v>
      </c>
      <c r="M60" s="84" t="b">
        <v>1</v>
      </c>
      <c r="N60" s="84" t="b">
        <v>1</v>
      </c>
      <c r="O60" s="84" t="b">
        <v>1</v>
      </c>
      <c r="P60" s="84" t="b">
        <v>1</v>
      </c>
      <c r="Q60" s="84" t="b">
        <v>1</v>
      </c>
      <c r="R60" s="85" t="b">
        <v>1</v>
      </c>
      <c r="AS60" s="23"/>
      <c r="AT60" s="23"/>
      <c r="AU60" s="21"/>
    </row>
    <row r="61" spans="3:47" ht="20.100000000000001" customHeight="1" x14ac:dyDescent="0.3">
      <c r="C61" s="21"/>
      <c r="G61" s="70" t="s">
        <v>303</v>
      </c>
      <c r="H61" s="58" t="s">
        <v>302</v>
      </c>
      <c r="I61" s="93" t="s">
        <v>463</v>
      </c>
      <c r="J61" s="98" t="b">
        <f t="shared" si="2"/>
        <v>1</v>
      </c>
      <c r="K61" s="102" t="b">
        <v>1</v>
      </c>
      <c r="L61" s="84" t="b">
        <v>1</v>
      </c>
      <c r="M61" s="84" t="b">
        <v>1</v>
      </c>
      <c r="N61" s="84" t="b">
        <v>1</v>
      </c>
      <c r="O61" s="84" t="b">
        <v>1</v>
      </c>
      <c r="P61" s="84" t="b">
        <v>1</v>
      </c>
      <c r="Q61" s="84" t="b">
        <v>1</v>
      </c>
      <c r="R61" s="85" t="b">
        <v>1</v>
      </c>
      <c r="AS61" s="23"/>
      <c r="AT61" s="23"/>
      <c r="AU61" s="21"/>
    </row>
    <row r="62" spans="3:47" ht="20.100000000000001" customHeight="1" x14ac:dyDescent="0.3">
      <c r="C62" s="21"/>
      <c r="G62" s="36" t="s">
        <v>298</v>
      </c>
      <c r="H62" s="25" t="s">
        <v>111</v>
      </c>
      <c r="I62" s="93" t="s">
        <v>127</v>
      </c>
      <c r="J62" s="98" t="b">
        <f t="shared" si="2"/>
        <v>1</v>
      </c>
      <c r="K62" s="102" t="b">
        <v>1</v>
      </c>
      <c r="L62" s="84" t="b">
        <v>1</v>
      </c>
      <c r="M62" s="84" t="b">
        <v>1</v>
      </c>
      <c r="N62" s="84" t="b">
        <v>1</v>
      </c>
      <c r="O62" s="84" t="b">
        <v>1</v>
      </c>
      <c r="P62" s="84" t="b">
        <v>1</v>
      </c>
      <c r="Q62" s="84" t="b">
        <v>1</v>
      </c>
      <c r="R62" s="85" t="b">
        <v>1</v>
      </c>
      <c r="AS62" s="23"/>
      <c r="AT62" s="23"/>
      <c r="AU62" s="21"/>
    </row>
    <row r="63" spans="3:47" ht="20.100000000000001" customHeight="1" x14ac:dyDescent="0.3">
      <c r="C63" s="21"/>
      <c r="G63" s="70" t="s">
        <v>300</v>
      </c>
      <c r="H63" s="58" t="s">
        <v>301</v>
      </c>
      <c r="I63" s="93" t="s">
        <v>145</v>
      </c>
      <c r="J63" s="98" t="b">
        <f t="shared" si="2"/>
        <v>1</v>
      </c>
      <c r="K63" s="102" t="b">
        <v>1</v>
      </c>
      <c r="L63" s="84" t="b">
        <v>1</v>
      </c>
      <c r="M63" s="84" t="b">
        <v>1</v>
      </c>
      <c r="N63" s="84" t="b">
        <v>1</v>
      </c>
      <c r="O63" s="84" t="b">
        <v>1</v>
      </c>
      <c r="P63" s="84" t="b">
        <v>1</v>
      </c>
      <c r="Q63" s="84" t="b">
        <v>1</v>
      </c>
      <c r="R63" s="85" t="b">
        <v>1</v>
      </c>
      <c r="AS63" s="23"/>
      <c r="AT63" s="23"/>
      <c r="AU63" s="21"/>
    </row>
    <row r="64" spans="3:47" ht="20.100000000000001" customHeight="1" x14ac:dyDescent="0.3">
      <c r="C64" s="21"/>
      <c r="G64" s="70" t="s">
        <v>552</v>
      </c>
      <c r="H64" s="58" t="s">
        <v>553</v>
      </c>
      <c r="I64" s="94" t="s">
        <v>554</v>
      </c>
      <c r="J64" s="98" t="b">
        <f t="shared" si="2"/>
        <v>1</v>
      </c>
      <c r="K64" s="102" t="b">
        <v>1</v>
      </c>
      <c r="L64" s="84" t="b">
        <v>1</v>
      </c>
      <c r="M64" s="84" t="b">
        <v>1</v>
      </c>
      <c r="N64" s="84" t="b">
        <v>1</v>
      </c>
      <c r="O64" s="84" t="b">
        <v>0</v>
      </c>
      <c r="P64" s="84" t="b">
        <v>1</v>
      </c>
      <c r="Q64" s="84" t="b">
        <v>1</v>
      </c>
      <c r="R64" s="85" t="b">
        <v>1</v>
      </c>
      <c r="AS64" s="23"/>
      <c r="AT64" s="23"/>
      <c r="AU64" s="21"/>
    </row>
    <row r="65" spans="3:47" ht="20.100000000000001" customHeight="1" x14ac:dyDescent="0.3">
      <c r="C65" s="21"/>
      <c r="G65" s="70" t="s">
        <v>555</v>
      </c>
      <c r="H65" s="58" t="s">
        <v>566</v>
      </c>
      <c r="I65" s="94" t="s">
        <v>267</v>
      </c>
      <c r="J65" s="98" t="b">
        <f t="shared" si="2"/>
        <v>1</v>
      </c>
      <c r="K65" s="102" t="b">
        <v>1</v>
      </c>
      <c r="L65" s="84" t="b">
        <v>1</v>
      </c>
      <c r="M65" s="84" t="b">
        <v>0</v>
      </c>
      <c r="N65" s="84" t="b">
        <v>1</v>
      </c>
      <c r="O65" s="84" t="b">
        <v>0</v>
      </c>
      <c r="P65" s="84" t="b">
        <v>1</v>
      </c>
      <c r="Q65" s="84" t="b">
        <v>1</v>
      </c>
      <c r="R65" s="85" t="b">
        <v>1</v>
      </c>
      <c r="AS65" s="23"/>
      <c r="AT65" s="23"/>
      <c r="AU65" s="21"/>
    </row>
    <row r="66" spans="3:47" ht="20.100000000000001" customHeight="1" x14ac:dyDescent="0.3">
      <c r="C66" s="21"/>
      <c r="G66" s="70" t="s">
        <v>556</v>
      </c>
      <c r="H66" s="58" t="s">
        <v>567</v>
      </c>
      <c r="I66" s="94" t="s">
        <v>269</v>
      </c>
      <c r="J66" s="98" t="b">
        <f t="shared" si="2"/>
        <v>1</v>
      </c>
      <c r="K66" s="102" t="b">
        <v>1</v>
      </c>
      <c r="L66" s="84" t="b">
        <v>1</v>
      </c>
      <c r="M66" s="84" t="b">
        <v>1</v>
      </c>
      <c r="N66" s="84" t="b">
        <v>1</v>
      </c>
      <c r="O66" s="84" t="b">
        <v>0</v>
      </c>
      <c r="P66" s="84" t="b">
        <v>1</v>
      </c>
      <c r="Q66" s="84" t="b">
        <v>1</v>
      </c>
      <c r="R66" s="85" t="b">
        <v>1</v>
      </c>
      <c r="AS66" s="23"/>
      <c r="AT66" s="23"/>
      <c r="AU66" s="21"/>
    </row>
    <row r="67" spans="3:47" ht="20.100000000000001" customHeight="1" x14ac:dyDescent="0.3">
      <c r="C67" s="21"/>
      <c r="G67" s="70" t="s">
        <v>557</v>
      </c>
      <c r="H67" s="58" t="s">
        <v>568</v>
      </c>
      <c r="I67" s="94" t="s">
        <v>268</v>
      </c>
      <c r="J67" s="98" t="b">
        <f t="shared" si="2"/>
        <v>1</v>
      </c>
      <c r="K67" s="102" t="b">
        <v>1</v>
      </c>
      <c r="L67" s="84" t="b">
        <v>1</v>
      </c>
      <c r="M67" s="84" t="b">
        <v>1</v>
      </c>
      <c r="N67" s="84" t="b">
        <v>1</v>
      </c>
      <c r="O67" s="84" t="b">
        <v>1</v>
      </c>
      <c r="P67" s="84" t="b">
        <v>1</v>
      </c>
      <c r="Q67" s="84" t="b">
        <v>1</v>
      </c>
      <c r="R67" s="85" t="b">
        <v>1</v>
      </c>
      <c r="AS67" s="23"/>
      <c r="AT67" s="23"/>
      <c r="AU67" s="21"/>
    </row>
    <row r="68" spans="3:47" ht="20.100000000000001" customHeight="1" x14ac:dyDescent="0.3">
      <c r="C68" s="21"/>
      <c r="G68" s="70" t="s">
        <v>558</v>
      </c>
      <c r="H68" s="58" t="s">
        <v>569</v>
      </c>
      <c r="I68" s="94" t="s">
        <v>272</v>
      </c>
      <c r="J68" s="98" t="b">
        <f t="shared" si="2"/>
        <v>1</v>
      </c>
      <c r="K68" s="102" t="b">
        <v>1</v>
      </c>
      <c r="L68" s="84" t="b">
        <v>1</v>
      </c>
      <c r="M68" s="84" t="b">
        <v>0</v>
      </c>
      <c r="N68" s="84" t="b">
        <v>0</v>
      </c>
      <c r="O68" s="84" t="b">
        <v>1</v>
      </c>
      <c r="P68" s="84" t="b">
        <v>1</v>
      </c>
      <c r="Q68" s="84" t="b">
        <v>1</v>
      </c>
      <c r="R68" s="85" t="b">
        <v>1</v>
      </c>
      <c r="AS68" s="23"/>
      <c r="AT68" s="23"/>
      <c r="AU68" s="21"/>
    </row>
    <row r="69" spans="3:47" ht="20.100000000000001" customHeight="1" x14ac:dyDescent="0.3">
      <c r="C69" s="21"/>
      <c r="G69" s="70" t="s">
        <v>559</v>
      </c>
      <c r="H69" s="58" t="s">
        <v>570</v>
      </c>
      <c r="I69" s="94" t="s">
        <v>270</v>
      </c>
      <c r="J69" s="98" t="b">
        <f t="shared" si="2"/>
        <v>1</v>
      </c>
      <c r="K69" s="102" t="b">
        <v>1</v>
      </c>
      <c r="L69" s="84" t="b">
        <v>1</v>
      </c>
      <c r="M69" s="84" t="b">
        <v>0</v>
      </c>
      <c r="N69" s="84" t="b">
        <v>0</v>
      </c>
      <c r="O69" s="84" t="b">
        <v>1</v>
      </c>
      <c r="P69" s="84" t="b">
        <v>0</v>
      </c>
      <c r="Q69" s="84" t="b">
        <v>0</v>
      </c>
      <c r="R69" s="85" t="b">
        <v>0</v>
      </c>
      <c r="AS69" s="23"/>
      <c r="AT69" s="23"/>
      <c r="AU69" s="21"/>
    </row>
    <row r="70" spans="3:47" ht="20.100000000000001" customHeight="1" x14ac:dyDescent="0.3">
      <c r="C70" s="21"/>
      <c r="G70" s="70" t="s">
        <v>560</v>
      </c>
      <c r="H70" s="58" t="s">
        <v>571</v>
      </c>
      <c r="I70" s="94" t="s">
        <v>271</v>
      </c>
      <c r="J70" s="98" t="b">
        <f t="shared" si="2"/>
        <v>1</v>
      </c>
      <c r="K70" s="102" t="b">
        <v>1</v>
      </c>
      <c r="L70" s="84" t="b">
        <v>1</v>
      </c>
      <c r="M70" s="84" t="b">
        <v>0</v>
      </c>
      <c r="N70" s="84" t="b">
        <v>0</v>
      </c>
      <c r="O70" s="84" t="b">
        <v>1</v>
      </c>
      <c r="P70" s="84" t="b">
        <v>1</v>
      </c>
      <c r="Q70" s="84" t="b">
        <v>1</v>
      </c>
      <c r="R70" s="85" t="b">
        <v>1</v>
      </c>
      <c r="AS70" s="23"/>
      <c r="AT70" s="23"/>
      <c r="AU70" s="21"/>
    </row>
    <row r="71" spans="3:47" ht="20.100000000000001" customHeight="1" x14ac:dyDescent="0.3">
      <c r="C71" s="21"/>
      <c r="G71" s="70" t="s">
        <v>561</v>
      </c>
      <c r="H71" s="58" t="s">
        <v>572</v>
      </c>
      <c r="I71" s="94" t="s">
        <v>450</v>
      </c>
      <c r="J71" s="98" t="b">
        <f t="shared" si="2"/>
        <v>1</v>
      </c>
      <c r="K71" s="102" t="b">
        <v>1</v>
      </c>
      <c r="L71" s="84" t="b">
        <v>1</v>
      </c>
      <c r="M71" s="84" t="b">
        <v>0</v>
      </c>
      <c r="N71" s="84" t="b">
        <v>0</v>
      </c>
      <c r="O71" s="84" t="b">
        <v>1</v>
      </c>
      <c r="P71" s="84" t="b">
        <v>0</v>
      </c>
      <c r="Q71" s="84" t="b">
        <v>1</v>
      </c>
      <c r="R71" s="85" t="b">
        <v>1</v>
      </c>
      <c r="AS71" s="23"/>
      <c r="AT71" s="23"/>
      <c r="AU71" s="21"/>
    </row>
    <row r="72" spans="3:47" ht="20.100000000000001" customHeight="1" x14ac:dyDescent="0.3">
      <c r="C72" s="21"/>
      <c r="G72" s="70" t="s">
        <v>562</v>
      </c>
      <c r="H72" s="58" t="s">
        <v>573</v>
      </c>
      <c r="I72" s="94" t="s">
        <v>340</v>
      </c>
      <c r="J72" s="98" t="b">
        <f t="shared" si="2"/>
        <v>1</v>
      </c>
      <c r="K72" s="102" t="b">
        <v>1</v>
      </c>
      <c r="L72" s="84" t="b">
        <v>1</v>
      </c>
      <c r="M72" s="84" t="b">
        <v>0</v>
      </c>
      <c r="N72" s="84" t="b">
        <v>1</v>
      </c>
      <c r="O72" s="84" t="b">
        <v>0</v>
      </c>
      <c r="P72" s="84" t="b">
        <v>1</v>
      </c>
      <c r="Q72" s="84" t="b">
        <v>1</v>
      </c>
      <c r="R72" s="85" t="b">
        <v>1</v>
      </c>
      <c r="AS72" s="23"/>
      <c r="AT72" s="23"/>
      <c r="AU72" s="21"/>
    </row>
    <row r="73" spans="3:47" ht="20.100000000000001" customHeight="1" x14ac:dyDescent="0.3">
      <c r="C73" s="21"/>
      <c r="G73" s="70" t="s">
        <v>563</v>
      </c>
      <c r="H73" s="58" t="s">
        <v>574</v>
      </c>
      <c r="I73" s="94" t="s">
        <v>423</v>
      </c>
      <c r="J73" s="98" t="b">
        <f t="shared" si="2"/>
        <v>1</v>
      </c>
      <c r="K73" s="102" t="b">
        <v>1</v>
      </c>
      <c r="L73" s="84" t="b">
        <v>1</v>
      </c>
      <c r="M73" s="84" t="b">
        <v>0</v>
      </c>
      <c r="N73" s="84" t="b">
        <v>0</v>
      </c>
      <c r="O73" s="84" t="b">
        <v>1</v>
      </c>
      <c r="P73" s="84" t="b">
        <v>0</v>
      </c>
      <c r="Q73" s="84" t="b">
        <v>1</v>
      </c>
      <c r="R73" s="85" t="b">
        <v>1</v>
      </c>
      <c r="AS73" s="23"/>
      <c r="AT73" s="23"/>
      <c r="AU73" s="21"/>
    </row>
    <row r="74" spans="3:47" ht="20.100000000000001" customHeight="1" x14ac:dyDescent="0.3">
      <c r="C74" s="21"/>
      <c r="G74" s="70" t="s">
        <v>564</v>
      </c>
      <c r="H74" s="58" t="s">
        <v>575</v>
      </c>
      <c r="I74" s="94" t="s">
        <v>273</v>
      </c>
      <c r="J74" s="98" t="b">
        <f t="shared" si="2"/>
        <v>1</v>
      </c>
      <c r="K74" s="102" t="b">
        <v>1</v>
      </c>
      <c r="L74" s="84" t="b">
        <v>1</v>
      </c>
      <c r="M74" s="84" t="b">
        <v>0</v>
      </c>
      <c r="N74" s="84" t="b">
        <v>1</v>
      </c>
      <c r="O74" s="84" t="b">
        <v>1</v>
      </c>
      <c r="P74" s="84" t="b">
        <v>0</v>
      </c>
      <c r="Q74" s="84" t="b">
        <v>1</v>
      </c>
      <c r="R74" s="85" t="b">
        <v>1</v>
      </c>
      <c r="AS74" s="23"/>
      <c r="AT74" s="23"/>
      <c r="AU74" s="21"/>
    </row>
    <row r="75" spans="3:47" ht="20.100000000000001" customHeight="1" x14ac:dyDescent="0.3">
      <c r="C75" s="21"/>
      <c r="G75" s="37" t="s">
        <v>565</v>
      </c>
      <c r="H75" s="33" t="s">
        <v>576</v>
      </c>
      <c r="I75" s="95" t="s">
        <v>274</v>
      </c>
      <c r="J75" s="100" t="b">
        <f t="shared" si="2"/>
        <v>1</v>
      </c>
      <c r="K75" s="103" t="b">
        <v>1</v>
      </c>
      <c r="L75" s="88" t="b">
        <v>1</v>
      </c>
      <c r="M75" s="88" t="b">
        <v>0</v>
      </c>
      <c r="N75" s="88" t="b">
        <v>1</v>
      </c>
      <c r="O75" s="88" t="b">
        <v>1</v>
      </c>
      <c r="P75" s="88" t="b">
        <v>0</v>
      </c>
      <c r="Q75" s="88" t="b">
        <v>1</v>
      </c>
      <c r="R75" s="89" t="b">
        <v>1</v>
      </c>
      <c r="AS75" s="23"/>
      <c r="AT75" s="23"/>
      <c r="AU75" s="21"/>
    </row>
    <row r="76" spans="3:47" x14ac:dyDescent="0.3">
      <c r="C76" s="21"/>
      <c r="AR76" s="23"/>
      <c r="AS76" s="23"/>
      <c r="AT76" s="21"/>
    </row>
    <row r="77" spans="3:47" ht="14.4" thickBot="1" x14ac:dyDescent="0.35">
      <c r="C77" s="21"/>
      <c r="AR77" s="23"/>
      <c r="AS77" s="23"/>
      <c r="AT77" s="21"/>
    </row>
    <row r="78" spans="3:47" ht="24.9" customHeight="1" thickBot="1" x14ac:dyDescent="0.35">
      <c r="C78" s="21"/>
      <c r="F78" s="6" t="s">
        <v>70</v>
      </c>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23"/>
      <c r="AS78" s="23"/>
      <c r="AT78" s="21"/>
    </row>
    <row r="79" spans="3:47" x14ac:dyDescent="0.3">
      <c r="C79" s="21"/>
      <c r="AR79" s="23"/>
      <c r="AS79" s="23"/>
      <c r="AT79" s="21"/>
    </row>
    <row r="80" spans="3:47" ht="20.100000000000001" customHeight="1" x14ac:dyDescent="0.3">
      <c r="C80" s="21"/>
      <c r="I80" s="75" t="s">
        <v>68</v>
      </c>
      <c r="J80" s="100" t="b">
        <f>Con_1_DatesOK?</f>
        <v>0</v>
      </c>
      <c r="AR80" s="23"/>
      <c r="AS80" s="23"/>
      <c r="AT80" s="21"/>
    </row>
    <row r="81" spans="3:46" x14ac:dyDescent="0.3">
      <c r="C81" s="21"/>
      <c r="AR81" s="23"/>
      <c r="AS81" s="23"/>
      <c r="AT81" s="21"/>
    </row>
    <row r="82" spans="3:46" ht="20.100000000000001" customHeight="1" x14ac:dyDescent="0.3">
      <c r="C82" s="21"/>
      <c r="K82" s="9" t="s">
        <v>299</v>
      </c>
      <c r="L82" s="9" t="s">
        <v>369</v>
      </c>
      <c r="M82" s="9" t="s">
        <v>367</v>
      </c>
      <c r="N82" s="9" t="s">
        <v>368</v>
      </c>
      <c r="AR82" s="23"/>
      <c r="AS82" s="23"/>
      <c r="AT82" s="21"/>
    </row>
    <row r="83" spans="3:46" ht="20.100000000000001" customHeight="1" x14ac:dyDescent="0.3">
      <c r="C83" s="21"/>
      <c r="I83" s="75" t="s">
        <v>364</v>
      </c>
      <c r="J83" s="73" t="str">
        <f>IF(Con_1_DatesOK?,Con_1_StartDate,"")</f>
        <v/>
      </c>
      <c r="K83" s="13" t="str">
        <f>IF(Con_1_DatesOK?,MONTH(J83),"")</f>
        <v/>
      </c>
      <c r="L83" s="13" t="str">
        <f>IF(Con_1_DatesOK?,IF(K83&lt;=3,-1,0),"")</f>
        <v/>
      </c>
      <c r="M83" s="73" t="str">
        <f>IF(Con_1_DatesOK?,DATE(YEAR(J83)+L83,4,1),"")</f>
        <v/>
      </c>
      <c r="N83" s="73" t="str">
        <f>IF(Con_1_DatesOK?,EOMONTH(M83,11),"")</f>
        <v/>
      </c>
      <c r="AR83" s="23"/>
      <c r="AS83" s="23"/>
      <c r="AT83" s="21"/>
    </row>
    <row r="84" spans="3:46" ht="20.100000000000001" customHeight="1" x14ac:dyDescent="0.3">
      <c r="C84" s="21"/>
      <c r="I84" s="75" t="s">
        <v>365</v>
      </c>
      <c r="J84" s="73" t="str">
        <f>IF(Con_1_DatesOK?,Con_1_EndDate,"")</f>
        <v/>
      </c>
      <c r="K84" s="13" t="str">
        <f>IF(Con_1_DatesOK?,MONTH(J84),"")</f>
        <v/>
      </c>
      <c r="L84" s="13" t="str">
        <f>IF(Con_1_DatesOK?,IF(K84&lt;=3,-1,0),"")</f>
        <v/>
      </c>
      <c r="M84" s="73" t="str">
        <f>IF(Con_1_DatesOK?,DATE(YEAR(J84)+L84,4,1),"")</f>
        <v/>
      </c>
      <c r="N84" s="73" t="str">
        <f>IF(Con_1_DatesOK?,EOMONTH(M84,11),"")</f>
        <v/>
      </c>
      <c r="AR84" s="23"/>
      <c r="AS84" s="23"/>
      <c r="AT84" s="21"/>
    </row>
    <row r="85" spans="3:46" ht="20.100000000000001" customHeight="1" x14ac:dyDescent="0.3">
      <c r="C85" s="21"/>
      <c r="I85" s="75" t="s">
        <v>370</v>
      </c>
      <c r="J85" s="13">
        <f>IF(Con_1_DatesOK?,YEAR(M84)-YEAR(M83)+1,0)</f>
        <v>0</v>
      </c>
      <c r="AR85" s="23"/>
      <c r="AS85" s="23"/>
      <c r="AT85" s="21"/>
    </row>
    <row r="86" spans="3:46" ht="20.100000000000001" customHeight="1" x14ac:dyDescent="0.3">
      <c r="C86" s="21"/>
      <c r="L86" s="122"/>
      <c r="M86" s="122"/>
      <c r="AR86" s="23"/>
      <c r="AS86" s="23"/>
      <c r="AT86" s="21"/>
    </row>
    <row r="87" spans="3:46" ht="20.100000000000001" customHeight="1" x14ac:dyDescent="0.3">
      <c r="C87" s="21"/>
      <c r="I87" s="65" t="s">
        <v>78</v>
      </c>
      <c r="L87" s="122"/>
      <c r="M87" s="122"/>
      <c r="AR87" s="23"/>
      <c r="AS87" s="23"/>
      <c r="AT87" s="21"/>
    </row>
    <row r="88" spans="3:46" ht="20.100000000000001" customHeight="1" x14ac:dyDescent="0.3">
      <c r="C88" s="21"/>
      <c r="L88" s="122"/>
      <c r="M88" s="122"/>
      <c r="AR88" s="23"/>
      <c r="AS88" s="23"/>
      <c r="AT88" s="21"/>
    </row>
    <row r="89" spans="3:46" ht="20.100000000000001" customHeight="1" x14ac:dyDescent="0.3">
      <c r="C89" s="21"/>
      <c r="I89" s="14" t="s">
        <v>69</v>
      </c>
      <c r="J89" s="12">
        <v>1</v>
      </c>
      <c r="K89" s="12">
        <v>2</v>
      </c>
      <c r="L89" s="12">
        <v>3</v>
      </c>
      <c r="M89" s="12">
        <v>4</v>
      </c>
      <c r="N89" s="12">
        <v>5</v>
      </c>
      <c r="O89" s="12">
        <v>6</v>
      </c>
      <c r="P89" s="12">
        <v>7</v>
      </c>
      <c r="Q89" s="12">
        <v>8</v>
      </c>
      <c r="R89" s="12">
        <v>9</v>
      </c>
      <c r="S89" s="12">
        <v>10</v>
      </c>
      <c r="T89" s="12">
        <v>11</v>
      </c>
      <c r="U89" s="12">
        <v>12</v>
      </c>
      <c r="V89" s="12">
        <v>13</v>
      </c>
      <c r="W89" s="12">
        <v>14</v>
      </c>
      <c r="X89" s="12">
        <v>15</v>
      </c>
      <c r="Y89" s="12">
        <v>16</v>
      </c>
      <c r="Z89" s="12">
        <v>17</v>
      </c>
      <c r="AA89" s="12">
        <v>18</v>
      </c>
      <c r="AB89" s="12">
        <v>19</v>
      </c>
      <c r="AC89" s="12">
        <v>20</v>
      </c>
      <c r="AD89" s="12">
        <v>21</v>
      </c>
      <c r="AE89" s="12">
        <v>22</v>
      </c>
      <c r="AF89" s="12">
        <v>23</v>
      </c>
      <c r="AG89" s="12">
        <v>24</v>
      </c>
      <c r="AH89" s="12">
        <v>25</v>
      </c>
      <c r="AI89" s="12">
        <v>26</v>
      </c>
      <c r="AJ89" s="12">
        <v>27</v>
      </c>
      <c r="AK89" s="12">
        <v>28</v>
      </c>
      <c r="AL89" s="12">
        <v>29</v>
      </c>
      <c r="AM89" s="12">
        <v>30</v>
      </c>
      <c r="AR89" s="23"/>
      <c r="AS89" s="23"/>
      <c r="AT89" s="21"/>
    </row>
    <row r="90" spans="3:46" ht="20.100000000000001" customHeight="1" x14ac:dyDescent="0.3">
      <c r="C90" s="21"/>
      <c r="I90" s="14" t="s">
        <v>373</v>
      </c>
      <c r="J90" s="13">
        <f t="shared" ref="J90:AM90" si="3">IF(AND(Con_1_DatesOK?,J89&lt;=GFY_Span_Count),1,0)</f>
        <v>0</v>
      </c>
      <c r="K90" s="13">
        <f t="shared" si="3"/>
        <v>0</v>
      </c>
      <c r="L90" s="13">
        <f t="shared" si="3"/>
        <v>0</v>
      </c>
      <c r="M90" s="13">
        <f t="shared" si="3"/>
        <v>0</v>
      </c>
      <c r="N90" s="13">
        <f t="shared" si="3"/>
        <v>0</v>
      </c>
      <c r="O90" s="13">
        <f t="shared" si="3"/>
        <v>0</v>
      </c>
      <c r="P90" s="13">
        <f t="shared" si="3"/>
        <v>0</v>
      </c>
      <c r="Q90" s="13">
        <f t="shared" si="3"/>
        <v>0</v>
      </c>
      <c r="R90" s="13">
        <f t="shared" si="3"/>
        <v>0</v>
      </c>
      <c r="S90" s="13">
        <f t="shared" si="3"/>
        <v>0</v>
      </c>
      <c r="T90" s="13">
        <f t="shared" si="3"/>
        <v>0</v>
      </c>
      <c r="U90" s="13">
        <f t="shared" si="3"/>
        <v>0</v>
      </c>
      <c r="V90" s="13">
        <f t="shared" si="3"/>
        <v>0</v>
      </c>
      <c r="W90" s="13">
        <f t="shared" si="3"/>
        <v>0</v>
      </c>
      <c r="X90" s="13">
        <f t="shared" si="3"/>
        <v>0</v>
      </c>
      <c r="Y90" s="13">
        <f t="shared" si="3"/>
        <v>0</v>
      </c>
      <c r="Z90" s="13">
        <f t="shared" si="3"/>
        <v>0</v>
      </c>
      <c r="AA90" s="13">
        <f t="shared" si="3"/>
        <v>0</v>
      </c>
      <c r="AB90" s="13">
        <f t="shared" si="3"/>
        <v>0</v>
      </c>
      <c r="AC90" s="13">
        <f t="shared" si="3"/>
        <v>0</v>
      </c>
      <c r="AD90" s="13">
        <f t="shared" si="3"/>
        <v>0</v>
      </c>
      <c r="AE90" s="13">
        <f t="shared" si="3"/>
        <v>0</v>
      </c>
      <c r="AF90" s="13">
        <f t="shared" si="3"/>
        <v>0</v>
      </c>
      <c r="AG90" s="13">
        <f t="shared" si="3"/>
        <v>0</v>
      </c>
      <c r="AH90" s="13">
        <f t="shared" si="3"/>
        <v>0</v>
      </c>
      <c r="AI90" s="13">
        <f t="shared" si="3"/>
        <v>0</v>
      </c>
      <c r="AJ90" s="13">
        <f t="shared" si="3"/>
        <v>0</v>
      </c>
      <c r="AK90" s="13">
        <f t="shared" si="3"/>
        <v>0</v>
      </c>
      <c r="AL90" s="13">
        <f t="shared" si="3"/>
        <v>0</v>
      </c>
      <c r="AM90" s="13">
        <f t="shared" si="3"/>
        <v>0</v>
      </c>
      <c r="AR90" s="23"/>
      <c r="AS90" s="23"/>
      <c r="AT90" s="21"/>
    </row>
    <row r="91" spans="3:46" ht="20.100000000000001" customHeight="1" x14ac:dyDescent="0.3">
      <c r="C91" s="21"/>
      <c r="I91" s="14" t="s">
        <v>371</v>
      </c>
      <c r="J91" s="73" t="str">
        <f t="shared" ref="J91:AM91" si="4">IF(Con_1_DatesOK?,IF(J89=1,GFY_Y1D1,IF(J89&gt;GFY_Span_Count,"",EDATE(I91,12))),"")</f>
        <v/>
      </c>
      <c r="K91" s="73" t="str">
        <f t="shared" si="4"/>
        <v/>
      </c>
      <c r="L91" s="73" t="str">
        <f t="shared" si="4"/>
        <v/>
      </c>
      <c r="M91" s="73" t="str">
        <f t="shared" si="4"/>
        <v/>
      </c>
      <c r="N91" s="73" t="str">
        <f t="shared" si="4"/>
        <v/>
      </c>
      <c r="O91" s="73" t="str">
        <f t="shared" si="4"/>
        <v/>
      </c>
      <c r="P91" s="73" t="str">
        <f t="shared" si="4"/>
        <v/>
      </c>
      <c r="Q91" s="73" t="str">
        <f t="shared" si="4"/>
        <v/>
      </c>
      <c r="R91" s="73" t="str">
        <f t="shared" si="4"/>
        <v/>
      </c>
      <c r="S91" s="73" t="str">
        <f t="shared" si="4"/>
        <v/>
      </c>
      <c r="T91" s="73" t="str">
        <f t="shared" si="4"/>
        <v/>
      </c>
      <c r="U91" s="73" t="str">
        <f t="shared" si="4"/>
        <v/>
      </c>
      <c r="V91" s="73" t="str">
        <f t="shared" si="4"/>
        <v/>
      </c>
      <c r="W91" s="73" t="str">
        <f t="shared" si="4"/>
        <v/>
      </c>
      <c r="X91" s="73" t="str">
        <f t="shared" si="4"/>
        <v/>
      </c>
      <c r="Y91" s="73" t="str">
        <f t="shared" si="4"/>
        <v/>
      </c>
      <c r="Z91" s="73" t="str">
        <f t="shared" si="4"/>
        <v/>
      </c>
      <c r="AA91" s="73" t="str">
        <f t="shared" si="4"/>
        <v/>
      </c>
      <c r="AB91" s="73" t="str">
        <f t="shared" si="4"/>
        <v/>
      </c>
      <c r="AC91" s="73" t="str">
        <f t="shared" si="4"/>
        <v/>
      </c>
      <c r="AD91" s="73" t="str">
        <f t="shared" si="4"/>
        <v/>
      </c>
      <c r="AE91" s="73" t="str">
        <f t="shared" si="4"/>
        <v/>
      </c>
      <c r="AF91" s="73" t="str">
        <f t="shared" si="4"/>
        <v/>
      </c>
      <c r="AG91" s="73" t="str">
        <f t="shared" si="4"/>
        <v/>
      </c>
      <c r="AH91" s="73" t="str">
        <f t="shared" si="4"/>
        <v/>
      </c>
      <c r="AI91" s="73" t="str">
        <f t="shared" si="4"/>
        <v/>
      </c>
      <c r="AJ91" s="73" t="str">
        <f t="shared" si="4"/>
        <v/>
      </c>
      <c r="AK91" s="73" t="str">
        <f t="shared" si="4"/>
        <v/>
      </c>
      <c r="AL91" s="73" t="str">
        <f t="shared" si="4"/>
        <v/>
      </c>
      <c r="AM91" s="73" t="str">
        <f t="shared" si="4"/>
        <v/>
      </c>
      <c r="AR91" s="23"/>
      <c r="AS91" s="23"/>
      <c r="AT91" s="21"/>
    </row>
    <row r="92" spans="3:46" ht="20.100000000000001" customHeight="1" x14ac:dyDescent="0.3">
      <c r="C92" s="21"/>
      <c r="I92" s="14" t="s">
        <v>372</v>
      </c>
      <c r="J92" s="73" t="str">
        <f t="shared" ref="J92:AM92" si="5">IF(J91="","",EOMONTH(J91,11))</f>
        <v/>
      </c>
      <c r="K92" s="73" t="str">
        <f t="shared" si="5"/>
        <v/>
      </c>
      <c r="L92" s="73" t="str">
        <f t="shared" si="5"/>
        <v/>
      </c>
      <c r="M92" s="73" t="str">
        <f t="shared" si="5"/>
        <v/>
      </c>
      <c r="N92" s="73" t="str">
        <f t="shared" si="5"/>
        <v/>
      </c>
      <c r="O92" s="73" t="str">
        <f t="shared" si="5"/>
        <v/>
      </c>
      <c r="P92" s="73" t="str">
        <f t="shared" si="5"/>
        <v/>
      </c>
      <c r="Q92" s="73" t="str">
        <f t="shared" si="5"/>
        <v/>
      </c>
      <c r="R92" s="73" t="str">
        <f t="shared" si="5"/>
        <v/>
      </c>
      <c r="S92" s="73" t="str">
        <f t="shared" si="5"/>
        <v/>
      </c>
      <c r="T92" s="73" t="str">
        <f t="shared" si="5"/>
        <v/>
      </c>
      <c r="U92" s="73" t="str">
        <f t="shared" si="5"/>
        <v/>
      </c>
      <c r="V92" s="73" t="str">
        <f t="shared" si="5"/>
        <v/>
      </c>
      <c r="W92" s="73" t="str">
        <f t="shared" si="5"/>
        <v/>
      </c>
      <c r="X92" s="73" t="str">
        <f t="shared" si="5"/>
        <v/>
      </c>
      <c r="Y92" s="73" t="str">
        <f t="shared" si="5"/>
        <v/>
      </c>
      <c r="Z92" s="73" t="str">
        <f t="shared" si="5"/>
        <v/>
      </c>
      <c r="AA92" s="73" t="str">
        <f t="shared" si="5"/>
        <v/>
      </c>
      <c r="AB92" s="73" t="str">
        <f t="shared" si="5"/>
        <v/>
      </c>
      <c r="AC92" s="73" t="str">
        <f t="shared" si="5"/>
        <v/>
      </c>
      <c r="AD92" s="73" t="str">
        <f t="shared" si="5"/>
        <v/>
      </c>
      <c r="AE92" s="73" t="str">
        <f t="shared" si="5"/>
        <v/>
      </c>
      <c r="AF92" s="73" t="str">
        <f t="shared" si="5"/>
        <v/>
      </c>
      <c r="AG92" s="73" t="str">
        <f t="shared" si="5"/>
        <v/>
      </c>
      <c r="AH92" s="73" t="str">
        <f t="shared" si="5"/>
        <v/>
      </c>
      <c r="AI92" s="73" t="str">
        <f t="shared" si="5"/>
        <v/>
      </c>
      <c r="AJ92" s="73" t="str">
        <f t="shared" si="5"/>
        <v/>
      </c>
      <c r="AK92" s="73" t="str">
        <f t="shared" si="5"/>
        <v/>
      </c>
      <c r="AL92" s="73" t="str">
        <f t="shared" si="5"/>
        <v/>
      </c>
      <c r="AM92" s="73" t="str">
        <f t="shared" si="5"/>
        <v/>
      </c>
      <c r="AR92" s="23"/>
      <c r="AS92" s="23"/>
      <c r="AT92" s="21"/>
    </row>
    <row r="93" spans="3:46" ht="20.100000000000001" customHeight="1" x14ac:dyDescent="0.3">
      <c r="C93" s="21"/>
      <c r="I93" s="14" t="s">
        <v>374</v>
      </c>
      <c r="J93" s="124" t="str">
        <f t="shared" ref="J93:AM93" si="6">IF(J90=1,YEAR(J91),"")</f>
        <v/>
      </c>
      <c r="K93" s="124" t="str">
        <f t="shared" si="6"/>
        <v/>
      </c>
      <c r="L93" s="124" t="str">
        <f t="shared" si="6"/>
        <v/>
      </c>
      <c r="M93" s="124" t="str">
        <f t="shared" si="6"/>
        <v/>
      </c>
      <c r="N93" s="124" t="str">
        <f t="shared" si="6"/>
        <v/>
      </c>
      <c r="O93" s="124" t="str">
        <f t="shared" si="6"/>
        <v/>
      </c>
      <c r="P93" s="124" t="str">
        <f t="shared" si="6"/>
        <v/>
      </c>
      <c r="Q93" s="124" t="str">
        <f t="shared" si="6"/>
        <v/>
      </c>
      <c r="R93" s="124" t="str">
        <f t="shared" si="6"/>
        <v/>
      </c>
      <c r="S93" s="124" t="str">
        <f t="shared" si="6"/>
        <v/>
      </c>
      <c r="T93" s="124" t="str">
        <f t="shared" si="6"/>
        <v/>
      </c>
      <c r="U93" s="124" t="str">
        <f t="shared" si="6"/>
        <v/>
      </c>
      <c r="V93" s="124" t="str">
        <f t="shared" si="6"/>
        <v/>
      </c>
      <c r="W93" s="124" t="str">
        <f t="shared" si="6"/>
        <v/>
      </c>
      <c r="X93" s="124" t="str">
        <f t="shared" si="6"/>
        <v/>
      </c>
      <c r="Y93" s="124" t="str">
        <f t="shared" si="6"/>
        <v/>
      </c>
      <c r="Z93" s="124" t="str">
        <f t="shared" si="6"/>
        <v/>
      </c>
      <c r="AA93" s="124" t="str">
        <f t="shared" si="6"/>
        <v/>
      </c>
      <c r="AB93" s="124" t="str">
        <f t="shared" si="6"/>
        <v/>
      </c>
      <c r="AC93" s="124" t="str">
        <f t="shared" si="6"/>
        <v/>
      </c>
      <c r="AD93" s="124" t="str">
        <f t="shared" si="6"/>
        <v/>
      </c>
      <c r="AE93" s="124" t="str">
        <f t="shared" si="6"/>
        <v/>
      </c>
      <c r="AF93" s="124" t="str">
        <f t="shared" si="6"/>
        <v/>
      </c>
      <c r="AG93" s="124" t="str">
        <f t="shared" si="6"/>
        <v/>
      </c>
      <c r="AH93" s="124" t="str">
        <f t="shared" si="6"/>
        <v/>
      </c>
      <c r="AI93" s="124" t="str">
        <f t="shared" si="6"/>
        <v/>
      </c>
      <c r="AJ93" s="124" t="str">
        <f t="shared" si="6"/>
        <v/>
      </c>
      <c r="AK93" s="124" t="str">
        <f t="shared" si="6"/>
        <v/>
      </c>
      <c r="AL93" s="124" t="str">
        <f t="shared" si="6"/>
        <v/>
      </c>
      <c r="AM93" s="124" t="str">
        <f t="shared" si="6"/>
        <v/>
      </c>
      <c r="AR93" s="23"/>
      <c r="AS93" s="23"/>
      <c r="AT93" s="21"/>
    </row>
    <row r="94" spans="3:46" ht="20.100000000000001" customHeight="1" x14ac:dyDescent="0.3">
      <c r="C94" s="21"/>
      <c r="I94" s="14" t="s">
        <v>91</v>
      </c>
      <c r="J94" s="14" t="str">
        <f>IF(AND(Con_1_DatesOK?,SYS_Control!J89&lt;=GFY_Span_Count),RIGHT(YEAR(SYS_Control!J91),2)&amp;"/"&amp;RIGHT(YEAR(SYS_Control!J92),2),"")</f>
        <v/>
      </c>
      <c r="K94" s="14" t="str">
        <f>IF(AND(Con_1_DatesOK?,SYS_Control!K89&lt;=GFY_Span_Count),RIGHT(YEAR(SYS_Control!K91),2)&amp;"/"&amp;RIGHT(YEAR(SYS_Control!K92),2),"")</f>
        <v/>
      </c>
      <c r="L94" s="14" t="str">
        <f>IF(AND(Con_1_DatesOK?,SYS_Control!L89&lt;=GFY_Span_Count),RIGHT(YEAR(SYS_Control!L91),2)&amp;"/"&amp;RIGHT(YEAR(SYS_Control!L92),2),"")</f>
        <v/>
      </c>
      <c r="M94" s="14" t="str">
        <f>IF(AND(Con_1_DatesOK?,SYS_Control!M89&lt;=GFY_Span_Count),RIGHT(YEAR(SYS_Control!M91),2)&amp;"/"&amp;RIGHT(YEAR(SYS_Control!M92),2),"")</f>
        <v/>
      </c>
      <c r="N94" s="14" t="str">
        <f>IF(AND(Con_1_DatesOK?,SYS_Control!N89&lt;=GFY_Span_Count),RIGHT(YEAR(SYS_Control!N91),2)&amp;"/"&amp;RIGHT(YEAR(SYS_Control!N92),2),"")</f>
        <v/>
      </c>
      <c r="O94" s="14" t="str">
        <f>IF(AND(Con_1_DatesOK?,SYS_Control!O89&lt;=GFY_Span_Count),RIGHT(YEAR(SYS_Control!O91),2)&amp;"/"&amp;RIGHT(YEAR(SYS_Control!O92),2),"")</f>
        <v/>
      </c>
      <c r="P94" s="14" t="str">
        <f>IF(AND(Con_1_DatesOK?,SYS_Control!P89&lt;=GFY_Span_Count),RIGHT(YEAR(SYS_Control!P91),2)&amp;"/"&amp;RIGHT(YEAR(SYS_Control!P92),2),"")</f>
        <v/>
      </c>
      <c r="Q94" s="14" t="str">
        <f>IF(AND(Con_1_DatesOK?,SYS_Control!Q89&lt;=GFY_Span_Count),RIGHT(YEAR(SYS_Control!Q91),2)&amp;"/"&amp;RIGHT(YEAR(SYS_Control!Q92),2),"")</f>
        <v/>
      </c>
      <c r="R94" s="14" t="str">
        <f>IF(AND(Con_1_DatesOK?,SYS_Control!R89&lt;=GFY_Span_Count),RIGHT(YEAR(SYS_Control!R91),2)&amp;"/"&amp;RIGHT(YEAR(SYS_Control!R92),2),"")</f>
        <v/>
      </c>
      <c r="S94" s="14" t="str">
        <f>IF(AND(Con_1_DatesOK?,SYS_Control!S89&lt;=GFY_Span_Count),RIGHT(YEAR(SYS_Control!S91),2)&amp;"/"&amp;RIGHT(YEAR(SYS_Control!S92),2),"")</f>
        <v/>
      </c>
      <c r="T94" s="14" t="str">
        <f>IF(AND(Con_1_DatesOK?,SYS_Control!T89&lt;=GFY_Span_Count),RIGHT(YEAR(SYS_Control!T91),2)&amp;"/"&amp;RIGHT(YEAR(SYS_Control!T92),2),"")</f>
        <v/>
      </c>
      <c r="U94" s="14" t="str">
        <f>IF(AND(Con_1_DatesOK?,SYS_Control!U89&lt;=GFY_Span_Count),RIGHT(YEAR(SYS_Control!U91),2)&amp;"/"&amp;RIGHT(YEAR(SYS_Control!U92),2),"")</f>
        <v/>
      </c>
      <c r="V94" s="14" t="str">
        <f>IF(AND(Con_1_DatesOK?,SYS_Control!V89&lt;=GFY_Span_Count),RIGHT(YEAR(SYS_Control!V91),2)&amp;"/"&amp;RIGHT(YEAR(SYS_Control!V92),2),"")</f>
        <v/>
      </c>
      <c r="W94" s="14" t="str">
        <f>IF(AND(Con_1_DatesOK?,SYS_Control!W89&lt;=GFY_Span_Count),RIGHT(YEAR(SYS_Control!W91),2)&amp;"/"&amp;RIGHT(YEAR(SYS_Control!W92),2),"")</f>
        <v/>
      </c>
      <c r="X94" s="14" t="str">
        <f>IF(AND(Con_1_DatesOK?,SYS_Control!X89&lt;=GFY_Span_Count),RIGHT(YEAR(SYS_Control!X91),2)&amp;"/"&amp;RIGHT(YEAR(SYS_Control!X92),2),"")</f>
        <v/>
      </c>
      <c r="Y94" s="14" t="str">
        <f>IF(AND(Con_1_DatesOK?,SYS_Control!Y89&lt;=GFY_Span_Count),RIGHT(YEAR(SYS_Control!Y91),2)&amp;"/"&amp;RIGHT(YEAR(SYS_Control!Y92),2),"")</f>
        <v/>
      </c>
      <c r="Z94" s="14" t="str">
        <f>IF(AND(Con_1_DatesOK?,SYS_Control!Z89&lt;=GFY_Span_Count),RIGHT(YEAR(SYS_Control!Z91),2)&amp;"/"&amp;RIGHT(YEAR(SYS_Control!Z92),2),"")</f>
        <v/>
      </c>
      <c r="AA94" s="14" t="str">
        <f>IF(AND(Con_1_DatesOK?,SYS_Control!AA89&lt;=GFY_Span_Count),RIGHT(YEAR(SYS_Control!AA91),2)&amp;"/"&amp;RIGHT(YEAR(SYS_Control!AA92),2),"")</f>
        <v/>
      </c>
      <c r="AB94" s="14" t="str">
        <f>IF(AND(Con_1_DatesOK?,SYS_Control!AB89&lt;=GFY_Span_Count),RIGHT(YEAR(SYS_Control!AB91),2)&amp;"/"&amp;RIGHT(YEAR(SYS_Control!AB92),2),"")</f>
        <v/>
      </c>
      <c r="AC94" s="14" t="str">
        <f>IF(AND(Con_1_DatesOK?,SYS_Control!AC89&lt;=GFY_Span_Count),RIGHT(YEAR(SYS_Control!AC91),2)&amp;"/"&amp;RIGHT(YEAR(SYS_Control!AC92),2),"")</f>
        <v/>
      </c>
      <c r="AD94" s="14" t="str">
        <f>IF(AND(Con_1_DatesOK?,SYS_Control!AD89&lt;=GFY_Span_Count),RIGHT(YEAR(SYS_Control!AD91),2)&amp;"/"&amp;RIGHT(YEAR(SYS_Control!AD92),2),"")</f>
        <v/>
      </c>
      <c r="AE94" s="14" t="str">
        <f>IF(AND(Con_1_DatesOK?,SYS_Control!AE89&lt;=GFY_Span_Count),RIGHT(YEAR(SYS_Control!AE91),2)&amp;"/"&amp;RIGHT(YEAR(SYS_Control!AE92),2),"")</f>
        <v/>
      </c>
      <c r="AF94" s="14" t="str">
        <f>IF(AND(Con_1_DatesOK?,SYS_Control!AF89&lt;=GFY_Span_Count),RIGHT(YEAR(SYS_Control!AF91),2)&amp;"/"&amp;RIGHT(YEAR(SYS_Control!AF92),2),"")</f>
        <v/>
      </c>
      <c r="AG94" s="14" t="str">
        <f>IF(AND(Con_1_DatesOK?,SYS_Control!AG89&lt;=GFY_Span_Count),RIGHT(YEAR(SYS_Control!AG91),2)&amp;"/"&amp;RIGHT(YEAR(SYS_Control!AG92),2),"")</f>
        <v/>
      </c>
      <c r="AH94" s="14" t="str">
        <f>IF(AND(Con_1_DatesOK?,SYS_Control!AH89&lt;=GFY_Span_Count),RIGHT(YEAR(SYS_Control!AH91),2)&amp;"/"&amp;RIGHT(YEAR(SYS_Control!AH92),2),"")</f>
        <v/>
      </c>
      <c r="AI94" s="14" t="str">
        <f>IF(AND(Con_1_DatesOK?,SYS_Control!AI89&lt;=GFY_Span_Count),RIGHT(YEAR(SYS_Control!AI91),2)&amp;"/"&amp;RIGHT(YEAR(SYS_Control!AI92),2),"")</f>
        <v/>
      </c>
      <c r="AJ94" s="14" t="str">
        <f>IF(AND(Con_1_DatesOK?,SYS_Control!AJ89&lt;=GFY_Span_Count),RIGHT(YEAR(SYS_Control!AJ91),2)&amp;"/"&amp;RIGHT(YEAR(SYS_Control!AJ92),2),"")</f>
        <v/>
      </c>
      <c r="AK94" s="14" t="str">
        <f>IF(AND(Con_1_DatesOK?,SYS_Control!AK89&lt;=GFY_Span_Count),RIGHT(YEAR(SYS_Control!AK91),2)&amp;"/"&amp;RIGHT(YEAR(SYS_Control!AK92),2),"")</f>
        <v/>
      </c>
      <c r="AL94" s="14" t="str">
        <f>IF(AND(Con_1_DatesOK?,SYS_Control!AL89&lt;=GFY_Span_Count),RIGHT(YEAR(SYS_Control!AL91),2)&amp;"/"&amp;RIGHT(YEAR(SYS_Control!AL92),2),"")</f>
        <v/>
      </c>
      <c r="AM94" s="14" t="str">
        <f>IF(AND(Con_1_DatesOK?,SYS_Control!AM89&lt;=GFY_Span_Count),RIGHT(YEAR(SYS_Control!AM91),2)&amp;"/"&amp;RIGHT(YEAR(SYS_Control!AM92),2),"")</f>
        <v/>
      </c>
      <c r="AR94" s="23"/>
      <c r="AS94" s="23"/>
      <c r="AT94" s="21"/>
    </row>
    <row r="95" spans="3:46" ht="20.100000000000001" customHeight="1" x14ac:dyDescent="0.3">
      <c r="C95" s="21"/>
      <c r="L95" s="122"/>
      <c r="N95" s="122"/>
      <c r="AR95" s="23"/>
      <c r="AS95" s="23"/>
      <c r="AT95" s="21"/>
    </row>
    <row r="96" spans="3:46" ht="20.100000000000001" customHeight="1" x14ac:dyDescent="0.3">
      <c r="C96" s="21"/>
      <c r="I96" s="65" t="s">
        <v>79</v>
      </c>
      <c r="L96" s="122"/>
      <c r="M96" s="122"/>
      <c r="AR96" s="23"/>
      <c r="AS96" s="23"/>
      <c r="AT96" s="21"/>
    </row>
    <row r="97" spans="3:46" ht="20.100000000000001" customHeight="1" x14ac:dyDescent="0.3">
      <c r="C97" s="21"/>
      <c r="J97" s="9" t="s">
        <v>71</v>
      </c>
      <c r="K97" s="9" t="s">
        <v>72</v>
      </c>
      <c r="L97" s="9" t="s">
        <v>73</v>
      </c>
      <c r="M97" s="9" t="s">
        <v>85</v>
      </c>
      <c r="N97" s="9" t="s">
        <v>74</v>
      </c>
      <c r="O97" s="9" t="s">
        <v>75</v>
      </c>
      <c r="P97" s="9" t="s">
        <v>76</v>
      </c>
      <c r="Q97" s="9" t="s">
        <v>77</v>
      </c>
      <c r="R97" s="9" t="s">
        <v>80</v>
      </c>
      <c r="S97" s="9" t="s">
        <v>94</v>
      </c>
      <c r="T97" s="9" t="s">
        <v>102</v>
      </c>
      <c r="AR97" s="23"/>
      <c r="AS97" s="23"/>
      <c r="AT97" s="21"/>
    </row>
    <row r="98" spans="3:46" ht="9.9" customHeight="1" x14ac:dyDescent="0.3">
      <c r="C98" s="21"/>
      <c r="L98" s="122"/>
      <c r="N98" s="122"/>
      <c r="AR98" s="23"/>
      <c r="AS98" s="23"/>
      <c r="AT98" s="21"/>
    </row>
    <row r="99" spans="3:46" ht="20.100000000000001" customHeight="1" x14ac:dyDescent="0.3">
      <c r="C99" s="21"/>
      <c r="J99" s="12">
        <v>1</v>
      </c>
      <c r="K99" s="12">
        <v>1</v>
      </c>
      <c r="L99" s="12">
        <v>1</v>
      </c>
      <c r="M99" s="14" t="str">
        <f t="shared" ref="M99:M130" si="7">IF(Con_1_DatesOK?,"Y"&amp;K99&amp;"-Q"&amp;L99,"")</f>
        <v/>
      </c>
      <c r="N99" s="5" t="b">
        <f t="shared" ref="N99:N130" si="8">K99&lt;=GFY_Span_Count</f>
        <v>0</v>
      </c>
      <c r="O99" s="73" t="str">
        <f t="shared" ref="O99:O130" si="9">IF(J99=1,GFY_Y1D1,IF(N99,P98+1,""))</f>
        <v/>
      </c>
      <c r="P99" s="73" t="str">
        <f>IF(O99="","",EOMONTH(O99,2))</f>
        <v/>
      </c>
      <c r="Q99" s="5" t="b">
        <f t="shared" ref="Q99:Q130" si="10">IF(Con_1_DatesOK?,AND(Con_1_StartDate&lt;=P99,Con_1_EndDate&gt;=O99),FALSE)</f>
        <v>0</v>
      </c>
      <c r="R99" s="5" t="b">
        <f t="shared" ref="R99:R162" si="11">IF(Con_1_DatesOK?,AND(Q99,O99&gt;=Con_1_StartDate,Q100),FALSE)</f>
        <v>0</v>
      </c>
      <c r="S99" s="14" t="str">
        <f t="shared" ref="S99:S130" si="12">IF(Q99,INDEX(GFY_RowHeadx30,K99)&amp;"-Q"&amp;L99,"")</f>
        <v/>
      </c>
      <c r="T99" s="14" t="str">
        <f>IF(R99,S99,"")</f>
        <v/>
      </c>
      <c r="AR99" s="23"/>
      <c r="AS99" s="23"/>
      <c r="AT99" s="21"/>
    </row>
    <row r="100" spans="3:46" ht="20.100000000000001" customHeight="1" x14ac:dyDescent="0.3">
      <c r="C100" s="21"/>
      <c r="J100" s="12">
        <v>2</v>
      </c>
      <c r="K100" s="12">
        <v>1</v>
      </c>
      <c r="L100" s="12">
        <v>2</v>
      </c>
      <c r="M100" s="14" t="str">
        <f t="shared" si="7"/>
        <v/>
      </c>
      <c r="N100" s="5" t="b">
        <f t="shared" si="8"/>
        <v>0</v>
      </c>
      <c r="O100" s="73" t="str">
        <f t="shared" si="9"/>
        <v/>
      </c>
      <c r="P100" s="73" t="str">
        <f t="shared" ref="P100:P163" si="13">IF(O100="","",EOMONTH(O100,2))</f>
        <v/>
      </c>
      <c r="Q100" s="5" t="b">
        <f t="shared" si="10"/>
        <v>0</v>
      </c>
      <c r="R100" s="5" t="b">
        <f t="shared" si="11"/>
        <v>0</v>
      </c>
      <c r="S100" s="14" t="str">
        <f t="shared" si="12"/>
        <v/>
      </c>
      <c r="T100" s="14" t="str">
        <f t="shared" ref="T100:T163" si="14">IF(R100,S100,"")</f>
        <v/>
      </c>
      <c r="AR100" s="23"/>
      <c r="AS100" s="23"/>
      <c r="AT100" s="21"/>
    </row>
    <row r="101" spans="3:46" ht="20.100000000000001" customHeight="1" x14ac:dyDescent="0.3">
      <c r="C101" s="21"/>
      <c r="J101" s="12">
        <v>3</v>
      </c>
      <c r="K101" s="12">
        <v>1</v>
      </c>
      <c r="L101" s="12">
        <v>3</v>
      </c>
      <c r="M101" s="14" t="str">
        <f t="shared" si="7"/>
        <v/>
      </c>
      <c r="N101" s="5" t="b">
        <f t="shared" si="8"/>
        <v>0</v>
      </c>
      <c r="O101" s="73" t="str">
        <f t="shared" si="9"/>
        <v/>
      </c>
      <c r="P101" s="73" t="str">
        <f t="shared" si="13"/>
        <v/>
      </c>
      <c r="Q101" s="5" t="b">
        <f t="shared" si="10"/>
        <v>0</v>
      </c>
      <c r="R101" s="5" t="b">
        <f t="shared" si="11"/>
        <v>0</v>
      </c>
      <c r="S101" s="14" t="str">
        <f t="shared" si="12"/>
        <v/>
      </c>
      <c r="T101" s="14" t="str">
        <f t="shared" si="14"/>
        <v/>
      </c>
      <c r="AR101" s="23"/>
      <c r="AS101" s="23"/>
      <c r="AT101" s="21"/>
    </row>
    <row r="102" spans="3:46" ht="20.100000000000001" customHeight="1" x14ac:dyDescent="0.3">
      <c r="C102" s="21"/>
      <c r="J102" s="12">
        <v>4</v>
      </c>
      <c r="K102" s="12">
        <v>1</v>
      </c>
      <c r="L102" s="12">
        <v>4</v>
      </c>
      <c r="M102" s="14" t="str">
        <f t="shared" si="7"/>
        <v/>
      </c>
      <c r="N102" s="5" t="b">
        <f t="shared" si="8"/>
        <v>0</v>
      </c>
      <c r="O102" s="73" t="str">
        <f t="shared" si="9"/>
        <v/>
      </c>
      <c r="P102" s="73" t="str">
        <f t="shared" si="13"/>
        <v/>
      </c>
      <c r="Q102" s="5" t="b">
        <f t="shared" si="10"/>
        <v>0</v>
      </c>
      <c r="R102" s="5" t="b">
        <f t="shared" si="11"/>
        <v>0</v>
      </c>
      <c r="S102" s="14" t="str">
        <f t="shared" si="12"/>
        <v/>
      </c>
      <c r="T102" s="14" t="str">
        <f t="shared" si="14"/>
        <v/>
      </c>
      <c r="AR102" s="23"/>
      <c r="AS102" s="23"/>
      <c r="AT102" s="21"/>
    </row>
    <row r="103" spans="3:46" ht="20.100000000000001" customHeight="1" x14ac:dyDescent="0.3">
      <c r="C103" s="21"/>
      <c r="J103" s="12">
        <v>5</v>
      </c>
      <c r="K103" s="12">
        <v>2</v>
      </c>
      <c r="L103" s="12">
        <v>1</v>
      </c>
      <c r="M103" s="14" t="str">
        <f t="shared" si="7"/>
        <v/>
      </c>
      <c r="N103" s="5" t="b">
        <f t="shared" si="8"/>
        <v>0</v>
      </c>
      <c r="O103" s="73" t="str">
        <f t="shared" si="9"/>
        <v/>
      </c>
      <c r="P103" s="73" t="str">
        <f t="shared" si="13"/>
        <v/>
      </c>
      <c r="Q103" s="5" t="b">
        <f t="shared" si="10"/>
        <v>0</v>
      </c>
      <c r="R103" s="5" t="b">
        <f t="shared" si="11"/>
        <v>0</v>
      </c>
      <c r="S103" s="14" t="str">
        <f t="shared" si="12"/>
        <v/>
      </c>
      <c r="T103" s="14" t="str">
        <f t="shared" si="14"/>
        <v/>
      </c>
      <c r="AR103" s="23"/>
      <c r="AS103" s="23"/>
      <c r="AT103" s="21"/>
    </row>
    <row r="104" spans="3:46" ht="20.100000000000001" customHeight="1" x14ac:dyDescent="0.3">
      <c r="C104" s="21"/>
      <c r="J104" s="12">
        <v>6</v>
      </c>
      <c r="K104" s="12">
        <v>2</v>
      </c>
      <c r="L104" s="12">
        <v>2</v>
      </c>
      <c r="M104" s="14" t="str">
        <f t="shared" si="7"/>
        <v/>
      </c>
      <c r="N104" s="5" t="b">
        <f t="shared" si="8"/>
        <v>0</v>
      </c>
      <c r="O104" s="73" t="str">
        <f t="shared" si="9"/>
        <v/>
      </c>
      <c r="P104" s="73" t="str">
        <f t="shared" si="13"/>
        <v/>
      </c>
      <c r="Q104" s="5" t="b">
        <f t="shared" si="10"/>
        <v>0</v>
      </c>
      <c r="R104" s="5" t="b">
        <f t="shared" si="11"/>
        <v>0</v>
      </c>
      <c r="S104" s="14" t="str">
        <f t="shared" si="12"/>
        <v/>
      </c>
      <c r="T104" s="14" t="str">
        <f t="shared" si="14"/>
        <v/>
      </c>
      <c r="AR104" s="23"/>
      <c r="AS104" s="23"/>
      <c r="AT104" s="21"/>
    </row>
    <row r="105" spans="3:46" ht="20.100000000000001" customHeight="1" x14ac:dyDescent="0.3">
      <c r="C105" s="21"/>
      <c r="J105" s="12">
        <v>7</v>
      </c>
      <c r="K105" s="12">
        <v>2</v>
      </c>
      <c r="L105" s="12">
        <v>3</v>
      </c>
      <c r="M105" s="14" t="str">
        <f t="shared" si="7"/>
        <v/>
      </c>
      <c r="N105" s="5" t="b">
        <f t="shared" si="8"/>
        <v>0</v>
      </c>
      <c r="O105" s="73" t="str">
        <f t="shared" si="9"/>
        <v/>
      </c>
      <c r="P105" s="73" t="str">
        <f t="shared" si="13"/>
        <v/>
      </c>
      <c r="Q105" s="5" t="b">
        <f t="shared" si="10"/>
        <v>0</v>
      </c>
      <c r="R105" s="5" t="b">
        <f t="shared" si="11"/>
        <v>0</v>
      </c>
      <c r="S105" s="14" t="str">
        <f t="shared" si="12"/>
        <v/>
      </c>
      <c r="T105" s="14" t="str">
        <f t="shared" si="14"/>
        <v/>
      </c>
      <c r="AR105" s="23"/>
      <c r="AS105" s="23"/>
      <c r="AT105" s="21"/>
    </row>
    <row r="106" spans="3:46" ht="20.100000000000001" customHeight="1" x14ac:dyDescent="0.3">
      <c r="C106" s="21"/>
      <c r="J106" s="12">
        <v>8</v>
      </c>
      <c r="K106" s="12">
        <v>2</v>
      </c>
      <c r="L106" s="12">
        <v>4</v>
      </c>
      <c r="M106" s="14" t="str">
        <f t="shared" si="7"/>
        <v/>
      </c>
      <c r="N106" s="5" t="b">
        <f t="shared" si="8"/>
        <v>0</v>
      </c>
      <c r="O106" s="73" t="str">
        <f t="shared" si="9"/>
        <v/>
      </c>
      <c r="P106" s="73" t="str">
        <f t="shared" si="13"/>
        <v/>
      </c>
      <c r="Q106" s="5" t="b">
        <f t="shared" si="10"/>
        <v>0</v>
      </c>
      <c r="R106" s="5" t="b">
        <f t="shared" si="11"/>
        <v>0</v>
      </c>
      <c r="S106" s="14" t="str">
        <f t="shared" si="12"/>
        <v/>
      </c>
      <c r="T106" s="14" t="str">
        <f t="shared" si="14"/>
        <v/>
      </c>
      <c r="AR106" s="23"/>
      <c r="AS106" s="23"/>
      <c r="AT106" s="21"/>
    </row>
    <row r="107" spans="3:46" ht="20.100000000000001" customHeight="1" x14ac:dyDescent="0.3">
      <c r="C107" s="21"/>
      <c r="J107" s="12">
        <v>9</v>
      </c>
      <c r="K107" s="12">
        <v>3</v>
      </c>
      <c r="L107" s="12">
        <v>1</v>
      </c>
      <c r="M107" s="14" t="str">
        <f t="shared" si="7"/>
        <v/>
      </c>
      <c r="N107" s="5" t="b">
        <f t="shared" si="8"/>
        <v>0</v>
      </c>
      <c r="O107" s="73" t="str">
        <f t="shared" si="9"/>
        <v/>
      </c>
      <c r="P107" s="73" t="str">
        <f t="shared" si="13"/>
        <v/>
      </c>
      <c r="Q107" s="5" t="b">
        <f t="shared" si="10"/>
        <v>0</v>
      </c>
      <c r="R107" s="5" t="b">
        <f t="shared" si="11"/>
        <v>0</v>
      </c>
      <c r="S107" s="14" t="str">
        <f t="shared" si="12"/>
        <v/>
      </c>
      <c r="T107" s="14" t="str">
        <f t="shared" si="14"/>
        <v/>
      </c>
      <c r="AR107" s="23"/>
      <c r="AS107" s="23"/>
      <c r="AT107" s="21"/>
    </row>
    <row r="108" spans="3:46" ht="20.100000000000001" customHeight="1" x14ac:dyDescent="0.3">
      <c r="C108" s="21"/>
      <c r="J108" s="12">
        <v>10</v>
      </c>
      <c r="K108" s="12">
        <v>3</v>
      </c>
      <c r="L108" s="12">
        <v>2</v>
      </c>
      <c r="M108" s="14" t="str">
        <f t="shared" si="7"/>
        <v/>
      </c>
      <c r="N108" s="5" t="b">
        <f t="shared" si="8"/>
        <v>0</v>
      </c>
      <c r="O108" s="73" t="str">
        <f t="shared" si="9"/>
        <v/>
      </c>
      <c r="P108" s="73" t="str">
        <f t="shared" si="13"/>
        <v/>
      </c>
      <c r="Q108" s="5" t="b">
        <f t="shared" si="10"/>
        <v>0</v>
      </c>
      <c r="R108" s="5" t="b">
        <f t="shared" si="11"/>
        <v>0</v>
      </c>
      <c r="S108" s="14" t="str">
        <f t="shared" si="12"/>
        <v/>
      </c>
      <c r="T108" s="14" t="str">
        <f t="shared" si="14"/>
        <v/>
      </c>
      <c r="AR108" s="23"/>
      <c r="AS108" s="23"/>
      <c r="AT108" s="21"/>
    </row>
    <row r="109" spans="3:46" ht="20.100000000000001" customHeight="1" x14ac:dyDescent="0.3">
      <c r="C109" s="21"/>
      <c r="J109" s="12">
        <v>11</v>
      </c>
      <c r="K109" s="12">
        <v>3</v>
      </c>
      <c r="L109" s="12">
        <v>3</v>
      </c>
      <c r="M109" s="14" t="str">
        <f t="shared" si="7"/>
        <v/>
      </c>
      <c r="N109" s="5" t="b">
        <f t="shared" si="8"/>
        <v>0</v>
      </c>
      <c r="O109" s="73" t="str">
        <f t="shared" si="9"/>
        <v/>
      </c>
      <c r="P109" s="73" t="str">
        <f t="shared" si="13"/>
        <v/>
      </c>
      <c r="Q109" s="5" t="b">
        <f t="shared" si="10"/>
        <v>0</v>
      </c>
      <c r="R109" s="5" t="b">
        <f t="shared" si="11"/>
        <v>0</v>
      </c>
      <c r="S109" s="14" t="str">
        <f t="shared" si="12"/>
        <v/>
      </c>
      <c r="T109" s="14" t="str">
        <f t="shared" si="14"/>
        <v/>
      </c>
      <c r="AR109" s="23"/>
      <c r="AS109" s="23"/>
      <c r="AT109" s="21"/>
    </row>
    <row r="110" spans="3:46" ht="20.100000000000001" customHeight="1" x14ac:dyDescent="0.3">
      <c r="C110" s="21"/>
      <c r="J110" s="12">
        <v>12</v>
      </c>
      <c r="K110" s="12">
        <v>3</v>
      </c>
      <c r="L110" s="12">
        <v>4</v>
      </c>
      <c r="M110" s="14" t="str">
        <f t="shared" si="7"/>
        <v/>
      </c>
      <c r="N110" s="5" t="b">
        <f t="shared" si="8"/>
        <v>0</v>
      </c>
      <c r="O110" s="73" t="str">
        <f t="shared" si="9"/>
        <v/>
      </c>
      <c r="P110" s="73" t="str">
        <f t="shared" si="13"/>
        <v/>
      </c>
      <c r="Q110" s="5" t="b">
        <f t="shared" si="10"/>
        <v>0</v>
      </c>
      <c r="R110" s="5" t="b">
        <f t="shared" si="11"/>
        <v>0</v>
      </c>
      <c r="S110" s="14" t="str">
        <f t="shared" si="12"/>
        <v/>
      </c>
      <c r="T110" s="14" t="str">
        <f t="shared" si="14"/>
        <v/>
      </c>
      <c r="AR110" s="23"/>
      <c r="AS110" s="23"/>
      <c r="AT110" s="21"/>
    </row>
    <row r="111" spans="3:46" ht="20.100000000000001" customHeight="1" x14ac:dyDescent="0.3">
      <c r="C111" s="21"/>
      <c r="J111" s="12">
        <v>13</v>
      </c>
      <c r="K111" s="12">
        <v>4</v>
      </c>
      <c r="L111" s="12">
        <v>1</v>
      </c>
      <c r="M111" s="14" t="str">
        <f t="shared" si="7"/>
        <v/>
      </c>
      <c r="N111" s="5" t="b">
        <f t="shared" si="8"/>
        <v>0</v>
      </c>
      <c r="O111" s="73" t="str">
        <f t="shared" si="9"/>
        <v/>
      </c>
      <c r="P111" s="73" t="str">
        <f t="shared" si="13"/>
        <v/>
      </c>
      <c r="Q111" s="5" t="b">
        <f t="shared" si="10"/>
        <v>0</v>
      </c>
      <c r="R111" s="5" t="b">
        <f t="shared" si="11"/>
        <v>0</v>
      </c>
      <c r="S111" s="14" t="str">
        <f t="shared" si="12"/>
        <v/>
      </c>
      <c r="T111" s="14" t="str">
        <f t="shared" si="14"/>
        <v/>
      </c>
      <c r="AR111" s="23"/>
      <c r="AS111" s="23"/>
      <c r="AT111" s="21"/>
    </row>
    <row r="112" spans="3:46" ht="20.100000000000001" customHeight="1" x14ac:dyDescent="0.3">
      <c r="C112" s="21"/>
      <c r="J112" s="12">
        <v>14</v>
      </c>
      <c r="K112" s="12">
        <v>4</v>
      </c>
      <c r="L112" s="12">
        <v>2</v>
      </c>
      <c r="M112" s="14" t="str">
        <f t="shared" si="7"/>
        <v/>
      </c>
      <c r="N112" s="5" t="b">
        <f t="shared" si="8"/>
        <v>0</v>
      </c>
      <c r="O112" s="73" t="str">
        <f t="shared" si="9"/>
        <v/>
      </c>
      <c r="P112" s="73" t="str">
        <f t="shared" si="13"/>
        <v/>
      </c>
      <c r="Q112" s="5" t="b">
        <f t="shared" si="10"/>
        <v>0</v>
      </c>
      <c r="R112" s="5" t="b">
        <f t="shared" si="11"/>
        <v>0</v>
      </c>
      <c r="S112" s="14" t="str">
        <f t="shared" si="12"/>
        <v/>
      </c>
      <c r="T112" s="14" t="str">
        <f t="shared" si="14"/>
        <v/>
      </c>
      <c r="AR112" s="23"/>
      <c r="AS112" s="23"/>
      <c r="AT112" s="21"/>
    </row>
    <row r="113" spans="3:46" ht="20.100000000000001" customHeight="1" x14ac:dyDescent="0.3">
      <c r="C113" s="21"/>
      <c r="J113" s="12">
        <v>15</v>
      </c>
      <c r="K113" s="12">
        <v>4</v>
      </c>
      <c r="L113" s="12">
        <v>3</v>
      </c>
      <c r="M113" s="14" t="str">
        <f t="shared" si="7"/>
        <v/>
      </c>
      <c r="N113" s="5" t="b">
        <f t="shared" si="8"/>
        <v>0</v>
      </c>
      <c r="O113" s="73" t="str">
        <f t="shared" si="9"/>
        <v/>
      </c>
      <c r="P113" s="73" t="str">
        <f t="shared" si="13"/>
        <v/>
      </c>
      <c r="Q113" s="5" t="b">
        <f t="shared" si="10"/>
        <v>0</v>
      </c>
      <c r="R113" s="5" t="b">
        <f t="shared" si="11"/>
        <v>0</v>
      </c>
      <c r="S113" s="14" t="str">
        <f t="shared" si="12"/>
        <v/>
      </c>
      <c r="T113" s="14" t="str">
        <f t="shared" si="14"/>
        <v/>
      </c>
      <c r="AR113" s="23"/>
      <c r="AS113" s="23"/>
      <c r="AT113" s="21"/>
    </row>
    <row r="114" spans="3:46" ht="20.100000000000001" customHeight="1" x14ac:dyDescent="0.3">
      <c r="C114" s="21"/>
      <c r="J114" s="12">
        <v>16</v>
      </c>
      <c r="K114" s="12">
        <v>4</v>
      </c>
      <c r="L114" s="12">
        <v>4</v>
      </c>
      <c r="M114" s="14" t="str">
        <f t="shared" si="7"/>
        <v/>
      </c>
      <c r="N114" s="5" t="b">
        <f t="shared" si="8"/>
        <v>0</v>
      </c>
      <c r="O114" s="73" t="str">
        <f t="shared" si="9"/>
        <v/>
      </c>
      <c r="P114" s="73" t="str">
        <f t="shared" si="13"/>
        <v/>
      </c>
      <c r="Q114" s="5" t="b">
        <f t="shared" si="10"/>
        <v>0</v>
      </c>
      <c r="R114" s="5" t="b">
        <f t="shared" si="11"/>
        <v>0</v>
      </c>
      <c r="S114" s="14" t="str">
        <f t="shared" si="12"/>
        <v/>
      </c>
      <c r="T114" s="14" t="str">
        <f t="shared" si="14"/>
        <v/>
      </c>
      <c r="AR114" s="23"/>
      <c r="AS114" s="23"/>
      <c r="AT114" s="21"/>
    </row>
    <row r="115" spans="3:46" ht="20.100000000000001" customHeight="1" x14ac:dyDescent="0.3">
      <c r="C115" s="21"/>
      <c r="J115" s="12">
        <v>17</v>
      </c>
      <c r="K115" s="12">
        <v>5</v>
      </c>
      <c r="L115" s="12">
        <v>1</v>
      </c>
      <c r="M115" s="14" t="str">
        <f t="shared" si="7"/>
        <v/>
      </c>
      <c r="N115" s="5" t="b">
        <f t="shared" si="8"/>
        <v>0</v>
      </c>
      <c r="O115" s="73" t="str">
        <f t="shared" si="9"/>
        <v/>
      </c>
      <c r="P115" s="73" t="str">
        <f t="shared" si="13"/>
        <v/>
      </c>
      <c r="Q115" s="5" t="b">
        <f t="shared" si="10"/>
        <v>0</v>
      </c>
      <c r="R115" s="5" t="b">
        <f t="shared" si="11"/>
        <v>0</v>
      </c>
      <c r="S115" s="14" t="str">
        <f t="shared" si="12"/>
        <v/>
      </c>
      <c r="T115" s="14" t="str">
        <f t="shared" si="14"/>
        <v/>
      </c>
      <c r="AR115" s="23"/>
      <c r="AS115" s="23"/>
      <c r="AT115" s="21"/>
    </row>
    <row r="116" spans="3:46" ht="20.100000000000001" customHeight="1" x14ac:dyDescent="0.3">
      <c r="C116" s="21"/>
      <c r="J116" s="12">
        <v>18</v>
      </c>
      <c r="K116" s="12">
        <v>5</v>
      </c>
      <c r="L116" s="12">
        <v>2</v>
      </c>
      <c r="M116" s="14" t="str">
        <f t="shared" si="7"/>
        <v/>
      </c>
      <c r="N116" s="5" t="b">
        <f t="shared" si="8"/>
        <v>0</v>
      </c>
      <c r="O116" s="73" t="str">
        <f t="shared" si="9"/>
        <v/>
      </c>
      <c r="P116" s="73" t="str">
        <f t="shared" si="13"/>
        <v/>
      </c>
      <c r="Q116" s="5" t="b">
        <f t="shared" si="10"/>
        <v>0</v>
      </c>
      <c r="R116" s="5" t="b">
        <f t="shared" si="11"/>
        <v>0</v>
      </c>
      <c r="S116" s="14" t="str">
        <f t="shared" si="12"/>
        <v/>
      </c>
      <c r="T116" s="14" t="str">
        <f t="shared" si="14"/>
        <v/>
      </c>
      <c r="AR116" s="23"/>
      <c r="AS116" s="23"/>
      <c r="AT116" s="21"/>
    </row>
    <row r="117" spans="3:46" ht="20.100000000000001" customHeight="1" x14ac:dyDescent="0.3">
      <c r="C117" s="21"/>
      <c r="J117" s="12">
        <v>19</v>
      </c>
      <c r="K117" s="12">
        <v>5</v>
      </c>
      <c r="L117" s="12">
        <v>3</v>
      </c>
      <c r="M117" s="14" t="str">
        <f t="shared" si="7"/>
        <v/>
      </c>
      <c r="N117" s="5" t="b">
        <f t="shared" si="8"/>
        <v>0</v>
      </c>
      <c r="O117" s="73" t="str">
        <f t="shared" si="9"/>
        <v/>
      </c>
      <c r="P117" s="73" t="str">
        <f t="shared" si="13"/>
        <v/>
      </c>
      <c r="Q117" s="5" t="b">
        <f t="shared" si="10"/>
        <v>0</v>
      </c>
      <c r="R117" s="5" t="b">
        <f t="shared" si="11"/>
        <v>0</v>
      </c>
      <c r="S117" s="14" t="str">
        <f t="shared" si="12"/>
        <v/>
      </c>
      <c r="T117" s="14" t="str">
        <f t="shared" si="14"/>
        <v/>
      </c>
      <c r="AR117" s="23"/>
      <c r="AS117" s="23"/>
      <c r="AT117" s="21"/>
    </row>
    <row r="118" spans="3:46" ht="20.100000000000001" customHeight="1" x14ac:dyDescent="0.3">
      <c r="C118" s="21"/>
      <c r="J118" s="12">
        <v>20</v>
      </c>
      <c r="K118" s="12">
        <v>5</v>
      </c>
      <c r="L118" s="12">
        <v>4</v>
      </c>
      <c r="M118" s="14" t="str">
        <f t="shared" si="7"/>
        <v/>
      </c>
      <c r="N118" s="5" t="b">
        <f t="shared" si="8"/>
        <v>0</v>
      </c>
      <c r="O118" s="73" t="str">
        <f t="shared" si="9"/>
        <v/>
      </c>
      <c r="P118" s="73" t="str">
        <f t="shared" si="13"/>
        <v/>
      </c>
      <c r="Q118" s="5" t="b">
        <f t="shared" si="10"/>
        <v>0</v>
      </c>
      <c r="R118" s="5" t="b">
        <f t="shared" si="11"/>
        <v>0</v>
      </c>
      <c r="S118" s="14" t="str">
        <f t="shared" si="12"/>
        <v/>
      </c>
      <c r="T118" s="14" t="str">
        <f t="shared" si="14"/>
        <v/>
      </c>
      <c r="AR118" s="23"/>
      <c r="AS118" s="23"/>
      <c r="AT118" s="21"/>
    </row>
    <row r="119" spans="3:46" ht="20.100000000000001" customHeight="1" x14ac:dyDescent="0.3">
      <c r="C119" s="21"/>
      <c r="J119" s="12">
        <v>21</v>
      </c>
      <c r="K119" s="12">
        <v>6</v>
      </c>
      <c r="L119" s="12">
        <v>1</v>
      </c>
      <c r="M119" s="14" t="str">
        <f t="shared" si="7"/>
        <v/>
      </c>
      <c r="N119" s="5" t="b">
        <f t="shared" si="8"/>
        <v>0</v>
      </c>
      <c r="O119" s="73" t="str">
        <f t="shared" si="9"/>
        <v/>
      </c>
      <c r="P119" s="73" t="str">
        <f t="shared" si="13"/>
        <v/>
      </c>
      <c r="Q119" s="5" t="b">
        <f t="shared" si="10"/>
        <v>0</v>
      </c>
      <c r="R119" s="5" t="b">
        <f t="shared" si="11"/>
        <v>0</v>
      </c>
      <c r="S119" s="14" t="str">
        <f t="shared" si="12"/>
        <v/>
      </c>
      <c r="T119" s="14" t="str">
        <f t="shared" si="14"/>
        <v/>
      </c>
      <c r="AR119" s="23"/>
      <c r="AS119" s="23"/>
      <c r="AT119" s="21"/>
    </row>
    <row r="120" spans="3:46" ht="20.100000000000001" customHeight="1" x14ac:dyDescent="0.3">
      <c r="C120" s="21"/>
      <c r="J120" s="12">
        <v>22</v>
      </c>
      <c r="K120" s="12">
        <v>6</v>
      </c>
      <c r="L120" s="12">
        <v>2</v>
      </c>
      <c r="M120" s="14" t="str">
        <f t="shared" si="7"/>
        <v/>
      </c>
      <c r="N120" s="5" t="b">
        <f t="shared" si="8"/>
        <v>0</v>
      </c>
      <c r="O120" s="73" t="str">
        <f t="shared" si="9"/>
        <v/>
      </c>
      <c r="P120" s="73" t="str">
        <f t="shared" si="13"/>
        <v/>
      </c>
      <c r="Q120" s="5" t="b">
        <f t="shared" si="10"/>
        <v>0</v>
      </c>
      <c r="R120" s="5" t="b">
        <f t="shared" si="11"/>
        <v>0</v>
      </c>
      <c r="S120" s="14" t="str">
        <f t="shared" si="12"/>
        <v/>
      </c>
      <c r="T120" s="14" t="str">
        <f t="shared" si="14"/>
        <v/>
      </c>
      <c r="AR120" s="23"/>
      <c r="AS120" s="23"/>
      <c r="AT120" s="21"/>
    </row>
    <row r="121" spans="3:46" ht="20.100000000000001" customHeight="1" x14ac:dyDescent="0.3">
      <c r="C121" s="21"/>
      <c r="J121" s="12">
        <v>23</v>
      </c>
      <c r="K121" s="12">
        <v>6</v>
      </c>
      <c r="L121" s="12">
        <v>3</v>
      </c>
      <c r="M121" s="14" t="str">
        <f t="shared" si="7"/>
        <v/>
      </c>
      <c r="N121" s="5" t="b">
        <f t="shared" si="8"/>
        <v>0</v>
      </c>
      <c r="O121" s="73" t="str">
        <f t="shared" si="9"/>
        <v/>
      </c>
      <c r="P121" s="73" t="str">
        <f t="shared" si="13"/>
        <v/>
      </c>
      <c r="Q121" s="5" t="b">
        <f t="shared" si="10"/>
        <v>0</v>
      </c>
      <c r="R121" s="5" t="b">
        <f t="shared" si="11"/>
        <v>0</v>
      </c>
      <c r="S121" s="14" t="str">
        <f t="shared" si="12"/>
        <v/>
      </c>
      <c r="T121" s="14" t="str">
        <f t="shared" si="14"/>
        <v/>
      </c>
      <c r="AR121" s="23"/>
      <c r="AS121" s="23"/>
      <c r="AT121" s="21"/>
    </row>
    <row r="122" spans="3:46" ht="20.100000000000001" customHeight="1" x14ac:dyDescent="0.3">
      <c r="C122" s="21"/>
      <c r="J122" s="12">
        <v>24</v>
      </c>
      <c r="K122" s="12">
        <v>6</v>
      </c>
      <c r="L122" s="12">
        <v>4</v>
      </c>
      <c r="M122" s="14" t="str">
        <f t="shared" si="7"/>
        <v/>
      </c>
      <c r="N122" s="5" t="b">
        <f t="shared" si="8"/>
        <v>0</v>
      </c>
      <c r="O122" s="73" t="str">
        <f t="shared" si="9"/>
        <v/>
      </c>
      <c r="P122" s="73" t="str">
        <f t="shared" si="13"/>
        <v/>
      </c>
      <c r="Q122" s="5" t="b">
        <f t="shared" si="10"/>
        <v>0</v>
      </c>
      <c r="R122" s="5" t="b">
        <f t="shared" si="11"/>
        <v>0</v>
      </c>
      <c r="S122" s="14" t="str">
        <f t="shared" si="12"/>
        <v/>
      </c>
      <c r="T122" s="14" t="str">
        <f t="shared" si="14"/>
        <v/>
      </c>
      <c r="AR122" s="23"/>
      <c r="AS122" s="23"/>
      <c r="AT122" s="21"/>
    </row>
    <row r="123" spans="3:46" ht="20.100000000000001" customHeight="1" x14ac:dyDescent="0.3">
      <c r="C123" s="21"/>
      <c r="J123" s="12">
        <v>25</v>
      </c>
      <c r="K123" s="12">
        <v>7</v>
      </c>
      <c r="L123" s="12">
        <v>1</v>
      </c>
      <c r="M123" s="14" t="str">
        <f t="shared" si="7"/>
        <v/>
      </c>
      <c r="N123" s="5" t="b">
        <f t="shared" si="8"/>
        <v>0</v>
      </c>
      <c r="O123" s="73" t="str">
        <f t="shared" si="9"/>
        <v/>
      </c>
      <c r="P123" s="73" t="str">
        <f t="shared" si="13"/>
        <v/>
      </c>
      <c r="Q123" s="5" t="b">
        <f t="shared" si="10"/>
        <v>0</v>
      </c>
      <c r="R123" s="5" t="b">
        <f t="shared" si="11"/>
        <v>0</v>
      </c>
      <c r="S123" s="14" t="str">
        <f t="shared" si="12"/>
        <v/>
      </c>
      <c r="T123" s="14" t="str">
        <f t="shared" si="14"/>
        <v/>
      </c>
      <c r="AR123" s="23"/>
      <c r="AS123" s="23"/>
      <c r="AT123" s="21"/>
    </row>
    <row r="124" spans="3:46" ht="20.100000000000001" customHeight="1" x14ac:dyDescent="0.3">
      <c r="C124" s="21"/>
      <c r="J124" s="12">
        <v>26</v>
      </c>
      <c r="K124" s="12">
        <v>7</v>
      </c>
      <c r="L124" s="12">
        <v>2</v>
      </c>
      <c r="M124" s="14" t="str">
        <f t="shared" si="7"/>
        <v/>
      </c>
      <c r="N124" s="5" t="b">
        <f t="shared" si="8"/>
        <v>0</v>
      </c>
      <c r="O124" s="73" t="str">
        <f t="shared" si="9"/>
        <v/>
      </c>
      <c r="P124" s="73" t="str">
        <f t="shared" si="13"/>
        <v/>
      </c>
      <c r="Q124" s="5" t="b">
        <f t="shared" si="10"/>
        <v>0</v>
      </c>
      <c r="R124" s="5" t="b">
        <f t="shared" si="11"/>
        <v>0</v>
      </c>
      <c r="S124" s="14" t="str">
        <f t="shared" si="12"/>
        <v/>
      </c>
      <c r="T124" s="14" t="str">
        <f t="shared" si="14"/>
        <v/>
      </c>
      <c r="AR124" s="23"/>
      <c r="AS124" s="23"/>
      <c r="AT124" s="21"/>
    </row>
    <row r="125" spans="3:46" ht="20.100000000000001" customHeight="1" x14ac:dyDescent="0.3">
      <c r="C125" s="21"/>
      <c r="J125" s="12">
        <v>27</v>
      </c>
      <c r="K125" s="12">
        <v>7</v>
      </c>
      <c r="L125" s="12">
        <v>3</v>
      </c>
      <c r="M125" s="14" t="str">
        <f t="shared" si="7"/>
        <v/>
      </c>
      <c r="N125" s="5" t="b">
        <f t="shared" si="8"/>
        <v>0</v>
      </c>
      <c r="O125" s="73" t="str">
        <f t="shared" si="9"/>
        <v/>
      </c>
      <c r="P125" s="73" t="str">
        <f t="shared" si="13"/>
        <v/>
      </c>
      <c r="Q125" s="5" t="b">
        <f t="shared" si="10"/>
        <v>0</v>
      </c>
      <c r="R125" s="5" t="b">
        <f t="shared" si="11"/>
        <v>0</v>
      </c>
      <c r="S125" s="14" t="str">
        <f t="shared" si="12"/>
        <v/>
      </c>
      <c r="T125" s="14" t="str">
        <f t="shared" si="14"/>
        <v/>
      </c>
      <c r="AR125" s="23"/>
      <c r="AS125" s="23"/>
      <c r="AT125" s="21"/>
    </row>
    <row r="126" spans="3:46" ht="20.100000000000001" customHeight="1" x14ac:dyDescent="0.3">
      <c r="C126" s="21"/>
      <c r="J126" s="12">
        <v>28</v>
      </c>
      <c r="K126" s="12">
        <v>7</v>
      </c>
      <c r="L126" s="12">
        <v>4</v>
      </c>
      <c r="M126" s="14" t="str">
        <f t="shared" si="7"/>
        <v/>
      </c>
      <c r="N126" s="5" t="b">
        <f t="shared" si="8"/>
        <v>0</v>
      </c>
      <c r="O126" s="73" t="str">
        <f t="shared" si="9"/>
        <v/>
      </c>
      <c r="P126" s="73" t="str">
        <f t="shared" si="13"/>
        <v/>
      </c>
      <c r="Q126" s="5" t="b">
        <f t="shared" si="10"/>
        <v>0</v>
      </c>
      <c r="R126" s="5" t="b">
        <f t="shared" si="11"/>
        <v>0</v>
      </c>
      <c r="S126" s="14" t="str">
        <f t="shared" si="12"/>
        <v/>
      </c>
      <c r="T126" s="14" t="str">
        <f t="shared" si="14"/>
        <v/>
      </c>
      <c r="AR126" s="23"/>
      <c r="AS126" s="23"/>
      <c r="AT126" s="21"/>
    </row>
    <row r="127" spans="3:46" ht="20.100000000000001" customHeight="1" x14ac:dyDescent="0.3">
      <c r="C127" s="21"/>
      <c r="J127" s="12">
        <v>29</v>
      </c>
      <c r="K127" s="12">
        <v>8</v>
      </c>
      <c r="L127" s="12">
        <v>1</v>
      </c>
      <c r="M127" s="14" t="str">
        <f t="shared" si="7"/>
        <v/>
      </c>
      <c r="N127" s="5" t="b">
        <f t="shared" si="8"/>
        <v>0</v>
      </c>
      <c r="O127" s="73" t="str">
        <f t="shared" si="9"/>
        <v/>
      </c>
      <c r="P127" s="73" t="str">
        <f t="shared" si="13"/>
        <v/>
      </c>
      <c r="Q127" s="5" t="b">
        <f t="shared" si="10"/>
        <v>0</v>
      </c>
      <c r="R127" s="5" t="b">
        <f t="shared" si="11"/>
        <v>0</v>
      </c>
      <c r="S127" s="14" t="str">
        <f t="shared" si="12"/>
        <v/>
      </c>
      <c r="T127" s="14" t="str">
        <f t="shared" si="14"/>
        <v/>
      </c>
      <c r="AR127" s="23"/>
      <c r="AS127" s="23"/>
      <c r="AT127" s="21"/>
    </row>
    <row r="128" spans="3:46" ht="20.100000000000001" customHeight="1" x14ac:dyDescent="0.3">
      <c r="C128" s="21"/>
      <c r="J128" s="12">
        <v>30</v>
      </c>
      <c r="K128" s="12">
        <v>8</v>
      </c>
      <c r="L128" s="12">
        <v>2</v>
      </c>
      <c r="M128" s="14" t="str">
        <f t="shared" si="7"/>
        <v/>
      </c>
      <c r="N128" s="5" t="b">
        <f t="shared" si="8"/>
        <v>0</v>
      </c>
      <c r="O128" s="73" t="str">
        <f t="shared" si="9"/>
        <v/>
      </c>
      <c r="P128" s="73" t="str">
        <f t="shared" si="13"/>
        <v/>
      </c>
      <c r="Q128" s="5" t="b">
        <f t="shared" si="10"/>
        <v>0</v>
      </c>
      <c r="R128" s="5" t="b">
        <f t="shared" si="11"/>
        <v>0</v>
      </c>
      <c r="S128" s="14" t="str">
        <f t="shared" si="12"/>
        <v/>
      </c>
      <c r="T128" s="14" t="str">
        <f t="shared" si="14"/>
        <v/>
      </c>
      <c r="AR128" s="23"/>
      <c r="AS128" s="23"/>
      <c r="AT128" s="21"/>
    </row>
    <row r="129" spans="3:46" ht="20.100000000000001" customHeight="1" x14ac:dyDescent="0.3">
      <c r="C129" s="21"/>
      <c r="J129" s="12">
        <v>31</v>
      </c>
      <c r="K129" s="12">
        <v>8</v>
      </c>
      <c r="L129" s="12">
        <v>3</v>
      </c>
      <c r="M129" s="14" t="str">
        <f t="shared" si="7"/>
        <v/>
      </c>
      <c r="N129" s="5" t="b">
        <f t="shared" si="8"/>
        <v>0</v>
      </c>
      <c r="O129" s="73" t="str">
        <f t="shared" si="9"/>
        <v/>
      </c>
      <c r="P129" s="73" t="str">
        <f t="shared" si="13"/>
        <v/>
      </c>
      <c r="Q129" s="5" t="b">
        <f t="shared" si="10"/>
        <v>0</v>
      </c>
      <c r="R129" s="5" t="b">
        <f t="shared" si="11"/>
        <v>0</v>
      </c>
      <c r="S129" s="14" t="str">
        <f t="shared" si="12"/>
        <v/>
      </c>
      <c r="T129" s="14" t="str">
        <f t="shared" si="14"/>
        <v/>
      </c>
      <c r="AR129" s="23"/>
      <c r="AS129" s="23"/>
      <c r="AT129" s="21"/>
    </row>
    <row r="130" spans="3:46" ht="20.100000000000001" customHeight="1" x14ac:dyDescent="0.3">
      <c r="C130" s="21"/>
      <c r="J130" s="12">
        <v>32</v>
      </c>
      <c r="K130" s="12">
        <v>8</v>
      </c>
      <c r="L130" s="12">
        <v>4</v>
      </c>
      <c r="M130" s="14" t="str">
        <f t="shared" si="7"/>
        <v/>
      </c>
      <c r="N130" s="5" t="b">
        <f t="shared" si="8"/>
        <v>0</v>
      </c>
      <c r="O130" s="73" t="str">
        <f t="shared" si="9"/>
        <v/>
      </c>
      <c r="P130" s="73" t="str">
        <f t="shared" si="13"/>
        <v/>
      </c>
      <c r="Q130" s="5" t="b">
        <f t="shared" si="10"/>
        <v>0</v>
      </c>
      <c r="R130" s="5" t="b">
        <f t="shared" si="11"/>
        <v>0</v>
      </c>
      <c r="S130" s="14" t="str">
        <f t="shared" si="12"/>
        <v/>
      </c>
      <c r="T130" s="14" t="str">
        <f t="shared" si="14"/>
        <v/>
      </c>
      <c r="AR130" s="23"/>
      <c r="AS130" s="23"/>
      <c r="AT130" s="21"/>
    </row>
    <row r="131" spans="3:46" ht="20.100000000000001" customHeight="1" x14ac:dyDescent="0.3">
      <c r="C131" s="21"/>
      <c r="J131" s="12">
        <v>33</v>
      </c>
      <c r="K131" s="12">
        <v>9</v>
      </c>
      <c r="L131" s="12">
        <v>1</v>
      </c>
      <c r="M131" s="14" t="str">
        <f t="shared" ref="M131:M162" si="15">IF(Con_1_DatesOK?,"Y"&amp;K131&amp;"-Q"&amp;L131,"")</f>
        <v/>
      </c>
      <c r="N131" s="5" t="b">
        <f t="shared" ref="N131:N162" si="16">K131&lt;=GFY_Span_Count</f>
        <v>0</v>
      </c>
      <c r="O131" s="73" t="str">
        <f t="shared" ref="O131:O162" si="17">IF(J131=1,GFY_Y1D1,IF(N131,P130+1,""))</f>
        <v/>
      </c>
      <c r="P131" s="73" t="str">
        <f t="shared" si="13"/>
        <v/>
      </c>
      <c r="Q131" s="5" t="b">
        <f t="shared" ref="Q131:Q162" si="18">IF(Con_1_DatesOK?,AND(Con_1_StartDate&lt;=P131,Con_1_EndDate&gt;=O131),FALSE)</f>
        <v>0</v>
      </c>
      <c r="R131" s="5" t="b">
        <f t="shared" si="11"/>
        <v>0</v>
      </c>
      <c r="S131" s="14" t="str">
        <f t="shared" ref="S131:S162" si="19">IF(Q131,INDEX(GFY_RowHeadx30,K131)&amp;"-Q"&amp;L131,"")</f>
        <v/>
      </c>
      <c r="T131" s="14" t="str">
        <f t="shared" si="14"/>
        <v/>
      </c>
      <c r="AR131" s="23"/>
      <c r="AS131" s="23"/>
      <c r="AT131" s="21"/>
    </row>
    <row r="132" spans="3:46" ht="20.100000000000001" customHeight="1" x14ac:dyDescent="0.3">
      <c r="C132" s="21"/>
      <c r="J132" s="12">
        <v>34</v>
      </c>
      <c r="K132" s="12">
        <v>9</v>
      </c>
      <c r="L132" s="12">
        <v>2</v>
      </c>
      <c r="M132" s="14" t="str">
        <f t="shared" si="15"/>
        <v/>
      </c>
      <c r="N132" s="5" t="b">
        <f t="shared" si="16"/>
        <v>0</v>
      </c>
      <c r="O132" s="73" t="str">
        <f t="shared" si="17"/>
        <v/>
      </c>
      <c r="P132" s="73" t="str">
        <f t="shared" si="13"/>
        <v/>
      </c>
      <c r="Q132" s="5" t="b">
        <f t="shared" si="18"/>
        <v>0</v>
      </c>
      <c r="R132" s="5" t="b">
        <f t="shared" si="11"/>
        <v>0</v>
      </c>
      <c r="S132" s="14" t="str">
        <f t="shared" si="19"/>
        <v/>
      </c>
      <c r="T132" s="14" t="str">
        <f t="shared" si="14"/>
        <v/>
      </c>
      <c r="AR132" s="23"/>
      <c r="AS132" s="23"/>
      <c r="AT132" s="21"/>
    </row>
    <row r="133" spans="3:46" ht="20.100000000000001" customHeight="1" x14ac:dyDescent="0.3">
      <c r="C133" s="21"/>
      <c r="J133" s="12">
        <v>35</v>
      </c>
      <c r="K133" s="12">
        <v>9</v>
      </c>
      <c r="L133" s="12">
        <v>3</v>
      </c>
      <c r="M133" s="14" t="str">
        <f t="shared" si="15"/>
        <v/>
      </c>
      <c r="N133" s="5" t="b">
        <f t="shared" si="16"/>
        <v>0</v>
      </c>
      <c r="O133" s="73" t="str">
        <f t="shared" si="17"/>
        <v/>
      </c>
      <c r="P133" s="73" t="str">
        <f t="shared" si="13"/>
        <v/>
      </c>
      <c r="Q133" s="5" t="b">
        <f t="shared" si="18"/>
        <v>0</v>
      </c>
      <c r="R133" s="5" t="b">
        <f t="shared" si="11"/>
        <v>0</v>
      </c>
      <c r="S133" s="14" t="str">
        <f t="shared" si="19"/>
        <v/>
      </c>
      <c r="T133" s="14" t="str">
        <f t="shared" si="14"/>
        <v/>
      </c>
      <c r="AR133" s="23"/>
      <c r="AS133" s="23"/>
      <c r="AT133" s="21"/>
    </row>
    <row r="134" spans="3:46" ht="20.100000000000001" customHeight="1" x14ac:dyDescent="0.3">
      <c r="C134" s="21"/>
      <c r="J134" s="12">
        <v>36</v>
      </c>
      <c r="K134" s="12">
        <v>9</v>
      </c>
      <c r="L134" s="12">
        <v>4</v>
      </c>
      <c r="M134" s="14" t="str">
        <f t="shared" si="15"/>
        <v/>
      </c>
      <c r="N134" s="5" t="b">
        <f t="shared" si="16"/>
        <v>0</v>
      </c>
      <c r="O134" s="73" t="str">
        <f t="shared" si="17"/>
        <v/>
      </c>
      <c r="P134" s="73" t="str">
        <f t="shared" si="13"/>
        <v/>
      </c>
      <c r="Q134" s="5" t="b">
        <f t="shared" si="18"/>
        <v>0</v>
      </c>
      <c r="R134" s="5" t="b">
        <f t="shared" si="11"/>
        <v>0</v>
      </c>
      <c r="S134" s="14" t="str">
        <f t="shared" si="19"/>
        <v/>
      </c>
      <c r="T134" s="14" t="str">
        <f t="shared" si="14"/>
        <v/>
      </c>
      <c r="AR134" s="23"/>
      <c r="AS134" s="23"/>
      <c r="AT134" s="21"/>
    </row>
    <row r="135" spans="3:46" ht="20.100000000000001" customHeight="1" x14ac:dyDescent="0.3">
      <c r="C135" s="21"/>
      <c r="J135" s="12">
        <v>37</v>
      </c>
      <c r="K135" s="12">
        <v>10</v>
      </c>
      <c r="L135" s="12">
        <v>1</v>
      </c>
      <c r="M135" s="14" t="str">
        <f t="shared" si="15"/>
        <v/>
      </c>
      <c r="N135" s="5" t="b">
        <f t="shared" si="16"/>
        <v>0</v>
      </c>
      <c r="O135" s="73" t="str">
        <f t="shared" si="17"/>
        <v/>
      </c>
      <c r="P135" s="73" t="str">
        <f t="shared" si="13"/>
        <v/>
      </c>
      <c r="Q135" s="5" t="b">
        <f t="shared" si="18"/>
        <v>0</v>
      </c>
      <c r="R135" s="5" t="b">
        <f t="shared" si="11"/>
        <v>0</v>
      </c>
      <c r="S135" s="14" t="str">
        <f t="shared" si="19"/>
        <v/>
      </c>
      <c r="T135" s="14" t="str">
        <f t="shared" si="14"/>
        <v/>
      </c>
      <c r="AR135" s="23"/>
      <c r="AS135" s="23"/>
      <c r="AT135" s="21"/>
    </row>
    <row r="136" spans="3:46" ht="20.100000000000001" customHeight="1" x14ac:dyDescent="0.3">
      <c r="C136" s="21"/>
      <c r="J136" s="12">
        <v>38</v>
      </c>
      <c r="K136" s="12">
        <v>10</v>
      </c>
      <c r="L136" s="12">
        <v>2</v>
      </c>
      <c r="M136" s="14" t="str">
        <f t="shared" si="15"/>
        <v/>
      </c>
      <c r="N136" s="5" t="b">
        <f t="shared" si="16"/>
        <v>0</v>
      </c>
      <c r="O136" s="73" t="str">
        <f t="shared" si="17"/>
        <v/>
      </c>
      <c r="P136" s="73" t="str">
        <f t="shared" si="13"/>
        <v/>
      </c>
      <c r="Q136" s="5" t="b">
        <f t="shared" si="18"/>
        <v>0</v>
      </c>
      <c r="R136" s="5" t="b">
        <f t="shared" si="11"/>
        <v>0</v>
      </c>
      <c r="S136" s="14" t="str">
        <f t="shared" si="19"/>
        <v/>
      </c>
      <c r="T136" s="14" t="str">
        <f t="shared" si="14"/>
        <v/>
      </c>
      <c r="AR136" s="23"/>
      <c r="AS136" s="23"/>
      <c r="AT136" s="21"/>
    </row>
    <row r="137" spans="3:46" ht="20.100000000000001" customHeight="1" x14ac:dyDescent="0.3">
      <c r="C137" s="21"/>
      <c r="J137" s="12">
        <v>39</v>
      </c>
      <c r="K137" s="12">
        <v>10</v>
      </c>
      <c r="L137" s="12">
        <v>3</v>
      </c>
      <c r="M137" s="14" t="str">
        <f t="shared" si="15"/>
        <v/>
      </c>
      <c r="N137" s="5" t="b">
        <f t="shared" si="16"/>
        <v>0</v>
      </c>
      <c r="O137" s="73" t="str">
        <f t="shared" si="17"/>
        <v/>
      </c>
      <c r="P137" s="73" t="str">
        <f t="shared" si="13"/>
        <v/>
      </c>
      <c r="Q137" s="5" t="b">
        <f t="shared" si="18"/>
        <v>0</v>
      </c>
      <c r="R137" s="5" t="b">
        <f t="shared" si="11"/>
        <v>0</v>
      </c>
      <c r="S137" s="14" t="str">
        <f t="shared" si="19"/>
        <v/>
      </c>
      <c r="T137" s="14" t="str">
        <f t="shared" si="14"/>
        <v/>
      </c>
      <c r="AR137" s="23"/>
      <c r="AS137" s="23"/>
      <c r="AT137" s="21"/>
    </row>
    <row r="138" spans="3:46" ht="20.100000000000001" customHeight="1" x14ac:dyDescent="0.3">
      <c r="C138" s="21"/>
      <c r="J138" s="12">
        <v>40</v>
      </c>
      <c r="K138" s="12">
        <v>10</v>
      </c>
      <c r="L138" s="12">
        <v>4</v>
      </c>
      <c r="M138" s="14" t="str">
        <f t="shared" si="15"/>
        <v/>
      </c>
      <c r="N138" s="5" t="b">
        <f t="shared" si="16"/>
        <v>0</v>
      </c>
      <c r="O138" s="73" t="str">
        <f t="shared" si="17"/>
        <v/>
      </c>
      <c r="P138" s="73" t="str">
        <f t="shared" si="13"/>
        <v/>
      </c>
      <c r="Q138" s="5" t="b">
        <f t="shared" si="18"/>
        <v>0</v>
      </c>
      <c r="R138" s="5" t="b">
        <f t="shared" si="11"/>
        <v>0</v>
      </c>
      <c r="S138" s="14" t="str">
        <f t="shared" si="19"/>
        <v/>
      </c>
      <c r="T138" s="14" t="str">
        <f t="shared" si="14"/>
        <v/>
      </c>
      <c r="AR138" s="23"/>
      <c r="AS138" s="23"/>
      <c r="AT138" s="21"/>
    </row>
    <row r="139" spans="3:46" ht="20.100000000000001" customHeight="1" x14ac:dyDescent="0.3">
      <c r="C139" s="21"/>
      <c r="J139" s="12">
        <v>41</v>
      </c>
      <c r="K139" s="12">
        <v>11</v>
      </c>
      <c r="L139" s="12">
        <v>1</v>
      </c>
      <c r="M139" s="14" t="str">
        <f t="shared" si="15"/>
        <v/>
      </c>
      <c r="N139" s="5" t="b">
        <f t="shared" si="16"/>
        <v>0</v>
      </c>
      <c r="O139" s="73" t="str">
        <f t="shared" si="17"/>
        <v/>
      </c>
      <c r="P139" s="73" t="str">
        <f t="shared" si="13"/>
        <v/>
      </c>
      <c r="Q139" s="5" t="b">
        <f t="shared" si="18"/>
        <v>0</v>
      </c>
      <c r="R139" s="5" t="b">
        <f t="shared" si="11"/>
        <v>0</v>
      </c>
      <c r="S139" s="14" t="str">
        <f t="shared" si="19"/>
        <v/>
      </c>
      <c r="T139" s="14" t="str">
        <f t="shared" si="14"/>
        <v/>
      </c>
      <c r="AR139" s="23"/>
      <c r="AS139" s="23"/>
      <c r="AT139" s="21"/>
    </row>
    <row r="140" spans="3:46" ht="20.100000000000001" customHeight="1" x14ac:dyDescent="0.3">
      <c r="C140" s="21"/>
      <c r="J140" s="12">
        <v>42</v>
      </c>
      <c r="K140" s="12">
        <v>11</v>
      </c>
      <c r="L140" s="12">
        <v>2</v>
      </c>
      <c r="M140" s="14" t="str">
        <f t="shared" si="15"/>
        <v/>
      </c>
      <c r="N140" s="5" t="b">
        <f t="shared" si="16"/>
        <v>0</v>
      </c>
      <c r="O140" s="73" t="str">
        <f t="shared" si="17"/>
        <v/>
      </c>
      <c r="P140" s="73" t="str">
        <f t="shared" si="13"/>
        <v/>
      </c>
      <c r="Q140" s="5" t="b">
        <f t="shared" si="18"/>
        <v>0</v>
      </c>
      <c r="R140" s="5" t="b">
        <f t="shared" si="11"/>
        <v>0</v>
      </c>
      <c r="S140" s="14" t="str">
        <f t="shared" si="19"/>
        <v/>
      </c>
      <c r="T140" s="14" t="str">
        <f t="shared" si="14"/>
        <v/>
      </c>
      <c r="AR140" s="23"/>
      <c r="AS140" s="23"/>
      <c r="AT140" s="21"/>
    </row>
    <row r="141" spans="3:46" ht="20.100000000000001" customHeight="1" x14ac:dyDescent="0.3">
      <c r="C141" s="21"/>
      <c r="J141" s="12">
        <v>43</v>
      </c>
      <c r="K141" s="12">
        <v>11</v>
      </c>
      <c r="L141" s="12">
        <v>3</v>
      </c>
      <c r="M141" s="14" t="str">
        <f t="shared" si="15"/>
        <v/>
      </c>
      <c r="N141" s="5" t="b">
        <f t="shared" si="16"/>
        <v>0</v>
      </c>
      <c r="O141" s="73" t="str">
        <f t="shared" si="17"/>
        <v/>
      </c>
      <c r="P141" s="73" t="str">
        <f t="shared" si="13"/>
        <v/>
      </c>
      <c r="Q141" s="5" t="b">
        <f t="shared" si="18"/>
        <v>0</v>
      </c>
      <c r="R141" s="5" t="b">
        <f t="shared" si="11"/>
        <v>0</v>
      </c>
      <c r="S141" s="14" t="str">
        <f t="shared" si="19"/>
        <v/>
      </c>
      <c r="T141" s="14" t="str">
        <f t="shared" si="14"/>
        <v/>
      </c>
      <c r="AR141" s="23"/>
      <c r="AS141" s="23"/>
      <c r="AT141" s="21"/>
    </row>
    <row r="142" spans="3:46" ht="20.100000000000001" customHeight="1" x14ac:dyDescent="0.3">
      <c r="C142" s="21"/>
      <c r="J142" s="12">
        <v>44</v>
      </c>
      <c r="K142" s="12">
        <v>11</v>
      </c>
      <c r="L142" s="12">
        <v>4</v>
      </c>
      <c r="M142" s="14" t="str">
        <f t="shared" si="15"/>
        <v/>
      </c>
      <c r="N142" s="5" t="b">
        <f t="shared" si="16"/>
        <v>0</v>
      </c>
      <c r="O142" s="73" t="str">
        <f t="shared" si="17"/>
        <v/>
      </c>
      <c r="P142" s="73" t="str">
        <f t="shared" si="13"/>
        <v/>
      </c>
      <c r="Q142" s="5" t="b">
        <f t="shared" si="18"/>
        <v>0</v>
      </c>
      <c r="R142" s="5" t="b">
        <f t="shared" si="11"/>
        <v>0</v>
      </c>
      <c r="S142" s="14" t="str">
        <f t="shared" si="19"/>
        <v/>
      </c>
      <c r="T142" s="14" t="str">
        <f t="shared" si="14"/>
        <v/>
      </c>
      <c r="AR142" s="23"/>
      <c r="AS142" s="23"/>
      <c r="AT142" s="21"/>
    </row>
    <row r="143" spans="3:46" ht="20.100000000000001" customHeight="1" x14ac:dyDescent="0.3">
      <c r="C143" s="21"/>
      <c r="J143" s="12">
        <v>45</v>
      </c>
      <c r="K143" s="12">
        <v>12</v>
      </c>
      <c r="L143" s="12">
        <v>1</v>
      </c>
      <c r="M143" s="14" t="str">
        <f t="shared" si="15"/>
        <v/>
      </c>
      <c r="N143" s="5" t="b">
        <f t="shared" si="16"/>
        <v>0</v>
      </c>
      <c r="O143" s="73" t="str">
        <f t="shared" si="17"/>
        <v/>
      </c>
      <c r="P143" s="73" t="str">
        <f t="shared" si="13"/>
        <v/>
      </c>
      <c r="Q143" s="5" t="b">
        <f t="shared" si="18"/>
        <v>0</v>
      </c>
      <c r="R143" s="5" t="b">
        <f t="shared" si="11"/>
        <v>0</v>
      </c>
      <c r="S143" s="14" t="str">
        <f t="shared" si="19"/>
        <v/>
      </c>
      <c r="T143" s="14" t="str">
        <f t="shared" si="14"/>
        <v/>
      </c>
      <c r="AR143" s="23"/>
      <c r="AS143" s="23"/>
      <c r="AT143" s="21"/>
    </row>
    <row r="144" spans="3:46" ht="20.100000000000001" customHeight="1" x14ac:dyDescent="0.3">
      <c r="C144" s="21"/>
      <c r="J144" s="12">
        <v>46</v>
      </c>
      <c r="K144" s="12">
        <v>12</v>
      </c>
      <c r="L144" s="12">
        <v>2</v>
      </c>
      <c r="M144" s="14" t="str">
        <f t="shared" si="15"/>
        <v/>
      </c>
      <c r="N144" s="5" t="b">
        <f t="shared" si="16"/>
        <v>0</v>
      </c>
      <c r="O144" s="73" t="str">
        <f t="shared" si="17"/>
        <v/>
      </c>
      <c r="P144" s="73" t="str">
        <f t="shared" si="13"/>
        <v/>
      </c>
      <c r="Q144" s="5" t="b">
        <f t="shared" si="18"/>
        <v>0</v>
      </c>
      <c r="R144" s="5" t="b">
        <f t="shared" si="11"/>
        <v>0</v>
      </c>
      <c r="S144" s="14" t="str">
        <f t="shared" si="19"/>
        <v/>
      </c>
      <c r="T144" s="14" t="str">
        <f t="shared" si="14"/>
        <v/>
      </c>
      <c r="AR144" s="23"/>
      <c r="AS144" s="23"/>
      <c r="AT144" s="21"/>
    </row>
    <row r="145" spans="3:46" ht="20.100000000000001" customHeight="1" x14ac:dyDescent="0.3">
      <c r="C145" s="21"/>
      <c r="J145" s="12">
        <v>47</v>
      </c>
      <c r="K145" s="12">
        <v>12</v>
      </c>
      <c r="L145" s="12">
        <v>3</v>
      </c>
      <c r="M145" s="14" t="str">
        <f t="shared" si="15"/>
        <v/>
      </c>
      <c r="N145" s="5" t="b">
        <f t="shared" si="16"/>
        <v>0</v>
      </c>
      <c r="O145" s="73" t="str">
        <f t="shared" si="17"/>
        <v/>
      </c>
      <c r="P145" s="73" t="str">
        <f t="shared" si="13"/>
        <v/>
      </c>
      <c r="Q145" s="5" t="b">
        <f t="shared" si="18"/>
        <v>0</v>
      </c>
      <c r="R145" s="5" t="b">
        <f t="shared" si="11"/>
        <v>0</v>
      </c>
      <c r="S145" s="14" t="str">
        <f t="shared" si="19"/>
        <v/>
      </c>
      <c r="T145" s="14" t="str">
        <f t="shared" si="14"/>
        <v/>
      </c>
      <c r="AR145" s="23"/>
      <c r="AS145" s="23"/>
      <c r="AT145" s="21"/>
    </row>
    <row r="146" spans="3:46" ht="20.100000000000001" customHeight="1" x14ac:dyDescent="0.3">
      <c r="C146" s="21"/>
      <c r="J146" s="12">
        <v>48</v>
      </c>
      <c r="K146" s="12">
        <v>12</v>
      </c>
      <c r="L146" s="12">
        <v>4</v>
      </c>
      <c r="M146" s="14" t="str">
        <f t="shared" si="15"/>
        <v/>
      </c>
      <c r="N146" s="5" t="b">
        <f t="shared" si="16"/>
        <v>0</v>
      </c>
      <c r="O146" s="73" t="str">
        <f t="shared" si="17"/>
        <v/>
      </c>
      <c r="P146" s="73" t="str">
        <f t="shared" si="13"/>
        <v/>
      </c>
      <c r="Q146" s="5" t="b">
        <f t="shared" si="18"/>
        <v>0</v>
      </c>
      <c r="R146" s="5" t="b">
        <f t="shared" si="11"/>
        <v>0</v>
      </c>
      <c r="S146" s="14" t="str">
        <f t="shared" si="19"/>
        <v/>
      </c>
      <c r="T146" s="14" t="str">
        <f t="shared" si="14"/>
        <v/>
      </c>
      <c r="AR146" s="23"/>
      <c r="AS146" s="23"/>
      <c r="AT146" s="21"/>
    </row>
    <row r="147" spans="3:46" ht="20.100000000000001" customHeight="1" x14ac:dyDescent="0.3">
      <c r="C147" s="21"/>
      <c r="J147" s="12">
        <v>49</v>
      </c>
      <c r="K147" s="12">
        <v>13</v>
      </c>
      <c r="L147" s="12">
        <v>1</v>
      </c>
      <c r="M147" s="14" t="str">
        <f t="shared" si="15"/>
        <v/>
      </c>
      <c r="N147" s="5" t="b">
        <f t="shared" si="16"/>
        <v>0</v>
      </c>
      <c r="O147" s="73" t="str">
        <f t="shared" si="17"/>
        <v/>
      </c>
      <c r="P147" s="73" t="str">
        <f t="shared" si="13"/>
        <v/>
      </c>
      <c r="Q147" s="5" t="b">
        <f t="shared" si="18"/>
        <v>0</v>
      </c>
      <c r="R147" s="5" t="b">
        <f t="shared" si="11"/>
        <v>0</v>
      </c>
      <c r="S147" s="14" t="str">
        <f t="shared" si="19"/>
        <v/>
      </c>
      <c r="T147" s="14" t="str">
        <f t="shared" si="14"/>
        <v/>
      </c>
      <c r="AR147" s="23"/>
      <c r="AS147" s="23"/>
      <c r="AT147" s="21"/>
    </row>
    <row r="148" spans="3:46" ht="20.100000000000001" customHeight="1" x14ac:dyDescent="0.3">
      <c r="C148" s="21"/>
      <c r="J148" s="12">
        <v>50</v>
      </c>
      <c r="K148" s="12">
        <v>13</v>
      </c>
      <c r="L148" s="12">
        <v>2</v>
      </c>
      <c r="M148" s="14" t="str">
        <f t="shared" si="15"/>
        <v/>
      </c>
      <c r="N148" s="5" t="b">
        <f t="shared" si="16"/>
        <v>0</v>
      </c>
      <c r="O148" s="73" t="str">
        <f t="shared" si="17"/>
        <v/>
      </c>
      <c r="P148" s="73" t="str">
        <f t="shared" si="13"/>
        <v/>
      </c>
      <c r="Q148" s="5" t="b">
        <f t="shared" si="18"/>
        <v>0</v>
      </c>
      <c r="R148" s="5" t="b">
        <f t="shared" si="11"/>
        <v>0</v>
      </c>
      <c r="S148" s="14" t="str">
        <f t="shared" si="19"/>
        <v/>
      </c>
      <c r="T148" s="14" t="str">
        <f t="shared" si="14"/>
        <v/>
      </c>
      <c r="AR148" s="23"/>
      <c r="AS148" s="23"/>
      <c r="AT148" s="21"/>
    </row>
    <row r="149" spans="3:46" ht="20.100000000000001" customHeight="1" x14ac:dyDescent="0.3">
      <c r="C149" s="21"/>
      <c r="J149" s="12">
        <v>51</v>
      </c>
      <c r="K149" s="12">
        <v>13</v>
      </c>
      <c r="L149" s="12">
        <v>3</v>
      </c>
      <c r="M149" s="14" t="str">
        <f t="shared" si="15"/>
        <v/>
      </c>
      <c r="N149" s="5" t="b">
        <f t="shared" si="16"/>
        <v>0</v>
      </c>
      <c r="O149" s="73" t="str">
        <f t="shared" si="17"/>
        <v/>
      </c>
      <c r="P149" s="73" t="str">
        <f t="shared" si="13"/>
        <v/>
      </c>
      <c r="Q149" s="5" t="b">
        <f t="shared" si="18"/>
        <v>0</v>
      </c>
      <c r="R149" s="5" t="b">
        <f t="shared" si="11"/>
        <v>0</v>
      </c>
      <c r="S149" s="14" t="str">
        <f t="shared" si="19"/>
        <v/>
      </c>
      <c r="T149" s="14" t="str">
        <f t="shared" si="14"/>
        <v/>
      </c>
      <c r="AR149" s="23"/>
      <c r="AS149" s="23"/>
      <c r="AT149" s="21"/>
    </row>
    <row r="150" spans="3:46" ht="20.100000000000001" customHeight="1" x14ac:dyDescent="0.3">
      <c r="C150" s="21"/>
      <c r="J150" s="12">
        <v>52</v>
      </c>
      <c r="K150" s="12">
        <v>13</v>
      </c>
      <c r="L150" s="12">
        <v>4</v>
      </c>
      <c r="M150" s="14" t="str">
        <f t="shared" si="15"/>
        <v/>
      </c>
      <c r="N150" s="5" t="b">
        <f t="shared" si="16"/>
        <v>0</v>
      </c>
      <c r="O150" s="73" t="str">
        <f t="shared" si="17"/>
        <v/>
      </c>
      <c r="P150" s="73" t="str">
        <f t="shared" si="13"/>
        <v/>
      </c>
      <c r="Q150" s="5" t="b">
        <f t="shared" si="18"/>
        <v>0</v>
      </c>
      <c r="R150" s="5" t="b">
        <f t="shared" si="11"/>
        <v>0</v>
      </c>
      <c r="S150" s="14" t="str">
        <f t="shared" si="19"/>
        <v/>
      </c>
      <c r="T150" s="14" t="str">
        <f t="shared" si="14"/>
        <v/>
      </c>
      <c r="AR150" s="23"/>
      <c r="AS150" s="23"/>
      <c r="AT150" s="21"/>
    </row>
    <row r="151" spans="3:46" ht="20.100000000000001" customHeight="1" x14ac:dyDescent="0.3">
      <c r="C151" s="21"/>
      <c r="J151" s="12">
        <v>53</v>
      </c>
      <c r="K151" s="12">
        <v>14</v>
      </c>
      <c r="L151" s="12">
        <v>1</v>
      </c>
      <c r="M151" s="14" t="str">
        <f t="shared" si="15"/>
        <v/>
      </c>
      <c r="N151" s="5" t="b">
        <f t="shared" si="16"/>
        <v>0</v>
      </c>
      <c r="O151" s="73" t="str">
        <f t="shared" si="17"/>
        <v/>
      </c>
      <c r="P151" s="73" t="str">
        <f t="shared" si="13"/>
        <v/>
      </c>
      <c r="Q151" s="5" t="b">
        <f t="shared" si="18"/>
        <v>0</v>
      </c>
      <c r="R151" s="5" t="b">
        <f t="shared" si="11"/>
        <v>0</v>
      </c>
      <c r="S151" s="14" t="str">
        <f t="shared" si="19"/>
        <v/>
      </c>
      <c r="T151" s="14" t="str">
        <f t="shared" si="14"/>
        <v/>
      </c>
      <c r="AR151" s="23"/>
      <c r="AS151" s="23"/>
      <c r="AT151" s="21"/>
    </row>
    <row r="152" spans="3:46" ht="20.100000000000001" customHeight="1" x14ac:dyDescent="0.3">
      <c r="C152" s="21"/>
      <c r="J152" s="12">
        <v>54</v>
      </c>
      <c r="K152" s="12">
        <v>14</v>
      </c>
      <c r="L152" s="12">
        <v>2</v>
      </c>
      <c r="M152" s="14" t="str">
        <f t="shared" si="15"/>
        <v/>
      </c>
      <c r="N152" s="5" t="b">
        <f t="shared" si="16"/>
        <v>0</v>
      </c>
      <c r="O152" s="73" t="str">
        <f t="shared" si="17"/>
        <v/>
      </c>
      <c r="P152" s="73" t="str">
        <f t="shared" si="13"/>
        <v/>
      </c>
      <c r="Q152" s="5" t="b">
        <f t="shared" si="18"/>
        <v>0</v>
      </c>
      <c r="R152" s="5" t="b">
        <f t="shared" si="11"/>
        <v>0</v>
      </c>
      <c r="S152" s="14" t="str">
        <f t="shared" si="19"/>
        <v/>
      </c>
      <c r="T152" s="14" t="str">
        <f t="shared" si="14"/>
        <v/>
      </c>
      <c r="AR152" s="23"/>
      <c r="AS152" s="23"/>
      <c r="AT152" s="21"/>
    </row>
    <row r="153" spans="3:46" ht="20.100000000000001" customHeight="1" x14ac:dyDescent="0.3">
      <c r="C153" s="21"/>
      <c r="J153" s="12">
        <v>55</v>
      </c>
      <c r="K153" s="12">
        <v>14</v>
      </c>
      <c r="L153" s="12">
        <v>3</v>
      </c>
      <c r="M153" s="14" t="str">
        <f t="shared" si="15"/>
        <v/>
      </c>
      <c r="N153" s="5" t="b">
        <f t="shared" si="16"/>
        <v>0</v>
      </c>
      <c r="O153" s="73" t="str">
        <f t="shared" si="17"/>
        <v/>
      </c>
      <c r="P153" s="73" t="str">
        <f t="shared" si="13"/>
        <v/>
      </c>
      <c r="Q153" s="5" t="b">
        <f t="shared" si="18"/>
        <v>0</v>
      </c>
      <c r="R153" s="5" t="b">
        <f t="shared" si="11"/>
        <v>0</v>
      </c>
      <c r="S153" s="14" t="str">
        <f t="shared" si="19"/>
        <v/>
      </c>
      <c r="T153" s="14" t="str">
        <f t="shared" si="14"/>
        <v/>
      </c>
      <c r="AR153" s="23"/>
      <c r="AS153" s="23"/>
      <c r="AT153" s="21"/>
    </row>
    <row r="154" spans="3:46" ht="20.100000000000001" customHeight="1" x14ac:dyDescent="0.3">
      <c r="C154" s="21"/>
      <c r="J154" s="12">
        <v>56</v>
      </c>
      <c r="K154" s="12">
        <v>14</v>
      </c>
      <c r="L154" s="12">
        <v>4</v>
      </c>
      <c r="M154" s="14" t="str">
        <f t="shared" si="15"/>
        <v/>
      </c>
      <c r="N154" s="5" t="b">
        <f t="shared" si="16"/>
        <v>0</v>
      </c>
      <c r="O154" s="73" t="str">
        <f t="shared" si="17"/>
        <v/>
      </c>
      <c r="P154" s="73" t="str">
        <f t="shared" si="13"/>
        <v/>
      </c>
      <c r="Q154" s="5" t="b">
        <f t="shared" si="18"/>
        <v>0</v>
      </c>
      <c r="R154" s="5" t="b">
        <f t="shared" si="11"/>
        <v>0</v>
      </c>
      <c r="S154" s="14" t="str">
        <f t="shared" si="19"/>
        <v/>
      </c>
      <c r="T154" s="14" t="str">
        <f t="shared" si="14"/>
        <v/>
      </c>
      <c r="AR154" s="23"/>
      <c r="AS154" s="23"/>
      <c r="AT154" s="21"/>
    </row>
    <row r="155" spans="3:46" ht="20.100000000000001" customHeight="1" x14ac:dyDescent="0.3">
      <c r="C155" s="21"/>
      <c r="J155" s="12">
        <v>57</v>
      </c>
      <c r="K155" s="12">
        <v>15</v>
      </c>
      <c r="L155" s="12">
        <v>1</v>
      </c>
      <c r="M155" s="14" t="str">
        <f t="shared" si="15"/>
        <v/>
      </c>
      <c r="N155" s="5" t="b">
        <f t="shared" si="16"/>
        <v>0</v>
      </c>
      <c r="O155" s="73" t="str">
        <f t="shared" si="17"/>
        <v/>
      </c>
      <c r="P155" s="73" t="str">
        <f t="shared" si="13"/>
        <v/>
      </c>
      <c r="Q155" s="5" t="b">
        <f t="shared" si="18"/>
        <v>0</v>
      </c>
      <c r="R155" s="5" t="b">
        <f t="shared" si="11"/>
        <v>0</v>
      </c>
      <c r="S155" s="14" t="str">
        <f t="shared" si="19"/>
        <v/>
      </c>
      <c r="T155" s="14" t="str">
        <f t="shared" si="14"/>
        <v/>
      </c>
      <c r="AR155" s="23"/>
      <c r="AS155" s="23"/>
      <c r="AT155" s="21"/>
    </row>
    <row r="156" spans="3:46" ht="20.100000000000001" customHeight="1" x14ac:dyDescent="0.3">
      <c r="C156" s="21"/>
      <c r="J156" s="12">
        <v>58</v>
      </c>
      <c r="K156" s="12">
        <v>15</v>
      </c>
      <c r="L156" s="12">
        <v>2</v>
      </c>
      <c r="M156" s="14" t="str">
        <f t="shared" si="15"/>
        <v/>
      </c>
      <c r="N156" s="5" t="b">
        <f t="shared" si="16"/>
        <v>0</v>
      </c>
      <c r="O156" s="73" t="str">
        <f t="shared" si="17"/>
        <v/>
      </c>
      <c r="P156" s="73" t="str">
        <f t="shared" si="13"/>
        <v/>
      </c>
      <c r="Q156" s="5" t="b">
        <f t="shared" si="18"/>
        <v>0</v>
      </c>
      <c r="R156" s="5" t="b">
        <f t="shared" si="11"/>
        <v>0</v>
      </c>
      <c r="S156" s="14" t="str">
        <f t="shared" si="19"/>
        <v/>
      </c>
      <c r="T156" s="14" t="str">
        <f t="shared" si="14"/>
        <v/>
      </c>
      <c r="AR156" s="23"/>
      <c r="AS156" s="23"/>
      <c r="AT156" s="21"/>
    </row>
    <row r="157" spans="3:46" ht="20.100000000000001" customHeight="1" x14ac:dyDescent="0.3">
      <c r="C157" s="21"/>
      <c r="J157" s="12">
        <v>59</v>
      </c>
      <c r="K157" s="12">
        <v>15</v>
      </c>
      <c r="L157" s="12">
        <v>3</v>
      </c>
      <c r="M157" s="14" t="str">
        <f t="shared" si="15"/>
        <v/>
      </c>
      <c r="N157" s="5" t="b">
        <f t="shared" si="16"/>
        <v>0</v>
      </c>
      <c r="O157" s="73" t="str">
        <f t="shared" si="17"/>
        <v/>
      </c>
      <c r="P157" s="73" t="str">
        <f t="shared" si="13"/>
        <v/>
      </c>
      <c r="Q157" s="5" t="b">
        <f t="shared" si="18"/>
        <v>0</v>
      </c>
      <c r="R157" s="5" t="b">
        <f t="shared" si="11"/>
        <v>0</v>
      </c>
      <c r="S157" s="14" t="str">
        <f t="shared" si="19"/>
        <v/>
      </c>
      <c r="T157" s="14" t="str">
        <f t="shared" si="14"/>
        <v/>
      </c>
      <c r="AR157" s="23"/>
      <c r="AS157" s="23"/>
      <c r="AT157" s="21"/>
    </row>
    <row r="158" spans="3:46" ht="20.100000000000001" customHeight="1" x14ac:dyDescent="0.3">
      <c r="C158" s="21"/>
      <c r="J158" s="12">
        <v>60</v>
      </c>
      <c r="K158" s="12">
        <v>15</v>
      </c>
      <c r="L158" s="12">
        <v>4</v>
      </c>
      <c r="M158" s="14" t="str">
        <f t="shared" si="15"/>
        <v/>
      </c>
      <c r="N158" s="5" t="b">
        <f t="shared" si="16"/>
        <v>0</v>
      </c>
      <c r="O158" s="73" t="str">
        <f t="shared" si="17"/>
        <v/>
      </c>
      <c r="P158" s="73" t="str">
        <f t="shared" si="13"/>
        <v/>
      </c>
      <c r="Q158" s="5" t="b">
        <f t="shared" si="18"/>
        <v>0</v>
      </c>
      <c r="R158" s="5" t="b">
        <f t="shared" si="11"/>
        <v>0</v>
      </c>
      <c r="S158" s="14" t="str">
        <f t="shared" si="19"/>
        <v/>
      </c>
      <c r="T158" s="14" t="str">
        <f t="shared" si="14"/>
        <v/>
      </c>
      <c r="AR158" s="23"/>
      <c r="AS158" s="23"/>
      <c r="AT158" s="21"/>
    </row>
    <row r="159" spans="3:46" ht="20.100000000000001" customHeight="1" x14ac:dyDescent="0.3">
      <c r="C159" s="21"/>
      <c r="J159" s="12">
        <v>61</v>
      </c>
      <c r="K159" s="12">
        <v>16</v>
      </c>
      <c r="L159" s="12">
        <v>1</v>
      </c>
      <c r="M159" s="14" t="str">
        <f t="shared" si="15"/>
        <v/>
      </c>
      <c r="N159" s="5" t="b">
        <f t="shared" si="16"/>
        <v>0</v>
      </c>
      <c r="O159" s="73" t="str">
        <f t="shared" si="17"/>
        <v/>
      </c>
      <c r="P159" s="73" t="str">
        <f t="shared" si="13"/>
        <v/>
      </c>
      <c r="Q159" s="5" t="b">
        <f t="shared" si="18"/>
        <v>0</v>
      </c>
      <c r="R159" s="5" t="b">
        <f t="shared" si="11"/>
        <v>0</v>
      </c>
      <c r="S159" s="14" t="str">
        <f t="shared" si="19"/>
        <v/>
      </c>
      <c r="T159" s="14" t="str">
        <f t="shared" si="14"/>
        <v/>
      </c>
      <c r="AR159" s="23"/>
      <c r="AS159" s="23"/>
      <c r="AT159" s="21"/>
    </row>
    <row r="160" spans="3:46" ht="20.100000000000001" customHeight="1" x14ac:dyDescent="0.3">
      <c r="C160" s="21"/>
      <c r="J160" s="12">
        <v>62</v>
      </c>
      <c r="K160" s="12">
        <v>16</v>
      </c>
      <c r="L160" s="12">
        <v>2</v>
      </c>
      <c r="M160" s="14" t="str">
        <f t="shared" si="15"/>
        <v/>
      </c>
      <c r="N160" s="5" t="b">
        <f t="shared" si="16"/>
        <v>0</v>
      </c>
      <c r="O160" s="73" t="str">
        <f t="shared" si="17"/>
        <v/>
      </c>
      <c r="P160" s="73" t="str">
        <f t="shared" si="13"/>
        <v/>
      </c>
      <c r="Q160" s="5" t="b">
        <f t="shared" si="18"/>
        <v>0</v>
      </c>
      <c r="R160" s="5" t="b">
        <f t="shared" si="11"/>
        <v>0</v>
      </c>
      <c r="S160" s="14" t="str">
        <f t="shared" si="19"/>
        <v/>
      </c>
      <c r="T160" s="14" t="str">
        <f t="shared" si="14"/>
        <v/>
      </c>
      <c r="AR160" s="23"/>
      <c r="AS160" s="23"/>
      <c r="AT160" s="21"/>
    </row>
    <row r="161" spans="3:46" ht="20.100000000000001" customHeight="1" x14ac:dyDescent="0.3">
      <c r="C161" s="21"/>
      <c r="J161" s="12">
        <v>63</v>
      </c>
      <c r="K161" s="12">
        <v>16</v>
      </c>
      <c r="L161" s="12">
        <v>3</v>
      </c>
      <c r="M161" s="14" t="str">
        <f t="shared" si="15"/>
        <v/>
      </c>
      <c r="N161" s="5" t="b">
        <f t="shared" si="16"/>
        <v>0</v>
      </c>
      <c r="O161" s="73" t="str">
        <f t="shared" si="17"/>
        <v/>
      </c>
      <c r="P161" s="73" t="str">
        <f t="shared" si="13"/>
        <v/>
      </c>
      <c r="Q161" s="5" t="b">
        <f t="shared" si="18"/>
        <v>0</v>
      </c>
      <c r="R161" s="5" t="b">
        <f t="shared" si="11"/>
        <v>0</v>
      </c>
      <c r="S161" s="14" t="str">
        <f t="shared" si="19"/>
        <v/>
      </c>
      <c r="T161" s="14" t="str">
        <f t="shared" si="14"/>
        <v/>
      </c>
      <c r="AR161" s="23"/>
      <c r="AS161" s="23"/>
      <c r="AT161" s="21"/>
    </row>
    <row r="162" spans="3:46" ht="20.100000000000001" customHeight="1" x14ac:dyDescent="0.3">
      <c r="C162" s="21"/>
      <c r="J162" s="12">
        <v>64</v>
      </c>
      <c r="K162" s="12">
        <v>16</v>
      </c>
      <c r="L162" s="12">
        <v>4</v>
      </c>
      <c r="M162" s="14" t="str">
        <f t="shared" si="15"/>
        <v/>
      </c>
      <c r="N162" s="5" t="b">
        <f t="shared" si="16"/>
        <v>0</v>
      </c>
      <c r="O162" s="73" t="str">
        <f t="shared" si="17"/>
        <v/>
      </c>
      <c r="P162" s="73" t="str">
        <f t="shared" si="13"/>
        <v/>
      </c>
      <c r="Q162" s="5" t="b">
        <f t="shared" si="18"/>
        <v>0</v>
      </c>
      <c r="R162" s="5" t="b">
        <f t="shared" si="11"/>
        <v>0</v>
      </c>
      <c r="S162" s="14" t="str">
        <f t="shared" si="19"/>
        <v/>
      </c>
      <c r="T162" s="14" t="str">
        <f t="shared" si="14"/>
        <v/>
      </c>
      <c r="AR162" s="23"/>
      <c r="AS162" s="23"/>
      <c r="AT162" s="21"/>
    </row>
    <row r="163" spans="3:46" ht="20.100000000000001" customHeight="1" x14ac:dyDescent="0.3">
      <c r="C163" s="21"/>
      <c r="J163" s="12">
        <v>65</v>
      </c>
      <c r="K163" s="12">
        <v>17</v>
      </c>
      <c r="L163" s="12">
        <v>1</v>
      </c>
      <c r="M163" s="14" t="str">
        <f t="shared" ref="M163:M194" si="20">IF(Con_1_DatesOK?,"Y"&amp;K163&amp;"-Q"&amp;L163,"")</f>
        <v/>
      </c>
      <c r="N163" s="5" t="b">
        <f t="shared" ref="N163:N194" si="21">K163&lt;=GFY_Span_Count</f>
        <v>0</v>
      </c>
      <c r="O163" s="73" t="str">
        <f t="shared" ref="O163:O194" si="22">IF(J163=1,GFY_Y1D1,IF(N163,P162+1,""))</f>
        <v/>
      </c>
      <c r="P163" s="73" t="str">
        <f t="shared" si="13"/>
        <v/>
      </c>
      <c r="Q163" s="5" t="b">
        <f t="shared" ref="Q163:Q194" si="23">IF(Con_1_DatesOK?,AND(Con_1_StartDate&lt;=P163,Con_1_EndDate&gt;=O163),FALSE)</f>
        <v>0</v>
      </c>
      <c r="R163" s="5" t="b">
        <f t="shared" ref="R163:R218" si="24">IF(Con_1_DatesOK?,AND(Q163,O163&gt;=Con_1_StartDate,Q164),FALSE)</f>
        <v>0</v>
      </c>
      <c r="S163" s="14" t="str">
        <f t="shared" ref="S163:S194" si="25">IF(Q163,INDEX(GFY_RowHeadx30,K163)&amp;"-Q"&amp;L163,"")</f>
        <v/>
      </c>
      <c r="T163" s="14" t="str">
        <f t="shared" si="14"/>
        <v/>
      </c>
      <c r="AR163" s="23"/>
      <c r="AS163" s="23"/>
      <c r="AT163" s="21"/>
    </row>
    <row r="164" spans="3:46" ht="20.100000000000001" customHeight="1" x14ac:dyDescent="0.3">
      <c r="C164" s="21"/>
      <c r="J164" s="12">
        <v>66</v>
      </c>
      <c r="K164" s="12">
        <v>17</v>
      </c>
      <c r="L164" s="12">
        <v>2</v>
      </c>
      <c r="M164" s="14" t="str">
        <f t="shared" si="20"/>
        <v/>
      </c>
      <c r="N164" s="5" t="b">
        <f t="shared" si="21"/>
        <v>0</v>
      </c>
      <c r="O164" s="73" t="str">
        <f t="shared" si="22"/>
        <v/>
      </c>
      <c r="P164" s="73" t="str">
        <f t="shared" ref="P164:P218" si="26">IF(O164="","",EOMONTH(O164,2))</f>
        <v/>
      </c>
      <c r="Q164" s="5" t="b">
        <f t="shared" si="23"/>
        <v>0</v>
      </c>
      <c r="R164" s="5" t="b">
        <f t="shared" si="24"/>
        <v>0</v>
      </c>
      <c r="S164" s="14" t="str">
        <f t="shared" si="25"/>
        <v/>
      </c>
      <c r="T164" s="14" t="str">
        <f t="shared" ref="T164:T218" si="27">IF(R164,S164,"")</f>
        <v/>
      </c>
      <c r="AR164" s="23"/>
      <c r="AS164" s="23"/>
      <c r="AT164" s="21"/>
    </row>
    <row r="165" spans="3:46" ht="20.100000000000001" customHeight="1" x14ac:dyDescent="0.3">
      <c r="C165" s="21"/>
      <c r="J165" s="12">
        <v>67</v>
      </c>
      <c r="K165" s="12">
        <v>17</v>
      </c>
      <c r="L165" s="12">
        <v>3</v>
      </c>
      <c r="M165" s="14" t="str">
        <f t="shared" si="20"/>
        <v/>
      </c>
      <c r="N165" s="5" t="b">
        <f t="shared" si="21"/>
        <v>0</v>
      </c>
      <c r="O165" s="73" t="str">
        <f t="shared" si="22"/>
        <v/>
      </c>
      <c r="P165" s="73" t="str">
        <f t="shared" si="26"/>
        <v/>
      </c>
      <c r="Q165" s="5" t="b">
        <f t="shared" si="23"/>
        <v>0</v>
      </c>
      <c r="R165" s="5" t="b">
        <f t="shared" si="24"/>
        <v>0</v>
      </c>
      <c r="S165" s="14" t="str">
        <f t="shared" si="25"/>
        <v/>
      </c>
      <c r="T165" s="14" t="str">
        <f t="shared" si="27"/>
        <v/>
      </c>
      <c r="AR165" s="23"/>
      <c r="AS165" s="23"/>
      <c r="AT165" s="21"/>
    </row>
    <row r="166" spans="3:46" ht="20.100000000000001" customHeight="1" x14ac:dyDescent="0.3">
      <c r="C166" s="21"/>
      <c r="J166" s="12">
        <v>68</v>
      </c>
      <c r="K166" s="12">
        <v>17</v>
      </c>
      <c r="L166" s="12">
        <v>4</v>
      </c>
      <c r="M166" s="14" t="str">
        <f t="shared" si="20"/>
        <v/>
      </c>
      <c r="N166" s="5" t="b">
        <f t="shared" si="21"/>
        <v>0</v>
      </c>
      <c r="O166" s="73" t="str">
        <f t="shared" si="22"/>
        <v/>
      </c>
      <c r="P166" s="73" t="str">
        <f t="shared" si="26"/>
        <v/>
      </c>
      <c r="Q166" s="5" t="b">
        <f t="shared" si="23"/>
        <v>0</v>
      </c>
      <c r="R166" s="5" t="b">
        <f t="shared" si="24"/>
        <v>0</v>
      </c>
      <c r="S166" s="14" t="str">
        <f t="shared" si="25"/>
        <v/>
      </c>
      <c r="T166" s="14" t="str">
        <f t="shared" si="27"/>
        <v/>
      </c>
      <c r="AR166" s="23"/>
      <c r="AS166" s="23"/>
      <c r="AT166" s="21"/>
    </row>
    <row r="167" spans="3:46" ht="20.100000000000001" customHeight="1" x14ac:dyDescent="0.3">
      <c r="C167" s="21"/>
      <c r="J167" s="12">
        <v>69</v>
      </c>
      <c r="K167" s="12">
        <v>18</v>
      </c>
      <c r="L167" s="12">
        <v>1</v>
      </c>
      <c r="M167" s="14" t="str">
        <f t="shared" si="20"/>
        <v/>
      </c>
      <c r="N167" s="5" t="b">
        <f t="shared" si="21"/>
        <v>0</v>
      </c>
      <c r="O167" s="73" t="str">
        <f t="shared" si="22"/>
        <v/>
      </c>
      <c r="P167" s="73" t="str">
        <f t="shared" si="26"/>
        <v/>
      </c>
      <c r="Q167" s="5" t="b">
        <f t="shared" si="23"/>
        <v>0</v>
      </c>
      <c r="R167" s="5" t="b">
        <f t="shared" si="24"/>
        <v>0</v>
      </c>
      <c r="S167" s="14" t="str">
        <f t="shared" si="25"/>
        <v/>
      </c>
      <c r="T167" s="14" t="str">
        <f t="shared" si="27"/>
        <v/>
      </c>
      <c r="AR167" s="23"/>
      <c r="AS167" s="23"/>
      <c r="AT167" s="21"/>
    </row>
    <row r="168" spans="3:46" ht="20.100000000000001" customHeight="1" x14ac:dyDescent="0.3">
      <c r="C168" s="21"/>
      <c r="J168" s="12">
        <v>70</v>
      </c>
      <c r="K168" s="12">
        <v>18</v>
      </c>
      <c r="L168" s="12">
        <v>2</v>
      </c>
      <c r="M168" s="14" t="str">
        <f t="shared" si="20"/>
        <v/>
      </c>
      <c r="N168" s="5" t="b">
        <f t="shared" si="21"/>
        <v>0</v>
      </c>
      <c r="O168" s="73" t="str">
        <f t="shared" si="22"/>
        <v/>
      </c>
      <c r="P168" s="73" t="str">
        <f t="shared" si="26"/>
        <v/>
      </c>
      <c r="Q168" s="5" t="b">
        <f t="shared" si="23"/>
        <v>0</v>
      </c>
      <c r="R168" s="5" t="b">
        <f t="shared" si="24"/>
        <v>0</v>
      </c>
      <c r="S168" s="14" t="str">
        <f t="shared" si="25"/>
        <v/>
      </c>
      <c r="T168" s="14" t="str">
        <f t="shared" si="27"/>
        <v/>
      </c>
      <c r="AR168" s="23"/>
      <c r="AS168" s="23"/>
      <c r="AT168" s="21"/>
    </row>
    <row r="169" spans="3:46" ht="20.100000000000001" customHeight="1" x14ac:dyDescent="0.3">
      <c r="C169" s="21"/>
      <c r="J169" s="12">
        <v>71</v>
      </c>
      <c r="K169" s="12">
        <v>18</v>
      </c>
      <c r="L169" s="12">
        <v>3</v>
      </c>
      <c r="M169" s="14" t="str">
        <f t="shared" si="20"/>
        <v/>
      </c>
      <c r="N169" s="5" t="b">
        <f t="shared" si="21"/>
        <v>0</v>
      </c>
      <c r="O169" s="73" t="str">
        <f t="shared" si="22"/>
        <v/>
      </c>
      <c r="P169" s="73" t="str">
        <f t="shared" si="26"/>
        <v/>
      </c>
      <c r="Q169" s="5" t="b">
        <f t="shared" si="23"/>
        <v>0</v>
      </c>
      <c r="R169" s="5" t="b">
        <f t="shared" si="24"/>
        <v>0</v>
      </c>
      <c r="S169" s="14" t="str">
        <f t="shared" si="25"/>
        <v/>
      </c>
      <c r="T169" s="14" t="str">
        <f t="shared" si="27"/>
        <v/>
      </c>
      <c r="AR169" s="23"/>
      <c r="AS169" s="23"/>
      <c r="AT169" s="21"/>
    </row>
    <row r="170" spans="3:46" ht="20.100000000000001" customHeight="1" x14ac:dyDescent="0.3">
      <c r="C170" s="21"/>
      <c r="J170" s="12">
        <v>72</v>
      </c>
      <c r="K170" s="12">
        <v>18</v>
      </c>
      <c r="L170" s="12">
        <v>4</v>
      </c>
      <c r="M170" s="14" t="str">
        <f t="shared" si="20"/>
        <v/>
      </c>
      <c r="N170" s="5" t="b">
        <f t="shared" si="21"/>
        <v>0</v>
      </c>
      <c r="O170" s="73" t="str">
        <f t="shared" si="22"/>
        <v/>
      </c>
      <c r="P170" s="73" t="str">
        <f t="shared" si="26"/>
        <v/>
      </c>
      <c r="Q170" s="5" t="b">
        <f t="shared" si="23"/>
        <v>0</v>
      </c>
      <c r="R170" s="5" t="b">
        <f t="shared" si="24"/>
        <v>0</v>
      </c>
      <c r="S170" s="14" t="str">
        <f t="shared" si="25"/>
        <v/>
      </c>
      <c r="T170" s="14" t="str">
        <f t="shared" si="27"/>
        <v/>
      </c>
      <c r="AR170" s="23"/>
      <c r="AS170" s="23"/>
      <c r="AT170" s="21"/>
    </row>
    <row r="171" spans="3:46" ht="20.100000000000001" customHeight="1" x14ac:dyDescent="0.3">
      <c r="C171" s="21"/>
      <c r="J171" s="12">
        <v>73</v>
      </c>
      <c r="K171" s="12">
        <v>19</v>
      </c>
      <c r="L171" s="12">
        <v>1</v>
      </c>
      <c r="M171" s="14" t="str">
        <f t="shared" si="20"/>
        <v/>
      </c>
      <c r="N171" s="5" t="b">
        <f t="shared" si="21"/>
        <v>0</v>
      </c>
      <c r="O171" s="73" t="str">
        <f t="shared" si="22"/>
        <v/>
      </c>
      <c r="P171" s="73" t="str">
        <f t="shared" si="26"/>
        <v/>
      </c>
      <c r="Q171" s="5" t="b">
        <f t="shared" si="23"/>
        <v>0</v>
      </c>
      <c r="R171" s="5" t="b">
        <f t="shared" si="24"/>
        <v>0</v>
      </c>
      <c r="S171" s="14" t="str">
        <f t="shared" si="25"/>
        <v/>
      </c>
      <c r="T171" s="14" t="str">
        <f t="shared" si="27"/>
        <v/>
      </c>
      <c r="AR171" s="23"/>
      <c r="AS171" s="23"/>
      <c r="AT171" s="21"/>
    </row>
    <row r="172" spans="3:46" ht="20.100000000000001" customHeight="1" x14ac:dyDescent="0.3">
      <c r="C172" s="21"/>
      <c r="J172" s="12">
        <v>74</v>
      </c>
      <c r="K172" s="12">
        <v>19</v>
      </c>
      <c r="L172" s="12">
        <v>2</v>
      </c>
      <c r="M172" s="14" t="str">
        <f t="shared" si="20"/>
        <v/>
      </c>
      <c r="N172" s="5" t="b">
        <f t="shared" si="21"/>
        <v>0</v>
      </c>
      <c r="O172" s="73" t="str">
        <f t="shared" si="22"/>
        <v/>
      </c>
      <c r="P172" s="73" t="str">
        <f t="shared" si="26"/>
        <v/>
      </c>
      <c r="Q172" s="5" t="b">
        <f t="shared" si="23"/>
        <v>0</v>
      </c>
      <c r="R172" s="5" t="b">
        <f t="shared" si="24"/>
        <v>0</v>
      </c>
      <c r="S172" s="14" t="str">
        <f t="shared" si="25"/>
        <v/>
      </c>
      <c r="T172" s="14" t="str">
        <f t="shared" si="27"/>
        <v/>
      </c>
      <c r="AR172" s="23"/>
      <c r="AS172" s="23"/>
      <c r="AT172" s="21"/>
    </row>
    <row r="173" spans="3:46" ht="20.100000000000001" customHeight="1" x14ac:dyDescent="0.3">
      <c r="C173" s="21"/>
      <c r="J173" s="12">
        <v>75</v>
      </c>
      <c r="K173" s="12">
        <v>19</v>
      </c>
      <c r="L173" s="12">
        <v>3</v>
      </c>
      <c r="M173" s="14" t="str">
        <f t="shared" si="20"/>
        <v/>
      </c>
      <c r="N173" s="5" t="b">
        <f t="shared" si="21"/>
        <v>0</v>
      </c>
      <c r="O173" s="73" t="str">
        <f t="shared" si="22"/>
        <v/>
      </c>
      <c r="P173" s="73" t="str">
        <f t="shared" si="26"/>
        <v/>
      </c>
      <c r="Q173" s="5" t="b">
        <f t="shared" si="23"/>
        <v>0</v>
      </c>
      <c r="R173" s="5" t="b">
        <f t="shared" si="24"/>
        <v>0</v>
      </c>
      <c r="S173" s="14" t="str">
        <f t="shared" si="25"/>
        <v/>
      </c>
      <c r="T173" s="14" t="str">
        <f t="shared" si="27"/>
        <v/>
      </c>
      <c r="AR173" s="23"/>
      <c r="AS173" s="23"/>
      <c r="AT173" s="21"/>
    </row>
    <row r="174" spans="3:46" ht="20.100000000000001" customHeight="1" x14ac:dyDescent="0.3">
      <c r="C174" s="21"/>
      <c r="J174" s="12">
        <v>76</v>
      </c>
      <c r="K174" s="12">
        <v>19</v>
      </c>
      <c r="L174" s="12">
        <v>4</v>
      </c>
      <c r="M174" s="14" t="str">
        <f t="shared" si="20"/>
        <v/>
      </c>
      <c r="N174" s="5" t="b">
        <f t="shared" si="21"/>
        <v>0</v>
      </c>
      <c r="O174" s="73" t="str">
        <f t="shared" si="22"/>
        <v/>
      </c>
      <c r="P174" s="73" t="str">
        <f t="shared" si="26"/>
        <v/>
      </c>
      <c r="Q174" s="5" t="b">
        <f t="shared" si="23"/>
        <v>0</v>
      </c>
      <c r="R174" s="5" t="b">
        <f t="shared" si="24"/>
        <v>0</v>
      </c>
      <c r="S174" s="14" t="str">
        <f t="shared" si="25"/>
        <v/>
      </c>
      <c r="T174" s="14" t="str">
        <f t="shared" si="27"/>
        <v/>
      </c>
      <c r="AR174" s="23"/>
      <c r="AS174" s="23"/>
      <c r="AT174" s="21"/>
    </row>
    <row r="175" spans="3:46" ht="20.100000000000001" customHeight="1" x14ac:dyDescent="0.3">
      <c r="C175" s="21"/>
      <c r="J175" s="12">
        <v>77</v>
      </c>
      <c r="K175" s="12">
        <v>20</v>
      </c>
      <c r="L175" s="12">
        <v>1</v>
      </c>
      <c r="M175" s="14" t="str">
        <f t="shared" si="20"/>
        <v/>
      </c>
      <c r="N175" s="5" t="b">
        <f t="shared" si="21"/>
        <v>0</v>
      </c>
      <c r="O175" s="73" t="str">
        <f t="shared" si="22"/>
        <v/>
      </c>
      <c r="P175" s="73" t="str">
        <f t="shared" si="26"/>
        <v/>
      </c>
      <c r="Q175" s="5" t="b">
        <f t="shared" si="23"/>
        <v>0</v>
      </c>
      <c r="R175" s="5" t="b">
        <f t="shared" si="24"/>
        <v>0</v>
      </c>
      <c r="S175" s="14" t="str">
        <f t="shared" si="25"/>
        <v/>
      </c>
      <c r="T175" s="14" t="str">
        <f t="shared" si="27"/>
        <v/>
      </c>
      <c r="AR175" s="23"/>
      <c r="AS175" s="23"/>
      <c r="AT175" s="21"/>
    </row>
    <row r="176" spans="3:46" ht="20.100000000000001" customHeight="1" x14ac:dyDescent="0.3">
      <c r="C176" s="21"/>
      <c r="J176" s="12">
        <v>78</v>
      </c>
      <c r="K176" s="12">
        <v>20</v>
      </c>
      <c r="L176" s="12">
        <v>2</v>
      </c>
      <c r="M176" s="14" t="str">
        <f t="shared" si="20"/>
        <v/>
      </c>
      <c r="N176" s="5" t="b">
        <f t="shared" si="21"/>
        <v>0</v>
      </c>
      <c r="O176" s="73" t="str">
        <f t="shared" si="22"/>
        <v/>
      </c>
      <c r="P176" s="73" t="str">
        <f t="shared" si="26"/>
        <v/>
      </c>
      <c r="Q176" s="5" t="b">
        <f t="shared" si="23"/>
        <v>0</v>
      </c>
      <c r="R176" s="5" t="b">
        <f t="shared" si="24"/>
        <v>0</v>
      </c>
      <c r="S176" s="14" t="str">
        <f t="shared" si="25"/>
        <v/>
      </c>
      <c r="T176" s="14" t="str">
        <f t="shared" si="27"/>
        <v/>
      </c>
      <c r="AR176" s="23"/>
      <c r="AS176" s="23"/>
      <c r="AT176" s="21"/>
    </row>
    <row r="177" spans="3:46" ht="20.100000000000001" customHeight="1" x14ac:dyDescent="0.3">
      <c r="C177" s="21"/>
      <c r="J177" s="12">
        <v>79</v>
      </c>
      <c r="K177" s="12">
        <v>20</v>
      </c>
      <c r="L177" s="12">
        <v>3</v>
      </c>
      <c r="M177" s="14" t="str">
        <f t="shared" si="20"/>
        <v/>
      </c>
      <c r="N177" s="5" t="b">
        <f t="shared" si="21"/>
        <v>0</v>
      </c>
      <c r="O177" s="73" t="str">
        <f t="shared" si="22"/>
        <v/>
      </c>
      <c r="P177" s="73" t="str">
        <f t="shared" si="26"/>
        <v/>
      </c>
      <c r="Q177" s="5" t="b">
        <f t="shared" si="23"/>
        <v>0</v>
      </c>
      <c r="R177" s="5" t="b">
        <f t="shared" si="24"/>
        <v>0</v>
      </c>
      <c r="S177" s="14" t="str">
        <f t="shared" si="25"/>
        <v/>
      </c>
      <c r="T177" s="14" t="str">
        <f t="shared" si="27"/>
        <v/>
      </c>
      <c r="AR177" s="23"/>
      <c r="AS177" s="23"/>
      <c r="AT177" s="21"/>
    </row>
    <row r="178" spans="3:46" ht="20.100000000000001" customHeight="1" x14ac:dyDescent="0.3">
      <c r="C178" s="21"/>
      <c r="J178" s="12">
        <v>80</v>
      </c>
      <c r="K178" s="12">
        <v>20</v>
      </c>
      <c r="L178" s="12">
        <v>4</v>
      </c>
      <c r="M178" s="14" t="str">
        <f t="shared" si="20"/>
        <v/>
      </c>
      <c r="N178" s="5" t="b">
        <f t="shared" si="21"/>
        <v>0</v>
      </c>
      <c r="O178" s="73" t="str">
        <f t="shared" si="22"/>
        <v/>
      </c>
      <c r="P178" s="73" t="str">
        <f t="shared" si="26"/>
        <v/>
      </c>
      <c r="Q178" s="5" t="b">
        <f t="shared" si="23"/>
        <v>0</v>
      </c>
      <c r="R178" s="5" t="b">
        <f t="shared" si="24"/>
        <v>0</v>
      </c>
      <c r="S178" s="14" t="str">
        <f t="shared" si="25"/>
        <v/>
      </c>
      <c r="T178" s="14" t="str">
        <f t="shared" si="27"/>
        <v/>
      </c>
      <c r="AR178" s="23"/>
      <c r="AS178" s="23"/>
      <c r="AT178" s="21"/>
    </row>
    <row r="179" spans="3:46" ht="20.100000000000001" customHeight="1" x14ac:dyDescent="0.3">
      <c r="C179" s="21"/>
      <c r="J179" s="12">
        <v>81</v>
      </c>
      <c r="K179" s="12">
        <v>21</v>
      </c>
      <c r="L179" s="12">
        <v>1</v>
      </c>
      <c r="M179" s="14" t="str">
        <f t="shared" si="20"/>
        <v/>
      </c>
      <c r="N179" s="5" t="b">
        <f t="shared" si="21"/>
        <v>0</v>
      </c>
      <c r="O179" s="73" t="str">
        <f t="shared" si="22"/>
        <v/>
      </c>
      <c r="P179" s="73" t="str">
        <f t="shared" si="26"/>
        <v/>
      </c>
      <c r="Q179" s="5" t="b">
        <f t="shared" si="23"/>
        <v>0</v>
      </c>
      <c r="R179" s="5" t="b">
        <f t="shared" si="24"/>
        <v>0</v>
      </c>
      <c r="S179" s="14" t="str">
        <f t="shared" si="25"/>
        <v/>
      </c>
      <c r="T179" s="14" t="str">
        <f t="shared" si="27"/>
        <v/>
      </c>
      <c r="AR179" s="23"/>
      <c r="AS179" s="23"/>
      <c r="AT179" s="21"/>
    </row>
    <row r="180" spans="3:46" ht="20.100000000000001" customHeight="1" x14ac:dyDescent="0.3">
      <c r="C180" s="21"/>
      <c r="J180" s="12">
        <v>82</v>
      </c>
      <c r="K180" s="12">
        <v>21</v>
      </c>
      <c r="L180" s="12">
        <v>2</v>
      </c>
      <c r="M180" s="14" t="str">
        <f t="shared" si="20"/>
        <v/>
      </c>
      <c r="N180" s="5" t="b">
        <f t="shared" si="21"/>
        <v>0</v>
      </c>
      <c r="O180" s="73" t="str">
        <f t="shared" si="22"/>
        <v/>
      </c>
      <c r="P180" s="73" t="str">
        <f t="shared" si="26"/>
        <v/>
      </c>
      <c r="Q180" s="5" t="b">
        <f t="shared" si="23"/>
        <v>0</v>
      </c>
      <c r="R180" s="5" t="b">
        <f t="shared" si="24"/>
        <v>0</v>
      </c>
      <c r="S180" s="14" t="str">
        <f t="shared" si="25"/>
        <v/>
      </c>
      <c r="T180" s="14" t="str">
        <f t="shared" si="27"/>
        <v/>
      </c>
      <c r="AR180" s="23"/>
      <c r="AS180" s="23"/>
      <c r="AT180" s="21"/>
    </row>
    <row r="181" spans="3:46" ht="20.100000000000001" customHeight="1" x14ac:dyDescent="0.3">
      <c r="C181" s="21"/>
      <c r="J181" s="12">
        <v>83</v>
      </c>
      <c r="K181" s="12">
        <v>21</v>
      </c>
      <c r="L181" s="12">
        <v>3</v>
      </c>
      <c r="M181" s="14" t="str">
        <f t="shared" si="20"/>
        <v/>
      </c>
      <c r="N181" s="5" t="b">
        <f t="shared" si="21"/>
        <v>0</v>
      </c>
      <c r="O181" s="73" t="str">
        <f t="shared" si="22"/>
        <v/>
      </c>
      <c r="P181" s="73" t="str">
        <f t="shared" si="26"/>
        <v/>
      </c>
      <c r="Q181" s="5" t="b">
        <f t="shared" si="23"/>
        <v>0</v>
      </c>
      <c r="R181" s="5" t="b">
        <f t="shared" si="24"/>
        <v>0</v>
      </c>
      <c r="S181" s="14" t="str">
        <f t="shared" si="25"/>
        <v/>
      </c>
      <c r="T181" s="14" t="str">
        <f t="shared" si="27"/>
        <v/>
      </c>
      <c r="AR181" s="23"/>
      <c r="AS181" s="23"/>
      <c r="AT181" s="21"/>
    </row>
    <row r="182" spans="3:46" ht="20.100000000000001" customHeight="1" x14ac:dyDescent="0.3">
      <c r="C182" s="21"/>
      <c r="J182" s="12">
        <v>84</v>
      </c>
      <c r="K182" s="12">
        <v>21</v>
      </c>
      <c r="L182" s="12">
        <v>4</v>
      </c>
      <c r="M182" s="14" t="str">
        <f t="shared" si="20"/>
        <v/>
      </c>
      <c r="N182" s="5" t="b">
        <f t="shared" si="21"/>
        <v>0</v>
      </c>
      <c r="O182" s="73" t="str">
        <f t="shared" si="22"/>
        <v/>
      </c>
      <c r="P182" s="73" t="str">
        <f t="shared" si="26"/>
        <v/>
      </c>
      <c r="Q182" s="5" t="b">
        <f t="shared" si="23"/>
        <v>0</v>
      </c>
      <c r="R182" s="5" t="b">
        <f t="shared" si="24"/>
        <v>0</v>
      </c>
      <c r="S182" s="14" t="str">
        <f t="shared" si="25"/>
        <v/>
      </c>
      <c r="T182" s="14" t="str">
        <f t="shared" si="27"/>
        <v/>
      </c>
      <c r="AR182" s="23"/>
      <c r="AS182" s="23"/>
      <c r="AT182" s="21"/>
    </row>
    <row r="183" spans="3:46" ht="20.100000000000001" customHeight="1" x14ac:dyDescent="0.3">
      <c r="C183" s="21"/>
      <c r="J183" s="12">
        <v>85</v>
      </c>
      <c r="K183" s="12">
        <v>22</v>
      </c>
      <c r="L183" s="12">
        <v>1</v>
      </c>
      <c r="M183" s="14" t="str">
        <f t="shared" si="20"/>
        <v/>
      </c>
      <c r="N183" s="5" t="b">
        <f t="shared" si="21"/>
        <v>0</v>
      </c>
      <c r="O183" s="73" t="str">
        <f t="shared" si="22"/>
        <v/>
      </c>
      <c r="P183" s="73" t="str">
        <f t="shared" si="26"/>
        <v/>
      </c>
      <c r="Q183" s="5" t="b">
        <f t="shared" si="23"/>
        <v>0</v>
      </c>
      <c r="R183" s="5" t="b">
        <f t="shared" si="24"/>
        <v>0</v>
      </c>
      <c r="S183" s="14" t="str">
        <f t="shared" si="25"/>
        <v/>
      </c>
      <c r="T183" s="14" t="str">
        <f t="shared" si="27"/>
        <v/>
      </c>
      <c r="AR183" s="23"/>
      <c r="AS183" s="23"/>
      <c r="AT183" s="21"/>
    </row>
    <row r="184" spans="3:46" ht="20.100000000000001" customHeight="1" x14ac:dyDescent="0.3">
      <c r="C184" s="21"/>
      <c r="J184" s="12">
        <v>86</v>
      </c>
      <c r="K184" s="12">
        <v>22</v>
      </c>
      <c r="L184" s="12">
        <v>2</v>
      </c>
      <c r="M184" s="14" t="str">
        <f t="shared" si="20"/>
        <v/>
      </c>
      <c r="N184" s="5" t="b">
        <f t="shared" si="21"/>
        <v>0</v>
      </c>
      <c r="O184" s="73" t="str">
        <f t="shared" si="22"/>
        <v/>
      </c>
      <c r="P184" s="73" t="str">
        <f t="shared" si="26"/>
        <v/>
      </c>
      <c r="Q184" s="5" t="b">
        <f t="shared" si="23"/>
        <v>0</v>
      </c>
      <c r="R184" s="5" t="b">
        <f t="shared" si="24"/>
        <v>0</v>
      </c>
      <c r="S184" s="14" t="str">
        <f t="shared" si="25"/>
        <v/>
      </c>
      <c r="T184" s="14" t="str">
        <f t="shared" si="27"/>
        <v/>
      </c>
      <c r="AR184" s="23"/>
      <c r="AS184" s="23"/>
      <c r="AT184" s="21"/>
    </row>
    <row r="185" spans="3:46" ht="20.100000000000001" customHeight="1" x14ac:dyDescent="0.3">
      <c r="C185" s="21"/>
      <c r="J185" s="12">
        <v>87</v>
      </c>
      <c r="K185" s="12">
        <v>22</v>
      </c>
      <c r="L185" s="12">
        <v>3</v>
      </c>
      <c r="M185" s="14" t="str">
        <f t="shared" si="20"/>
        <v/>
      </c>
      <c r="N185" s="5" t="b">
        <f t="shared" si="21"/>
        <v>0</v>
      </c>
      <c r="O185" s="73" t="str">
        <f t="shared" si="22"/>
        <v/>
      </c>
      <c r="P185" s="73" t="str">
        <f t="shared" si="26"/>
        <v/>
      </c>
      <c r="Q185" s="5" t="b">
        <f t="shared" si="23"/>
        <v>0</v>
      </c>
      <c r="R185" s="5" t="b">
        <f t="shared" si="24"/>
        <v>0</v>
      </c>
      <c r="S185" s="14" t="str">
        <f t="shared" si="25"/>
        <v/>
      </c>
      <c r="T185" s="14" t="str">
        <f t="shared" si="27"/>
        <v/>
      </c>
      <c r="AR185" s="23"/>
      <c r="AS185" s="23"/>
      <c r="AT185" s="21"/>
    </row>
    <row r="186" spans="3:46" ht="20.100000000000001" customHeight="1" x14ac:dyDescent="0.3">
      <c r="C186" s="21"/>
      <c r="J186" s="12">
        <v>88</v>
      </c>
      <c r="K186" s="12">
        <v>22</v>
      </c>
      <c r="L186" s="12">
        <v>4</v>
      </c>
      <c r="M186" s="14" t="str">
        <f t="shared" si="20"/>
        <v/>
      </c>
      <c r="N186" s="5" t="b">
        <f t="shared" si="21"/>
        <v>0</v>
      </c>
      <c r="O186" s="73" t="str">
        <f t="shared" si="22"/>
        <v/>
      </c>
      <c r="P186" s="73" t="str">
        <f t="shared" si="26"/>
        <v/>
      </c>
      <c r="Q186" s="5" t="b">
        <f t="shared" si="23"/>
        <v>0</v>
      </c>
      <c r="R186" s="5" t="b">
        <f t="shared" si="24"/>
        <v>0</v>
      </c>
      <c r="S186" s="14" t="str">
        <f t="shared" si="25"/>
        <v/>
      </c>
      <c r="T186" s="14" t="str">
        <f t="shared" si="27"/>
        <v/>
      </c>
      <c r="AR186" s="23"/>
      <c r="AS186" s="23"/>
      <c r="AT186" s="21"/>
    </row>
    <row r="187" spans="3:46" ht="20.100000000000001" customHeight="1" x14ac:dyDescent="0.3">
      <c r="C187" s="21"/>
      <c r="J187" s="12">
        <v>89</v>
      </c>
      <c r="K187" s="12">
        <v>23</v>
      </c>
      <c r="L187" s="12">
        <v>1</v>
      </c>
      <c r="M187" s="14" t="str">
        <f t="shared" si="20"/>
        <v/>
      </c>
      <c r="N187" s="5" t="b">
        <f t="shared" si="21"/>
        <v>0</v>
      </c>
      <c r="O187" s="73" t="str">
        <f t="shared" si="22"/>
        <v/>
      </c>
      <c r="P187" s="73" t="str">
        <f t="shared" si="26"/>
        <v/>
      </c>
      <c r="Q187" s="5" t="b">
        <f t="shared" si="23"/>
        <v>0</v>
      </c>
      <c r="R187" s="5" t="b">
        <f t="shared" si="24"/>
        <v>0</v>
      </c>
      <c r="S187" s="14" t="str">
        <f t="shared" si="25"/>
        <v/>
      </c>
      <c r="T187" s="14" t="str">
        <f t="shared" si="27"/>
        <v/>
      </c>
      <c r="AR187" s="23"/>
      <c r="AS187" s="23"/>
      <c r="AT187" s="21"/>
    </row>
    <row r="188" spans="3:46" ht="20.100000000000001" customHeight="1" x14ac:dyDescent="0.3">
      <c r="C188" s="21"/>
      <c r="J188" s="12">
        <v>90</v>
      </c>
      <c r="K188" s="12">
        <v>23</v>
      </c>
      <c r="L188" s="12">
        <v>2</v>
      </c>
      <c r="M188" s="14" t="str">
        <f t="shared" si="20"/>
        <v/>
      </c>
      <c r="N188" s="5" t="b">
        <f t="shared" si="21"/>
        <v>0</v>
      </c>
      <c r="O188" s="73" t="str">
        <f t="shared" si="22"/>
        <v/>
      </c>
      <c r="P188" s="73" t="str">
        <f t="shared" si="26"/>
        <v/>
      </c>
      <c r="Q188" s="5" t="b">
        <f t="shared" si="23"/>
        <v>0</v>
      </c>
      <c r="R188" s="5" t="b">
        <f t="shared" si="24"/>
        <v>0</v>
      </c>
      <c r="S188" s="14" t="str">
        <f t="shared" si="25"/>
        <v/>
      </c>
      <c r="T188" s="14" t="str">
        <f t="shared" si="27"/>
        <v/>
      </c>
      <c r="AR188" s="23"/>
      <c r="AS188" s="23"/>
      <c r="AT188" s="21"/>
    </row>
    <row r="189" spans="3:46" ht="20.100000000000001" customHeight="1" x14ac:dyDescent="0.3">
      <c r="C189" s="21"/>
      <c r="J189" s="12">
        <v>91</v>
      </c>
      <c r="K189" s="12">
        <v>23</v>
      </c>
      <c r="L189" s="12">
        <v>3</v>
      </c>
      <c r="M189" s="14" t="str">
        <f t="shared" si="20"/>
        <v/>
      </c>
      <c r="N189" s="5" t="b">
        <f t="shared" si="21"/>
        <v>0</v>
      </c>
      <c r="O189" s="73" t="str">
        <f t="shared" si="22"/>
        <v/>
      </c>
      <c r="P189" s="73" t="str">
        <f t="shared" si="26"/>
        <v/>
      </c>
      <c r="Q189" s="5" t="b">
        <f t="shared" si="23"/>
        <v>0</v>
      </c>
      <c r="R189" s="5" t="b">
        <f t="shared" si="24"/>
        <v>0</v>
      </c>
      <c r="S189" s="14" t="str">
        <f t="shared" si="25"/>
        <v/>
      </c>
      <c r="T189" s="14" t="str">
        <f t="shared" si="27"/>
        <v/>
      </c>
      <c r="AR189" s="23"/>
      <c r="AS189" s="23"/>
      <c r="AT189" s="21"/>
    </row>
    <row r="190" spans="3:46" ht="20.100000000000001" customHeight="1" x14ac:dyDescent="0.3">
      <c r="C190" s="21"/>
      <c r="J190" s="12">
        <v>92</v>
      </c>
      <c r="K190" s="12">
        <v>23</v>
      </c>
      <c r="L190" s="12">
        <v>4</v>
      </c>
      <c r="M190" s="14" t="str">
        <f t="shared" si="20"/>
        <v/>
      </c>
      <c r="N190" s="5" t="b">
        <f t="shared" si="21"/>
        <v>0</v>
      </c>
      <c r="O190" s="73" t="str">
        <f t="shared" si="22"/>
        <v/>
      </c>
      <c r="P190" s="73" t="str">
        <f t="shared" si="26"/>
        <v/>
      </c>
      <c r="Q190" s="5" t="b">
        <f t="shared" si="23"/>
        <v>0</v>
      </c>
      <c r="R190" s="5" t="b">
        <f t="shared" si="24"/>
        <v>0</v>
      </c>
      <c r="S190" s="14" t="str">
        <f t="shared" si="25"/>
        <v/>
      </c>
      <c r="T190" s="14" t="str">
        <f t="shared" si="27"/>
        <v/>
      </c>
      <c r="AR190" s="23"/>
      <c r="AS190" s="23"/>
      <c r="AT190" s="21"/>
    </row>
    <row r="191" spans="3:46" ht="20.100000000000001" customHeight="1" x14ac:dyDescent="0.3">
      <c r="C191" s="21"/>
      <c r="J191" s="12">
        <v>93</v>
      </c>
      <c r="K191" s="12">
        <v>24</v>
      </c>
      <c r="L191" s="12">
        <v>1</v>
      </c>
      <c r="M191" s="14" t="str">
        <f t="shared" si="20"/>
        <v/>
      </c>
      <c r="N191" s="5" t="b">
        <f t="shared" si="21"/>
        <v>0</v>
      </c>
      <c r="O191" s="73" t="str">
        <f t="shared" si="22"/>
        <v/>
      </c>
      <c r="P191" s="73" t="str">
        <f t="shared" si="26"/>
        <v/>
      </c>
      <c r="Q191" s="5" t="b">
        <f t="shared" si="23"/>
        <v>0</v>
      </c>
      <c r="R191" s="5" t="b">
        <f t="shared" si="24"/>
        <v>0</v>
      </c>
      <c r="S191" s="14" t="str">
        <f t="shared" si="25"/>
        <v/>
      </c>
      <c r="T191" s="14" t="str">
        <f t="shared" si="27"/>
        <v/>
      </c>
      <c r="AR191" s="23"/>
      <c r="AS191" s="23"/>
      <c r="AT191" s="21"/>
    </row>
    <row r="192" spans="3:46" ht="20.100000000000001" customHeight="1" x14ac:dyDescent="0.3">
      <c r="C192" s="21"/>
      <c r="J192" s="12">
        <v>94</v>
      </c>
      <c r="K192" s="12">
        <v>24</v>
      </c>
      <c r="L192" s="12">
        <v>2</v>
      </c>
      <c r="M192" s="14" t="str">
        <f t="shared" si="20"/>
        <v/>
      </c>
      <c r="N192" s="5" t="b">
        <f t="shared" si="21"/>
        <v>0</v>
      </c>
      <c r="O192" s="73" t="str">
        <f t="shared" si="22"/>
        <v/>
      </c>
      <c r="P192" s="73" t="str">
        <f t="shared" si="26"/>
        <v/>
      </c>
      <c r="Q192" s="5" t="b">
        <f t="shared" si="23"/>
        <v>0</v>
      </c>
      <c r="R192" s="5" t="b">
        <f t="shared" si="24"/>
        <v>0</v>
      </c>
      <c r="S192" s="14" t="str">
        <f t="shared" si="25"/>
        <v/>
      </c>
      <c r="T192" s="14" t="str">
        <f t="shared" si="27"/>
        <v/>
      </c>
      <c r="AR192" s="23"/>
      <c r="AS192" s="23"/>
      <c r="AT192" s="21"/>
    </row>
    <row r="193" spans="3:46" ht="20.100000000000001" customHeight="1" x14ac:dyDescent="0.3">
      <c r="C193" s="21"/>
      <c r="J193" s="12">
        <v>95</v>
      </c>
      <c r="K193" s="12">
        <v>24</v>
      </c>
      <c r="L193" s="12">
        <v>3</v>
      </c>
      <c r="M193" s="14" t="str">
        <f t="shared" si="20"/>
        <v/>
      </c>
      <c r="N193" s="5" t="b">
        <f t="shared" si="21"/>
        <v>0</v>
      </c>
      <c r="O193" s="73" t="str">
        <f t="shared" si="22"/>
        <v/>
      </c>
      <c r="P193" s="73" t="str">
        <f t="shared" si="26"/>
        <v/>
      </c>
      <c r="Q193" s="5" t="b">
        <f t="shared" si="23"/>
        <v>0</v>
      </c>
      <c r="R193" s="5" t="b">
        <f t="shared" si="24"/>
        <v>0</v>
      </c>
      <c r="S193" s="14" t="str">
        <f t="shared" si="25"/>
        <v/>
      </c>
      <c r="T193" s="14" t="str">
        <f t="shared" si="27"/>
        <v/>
      </c>
      <c r="AR193" s="23"/>
      <c r="AS193" s="23"/>
      <c r="AT193" s="21"/>
    </row>
    <row r="194" spans="3:46" ht="20.100000000000001" customHeight="1" x14ac:dyDescent="0.3">
      <c r="C194" s="21"/>
      <c r="J194" s="12">
        <v>96</v>
      </c>
      <c r="K194" s="12">
        <v>24</v>
      </c>
      <c r="L194" s="12">
        <v>4</v>
      </c>
      <c r="M194" s="14" t="str">
        <f t="shared" si="20"/>
        <v/>
      </c>
      <c r="N194" s="5" t="b">
        <f t="shared" si="21"/>
        <v>0</v>
      </c>
      <c r="O194" s="73" t="str">
        <f t="shared" si="22"/>
        <v/>
      </c>
      <c r="P194" s="73" t="str">
        <f t="shared" si="26"/>
        <v/>
      </c>
      <c r="Q194" s="5" t="b">
        <f t="shared" si="23"/>
        <v>0</v>
      </c>
      <c r="R194" s="5" t="b">
        <f t="shared" si="24"/>
        <v>0</v>
      </c>
      <c r="S194" s="14" t="str">
        <f t="shared" si="25"/>
        <v/>
      </c>
      <c r="T194" s="14" t="str">
        <f t="shared" si="27"/>
        <v/>
      </c>
      <c r="AR194" s="23"/>
      <c r="AS194" s="23"/>
      <c r="AT194" s="21"/>
    </row>
    <row r="195" spans="3:46" ht="20.100000000000001" customHeight="1" x14ac:dyDescent="0.3">
      <c r="C195" s="21"/>
      <c r="J195" s="12">
        <v>97</v>
      </c>
      <c r="K195" s="12">
        <v>25</v>
      </c>
      <c r="L195" s="12">
        <v>1</v>
      </c>
      <c r="M195" s="14" t="str">
        <f t="shared" ref="M195:M218" si="28">IF(Con_1_DatesOK?,"Y"&amp;K195&amp;"-Q"&amp;L195,"")</f>
        <v/>
      </c>
      <c r="N195" s="5" t="b">
        <f t="shared" ref="N195:N218" si="29">K195&lt;=GFY_Span_Count</f>
        <v>0</v>
      </c>
      <c r="O195" s="73" t="str">
        <f t="shared" ref="O195:O218" si="30">IF(J195=1,GFY_Y1D1,IF(N195,P194+1,""))</f>
        <v/>
      </c>
      <c r="P195" s="73" t="str">
        <f t="shared" si="26"/>
        <v/>
      </c>
      <c r="Q195" s="5" t="b">
        <f t="shared" ref="Q195:Q218" si="31">IF(Con_1_DatesOK?,AND(Con_1_StartDate&lt;=P195,Con_1_EndDate&gt;=O195),FALSE)</f>
        <v>0</v>
      </c>
      <c r="R195" s="5" t="b">
        <f t="shared" si="24"/>
        <v>0</v>
      </c>
      <c r="S195" s="14" t="str">
        <f t="shared" ref="S195:S218" si="32">IF(Q195,INDEX(GFY_RowHeadx30,K195)&amp;"-Q"&amp;L195,"")</f>
        <v/>
      </c>
      <c r="T195" s="14" t="str">
        <f t="shared" si="27"/>
        <v/>
      </c>
      <c r="AR195" s="23"/>
      <c r="AS195" s="23"/>
      <c r="AT195" s="21"/>
    </row>
    <row r="196" spans="3:46" ht="20.100000000000001" customHeight="1" x14ac:dyDescent="0.3">
      <c r="C196" s="21"/>
      <c r="J196" s="12">
        <v>98</v>
      </c>
      <c r="K196" s="12">
        <v>25</v>
      </c>
      <c r="L196" s="12">
        <v>2</v>
      </c>
      <c r="M196" s="14" t="str">
        <f t="shared" si="28"/>
        <v/>
      </c>
      <c r="N196" s="5" t="b">
        <f t="shared" si="29"/>
        <v>0</v>
      </c>
      <c r="O196" s="73" t="str">
        <f t="shared" si="30"/>
        <v/>
      </c>
      <c r="P196" s="73" t="str">
        <f t="shared" si="26"/>
        <v/>
      </c>
      <c r="Q196" s="5" t="b">
        <f t="shared" si="31"/>
        <v>0</v>
      </c>
      <c r="R196" s="5" t="b">
        <f t="shared" si="24"/>
        <v>0</v>
      </c>
      <c r="S196" s="14" t="str">
        <f t="shared" si="32"/>
        <v/>
      </c>
      <c r="T196" s="14" t="str">
        <f t="shared" si="27"/>
        <v/>
      </c>
      <c r="AR196" s="23"/>
      <c r="AS196" s="23"/>
      <c r="AT196" s="21"/>
    </row>
    <row r="197" spans="3:46" ht="20.100000000000001" customHeight="1" x14ac:dyDescent="0.3">
      <c r="C197" s="21"/>
      <c r="J197" s="12">
        <v>99</v>
      </c>
      <c r="K197" s="12">
        <v>25</v>
      </c>
      <c r="L197" s="12">
        <v>3</v>
      </c>
      <c r="M197" s="14" t="str">
        <f t="shared" si="28"/>
        <v/>
      </c>
      <c r="N197" s="5" t="b">
        <f t="shared" si="29"/>
        <v>0</v>
      </c>
      <c r="O197" s="73" t="str">
        <f t="shared" si="30"/>
        <v/>
      </c>
      <c r="P197" s="73" t="str">
        <f t="shared" si="26"/>
        <v/>
      </c>
      <c r="Q197" s="5" t="b">
        <f t="shared" si="31"/>
        <v>0</v>
      </c>
      <c r="R197" s="5" t="b">
        <f t="shared" si="24"/>
        <v>0</v>
      </c>
      <c r="S197" s="14" t="str">
        <f t="shared" si="32"/>
        <v/>
      </c>
      <c r="T197" s="14" t="str">
        <f t="shared" si="27"/>
        <v/>
      </c>
      <c r="AR197" s="23"/>
      <c r="AS197" s="23"/>
      <c r="AT197" s="21"/>
    </row>
    <row r="198" spans="3:46" ht="20.100000000000001" customHeight="1" x14ac:dyDescent="0.3">
      <c r="C198" s="21"/>
      <c r="J198" s="12">
        <v>100</v>
      </c>
      <c r="K198" s="12">
        <v>25</v>
      </c>
      <c r="L198" s="12">
        <v>4</v>
      </c>
      <c r="M198" s="14" t="str">
        <f t="shared" si="28"/>
        <v/>
      </c>
      <c r="N198" s="5" t="b">
        <f t="shared" si="29"/>
        <v>0</v>
      </c>
      <c r="O198" s="73" t="str">
        <f t="shared" si="30"/>
        <v/>
      </c>
      <c r="P198" s="73" t="str">
        <f t="shared" si="26"/>
        <v/>
      </c>
      <c r="Q198" s="5" t="b">
        <f t="shared" si="31"/>
        <v>0</v>
      </c>
      <c r="R198" s="5" t="b">
        <f t="shared" si="24"/>
        <v>0</v>
      </c>
      <c r="S198" s="14" t="str">
        <f t="shared" si="32"/>
        <v/>
      </c>
      <c r="T198" s="14" t="str">
        <f t="shared" si="27"/>
        <v/>
      </c>
      <c r="AR198" s="23"/>
      <c r="AS198" s="23"/>
      <c r="AT198" s="21"/>
    </row>
    <row r="199" spans="3:46" ht="20.100000000000001" customHeight="1" x14ac:dyDescent="0.3">
      <c r="C199" s="21"/>
      <c r="J199" s="12">
        <v>101</v>
      </c>
      <c r="K199" s="12">
        <v>26</v>
      </c>
      <c r="L199" s="12">
        <v>1</v>
      </c>
      <c r="M199" s="14" t="str">
        <f t="shared" si="28"/>
        <v/>
      </c>
      <c r="N199" s="5" t="b">
        <f t="shared" si="29"/>
        <v>0</v>
      </c>
      <c r="O199" s="73" t="str">
        <f t="shared" si="30"/>
        <v/>
      </c>
      <c r="P199" s="73" t="str">
        <f t="shared" si="26"/>
        <v/>
      </c>
      <c r="Q199" s="5" t="b">
        <f t="shared" si="31"/>
        <v>0</v>
      </c>
      <c r="R199" s="5" t="b">
        <f t="shared" si="24"/>
        <v>0</v>
      </c>
      <c r="S199" s="14" t="str">
        <f t="shared" si="32"/>
        <v/>
      </c>
      <c r="T199" s="14" t="str">
        <f t="shared" si="27"/>
        <v/>
      </c>
      <c r="AR199" s="23"/>
      <c r="AS199" s="23"/>
      <c r="AT199" s="21"/>
    </row>
    <row r="200" spans="3:46" ht="20.100000000000001" customHeight="1" x14ac:dyDescent="0.3">
      <c r="C200" s="21"/>
      <c r="J200" s="12">
        <v>102</v>
      </c>
      <c r="K200" s="12">
        <v>26</v>
      </c>
      <c r="L200" s="12">
        <v>2</v>
      </c>
      <c r="M200" s="14" t="str">
        <f t="shared" si="28"/>
        <v/>
      </c>
      <c r="N200" s="5" t="b">
        <f t="shared" si="29"/>
        <v>0</v>
      </c>
      <c r="O200" s="73" t="str">
        <f t="shared" si="30"/>
        <v/>
      </c>
      <c r="P200" s="73" t="str">
        <f t="shared" si="26"/>
        <v/>
      </c>
      <c r="Q200" s="5" t="b">
        <f t="shared" si="31"/>
        <v>0</v>
      </c>
      <c r="R200" s="5" t="b">
        <f t="shared" si="24"/>
        <v>0</v>
      </c>
      <c r="S200" s="14" t="str">
        <f t="shared" si="32"/>
        <v/>
      </c>
      <c r="T200" s="14" t="str">
        <f t="shared" si="27"/>
        <v/>
      </c>
      <c r="AR200" s="23"/>
      <c r="AS200" s="23"/>
      <c r="AT200" s="21"/>
    </row>
    <row r="201" spans="3:46" ht="20.100000000000001" customHeight="1" x14ac:dyDescent="0.3">
      <c r="C201" s="21"/>
      <c r="J201" s="12">
        <v>103</v>
      </c>
      <c r="K201" s="12">
        <v>26</v>
      </c>
      <c r="L201" s="12">
        <v>3</v>
      </c>
      <c r="M201" s="14" t="str">
        <f t="shared" si="28"/>
        <v/>
      </c>
      <c r="N201" s="5" t="b">
        <f t="shared" si="29"/>
        <v>0</v>
      </c>
      <c r="O201" s="73" t="str">
        <f t="shared" si="30"/>
        <v/>
      </c>
      <c r="P201" s="73" t="str">
        <f t="shared" si="26"/>
        <v/>
      </c>
      <c r="Q201" s="5" t="b">
        <f t="shared" si="31"/>
        <v>0</v>
      </c>
      <c r="R201" s="5" t="b">
        <f t="shared" si="24"/>
        <v>0</v>
      </c>
      <c r="S201" s="14" t="str">
        <f t="shared" si="32"/>
        <v/>
      </c>
      <c r="T201" s="14" t="str">
        <f t="shared" si="27"/>
        <v/>
      </c>
      <c r="AR201" s="23"/>
      <c r="AS201" s="23"/>
      <c r="AT201" s="21"/>
    </row>
    <row r="202" spans="3:46" ht="20.100000000000001" customHeight="1" x14ac:dyDescent="0.3">
      <c r="C202" s="21"/>
      <c r="J202" s="12">
        <v>104</v>
      </c>
      <c r="K202" s="12">
        <v>26</v>
      </c>
      <c r="L202" s="12">
        <v>4</v>
      </c>
      <c r="M202" s="14" t="str">
        <f t="shared" si="28"/>
        <v/>
      </c>
      <c r="N202" s="5" t="b">
        <f t="shared" si="29"/>
        <v>0</v>
      </c>
      <c r="O202" s="73" t="str">
        <f t="shared" si="30"/>
        <v/>
      </c>
      <c r="P202" s="73" t="str">
        <f t="shared" si="26"/>
        <v/>
      </c>
      <c r="Q202" s="5" t="b">
        <f t="shared" si="31"/>
        <v>0</v>
      </c>
      <c r="R202" s="5" t="b">
        <f t="shared" si="24"/>
        <v>0</v>
      </c>
      <c r="S202" s="14" t="str">
        <f t="shared" si="32"/>
        <v/>
      </c>
      <c r="T202" s="14" t="str">
        <f t="shared" si="27"/>
        <v/>
      </c>
      <c r="AR202" s="23"/>
      <c r="AS202" s="23"/>
      <c r="AT202" s="21"/>
    </row>
    <row r="203" spans="3:46" ht="20.100000000000001" customHeight="1" x14ac:dyDescent="0.3">
      <c r="C203" s="21"/>
      <c r="J203" s="12">
        <v>105</v>
      </c>
      <c r="K203" s="12">
        <v>27</v>
      </c>
      <c r="L203" s="12">
        <v>1</v>
      </c>
      <c r="M203" s="14" t="str">
        <f t="shared" si="28"/>
        <v/>
      </c>
      <c r="N203" s="5" t="b">
        <f t="shared" si="29"/>
        <v>0</v>
      </c>
      <c r="O203" s="73" t="str">
        <f t="shared" si="30"/>
        <v/>
      </c>
      <c r="P203" s="73" t="str">
        <f t="shared" si="26"/>
        <v/>
      </c>
      <c r="Q203" s="5" t="b">
        <f t="shared" si="31"/>
        <v>0</v>
      </c>
      <c r="R203" s="5" t="b">
        <f t="shared" si="24"/>
        <v>0</v>
      </c>
      <c r="S203" s="14" t="str">
        <f t="shared" si="32"/>
        <v/>
      </c>
      <c r="T203" s="14" t="str">
        <f t="shared" si="27"/>
        <v/>
      </c>
      <c r="AR203" s="23"/>
      <c r="AS203" s="23"/>
      <c r="AT203" s="21"/>
    </row>
    <row r="204" spans="3:46" ht="20.100000000000001" customHeight="1" x14ac:dyDescent="0.3">
      <c r="C204" s="21"/>
      <c r="J204" s="12">
        <v>106</v>
      </c>
      <c r="K204" s="12">
        <v>27</v>
      </c>
      <c r="L204" s="12">
        <v>2</v>
      </c>
      <c r="M204" s="14" t="str">
        <f t="shared" si="28"/>
        <v/>
      </c>
      <c r="N204" s="5" t="b">
        <f t="shared" si="29"/>
        <v>0</v>
      </c>
      <c r="O204" s="73" t="str">
        <f t="shared" si="30"/>
        <v/>
      </c>
      <c r="P204" s="73" t="str">
        <f t="shared" si="26"/>
        <v/>
      </c>
      <c r="Q204" s="5" t="b">
        <f t="shared" si="31"/>
        <v>0</v>
      </c>
      <c r="R204" s="5" t="b">
        <f t="shared" si="24"/>
        <v>0</v>
      </c>
      <c r="S204" s="14" t="str">
        <f t="shared" si="32"/>
        <v/>
      </c>
      <c r="T204" s="14" t="str">
        <f t="shared" si="27"/>
        <v/>
      </c>
      <c r="AR204" s="23"/>
      <c r="AS204" s="23"/>
      <c r="AT204" s="21"/>
    </row>
    <row r="205" spans="3:46" ht="20.100000000000001" customHeight="1" x14ac:dyDescent="0.3">
      <c r="C205" s="21"/>
      <c r="J205" s="12">
        <v>107</v>
      </c>
      <c r="K205" s="12">
        <v>27</v>
      </c>
      <c r="L205" s="12">
        <v>3</v>
      </c>
      <c r="M205" s="14" t="str">
        <f t="shared" si="28"/>
        <v/>
      </c>
      <c r="N205" s="5" t="b">
        <f t="shared" si="29"/>
        <v>0</v>
      </c>
      <c r="O205" s="73" t="str">
        <f t="shared" si="30"/>
        <v/>
      </c>
      <c r="P205" s="73" t="str">
        <f t="shared" si="26"/>
        <v/>
      </c>
      <c r="Q205" s="5" t="b">
        <f t="shared" si="31"/>
        <v>0</v>
      </c>
      <c r="R205" s="5" t="b">
        <f t="shared" si="24"/>
        <v>0</v>
      </c>
      <c r="S205" s="14" t="str">
        <f t="shared" si="32"/>
        <v/>
      </c>
      <c r="T205" s="14" t="str">
        <f t="shared" si="27"/>
        <v/>
      </c>
      <c r="AR205" s="23"/>
      <c r="AS205" s="23"/>
      <c r="AT205" s="21"/>
    </row>
    <row r="206" spans="3:46" ht="20.100000000000001" customHeight="1" x14ac:dyDescent="0.3">
      <c r="C206" s="21"/>
      <c r="J206" s="12">
        <v>108</v>
      </c>
      <c r="K206" s="12">
        <v>27</v>
      </c>
      <c r="L206" s="12">
        <v>4</v>
      </c>
      <c r="M206" s="14" t="str">
        <f t="shared" si="28"/>
        <v/>
      </c>
      <c r="N206" s="5" t="b">
        <f t="shared" si="29"/>
        <v>0</v>
      </c>
      <c r="O206" s="73" t="str">
        <f t="shared" si="30"/>
        <v/>
      </c>
      <c r="P206" s="73" t="str">
        <f t="shared" si="26"/>
        <v/>
      </c>
      <c r="Q206" s="5" t="b">
        <f t="shared" si="31"/>
        <v>0</v>
      </c>
      <c r="R206" s="5" t="b">
        <f t="shared" si="24"/>
        <v>0</v>
      </c>
      <c r="S206" s="14" t="str">
        <f t="shared" si="32"/>
        <v/>
      </c>
      <c r="T206" s="14" t="str">
        <f t="shared" si="27"/>
        <v/>
      </c>
      <c r="AR206" s="23"/>
      <c r="AS206" s="23"/>
      <c r="AT206" s="21"/>
    </row>
    <row r="207" spans="3:46" ht="20.100000000000001" customHeight="1" x14ac:dyDescent="0.3">
      <c r="C207" s="21"/>
      <c r="J207" s="12">
        <v>109</v>
      </c>
      <c r="K207" s="12">
        <v>28</v>
      </c>
      <c r="L207" s="12">
        <v>1</v>
      </c>
      <c r="M207" s="14" t="str">
        <f t="shared" si="28"/>
        <v/>
      </c>
      <c r="N207" s="5" t="b">
        <f t="shared" si="29"/>
        <v>0</v>
      </c>
      <c r="O207" s="73" t="str">
        <f t="shared" si="30"/>
        <v/>
      </c>
      <c r="P207" s="73" t="str">
        <f t="shared" si="26"/>
        <v/>
      </c>
      <c r="Q207" s="5" t="b">
        <f t="shared" si="31"/>
        <v>0</v>
      </c>
      <c r="R207" s="5" t="b">
        <f t="shared" si="24"/>
        <v>0</v>
      </c>
      <c r="S207" s="14" t="str">
        <f t="shared" si="32"/>
        <v/>
      </c>
      <c r="T207" s="14" t="str">
        <f t="shared" si="27"/>
        <v/>
      </c>
      <c r="AR207" s="23"/>
      <c r="AS207" s="23"/>
      <c r="AT207" s="21"/>
    </row>
    <row r="208" spans="3:46" ht="20.100000000000001" customHeight="1" x14ac:dyDescent="0.3">
      <c r="C208" s="21"/>
      <c r="J208" s="12">
        <v>110</v>
      </c>
      <c r="K208" s="12">
        <v>28</v>
      </c>
      <c r="L208" s="12">
        <v>2</v>
      </c>
      <c r="M208" s="14" t="str">
        <f t="shared" si="28"/>
        <v/>
      </c>
      <c r="N208" s="5" t="b">
        <f t="shared" si="29"/>
        <v>0</v>
      </c>
      <c r="O208" s="73" t="str">
        <f t="shared" si="30"/>
        <v/>
      </c>
      <c r="P208" s="73" t="str">
        <f t="shared" si="26"/>
        <v/>
      </c>
      <c r="Q208" s="5" t="b">
        <f t="shared" si="31"/>
        <v>0</v>
      </c>
      <c r="R208" s="5" t="b">
        <f t="shared" si="24"/>
        <v>0</v>
      </c>
      <c r="S208" s="14" t="str">
        <f t="shared" si="32"/>
        <v/>
      </c>
      <c r="T208" s="14" t="str">
        <f t="shared" si="27"/>
        <v/>
      </c>
      <c r="AR208" s="23"/>
      <c r="AS208" s="23"/>
      <c r="AT208" s="21"/>
    </row>
    <row r="209" spans="3:46" ht="20.100000000000001" customHeight="1" x14ac:dyDescent="0.3">
      <c r="C209" s="21"/>
      <c r="J209" s="12">
        <v>111</v>
      </c>
      <c r="K209" s="12">
        <v>28</v>
      </c>
      <c r="L209" s="12">
        <v>3</v>
      </c>
      <c r="M209" s="14" t="str">
        <f t="shared" si="28"/>
        <v/>
      </c>
      <c r="N209" s="5" t="b">
        <f t="shared" si="29"/>
        <v>0</v>
      </c>
      <c r="O209" s="73" t="str">
        <f t="shared" si="30"/>
        <v/>
      </c>
      <c r="P209" s="73" t="str">
        <f t="shared" si="26"/>
        <v/>
      </c>
      <c r="Q209" s="5" t="b">
        <f t="shared" si="31"/>
        <v>0</v>
      </c>
      <c r="R209" s="5" t="b">
        <f t="shared" si="24"/>
        <v>0</v>
      </c>
      <c r="S209" s="14" t="str">
        <f t="shared" si="32"/>
        <v/>
      </c>
      <c r="T209" s="14" t="str">
        <f t="shared" si="27"/>
        <v/>
      </c>
      <c r="AR209" s="23"/>
      <c r="AS209" s="23"/>
      <c r="AT209" s="21"/>
    </row>
    <row r="210" spans="3:46" ht="20.100000000000001" customHeight="1" x14ac:dyDescent="0.3">
      <c r="C210" s="21"/>
      <c r="J210" s="12">
        <v>112</v>
      </c>
      <c r="K210" s="12">
        <v>28</v>
      </c>
      <c r="L210" s="12">
        <v>4</v>
      </c>
      <c r="M210" s="14" t="str">
        <f t="shared" si="28"/>
        <v/>
      </c>
      <c r="N210" s="5" t="b">
        <f t="shared" si="29"/>
        <v>0</v>
      </c>
      <c r="O210" s="73" t="str">
        <f t="shared" si="30"/>
        <v/>
      </c>
      <c r="P210" s="73" t="str">
        <f t="shared" si="26"/>
        <v/>
      </c>
      <c r="Q210" s="5" t="b">
        <f t="shared" si="31"/>
        <v>0</v>
      </c>
      <c r="R210" s="5" t="b">
        <f t="shared" si="24"/>
        <v>0</v>
      </c>
      <c r="S210" s="14" t="str">
        <f t="shared" si="32"/>
        <v/>
      </c>
      <c r="T210" s="14" t="str">
        <f t="shared" si="27"/>
        <v/>
      </c>
      <c r="AR210" s="23"/>
      <c r="AS210" s="23"/>
      <c r="AT210" s="21"/>
    </row>
    <row r="211" spans="3:46" ht="20.100000000000001" customHeight="1" x14ac:dyDescent="0.3">
      <c r="C211" s="21"/>
      <c r="J211" s="12">
        <v>113</v>
      </c>
      <c r="K211" s="12">
        <v>29</v>
      </c>
      <c r="L211" s="12">
        <v>1</v>
      </c>
      <c r="M211" s="14" t="str">
        <f t="shared" si="28"/>
        <v/>
      </c>
      <c r="N211" s="5" t="b">
        <f t="shared" si="29"/>
        <v>0</v>
      </c>
      <c r="O211" s="73" t="str">
        <f t="shared" si="30"/>
        <v/>
      </c>
      <c r="P211" s="73" t="str">
        <f t="shared" si="26"/>
        <v/>
      </c>
      <c r="Q211" s="5" t="b">
        <f t="shared" si="31"/>
        <v>0</v>
      </c>
      <c r="R211" s="5" t="b">
        <f t="shared" si="24"/>
        <v>0</v>
      </c>
      <c r="S211" s="14" t="str">
        <f t="shared" si="32"/>
        <v/>
      </c>
      <c r="T211" s="14" t="str">
        <f t="shared" si="27"/>
        <v/>
      </c>
      <c r="AR211" s="23"/>
      <c r="AS211" s="23"/>
      <c r="AT211" s="21"/>
    </row>
    <row r="212" spans="3:46" ht="20.100000000000001" customHeight="1" x14ac:dyDescent="0.3">
      <c r="C212" s="21"/>
      <c r="J212" s="12">
        <v>114</v>
      </c>
      <c r="K212" s="12">
        <v>29</v>
      </c>
      <c r="L212" s="12">
        <v>2</v>
      </c>
      <c r="M212" s="14" t="str">
        <f t="shared" si="28"/>
        <v/>
      </c>
      <c r="N212" s="5" t="b">
        <f t="shared" si="29"/>
        <v>0</v>
      </c>
      <c r="O212" s="73" t="str">
        <f t="shared" si="30"/>
        <v/>
      </c>
      <c r="P212" s="73" t="str">
        <f t="shared" si="26"/>
        <v/>
      </c>
      <c r="Q212" s="5" t="b">
        <f t="shared" si="31"/>
        <v>0</v>
      </c>
      <c r="R212" s="5" t="b">
        <f t="shared" si="24"/>
        <v>0</v>
      </c>
      <c r="S212" s="14" t="str">
        <f t="shared" si="32"/>
        <v/>
      </c>
      <c r="T212" s="14" t="str">
        <f t="shared" si="27"/>
        <v/>
      </c>
      <c r="AR212" s="23"/>
      <c r="AS212" s="23"/>
      <c r="AT212" s="21"/>
    </row>
    <row r="213" spans="3:46" ht="20.100000000000001" customHeight="1" x14ac:dyDescent="0.3">
      <c r="C213" s="21"/>
      <c r="J213" s="12">
        <v>115</v>
      </c>
      <c r="K213" s="12">
        <v>29</v>
      </c>
      <c r="L213" s="12">
        <v>3</v>
      </c>
      <c r="M213" s="14" t="str">
        <f t="shared" si="28"/>
        <v/>
      </c>
      <c r="N213" s="5" t="b">
        <f t="shared" si="29"/>
        <v>0</v>
      </c>
      <c r="O213" s="73" t="str">
        <f t="shared" si="30"/>
        <v/>
      </c>
      <c r="P213" s="73" t="str">
        <f t="shared" si="26"/>
        <v/>
      </c>
      <c r="Q213" s="5" t="b">
        <f t="shared" si="31"/>
        <v>0</v>
      </c>
      <c r="R213" s="5" t="b">
        <f t="shared" si="24"/>
        <v>0</v>
      </c>
      <c r="S213" s="14" t="str">
        <f t="shared" si="32"/>
        <v/>
      </c>
      <c r="T213" s="14" t="str">
        <f t="shared" si="27"/>
        <v/>
      </c>
      <c r="AR213" s="23"/>
      <c r="AS213" s="23"/>
      <c r="AT213" s="21"/>
    </row>
    <row r="214" spans="3:46" ht="20.100000000000001" customHeight="1" x14ac:dyDescent="0.3">
      <c r="C214" s="21"/>
      <c r="J214" s="12">
        <v>116</v>
      </c>
      <c r="K214" s="12">
        <v>29</v>
      </c>
      <c r="L214" s="12">
        <v>4</v>
      </c>
      <c r="M214" s="14" t="str">
        <f t="shared" si="28"/>
        <v/>
      </c>
      <c r="N214" s="5" t="b">
        <f t="shared" si="29"/>
        <v>0</v>
      </c>
      <c r="O214" s="73" t="str">
        <f t="shared" si="30"/>
        <v/>
      </c>
      <c r="P214" s="73" t="str">
        <f t="shared" si="26"/>
        <v/>
      </c>
      <c r="Q214" s="5" t="b">
        <f t="shared" si="31"/>
        <v>0</v>
      </c>
      <c r="R214" s="5" t="b">
        <f t="shared" si="24"/>
        <v>0</v>
      </c>
      <c r="S214" s="14" t="str">
        <f t="shared" si="32"/>
        <v/>
      </c>
      <c r="T214" s="14" t="str">
        <f t="shared" si="27"/>
        <v/>
      </c>
      <c r="AR214" s="23"/>
      <c r="AS214" s="23"/>
      <c r="AT214" s="21"/>
    </row>
    <row r="215" spans="3:46" ht="20.100000000000001" customHeight="1" x14ac:dyDescent="0.3">
      <c r="C215" s="21"/>
      <c r="J215" s="12">
        <v>117</v>
      </c>
      <c r="K215" s="12">
        <v>30</v>
      </c>
      <c r="L215" s="12">
        <v>1</v>
      </c>
      <c r="M215" s="14" t="str">
        <f t="shared" si="28"/>
        <v/>
      </c>
      <c r="N215" s="5" t="b">
        <f t="shared" si="29"/>
        <v>0</v>
      </c>
      <c r="O215" s="73" t="str">
        <f t="shared" si="30"/>
        <v/>
      </c>
      <c r="P215" s="73" t="str">
        <f t="shared" si="26"/>
        <v/>
      </c>
      <c r="Q215" s="5" t="b">
        <f t="shared" si="31"/>
        <v>0</v>
      </c>
      <c r="R215" s="5" t="b">
        <f t="shared" si="24"/>
        <v>0</v>
      </c>
      <c r="S215" s="14" t="str">
        <f t="shared" si="32"/>
        <v/>
      </c>
      <c r="T215" s="14" t="str">
        <f t="shared" si="27"/>
        <v/>
      </c>
      <c r="AR215" s="23"/>
      <c r="AS215" s="23"/>
      <c r="AT215" s="21"/>
    </row>
    <row r="216" spans="3:46" ht="20.100000000000001" customHeight="1" x14ac:dyDescent="0.3">
      <c r="C216" s="21"/>
      <c r="J216" s="12">
        <v>118</v>
      </c>
      <c r="K216" s="12">
        <v>30</v>
      </c>
      <c r="L216" s="12">
        <v>2</v>
      </c>
      <c r="M216" s="14" t="str">
        <f t="shared" si="28"/>
        <v/>
      </c>
      <c r="N216" s="5" t="b">
        <f t="shared" si="29"/>
        <v>0</v>
      </c>
      <c r="O216" s="73" t="str">
        <f t="shared" si="30"/>
        <v/>
      </c>
      <c r="P216" s="73" t="str">
        <f t="shared" si="26"/>
        <v/>
      </c>
      <c r="Q216" s="5" t="b">
        <f t="shared" si="31"/>
        <v>0</v>
      </c>
      <c r="R216" s="5" t="b">
        <f t="shared" si="24"/>
        <v>0</v>
      </c>
      <c r="S216" s="14" t="str">
        <f t="shared" si="32"/>
        <v/>
      </c>
      <c r="T216" s="14" t="str">
        <f t="shared" si="27"/>
        <v/>
      </c>
      <c r="AR216" s="23"/>
      <c r="AS216" s="23"/>
      <c r="AT216" s="21"/>
    </row>
    <row r="217" spans="3:46" ht="20.100000000000001" customHeight="1" x14ac:dyDescent="0.3">
      <c r="C217" s="21"/>
      <c r="J217" s="12">
        <v>119</v>
      </c>
      <c r="K217" s="12">
        <v>30</v>
      </c>
      <c r="L217" s="12">
        <v>3</v>
      </c>
      <c r="M217" s="14" t="str">
        <f t="shared" si="28"/>
        <v/>
      </c>
      <c r="N217" s="5" t="b">
        <f t="shared" si="29"/>
        <v>0</v>
      </c>
      <c r="O217" s="73" t="str">
        <f t="shared" si="30"/>
        <v/>
      </c>
      <c r="P217" s="73" t="str">
        <f t="shared" si="26"/>
        <v/>
      </c>
      <c r="Q217" s="5" t="b">
        <f t="shared" si="31"/>
        <v>0</v>
      </c>
      <c r="R217" s="5" t="b">
        <f t="shared" si="24"/>
        <v>0</v>
      </c>
      <c r="S217" s="14" t="str">
        <f t="shared" si="32"/>
        <v/>
      </c>
      <c r="T217" s="14" t="str">
        <f t="shared" si="27"/>
        <v/>
      </c>
      <c r="AR217" s="23"/>
      <c r="AS217" s="23"/>
      <c r="AT217" s="21"/>
    </row>
    <row r="218" spans="3:46" ht="20.100000000000001" customHeight="1" x14ac:dyDescent="0.3">
      <c r="C218" s="21"/>
      <c r="J218" s="12">
        <v>120</v>
      </c>
      <c r="K218" s="12">
        <v>30</v>
      </c>
      <c r="L218" s="12">
        <v>4</v>
      </c>
      <c r="M218" s="14" t="str">
        <f t="shared" si="28"/>
        <v/>
      </c>
      <c r="N218" s="5" t="b">
        <f t="shared" si="29"/>
        <v>0</v>
      </c>
      <c r="O218" s="73" t="str">
        <f t="shared" si="30"/>
        <v/>
      </c>
      <c r="P218" s="73" t="str">
        <f t="shared" si="26"/>
        <v/>
      </c>
      <c r="Q218" s="5" t="b">
        <f t="shared" si="31"/>
        <v>0</v>
      </c>
      <c r="R218" s="5" t="b">
        <f t="shared" si="24"/>
        <v>0</v>
      </c>
      <c r="S218" s="14" t="str">
        <f t="shared" si="32"/>
        <v/>
      </c>
      <c r="T218" s="14" t="str">
        <f t="shared" si="27"/>
        <v/>
      </c>
      <c r="AR218" s="23"/>
      <c r="AS218" s="23"/>
      <c r="AT218" s="21"/>
    </row>
    <row r="219" spans="3:46" ht="14.4" thickBot="1" x14ac:dyDescent="0.35">
      <c r="C219" s="21"/>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24"/>
      <c r="AS219" s="23"/>
      <c r="AT219" s="21"/>
    </row>
    <row r="220" spans="3:46" x14ac:dyDescent="0.3">
      <c r="C220" s="21"/>
      <c r="AR220" s="23"/>
      <c r="AS220" s="23"/>
      <c r="AT220" s="21"/>
    </row>
    <row r="221" spans="3:46" x14ac:dyDescent="0.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row>
  </sheetData>
  <mergeCells count="1">
    <mergeCell ref="K35:P35"/>
  </mergeCells>
  <phoneticPr fontId="1" type="noConversion"/>
  <conditionalFormatting sqref="J80 K46:M46 O46:P46 O37:P44 K37:M44 J60:R75 J50:R53 K54:R54">
    <cfRule type="cellIs" dxfId="215" priority="50" stopIfTrue="1" operator="equal">
      <formula>FALSE</formula>
    </cfRule>
    <cfRule type="cellIs" dxfId="214" priority="51" stopIfTrue="1" operator="equal">
      <formula>TRUE</formula>
    </cfRule>
  </conditionalFormatting>
  <conditionalFormatting sqref="N99:N218 Q99:R218">
    <cfRule type="cellIs" dxfId="213" priority="46" stopIfTrue="1" operator="equal">
      <formula>FALSE</formula>
    </cfRule>
    <cfRule type="cellIs" dxfId="212" priority="47" stopIfTrue="1" operator="equal">
      <formula>TRUE</formula>
    </cfRule>
  </conditionalFormatting>
  <conditionalFormatting sqref="J94:AM94">
    <cfRule type="cellIs" dxfId="211" priority="41" stopIfTrue="1" operator="equal">
      <formula>""</formula>
    </cfRule>
  </conditionalFormatting>
  <conditionalFormatting sqref="J59:R59 L55:L59">
    <cfRule type="cellIs" dxfId="210" priority="39" stopIfTrue="1" operator="equal">
      <formula>FALSE</formula>
    </cfRule>
    <cfRule type="cellIs" dxfId="209" priority="40" stopIfTrue="1" operator="equal">
      <formula>TRUE</formula>
    </cfRule>
  </conditionalFormatting>
  <conditionalFormatting sqref="J55:L55 N55">
    <cfRule type="cellIs" dxfId="208" priority="37" stopIfTrue="1" operator="equal">
      <formula>FALSE</formula>
    </cfRule>
    <cfRule type="cellIs" dxfId="207" priority="38" stopIfTrue="1" operator="equal">
      <formula>TRUE</formula>
    </cfRule>
  </conditionalFormatting>
  <conditionalFormatting sqref="J56:L56 O56">
    <cfRule type="cellIs" dxfId="206" priority="35" stopIfTrue="1" operator="equal">
      <formula>FALSE</formula>
    </cfRule>
    <cfRule type="cellIs" dxfId="205" priority="36" stopIfTrue="1" operator="equal">
      <formula>TRUE</formula>
    </cfRule>
  </conditionalFormatting>
  <conditionalFormatting sqref="J57:L57 P57:Q57">
    <cfRule type="cellIs" dxfId="204" priority="33" stopIfTrue="1" operator="equal">
      <formula>FALSE</formula>
    </cfRule>
    <cfRule type="cellIs" dxfId="203" priority="34" stopIfTrue="1" operator="equal">
      <formula>TRUE</formula>
    </cfRule>
  </conditionalFormatting>
  <conditionalFormatting sqref="J58:L58 R58">
    <cfRule type="cellIs" dxfId="202" priority="31" stopIfTrue="1" operator="equal">
      <formula>FALSE</formula>
    </cfRule>
    <cfRule type="cellIs" dxfId="201" priority="32" stopIfTrue="1" operator="equal">
      <formula>TRUE</formula>
    </cfRule>
  </conditionalFormatting>
  <conditionalFormatting sqref="M55">
    <cfRule type="cellIs" dxfId="200" priority="29" stopIfTrue="1" operator="equal">
      <formula>FALSE</formula>
    </cfRule>
    <cfRule type="cellIs" dxfId="199" priority="30" stopIfTrue="1" operator="equal">
      <formula>TRUE</formula>
    </cfRule>
  </conditionalFormatting>
  <conditionalFormatting sqref="M56">
    <cfRule type="cellIs" dxfId="198" priority="27" stopIfTrue="1" operator="equal">
      <formula>FALSE</formula>
    </cfRule>
    <cfRule type="cellIs" dxfId="197" priority="28" stopIfTrue="1" operator="equal">
      <formula>TRUE</formula>
    </cfRule>
  </conditionalFormatting>
  <conditionalFormatting sqref="M57">
    <cfRule type="cellIs" dxfId="196" priority="25" stopIfTrue="1" operator="equal">
      <formula>FALSE</formula>
    </cfRule>
    <cfRule type="cellIs" dxfId="195" priority="26" stopIfTrue="1" operator="equal">
      <formula>TRUE</formula>
    </cfRule>
  </conditionalFormatting>
  <conditionalFormatting sqref="M58">
    <cfRule type="cellIs" dxfId="194" priority="23" stopIfTrue="1" operator="equal">
      <formula>FALSE</formula>
    </cfRule>
    <cfRule type="cellIs" dxfId="193" priority="24" stopIfTrue="1" operator="equal">
      <formula>TRUE</formula>
    </cfRule>
  </conditionalFormatting>
  <conditionalFormatting sqref="N56">
    <cfRule type="cellIs" dxfId="192" priority="21" stopIfTrue="1" operator="equal">
      <formula>FALSE</formula>
    </cfRule>
    <cfRule type="cellIs" dxfId="191" priority="22" stopIfTrue="1" operator="equal">
      <formula>TRUE</formula>
    </cfRule>
  </conditionalFormatting>
  <conditionalFormatting sqref="N57">
    <cfRule type="cellIs" dxfId="190" priority="19" stopIfTrue="1" operator="equal">
      <formula>FALSE</formula>
    </cfRule>
    <cfRule type="cellIs" dxfId="189" priority="20" stopIfTrue="1" operator="equal">
      <formula>TRUE</formula>
    </cfRule>
  </conditionalFormatting>
  <conditionalFormatting sqref="N58">
    <cfRule type="cellIs" dxfId="188" priority="17" stopIfTrue="1" operator="equal">
      <formula>FALSE</formula>
    </cfRule>
    <cfRule type="cellIs" dxfId="187" priority="18" stopIfTrue="1" operator="equal">
      <formula>TRUE</formula>
    </cfRule>
  </conditionalFormatting>
  <conditionalFormatting sqref="O55:Q55">
    <cfRule type="cellIs" dxfId="186" priority="15" stopIfTrue="1" operator="equal">
      <formula>FALSE</formula>
    </cfRule>
    <cfRule type="cellIs" dxfId="185" priority="16" stopIfTrue="1" operator="equal">
      <formula>TRUE</formula>
    </cfRule>
  </conditionalFormatting>
  <conditionalFormatting sqref="R55">
    <cfRule type="cellIs" dxfId="184" priority="13" stopIfTrue="1" operator="equal">
      <formula>FALSE</formula>
    </cfRule>
    <cfRule type="cellIs" dxfId="183" priority="14" stopIfTrue="1" operator="equal">
      <formula>TRUE</formula>
    </cfRule>
  </conditionalFormatting>
  <conditionalFormatting sqref="P56:Q56">
    <cfRule type="cellIs" dxfId="182" priority="11" stopIfTrue="1" operator="equal">
      <formula>FALSE</formula>
    </cfRule>
    <cfRule type="cellIs" dxfId="181" priority="12" stopIfTrue="1" operator="equal">
      <formula>TRUE</formula>
    </cfRule>
  </conditionalFormatting>
  <conditionalFormatting sqref="R56">
    <cfRule type="cellIs" dxfId="180" priority="9" stopIfTrue="1" operator="equal">
      <formula>FALSE</formula>
    </cfRule>
    <cfRule type="cellIs" dxfId="179" priority="10" stopIfTrue="1" operator="equal">
      <formula>TRUE</formula>
    </cfRule>
  </conditionalFormatting>
  <conditionalFormatting sqref="O57">
    <cfRule type="cellIs" dxfId="178" priority="7" stopIfTrue="1" operator="equal">
      <formula>FALSE</formula>
    </cfRule>
    <cfRule type="cellIs" dxfId="177" priority="8" stopIfTrue="1" operator="equal">
      <formula>TRUE</formula>
    </cfRule>
  </conditionalFormatting>
  <conditionalFormatting sqref="R57">
    <cfRule type="cellIs" dxfId="176" priority="5" stopIfTrue="1" operator="equal">
      <formula>FALSE</formula>
    </cfRule>
    <cfRule type="cellIs" dxfId="175" priority="6" stopIfTrue="1" operator="equal">
      <formula>TRUE</formula>
    </cfRule>
  </conditionalFormatting>
  <conditionalFormatting sqref="O58:Q58">
    <cfRule type="cellIs" dxfId="174" priority="3" stopIfTrue="1" operator="equal">
      <formula>FALSE</formula>
    </cfRule>
    <cfRule type="cellIs" dxfId="173" priority="4" stopIfTrue="1" operator="equal">
      <formula>TRUE</formula>
    </cfRule>
  </conditionalFormatting>
  <conditionalFormatting sqref="J54">
    <cfRule type="cellIs" dxfId="172" priority="1" stopIfTrue="1" operator="equal">
      <formula>FALSE</formula>
    </cfRule>
    <cfRule type="cellIs" dxfId="171" priority="2" stopIfTrue="1" operator="equal">
      <formula>TRUE</formula>
    </cfRule>
  </conditionalFormatting>
  <hyperlinks>
    <hyperlink ref="G8" location="HOME!A1" display="HOME"/>
  </hyperlinks>
  <pageMargins left="0.39370078740157483" right="0.39370078740157483" top="0.89" bottom="0.39370078740157483" header="0.19685039370078741" footer="0.19685039370078741"/>
  <pageSetup paperSize="9" scale="49" orientation="landscape" r:id="rId1"/>
  <headerFooter>
    <oddHeader>&amp;C[ PROTECTIVE MARKING TO BE CONFIRMED]</oddHeader>
    <oddFooter>&amp;L&amp;D at &amp;T&amp;C&amp;P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pageSetUpPr fitToPage="1"/>
  </sheetPr>
  <dimension ref="A1:L30"/>
  <sheetViews>
    <sheetView showGridLines="0" topLeftCell="C3" zoomScale="75" zoomScaleNormal="75" workbookViewId="0">
      <selection activeCell="H7" sqref="H7"/>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Cover_Sheet_CRP</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{{title}}</v>
      </c>
      <c r="I6" s="43"/>
      <c r="J6" s="39"/>
      <c r="K6" s="23"/>
      <c r="L6" s="21"/>
    </row>
    <row r="7" spans="1:12" ht="30" customHeight="1" x14ac:dyDescent="0.3">
      <c r="C7" s="21"/>
      <c r="F7" s="48" t="s">
        <v>636</v>
      </c>
      <c r="G7" s="43"/>
      <c r="H7" s="39"/>
      <c r="I7" s="43"/>
      <c r="J7" s="43"/>
      <c r="K7" s="23"/>
      <c r="L7" s="21"/>
    </row>
    <row r="8" spans="1:12" ht="9.9" customHeight="1" x14ac:dyDescent="0.3">
      <c r="C8" s="21"/>
      <c r="G8" s="17"/>
      <c r="K8" s="23"/>
      <c r="L8" s="21"/>
    </row>
    <row r="9" spans="1:12" ht="39.75" customHeight="1" x14ac:dyDescent="0.3">
      <c r="C9" s="21"/>
      <c r="G9" s="8" t="s">
        <v>637</v>
      </c>
      <c r="K9" s="23"/>
      <c r="L9" s="21"/>
    </row>
    <row r="10" spans="1:12" ht="30" customHeight="1" thickBot="1" x14ac:dyDescent="0.35">
      <c r="C10" s="21"/>
      <c r="D10" s="276"/>
      <c r="E10" s="276"/>
      <c r="F10" s="276"/>
      <c r="G10" s="8" t="str">
        <f>"Version "&amp;SYS_Control!H10</f>
        <v>Version 2</v>
      </c>
      <c r="H10" s="276"/>
      <c r="I10" s="276"/>
      <c r="J10" s="276"/>
      <c r="K10" s="276"/>
      <c r="L10" s="21"/>
    </row>
    <row r="11" spans="1:12" ht="18" thickBot="1" x14ac:dyDescent="0.35">
      <c r="A11" s="21"/>
      <c r="B11" s="21"/>
      <c r="C11" s="21"/>
      <c r="D11" s="276"/>
      <c r="E11" s="276"/>
      <c r="F11" s="6" t="s">
        <v>638</v>
      </c>
      <c r="G11" s="6"/>
      <c r="H11" s="6"/>
      <c r="I11" s="6"/>
      <c r="J11" s="6"/>
      <c r="L11" s="21"/>
    </row>
    <row r="12" spans="1:12" ht="15" customHeight="1" x14ac:dyDescent="0.3">
      <c r="C12" s="21"/>
      <c r="D12" s="276"/>
      <c r="E12" s="276"/>
      <c r="F12" s="276"/>
      <c r="G12" s="276"/>
      <c r="H12" s="276"/>
      <c r="I12" s="276"/>
      <c r="J12" s="276"/>
      <c r="K12" s="276"/>
      <c r="L12" s="21"/>
    </row>
    <row r="13" spans="1:12" ht="24.75" customHeight="1" x14ac:dyDescent="0.3">
      <c r="C13" s="21"/>
      <c r="D13" s="276"/>
      <c r="E13" s="276"/>
      <c r="F13" s="276"/>
      <c r="G13" s="277" t="s">
        <v>639</v>
      </c>
      <c r="H13" s="278" t="s">
        <v>636</v>
      </c>
      <c r="I13" s="276"/>
      <c r="J13" s="276"/>
      <c r="K13" s="276"/>
      <c r="L13" s="21"/>
    </row>
    <row r="14" spans="1:12" ht="39" customHeight="1" x14ac:dyDescent="0.3">
      <c r="C14" s="21"/>
      <c r="D14" s="276"/>
      <c r="E14" s="276"/>
      <c r="F14" s="276"/>
      <c r="G14" s="279" t="s">
        <v>640</v>
      </c>
      <c r="H14" s="280" t="s">
        <v>641</v>
      </c>
      <c r="I14" s="276"/>
      <c r="J14" s="276"/>
      <c r="K14" s="276"/>
      <c r="L14" s="21"/>
    </row>
    <row r="15" spans="1:12" ht="24.75" customHeight="1" x14ac:dyDescent="0.3">
      <c r="C15" s="21"/>
      <c r="D15" s="276"/>
      <c r="E15" s="276"/>
      <c r="F15" s="276"/>
      <c r="G15" s="279" t="s">
        <v>642</v>
      </c>
      <c r="H15" s="280" t="s">
        <v>356</v>
      </c>
      <c r="I15" s="276"/>
      <c r="J15" s="276"/>
      <c r="K15" s="276"/>
      <c r="L15" s="21"/>
    </row>
    <row r="16" spans="1:12" ht="24.75" customHeight="1" x14ac:dyDescent="0.3">
      <c r="C16" s="21"/>
      <c r="D16" s="276"/>
      <c r="E16" s="276"/>
      <c r="F16" s="276"/>
      <c r="G16" s="279" t="s">
        <v>643</v>
      </c>
      <c r="H16" s="280" t="s">
        <v>644</v>
      </c>
      <c r="I16" s="276"/>
      <c r="J16" s="276"/>
      <c r="K16" s="276"/>
      <c r="L16" s="21"/>
    </row>
    <row r="17" spans="3:12" ht="24.75" customHeight="1" x14ac:dyDescent="0.3">
      <c r="C17" s="21"/>
      <c r="D17" s="276"/>
      <c r="E17" s="276"/>
      <c r="F17" s="276"/>
      <c r="G17" s="306" t="s">
        <v>645</v>
      </c>
      <c r="H17" s="280" t="s">
        <v>646</v>
      </c>
      <c r="I17" s="276"/>
      <c r="J17" s="276"/>
      <c r="K17" s="276"/>
      <c r="L17" s="21"/>
    </row>
    <row r="18" spans="3:12" ht="13.8" x14ac:dyDescent="0.3">
      <c r="C18" s="21"/>
      <c r="D18" s="276"/>
      <c r="E18" s="276"/>
      <c r="F18" s="276"/>
      <c r="G18" s="307"/>
      <c r="H18" s="280" t="s">
        <v>647</v>
      </c>
      <c r="I18" s="276"/>
      <c r="J18" s="276"/>
      <c r="K18" s="276"/>
      <c r="L18" s="21"/>
    </row>
    <row r="19" spans="3:12" ht="39.6" x14ac:dyDescent="0.3">
      <c r="C19" s="21"/>
      <c r="D19" s="276"/>
      <c r="E19" s="276"/>
      <c r="F19" s="276"/>
      <c r="G19" s="307"/>
      <c r="H19" s="280" t="s">
        <v>648</v>
      </c>
      <c r="I19" s="276"/>
      <c r="J19" s="276"/>
      <c r="K19" s="276"/>
      <c r="L19" s="21"/>
    </row>
    <row r="20" spans="3:12" ht="26.4" x14ac:dyDescent="0.3">
      <c r="C20" s="21"/>
      <c r="D20" s="276"/>
      <c r="E20" s="276"/>
      <c r="F20" s="276"/>
      <c r="G20" s="307"/>
      <c r="H20" s="280" t="s">
        <v>649</v>
      </c>
      <c r="I20" s="276"/>
      <c r="J20" s="276"/>
      <c r="K20" s="276"/>
      <c r="L20" s="21"/>
    </row>
    <row r="21" spans="3:12" ht="26.4" x14ac:dyDescent="0.3">
      <c r="C21" s="21"/>
      <c r="D21" s="276"/>
      <c r="E21" s="276"/>
      <c r="F21" s="276"/>
      <c r="G21" s="307"/>
      <c r="H21" s="280" t="s">
        <v>650</v>
      </c>
      <c r="I21" s="276"/>
      <c r="J21" s="276"/>
      <c r="K21" s="276"/>
      <c r="L21" s="21"/>
    </row>
    <row r="22" spans="3:12" ht="24.75" customHeight="1" x14ac:dyDescent="0.3">
      <c r="C22" s="21"/>
      <c r="D22" s="276"/>
      <c r="E22" s="276"/>
      <c r="F22" s="276"/>
      <c r="G22" s="308"/>
      <c r="H22" s="280" t="s">
        <v>651</v>
      </c>
      <c r="I22" s="276"/>
      <c r="J22" s="276"/>
      <c r="K22" s="276"/>
      <c r="L22" s="21"/>
    </row>
    <row r="23" spans="3:12" ht="24.75" customHeight="1" x14ac:dyDescent="0.3">
      <c r="C23" s="21"/>
      <c r="D23" s="276"/>
      <c r="E23" s="276"/>
      <c r="F23" s="276"/>
      <c r="G23" s="306" t="s">
        <v>652</v>
      </c>
      <c r="H23" s="280" t="s">
        <v>653</v>
      </c>
      <c r="I23" s="276"/>
      <c r="J23" s="276"/>
      <c r="K23" s="276"/>
      <c r="L23" s="21"/>
    </row>
    <row r="24" spans="3:12" ht="24.75" customHeight="1" x14ac:dyDescent="0.3">
      <c r="C24" s="21"/>
      <c r="D24" s="276"/>
      <c r="E24" s="276"/>
      <c r="F24" s="276"/>
      <c r="G24" s="308"/>
      <c r="H24" s="280" t="s">
        <v>654</v>
      </c>
      <c r="I24" s="276"/>
      <c r="J24" s="276"/>
      <c r="K24" s="276"/>
      <c r="L24" s="21"/>
    </row>
    <row r="25" spans="3:12" ht="24.75" customHeight="1" x14ac:dyDescent="0.3">
      <c r="C25" s="21"/>
      <c r="D25" s="276"/>
      <c r="E25" s="276"/>
      <c r="F25" s="276"/>
      <c r="G25" s="279" t="s">
        <v>655</v>
      </c>
      <c r="H25" s="280" t="s">
        <v>656</v>
      </c>
      <c r="I25" s="276"/>
      <c r="J25" s="276"/>
      <c r="K25" s="276"/>
      <c r="L25" s="21"/>
    </row>
    <row r="26" spans="3:12" ht="24.75" customHeight="1" x14ac:dyDescent="0.3">
      <c r="C26" s="21"/>
      <c r="D26" s="276"/>
      <c r="E26" s="276"/>
      <c r="F26" s="276"/>
      <c r="G26" s="281" t="s">
        <v>657</v>
      </c>
      <c r="H26" s="282" t="s">
        <v>658</v>
      </c>
      <c r="I26" s="276"/>
      <c r="J26" s="276"/>
      <c r="K26" s="276"/>
      <c r="L26" s="21"/>
    </row>
    <row r="27" spans="3:12" ht="1.5" customHeight="1" x14ac:dyDescent="0.3">
      <c r="C27" s="21"/>
      <c r="D27" s="276"/>
      <c r="E27" s="276"/>
      <c r="F27" s="276"/>
      <c r="G27" s="276"/>
      <c r="H27" s="276"/>
      <c r="I27" s="276"/>
      <c r="J27" s="276"/>
      <c r="K27" s="276"/>
      <c r="L27" s="21"/>
    </row>
    <row r="28" spans="3:12" ht="12.75" customHeight="1" thickBot="1" x14ac:dyDescent="0.35">
      <c r="C28" s="21"/>
      <c r="D28" s="276"/>
      <c r="E28" s="276"/>
      <c r="F28" s="283"/>
      <c r="G28" s="283"/>
      <c r="H28" s="283"/>
      <c r="I28" s="283"/>
      <c r="J28" s="283"/>
      <c r="K28" s="276"/>
      <c r="L28" s="21"/>
    </row>
    <row r="29" spans="3:12" ht="15" customHeight="1" x14ac:dyDescent="0.3">
      <c r="C29" s="21"/>
      <c r="D29" s="276"/>
      <c r="E29" s="276"/>
      <c r="F29" s="276"/>
      <c r="G29" s="276"/>
      <c r="H29" s="276"/>
      <c r="I29" s="276"/>
      <c r="J29" s="276"/>
      <c r="K29" s="276"/>
      <c r="L29" s="21"/>
    </row>
    <row r="30" spans="3:12" ht="15" customHeight="1" x14ac:dyDescent="0.3">
      <c r="C30" s="21"/>
      <c r="D30" s="21"/>
      <c r="E30" s="21"/>
      <c r="F30" s="21"/>
      <c r="G30" s="21"/>
      <c r="H30" s="21"/>
      <c r="I30" s="21"/>
      <c r="J30" s="21"/>
      <c r="K30" s="21"/>
      <c r="L30" s="21"/>
    </row>
  </sheetData>
  <mergeCells count="2">
    <mergeCell ref="G17:G22"/>
    <mergeCell ref="G23:G24"/>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8"/>
    <pageSetUpPr fitToPage="1"/>
  </sheetPr>
  <dimension ref="A1:L37"/>
  <sheetViews>
    <sheetView showGridLines="0" topLeftCell="C3" zoomScale="75" zoomScaleNormal="75" workbookViewId="0">
      <selection activeCell="H7" sqref="H7"/>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Cover_Sheet_CNR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{{title}}</v>
      </c>
      <c r="I6" s="43"/>
      <c r="J6" s="39"/>
      <c r="K6" s="23"/>
      <c r="L6" s="21"/>
    </row>
    <row r="7" spans="1:12" ht="30" customHeight="1" x14ac:dyDescent="0.3">
      <c r="C7" s="21"/>
      <c r="F7" s="48" t="s">
        <v>281</v>
      </c>
      <c r="G7" s="43"/>
      <c r="H7" s="39"/>
      <c r="I7" s="43"/>
      <c r="J7" s="43"/>
      <c r="K7" s="23"/>
      <c r="L7" s="21"/>
    </row>
    <row r="8" spans="1:12" ht="9.9" customHeight="1" x14ac:dyDescent="0.3">
      <c r="C8" s="21"/>
      <c r="G8" s="17"/>
      <c r="K8" s="23"/>
      <c r="L8" s="21"/>
    </row>
    <row r="9" spans="1:12" ht="39.75" customHeight="1" x14ac:dyDescent="0.3">
      <c r="C9" s="21"/>
      <c r="G9" s="8" t="s">
        <v>637</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638</v>
      </c>
      <c r="G11" s="6"/>
      <c r="H11" s="6"/>
      <c r="I11" s="6"/>
      <c r="J11" s="6"/>
      <c r="L11" s="21"/>
    </row>
    <row r="12" spans="1:12" ht="15" customHeight="1" x14ac:dyDescent="0.3">
      <c r="C12" s="21"/>
      <c r="D12" s="276"/>
      <c r="E12" s="276"/>
      <c r="F12" s="276"/>
      <c r="G12" s="276"/>
      <c r="H12" s="276"/>
      <c r="I12" s="276"/>
      <c r="J12" s="276"/>
      <c r="K12" s="276"/>
      <c r="L12" s="21"/>
    </row>
    <row r="13" spans="1:12" ht="24.75" customHeight="1" x14ac:dyDescent="0.3">
      <c r="C13" s="21"/>
      <c r="D13" s="276"/>
      <c r="E13" s="276"/>
      <c r="F13" s="276"/>
      <c r="G13" s="284" t="s">
        <v>639</v>
      </c>
      <c r="H13" s="285" t="s">
        <v>281</v>
      </c>
      <c r="I13" s="276"/>
      <c r="J13" s="276"/>
      <c r="K13" s="276"/>
      <c r="L13" s="21"/>
    </row>
    <row r="14" spans="1:12" ht="39" customHeight="1" x14ac:dyDescent="0.3">
      <c r="C14" s="21"/>
      <c r="D14" s="276"/>
      <c r="E14" s="276"/>
      <c r="F14" s="276"/>
      <c r="G14" s="286" t="s">
        <v>640</v>
      </c>
      <c r="H14" s="287" t="s">
        <v>659</v>
      </c>
      <c r="I14" s="276"/>
      <c r="J14" s="276"/>
      <c r="K14" s="276"/>
      <c r="L14" s="21"/>
    </row>
    <row r="15" spans="1:12" ht="24.75" customHeight="1" x14ac:dyDescent="0.3">
      <c r="C15" s="21"/>
      <c r="D15" s="276"/>
      <c r="E15" s="276"/>
      <c r="F15" s="276"/>
      <c r="G15" s="286" t="s">
        <v>642</v>
      </c>
      <c r="H15" s="287" t="s">
        <v>277</v>
      </c>
      <c r="I15" s="276"/>
      <c r="J15" s="276"/>
      <c r="K15" s="276"/>
      <c r="L15" s="21"/>
    </row>
    <row r="16" spans="1:12" ht="24.75" customHeight="1" x14ac:dyDescent="0.3">
      <c r="C16" s="21"/>
      <c r="D16" s="276"/>
      <c r="E16" s="276"/>
      <c r="F16" s="276"/>
      <c r="G16" s="286" t="s">
        <v>643</v>
      </c>
      <c r="H16" s="287" t="s">
        <v>660</v>
      </c>
      <c r="I16" s="276"/>
      <c r="J16" s="276"/>
      <c r="K16" s="276"/>
      <c r="L16" s="21"/>
    </row>
    <row r="17" spans="3:12" ht="24.75" customHeight="1" x14ac:dyDescent="0.3">
      <c r="C17" s="21"/>
      <c r="D17" s="276"/>
      <c r="E17" s="276"/>
      <c r="F17" s="276"/>
      <c r="G17" s="309" t="s">
        <v>645</v>
      </c>
      <c r="H17" s="287" t="s">
        <v>661</v>
      </c>
      <c r="I17" s="276"/>
      <c r="J17" s="276"/>
      <c r="K17" s="276"/>
      <c r="L17" s="21"/>
    </row>
    <row r="18" spans="3:12" ht="24.75" customHeight="1" x14ac:dyDescent="0.3">
      <c r="C18" s="21"/>
      <c r="D18" s="276"/>
      <c r="E18" s="276"/>
      <c r="F18" s="276"/>
      <c r="G18" s="307"/>
      <c r="H18" s="287" t="s">
        <v>662</v>
      </c>
      <c r="I18" s="276"/>
      <c r="J18" s="276"/>
      <c r="K18" s="276"/>
      <c r="L18" s="21"/>
    </row>
    <row r="19" spans="3:12" ht="24.75" customHeight="1" x14ac:dyDescent="0.3">
      <c r="C19" s="21"/>
      <c r="D19" s="276"/>
      <c r="E19" s="276"/>
      <c r="F19" s="276"/>
      <c r="G19" s="307"/>
      <c r="H19" s="287" t="s">
        <v>663</v>
      </c>
      <c r="I19" s="276"/>
      <c r="J19" s="276"/>
      <c r="K19" s="276"/>
      <c r="L19" s="21"/>
    </row>
    <row r="20" spans="3:12" ht="24.75" customHeight="1" x14ac:dyDescent="0.3">
      <c r="C20" s="21"/>
      <c r="D20" s="276"/>
      <c r="E20" s="276"/>
      <c r="F20" s="276"/>
      <c r="G20" s="307"/>
      <c r="H20" s="287" t="s">
        <v>664</v>
      </c>
      <c r="I20" s="276"/>
      <c r="J20" s="276"/>
      <c r="K20" s="276"/>
      <c r="L20" s="21"/>
    </row>
    <row r="21" spans="3:12" ht="24.75" customHeight="1" x14ac:dyDescent="0.3">
      <c r="C21" s="21"/>
      <c r="D21" s="276"/>
      <c r="E21" s="276"/>
      <c r="F21" s="276"/>
      <c r="G21" s="307"/>
      <c r="H21" s="287" t="s">
        <v>665</v>
      </c>
      <c r="I21" s="276"/>
      <c r="J21" s="276"/>
      <c r="K21" s="276"/>
      <c r="L21" s="21"/>
    </row>
    <row r="22" spans="3:12" ht="24.75" customHeight="1" x14ac:dyDescent="0.3">
      <c r="C22" s="21"/>
      <c r="D22" s="276"/>
      <c r="E22" s="276"/>
      <c r="F22" s="276"/>
      <c r="G22" s="307"/>
      <c r="H22" s="287" t="s">
        <v>666</v>
      </c>
      <c r="I22" s="276"/>
      <c r="J22" s="276"/>
      <c r="K22" s="276"/>
      <c r="L22" s="21"/>
    </row>
    <row r="23" spans="3:12" ht="24.75" customHeight="1" x14ac:dyDescent="0.3">
      <c r="C23" s="21"/>
      <c r="D23" s="276"/>
      <c r="E23" s="276"/>
      <c r="F23" s="276"/>
      <c r="G23" s="307"/>
      <c r="H23" s="287" t="s">
        <v>667</v>
      </c>
      <c r="I23" s="276"/>
      <c r="J23" s="276"/>
      <c r="K23" s="276"/>
      <c r="L23" s="21"/>
    </row>
    <row r="24" spans="3:12" ht="24.75" customHeight="1" x14ac:dyDescent="0.3">
      <c r="C24" s="21"/>
      <c r="D24" s="276"/>
      <c r="E24" s="276"/>
      <c r="F24" s="276"/>
      <c r="G24" s="307"/>
      <c r="H24" s="287" t="s">
        <v>668</v>
      </c>
      <c r="I24" s="276"/>
      <c r="J24" s="276"/>
      <c r="K24" s="276"/>
      <c r="L24" s="21"/>
    </row>
    <row r="25" spans="3:12" ht="24.75" customHeight="1" x14ac:dyDescent="0.3">
      <c r="C25" s="21"/>
      <c r="D25" s="276"/>
      <c r="E25" s="276"/>
      <c r="F25" s="276"/>
      <c r="G25" s="307"/>
      <c r="H25" s="287" t="s">
        <v>669</v>
      </c>
      <c r="I25" s="276"/>
      <c r="J25" s="276"/>
      <c r="K25" s="276"/>
      <c r="L25" s="21"/>
    </row>
    <row r="26" spans="3:12" ht="24.75" customHeight="1" x14ac:dyDescent="0.3">
      <c r="C26" s="21"/>
      <c r="D26" s="276"/>
      <c r="E26" s="276"/>
      <c r="F26" s="276"/>
      <c r="G26" s="307"/>
      <c r="H26" s="287" t="s">
        <v>670</v>
      </c>
      <c r="I26" s="276"/>
      <c r="J26" s="276"/>
      <c r="K26" s="276"/>
      <c r="L26" s="21"/>
    </row>
    <row r="27" spans="3:12" ht="37.5" customHeight="1" x14ac:dyDescent="0.3">
      <c r="C27" s="21"/>
      <c r="D27" s="276"/>
      <c r="E27" s="276"/>
      <c r="F27" s="276"/>
      <c r="G27" s="307"/>
      <c r="H27" s="287" t="s">
        <v>671</v>
      </c>
      <c r="I27" s="276"/>
      <c r="J27" s="276"/>
      <c r="K27" s="276"/>
      <c r="L27" s="21"/>
    </row>
    <row r="28" spans="3:12" ht="24.75" customHeight="1" x14ac:dyDescent="0.3">
      <c r="C28" s="21"/>
      <c r="D28" s="276"/>
      <c r="E28" s="276"/>
      <c r="F28" s="276"/>
      <c r="G28" s="307"/>
      <c r="H28" s="287" t="s">
        <v>672</v>
      </c>
      <c r="I28" s="276"/>
      <c r="J28" s="276"/>
      <c r="K28" s="276"/>
      <c r="L28" s="21"/>
    </row>
    <row r="29" spans="3:12" ht="26.4" x14ac:dyDescent="0.3">
      <c r="C29" s="21"/>
      <c r="D29" s="276"/>
      <c r="E29" s="276"/>
      <c r="F29" s="276"/>
      <c r="G29" s="310"/>
      <c r="H29" s="287" t="s">
        <v>673</v>
      </c>
      <c r="I29" s="276"/>
      <c r="J29" s="276"/>
      <c r="K29" s="276"/>
      <c r="L29" s="21"/>
    </row>
    <row r="30" spans="3:12" ht="52.8" x14ac:dyDescent="0.3">
      <c r="C30" s="21"/>
      <c r="D30" s="276"/>
      <c r="E30" s="276"/>
      <c r="F30" s="276"/>
      <c r="G30" s="309" t="s">
        <v>652</v>
      </c>
      <c r="H30" s="287" t="s">
        <v>674</v>
      </c>
      <c r="I30" s="276"/>
      <c r="J30" s="276"/>
      <c r="K30" s="276"/>
      <c r="L30" s="21"/>
    </row>
    <row r="31" spans="3:12" ht="26.4" x14ac:dyDescent="0.3">
      <c r="C31" s="21"/>
      <c r="D31" s="276"/>
      <c r="E31" s="276"/>
      <c r="F31" s="276"/>
      <c r="G31" s="310"/>
      <c r="H31" s="287" t="s">
        <v>675</v>
      </c>
      <c r="I31" s="276"/>
      <c r="J31" s="276"/>
      <c r="K31" s="276"/>
      <c r="L31" s="21"/>
    </row>
    <row r="32" spans="3:12" ht="83.25" customHeight="1" x14ac:dyDescent="0.3">
      <c r="C32" s="21"/>
      <c r="D32" s="276"/>
      <c r="E32" s="276"/>
      <c r="F32" s="276"/>
      <c r="G32" s="286" t="s">
        <v>655</v>
      </c>
      <c r="H32" s="287" t="s">
        <v>656</v>
      </c>
      <c r="I32" s="276"/>
      <c r="J32" s="276"/>
      <c r="K32" s="276"/>
      <c r="L32" s="21"/>
    </row>
    <row r="33" spans="3:12" ht="24.75" customHeight="1" x14ac:dyDescent="0.3">
      <c r="C33" s="21"/>
      <c r="D33" s="276"/>
      <c r="E33" s="276"/>
      <c r="F33" s="276"/>
      <c r="G33" s="288" t="s">
        <v>657</v>
      </c>
      <c r="H33" s="289" t="s">
        <v>676</v>
      </c>
      <c r="I33" s="276"/>
      <c r="J33" s="276"/>
      <c r="K33" s="276"/>
      <c r="L33" s="21"/>
    </row>
    <row r="34" spans="3:12" ht="1.5" customHeight="1" x14ac:dyDescent="0.3">
      <c r="C34" s="21"/>
      <c r="D34" s="276"/>
      <c r="E34" s="276"/>
      <c r="F34" s="276"/>
      <c r="G34" s="276"/>
      <c r="H34" s="276"/>
      <c r="I34" s="276"/>
      <c r="J34" s="276"/>
      <c r="K34" s="276"/>
      <c r="L34" s="21"/>
    </row>
    <row r="35" spans="3:12" ht="12.75" customHeight="1" thickBot="1" x14ac:dyDescent="0.35">
      <c r="C35" s="21"/>
      <c r="D35" s="276"/>
      <c r="E35" s="276"/>
      <c r="F35" s="283"/>
      <c r="G35" s="283"/>
      <c r="H35" s="283"/>
      <c r="I35" s="283"/>
      <c r="J35" s="283"/>
      <c r="K35" s="276"/>
      <c r="L35" s="21"/>
    </row>
    <row r="36" spans="3:12" ht="15" customHeight="1" x14ac:dyDescent="0.3">
      <c r="C36" s="21"/>
      <c r="D36" s="276"/>
      <c r="E36" s="276"/>
      <c r="F36" s="276"/>
      <c r="G36" s="276"/>
      <c r="H36" s="276"/>
      <c r="I36" s="276"/>
      <c r="J36" s="276"/>
      <c r="K36" s="276"/>
      <c r="L36" s="21"/>
    </row>
    <row r="37" spans="3:12" ht="15" customHeight="1" x14ac:dyDescent="0.3">
      <c r="C37" s="21"/>
      <c r="D37" s="21"/>
      <c r="E37" s="21"/>
      <c r="F37" s="21"/>
      <c r="G37" s="21"/>
      <c r="H37" s="21"/>
      <c r="I37" s="21"/>
      <c r="J37" s="21"/>
      <c r="K37" s="21"/>
      <c r="L37" s="21"/>
    </row>
  </sheetData>
  <mergeCells count="2">
    <mergeCell ref="G17:G29"/>
    <mergeCell ref="G30:G31"/>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pageSetUpPr fitToPage="1"/>
  </sheetPr>
  <dimension ref="A1:L40"/>
  <sheetViews>
    <sheetView showGridLines="0" topLeftCell="C3" zoomScale="75" zoomScaleNormal="75" workbookViewId="0">
      <selection activeCell="G7" sqref="G7"/>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Cover_Sheet_QCR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{{title}}</v>
      </c>
      <c r="I6" s="43"/>
      <c r="J6" s="39"/>
      <c r="K6" s="23"/>
      <c r="L6" s="21"/>
    </row>
    <row r="7" spans="1:12" ht="30" customHeight="1" x14ac:dyDescent="0.3">
      <c r="C7" s="21"/>
      <c r="F7" s="48" t="s">
        <v>282</v>
      </c>
      <c r="G7" s="43"/>
      <c r="H7" s="39"/>
      <c r="I7" s="43"/>
      <c r="J7" s="43"/>
      <c r="K7" s="23"/>
      <c r="L7" s="21"/>
    </row>
    <row r="8" spans="1:12" ht="9.9" customHeight="1" x14ac:dyDescent="0.3">
      <c r="C8" s="21"/>
      <c r="G8" s="17"/>
      <c r="K8" s="23"/>
      <c r="L8" s="21"/>
    </row>
    <row r="9" spans="1:12" ht="39.75" customHeight="1" x14ac:dyDescent="0.3">
      <c r="C9" s="21"/>
      <c r="G9" s="8" t="s">
        <v>637</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638</v>
      </c>
      <c r="G11" s="6"/>
      <c r="H11" s="6"/>
      <c r="I11" s="6"/>
      <c r="J11" s="6"/>
      <c r="L11" s="21"/>
    </row>
    <row r="12" spans="1:12" ht="15" customHeight="1" x14ac:dyDescent="0.3">
      <c r="C12" s="21"/>
      <c r="D12" s="276"/>
      <c r="E12" s="276"/>
      <c r="F12" s="276"/>
      <c r="G12" s="290"/>
      <c r="H12" s="290"/>
      <c r="I12" s="276"/>
      <c r="J12" s="276"/>
      <c r="K12" s="276"/>
      <c r="L12" s="21"/>
    </row>
    <row r="13" spans="1:12" ht="24.75" customHeight="1" x14ac:dyDescent="0.3">
      <c r="C13" s="21"/>
      <c r="D13" s="276"/>
      <c r="E13" s="276"/>
      <c r="F13" s="276"/>
      <c r="G13" s="291" t="s">
        <v>639</v>
      </c>
      <c r="H13" s="292" t="s">
        <v>677</v>
      </c>
      <c r="I13" s="276"/>
      <c r="J13" s="276"/>
      <c r="K13" s="276"/>
      <c r="L13" s="21"/>
    </row>
    <row r="14" spans="1:12" ht="39" customHeight="1" x14ac:dyDescent="0.3">
      <c r="C14" s="21"/>
      <c r="D14" s="276"/>
      <c r="E14" s="276"/>
      <c r="F14" s="276"/>
      <c r="G14" s="279" t="s">
        <v>640</v>
      </c>
      <c r="H14" s="280" t="s">
        <v>678</v>
      </c>
      <c r="I14" s="276"/>
      <c r="J14" s="276"/>
      <c r="K14" s="276"/>
      <c r="L14" s="21"/>
    </row>
    <row r="15" spans="1:12" ht="24.75" customHeight="1" x14ac:dyDescent="0.3">
      <c r="C15" s="21"/>
      <c r="D15" s="276"/>
      <c r="E15" s="276"/>
      <c r="F15" s="276"/>
      <c r="G15" s="279" t="s">
        <v>642</v>
      </c>
      <c r="H15" s="280" t="s">
        <v>679</v>
      </c>
      <c r="I15" s="276"/>
      <c r="J15" s="276"/>
      <c r="K15" s="276"/>
      <c r="L15" s="21"/>
    </row>
    <row r="16" spans="1:12" ht="24.75" customHeight="1" x14ac:dyDescent="0.3">
      <c r="C16" s="21"/>
      <c r="D16" s="276"/>
      <c r="E16" s="276"/>
      <c r="F16" s="276"/>
      <c r="G16" s="279" t="s">
        <v>643</v>
      </c>
      <c r="H16" s="280" t="s">
        <v>680</v>
      </c>
      <c r="I16" s="276"/>
      <c r="J16" s="276"/>
      <c r="K16" s="276"/>
      <c r="L16" s="21"/>
    </row>
    <row r="17" spans="3:12" ht="26.4" x14ac:dyDescent="0.3">
      <c r="C17" s="21"/>
      <c r="D17" s="276"/>
      <c r="E17" s="276"/>
      <c r="F17" s="276"/>
      <c r="G17" s="306" t="s">
        <v>645</v>
      </c>
      <c r="H17" s="280" t="s">
        <v>681</v>
      </c>
      <c r="I17" s="276"/>
      <c r="J17" s="276"/>
      <c r="K17" s="276"/>
      <c r="L17" s="21"/>
    </row>
    <row r="18" spans="3:12" ht="39.6" x14ac:dyDescent="0.3">
      <c r="C18" s="21"/>
      <c r="D18" s="276"/>
      <c r="E18" s="276"/>
      <c r="F18" s="276"/>
      <c r="G18" s="307"/>
      <c r="H18" s="280" t="s">
        <v>682</v>
      </c>
      <c r="I18" s="276"/>
      <c r="J18" s="276"/>
      <c r="K18" s="276"/>
      <c r="L18" s="21"/>
    </row>
    <row r="19" spans="3:12" ht="13.8" x14ac:dyDescent="0.3">
      <c r="C19" s="21"/>
      <c r="D19" s="276"/>
      <c r="E19" s="276"/>
      <c r="F19" s="276"/>
      <c r="G19" s="307"/>
      <c r="H19" s="280" t="s">
        <v>662</v>
      </c>
      <c r="I19" s="276"/>
      <c r="J19" s="276"/>
      <c r="K19" s="276"/>
      <c r="L19" s="21"/>
    </row>
    <row r="20" spans="3:12" ht="26.4" x14ac:dyDescent="0.3">
      <c r="C20" s="21"/>
      <c r="D20" s="276"/>
      <c r="E20" s="276"/>
      <c r="F20" s="276"/>
      <c r="G20" s="307"/>
      <c r="H20" s="280" t="s">
        <v>683</v>
      </c>
      <c r="I20" s="276"/>
      <c r="J20" s="276"/>
      <c r="K20" s="276"/>
      <c r="L20" s="21"/>
    </row>
    <row r="21" spans="3:12" ht="26.4" x14ac:dyDescent="0.3">
      <c r="C21" s="21"/>
      <c r="D21" s="276"/>
      <c r="E21" s="276"/>
      <c r="F21" s="276"/>
      <c r="G21" s="307"/>
      <c r="H21" s="280" t="s">
        <v>684</v>
      </c>
      <c r="I21" s="276"/>
      <c r="J21" s="276"/>
      <c r="K21" s="276"/>
      <c r="L21" s="21"/>
    </row>
    <row r="22" spans="3:12" ht="13.8" x14ac:dyDescent="0.3">
      <c r="C22" s="21"/>
      <c r="D22" s="276"/>
      <c r="E22" s="276"/>
      <c r="F22" s="276"/>
      <c r="G22" s="307"/>
      <c r="H22" s="280" t="s">
        <v>665</v>
      </c>
      <c r="I22" s="276"/>
      <c r="J22" s="276"/>
      <c r="K22" s="276"/>
      <c r="L22" s="21"/>
    </row>
    <row r="23" spans="3:12" ht="13.8" x14ac:dyDescent="0.3">
      <c r="C23" s="21"/>
      <c r="D23" s="276"/>
      <c r="E23" s="276"/>
      <c r="F23" s="276"/>
      <c r="G23" s="307"/>
      <c r="H23" s="280" t="s">
        <v>666</v>
      </c>
      <c r="I23" s="276"/>
      <c r="J23" s="276"/>
      <c r="K23" s="276"/>
      <c r="L23" s="21"/>
    </row>
    <row r="24" spans="3:12" ht="13.8" x14ac:dyDescent="0.3">
      <c r="C24" s="21"/>
      <c r="D24" s="276"/>
      <c r="E24" s="276"/>
      <c r="F24" s="276"/>
      <c r="G24" s="307"/>
      <c r="H24" s="280" t="s">
        <v>685</v>
      </c>
      <c r="I24" s="276"/>
      <c r="J24" s="276"/>
      <c r="K24" s="276"/>
      <c r="L24" s="21"/>
    </row>
    <row r="25" spans="3:12" ht="26.4" x14ac:dyDescent="0.3">
      <c r="C25" s="21"/>
      <c r="D25" s="276"/>
      <c r="E25" s="276"/>
      <c r="F25" s="276"/>
      <c r="G25" s="307"/>
      <c r="H25" s="280" t="s">
        <v>686</v>
      </c>
      <c r="I25" s="276"/>
      <c r="J25" s="276"/>
      <c r="K25" s="276"/>
      <c r="L25" s="21"/>
    </row>
    <row r="26" spans="3:12" ht="13.8" x14ac:dyDescent="0.3">
      <c r="C26" s="21"/>
      <c r="D26" s="276"/>
      <c r="E26" s="276"/>
      <c r="F26" s="276"/>
      <c r="G26" s="307"/>
      <c r="H26" s="280" t="s">
        <v>687</v>
      </c>
      <c r="I26" s="276"/>
      <c r="J26" s="276"/>
      <c r="K26" s="276"/>
      <c r="L26" s="21"/>
    </row>
    <row r="27" spans="3:12" ht="13.8" x14ac:dyDescent="0.3">
      <c r="C27" s="21"/>
      <c r="D27" s="276"/>
      <c r="E27" s="276"/>
      <c r="F27" s="276"/>
      <c r="G27" s="307"/>
      <c r="H27" s="280" t="s">
        <v>688</v>
      </c>
      <c r="I27" s="276"/>
      <c r="J27" s="276"/>
      <c r="K27" s="276"/>
      <c r="L27" s="21"/>
    </row>
    <row r="28" spans="3:12" ht="13.8" x14ac:dyDescent="0.3">
      <c r="C28" s="21"/>
      <c r="D28" s="276"/>
      <c r="E28" s="276"/>
      <c r="F28" s="276"/>
      <c r="G28" s="307"/>
      <c r="H28" s="280" t="s">
        <v>689</v>
      </c>
      <c r="I28" s="276"/>
      <c r="J28" s="276"/>
      <c r="K28" s="276"/>
      <c r="L28" s="21"/>
    </row>
    <row r="29" spans="3:12" ht="13.8" x14ac:dyDescent="0.3">
      <c r="C29" s="21"/>
      <c r="D29" s="276"/>
      <c r="E29" s="276"/>
      <c r="F29" s="276"/>
      <c r="G29" s="307"/>
      <c r="H29" s="280" t="s">
        <v>690</v>
      </c>
      <c r="I29" s="276"/>
      <c r="J29" s="276"/>
      <c r="K29" s="276"/>
      <c r="L29" s="21"/>
    </row>
    <row r="30" spans="3:12" ht="26.4" x14ac:dyDescent="0.3">
      <c r="C30" s="21"/>
      <c r="D30" s="276"/>
      <c r="E30" s="276"/>
      <c r="F30" s="276"/>
      <c r="G30" s="307"/>
      <c r="H30" s="280" t="s">
        <v>691</v>
      </c>
      <c r="I30" s="276"/>
      <c r="J30" s="276"/>
      <c r="K30" s="276"/>
      <c r="L30" s="21"/>
    </row>
    <row r="31" spans="3:12" ht="39.6" x14ac:dyDescent="0.3">
      <c r="C31" s="21"/>
      <c r="D31" s="276"/>
      <c r="E31" s="276"/>
      <c r="F31" s="276"/>
      <c r="G31" s="308"/>
      <c r="H31" s="280" t="s">
        <v>692</v>
      </c>
      <c r="I31" s="276"/>
      <c r="J31" s="276"/>
      <c r="K31" s="276"/>
      <c r="L31" s="21"/>
    </row>
    <row r="32" spans="3:12" ht="13.8" x14ac:dyDescent="0.3">
      <c r="C32" s="21"/>
      <c r="D32" s="276"/>
      <c r="E32" s="276"/>
      <c r="F32" s="276"/>
      <c r="G32" s="306" t="s">
        <v>652</v>
      </c>
      <c r="H32" s="280" t="s">
        <v>693</v>
      </c>
      <c r="I32" s="276"/>
      <c r="J32" s="276"/>
      <c r="K32" s="276"/>
      <c r="L32" s="21"/>
    </row>
    <row r="33" spans="3:12" ht="26.4" x14ac:dyDescent="0.3">
      <c r="C33" s="21"/>
      <c r="D33" s="276"/>
      <c r="E33" s="276"/>
      <c r="F33" s="276"/>
      <c r="G33" s="308"/>
      <c r="H33" s="280" t="s">
        <v>694</v>
      </c>
      <c r="I33" s="276"/>
      <c r="J33" s="276"/>
      <c r="K33" s="276"/>
      <c r="L33" s="21"/>
    </row>
    <row r="34" spans="3:12" ht="13.8" x14ac:dyDescent="0.3">
      <c r="C34" s="21"/>
      <c r="D34" s="276"/>
      <c r="E34" s="276"/>
      <c r="F34" s="276"/>
      <c r="G34" s="279" t="s">
        <v>655</v>
      </c>
      <c r="H34" s="280" t="s">
        <v>656</v>
      </c>
      <c r="I34" s="276"/>
      <c r="J34" s="276"/>
      <c r="K34" s="276"/>
      <c r="L34" s="21"/>
    </row>
    <row r="35" spans="3:12" ht="39.6" x14ac:dyDescent="0.3">
      <c r="C35" s="21"/>
      <c r="D35" s="276"/>
      <c r="E35" s="276"/>
      <c r="F35" s="276"/>
      <c r="G35" s="306" t="s">
        <v>657</v>
      </c>
      <c r="H35" s="280" t="s">
        <v>695</v>
      </c>
      <c r="I35" s="276"/>
      <c r="J35" s="276"/>
      <c r="K35" s="276"/>
      <c r="L35" s="21"/>
    </row>
    <row r="36" spans="3:12" s="45" customFormat="1" ht="39.6" x14ac:dyDescent="0.3">
      <c r="C36" s="46"/>
      <c r="D36" s="293"/>
      <c r="E36" s="293"/>
      <c r="F36" s="293"/>
      <c r="G36" s="311"/>
      <c r="H36" s="282" t="s">
        <v>696</v>
      </c>
      <c r="I36" s="293"/>
      <c r="J36" s="293"/>
      <c r="K36" s="293"/>
      <c r="L36" s="46"/>
    </row>
    <row r="37" spans="3:12" ht="1.5" customHeight="1" x14ac:dyDescent="0.3">
      <c r="C37" s="21"/>
      <c r="D37" s="276"/>
      <c r="E37" s="276"/>
      <c r="F37" s="276"/>
      <c r="G37" s="276"/>
      <c r="H37" s="276"/>
      <c r="I37" s="276"/>
      <c r="J37" s="276"/>
      <c r="K37" s="276"/>
      <c r="L37" s="21"/>
    </row>
    <row r="38" spans="3:12" ht="12.75" customHeight="1" thickBot="1" x14ac:dyDescent="0.35">
      <c r="C38" s="21"/>
      <c r="D38" s="276"/>
      <c r="E38" s="276"/>
      <c r="F38" s="283"/>
      <c r="G38" s="283"/>
      <c r="H38" s="283"/>
      <c r="I38" s="283"/>
      <c r="J38" s="283"/>
      <c r="K38" s="276"/>
      <c r="L38" s="21"/>
    </row>
    <row r="39" spans="3:12" ht="15" customHeight="1" x14ac:dyDescent="0.3">
      <c r="C39" s="21"/>
      <c r="D39" s="276"/>
      <c r="E39" s="276"/>
      <c r="F39" s="276"/>
      <c r="G39" s="276"/>
      <c r="H39" s="276"/>
      <c r="I39" s="276"/>
      <c r="J39" s="276"/>
      <c r="K39" s="276"/>
      <c r="L39" s="21"/>
    </row>
    <row r="40" spans="3:12" ht="15" customHeight="1" x14ac:dyDescent="0.3">
      <c r="C40" s="21"/>
      <c r="D40" s="21"/>
      <c r="E40" s="21"/>
      <c r="F40" s="21"/>
      <c r="G40" s="21"/>
      <c r="H40" s="21"/>
      <c r="I40" s="21"/>
      <c r="J40" s="21"/>
      <c r="K40" s="21"/>
      <c r="L40" s="21"/>
    </row>
  </sheetData>
  <mergeCells count="3">
    <mergeCell ref="G17:G31"/>
    <mergeCell ref="G32:G33"/>
    <mergeCell ref="G35:G36"/>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indexed="8"/>
    <pageSetUpPr fitToPage="1"/>
  </sheetPr>
  <dimension ref="A1:L52"/>
  <sheetViews>
    <sheetView showGridLines="0" topLeftCell="C3" zoomScale="75" zoomScaleNormal="75" workbookViewId="0">
      <selection activeCell="F5" sqref="F5"/>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Cover_Sheet_ICR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{{title}}</v>
      </c>
      <c r="I6" s="43"/>
      <c r="J6" s="39"/>
      <c r="K6" s="23"/>
      <c r="L6" s="21"/>
    </row>
    <row r="7" spans="1:12" ht="30" customHeight="1" x14ac:dyDescent="0.3">
      <c r="C7" s="21"/>
      <c r="F7" s="48" t="s">
        <v>541</v>
      </c>
      <c r="G7" s="43"/>
      <c r="H7" s="39"/>
      <c r="I7" s="43"/>
      <c r="J7" s="43"/>
      <c r="K7" s="23"/>
      <c r="L7" s="21"/>
    </row>
    <row r="8" spans="1:12" ht="9.9" customHeight="1" x14ac:dyDescent="0.3">
      <c r="C8" s="21"/>
      <c r="G8" s="17"/>
      <c r="K8" s="23"/>
      <c r="L8" s="21"/>
    </row>
    <row r="9" spans="1:12" ht="39.75" customHeight="1" x14ac:dyDescent="0.3">
      <c r="C9" s="21"/>
      <c r="G9" s="8" t="s">
        <v>637</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638</v>
      </c>
      <c r="G11" s="294"/>
      <c r="H11" s="294"/>
      <c r="I11" s="6"/>
      <c r="J11" s="6"/>
      <c r="L11" s="21"/>
    </row>
    <row r="12" spans="1:12" ht="15" customHeight="1" x14ac:dyDescent="0.3">
      <c r="C12" s="21"/>
      <c r="D12" s="276"/>
      <c r="E12" s="276"/>
      <c r="F12" s="276"/>
      <c r="G12" s="295"/>
      <c r="H12" s="295"/>
      <c r="I12" s="276"/>
      <c r="J12" s="276"/>
      <c r="K12" s="276"/>
      <c r="L12" s="21"/>
    </row>
    <row r="13" spans="1:12" ht="24.75" customHeight="1" x14ac:dyDescent="0.3">
      <c r="C13" s="21"/>
      <c r="D13" s="276"/>
      <c r="E13" s="276"/>
      <c r="F13" s="276"/>
      <c r="G13" s="291" t="s">
        <v>639</v>
      </c>
      <c r="H13" s="292" t="s">
        <v>697</v>
      </c>
      <c r="I13" s="276"/>
      <c r="J13" s="276"/>
      <c r="K13" s="276"/>
      <c r="L13" s="21"/>
    </row>
    <row r="14" spans="1:12" ht="39" customHeight="1" x14ac:dyDescent="0.3">
      <c r="C14" s="21"/>
      <c r="D14" s="276"/>
      <c r="E14" s="276"/>
      <c r="F14" s="276"/>
      <c r="G14" s="279" t="s">
        <v>640</v>
      </c>
      <c r="H14" s="280" t="s">
        <v>698</v>
      </c>
      <c r="I14" s="276"/>
      <c r="J14" s="276"/>
      <c r="K14" s="276"/>
      <c r="L14" s="21"/>
    </row>
    <row r="15" spans="1:12" ht="24.75" customHeight="1" x14ac:dyDescent="0.3">
      <c r="C15" s="21"/>
      <c r="D15" s="276"/>
      <c r="E15" s="276"/>
      <c r="F15" s="276"/>
      <c r="G15" s="279" t="s">
        <v>642</v>
      </c>
      <c r="H15" s="280" t="s">
        <v>699</v>
      </c>
      <c r="I15" s="276"/>
      <c r="J15" s="276"/>
      <c r="K15" s="276"/>
      <c r="L15" s="21"/>
    </row>
    <row r="16" spans="1:12" ht="24.75" customHeight="1" x14ac:dyDescent="0.3">
      <c r="C16" s="21"/>
      <c r="D16" s="276"/>
      <c r="E16" s="276"/>
      <c r="F16" s="276"/>
      <c r="G16" s="279" t="s">
        <v>643</v>
      </c>
      <c r="H16" s="280" t="s">
        <v>660</v>
      </c>
      <c r="I16" s="276"/>
      <c r="J16" s="276"/>
      <c r="K16" s="276"/>
      <c r="L16" s="21"/>
    </row>
    <row r="17" spans="3:12" ht="66" x14ac:dyDescent="0.3">
      <c r="C17" s="21"/>
      <c r="D17" s="276"/>
      <c r="E17" s="276"/>
      <c r="F17" s="276"/>
      <c r="G17" s="306" t="s">
        <v>645</v>
      </c>
      <c r="H17" s="280" t="s">
        <v>700</v>
      </c>
      <c r="I17" s="276"/>
      <c r="J17" s="276"/>
      <c r="K17" s="276"/>
      <c r="L17" s="21"/>
    </row>
    <row r="18" spans="3:12" ht="13.8" x14ac:dyDescent="0.3">
      <c r="C18" s="21"/>
      <c r="D18" s="276"/>
      <c r="E18" s="276"/>
      <c r="F18" s="276"/>
      <c r="G18" s="307"/>
      <c r="H18" s="280" t="s">
        <v>662</v>
      </c>
      <c r="I18" s="276"/>
      <c r="J18" s="276"/>
      <c r="K18" s="276"/>
      <c r="L18" s="21"/>
    </row>
    <row r="19" spans="3:12" ht="26.4" x14ac:dyDescent="0.3">
      <c r="C19" s="21"/>
      <c r="D19" s="276"/>
      <c r="E19" s="276"/>
      <c r="F19" s="276"/>
      <c r="G19" s="307"/>
      <c r="H19" s="280" t="s">
        <v>701</v>
      </c>
      <c r="I19" s="276"/>
      <c r="J19" s="276"/>
      <c r="K19" s="276"/>
      <c r="L19" s="21"/>
    </row>
    <row r="20" spans="3:12" ht="26.4" x14ac:dyDescent="0.3">
      <c r="C20" s="21"/>
      <c r="D20" s="276"/>
      <c r="E20" s="276"/>
      <c r="F20" s="276"/>
      <c r="G20" s="307"/>
      <c r="H20" s="280" t="s">
        <v>702</v>
      </c>
      <c r="I20" s="276"/>
      <c r="J20" s="276"/>
      <c r="K20" s="276"/>
      <c r="L20" s="21"/>
    </row>
    <row r="21" spans="3:12" ht="13.8" x14ac:dyDescent="0.3">
      <c r="C21" s="21"/>
      <c r="D21" s="276"/>
      <c r="E21" s="276"/>
      <c r="F21" s="276"/>
      <c r="G21" s="307"/>
      <c r="H21" s="280" t="s">
        <v>665</v>
      </c>
      <c r="I21" s="276"/>
      <c r="J21" s="276"/>
      <c r="K21" s="276"/>
      <c r="L21" s="21"/>
    </row>
    <row r="22" spans="3:12" ht="13.8" x14ac:dyDescent="0.3">
      <c r="C22" s="21"/>
      <c r="D22" s="276"/>
      <c r="E22" s="276"/>
      <c r="F22" s="276"/>
      <c r="G22" s="307"/>
      <c r="H22" s="280" t="s">
        <v>666</v>
      </c>
      <c r="I22" s="276"/>
      <c r="J22" s="276"/>
      <c r="K22" s="276"/>
      <c r="L22" s="21"/>
    </row>
    <row r="23" spans="3:12" ht="13.8" x14ac:dyDescent="0.3">
      <c r="C23" s="21"/>
      <c r="D23" s="276"/>
      <c r="E23" s="276"/>
      <c r="F23" s="276"/>
      <c r="G23" s="307"/>
      <c r="H23" s="280" t="s">
        <v>685</v>
      </c>
      <c r="I23" s="276"/>
      <c r="J23" s="276"/>
      <c r="K23" s="276"/>
      <c r="L23" s="21"/>
    </row>
    <row r="24" spans="3:12" ht="13.8" x14ac:dyDescent="0.3">
      <c r="C24" s="21"/>
      <c r="D24" s="276"/>
      <c r="E24" s="276"/>
      <c r="F24" s="276"/>
      <c r="G24" s="307"/>
      <c r="H24" s="280" t="s">
        <v>703</v>
      </c>
      <c r="I24" s="276"/>
      <c r="J24" s="276"/>
      <c r="K24" s="276"/>
      <c r="L24" s="21"/>
    </row>
    <row r="25" spans="3:12" ht="13.8" x14ac:dyDescent="0.3">
      <c r="C25" s="21"/>
      <c r="D25" s="276"/>
      <c r="E25" s="276"/>
      <c r="F25" s="276"/>
      <c r="G25" s="307"/>
      <c r="H25" s="280" t="s">
        <v>669</v>
      </c>
      <c r="I25" s="276"/>
      <c r="J25" s="276"/>
      <c r="K25" s="276"/>
      <c r="L25" s="21"/>
    </row>
    <row r="26" spans="3:12" ht="13.8" x14ac:dyDescent="0.3">
      <c r="C26" s="21"/>
      <c r="D26" s="276"/>
      <c r="E26" s="276"/>
      <c r="F26" s="276"/>
      <c r="G26" s="307"/>
      <c r="H26" s="280" t="s">
        <v>704</v>
      </c>
      <c r="I26" s="276"/>
      <c r="J26" s="276"/>
      <c r="K26" s="276"/>
      <c r="L26" s="21"/>
    </row>
    <row r="27" spans="3:12" ht="26.4" x14ac:dyDescent="0.3">
      <c r="C27" s="21"/>
      <c r="D27" s="276"/>
      <c r="E27" s="276"/>
      <c r="F27" s="276"/>
      <c r="G27" s="307"/>
      <c r="H27" s="280" t="s">
        <v>705</v>
      </c>
      <c r="I27" s="276"/>
      <c r="J27" s="276"/>
      <c r="K27" s="276"/>
      <c r="L27" s="21"/>
    </row>
    <row r="28" spans="3:12" ht="26.4" x14ac:dyDescent="0.3">
      <c r="C28" s="21"/>
      <c r="D28" s="276"/>
      <c r="E28" s="276"/>
      <c r="F28" s="276"/>
      <c r="G28" s="307"/>
      <c r="H28" s="280" t="s">
        <v>706</v>
      </c>
      <c r="I28" s="276"/>
      <c r="J28" s="276"/>
      <c r="K28" s="276"/>
      <c r="L28" s="21"/>
    </row>
    <row r="29" spans="3:12" ht="13.8" x14ac:dyDescent="0.3">
      <c r="C29" s="21"/>
      <c r="D29" s="276"/>
      <c r="E29" s="276"/>
      <c r="F29" s="276"/>
      <c r="G29" s="307"/>
      <c r="H29" s="280" t="s">
        <v>707</v>
      </c>
      <c r="I29" s="276"/>
      <c r="J29" s="276"/>
      <c r="K29" s="276"/>
      <c r="L29" s="21"/>
    </row>
    <row r="30" spans="3:12" ht="13.8" x14ac:dyDescent="0.3">
      <c r="C30" s="21"/>
      <c r="D30" s="276"/>
      <c r="E30" s="276"/>
      <c r="F30" s="276"/>
      <c r="G30" s="307"/>
      <c r="H30" s="280" t="s">
        <v>708</v>
      </c>
      <c r="I30" s="276"/>
      <c r="J30" s="276"/>
      <c r="K30" s="276"/>
      <c r="L30" s="21"/>
    </row>
    <row r="31" spans="3:12" ht="13.8" x14ac:dyDescent="0.3">
      <c r="C31" s="21"/>
      <c r="D31" s="276"/>
      <c r="E31" s="276"/>
      <c r="F31" s="276"/>
      <c r="G31" s="307"/>
      <c r="H31" s="280" t="s">
        <v>709</v>
      </c>
      <c r="I31" s="276"/>
      <c r="J31" s="276"/>
      <c r="K31" s="276"/>
      <c r="L31" s="21"/>
    </row>
    <row r="32" spans="3:12" ht="26.4" x14ac:dyDescent="0.3">
      <c r="C32" s="21"/>
      <c r="D32" s="276"/>
      <c r="E32" s="276"/>
      <c r="F32" s="276"/>
      <c r="G32" s="307"/>
      <c r="H32" s="280" t="s">
        <v>691</v>
      </c>
      <c r="I32" s="276"/>
      <c r="J32" s="276"/>
      <c r="K32" s="276"/>
      <c r="L32" s="21"/>
    </row>
    <row r="33" spans="3:12" ht="13.8" x14ac:dyDescent="0.3">
      <c r="C33" s="21"/>
      <c r="D33" s="276"/>
      <c r="E33" s="276"/>
      <c r="F33" s="276"/>
      <c r="G33" s="307"/>
      <c r="H33" s="280" t="s">
        <v>672</v>
      </c>
      <c r="I33" s="276"/>
      <c r="J33" s="276"/>
      <c r="K33" s="276"/>
      <c r="L33" s="21"/>
    </row>
    <row r="34" spans="3:12" ht="39.6" x14ac:dyDescent="0.3">
      <c r="C34" s="21"/>
      <c r="D34" s="276"/>
      <c r="E34" s="276"/>
      <c r="F34" s="276"/>
      <c r="G34" s="307"/>
      <c r="H34" s="280" t="s">
        <v>710</v>
      </c>
      <c r="I34" s="276"/>
      <c r="J34" s="276"/>
      <c r="K34" s="276"/>
      <c r="L34" s="21"/>
    </row>
    <row r="35" spans="3:12" ht="26.4" x14ac:dyDescent="0.3">
      <c r="C35" s="21"/>
      <c r="D35" s="276"/>
      <c r="E35" s="276"/>
      <c r="F35" s="276"/>
      <c r="G35" s="308"/>
      <c r="H35" s="280" t="s">
        <v>711</v>
      </c>
      <c r="I35" s="276"/>
      <c r="J35" s="276"/>
      <c r="K35" s="276"/>
      <c r="L35" s="21"/>
    </row>
    <row r="36" spans="3:12" ht="26.4" x14ac:dyDescent="0.3">
      <c r="C36" s="21"/>
      <c r="D36" s="276"/>
      <c r="E36" s="276"/>
      <c r="F36" s="276"/>
      <c r="G36" s="306" t="s">
        <v>652</v>
      </c>
      <c r="H36" s="280" t="s">
        <v>712</v>
      </c>
      <c r="I36" s="276"/>
      <c r="J36" s="276"/>
      <c r="K36" s="276"/>
      <c r="L36" s="21"/>
    </row>
    <row r="37" spans="3:12" ht="26.4" x14ac:dyDescent="0.3">
      <c r="C37" s="21"/>
      <c r="D37" s="276"/>
      <c r="E37" s="276"/>
      <c r="F37" s="276"/>
      <c r="G37" s="307"/>
      <c r="H37" s="280" t="s">
        <v>713</v>
      </c>
      <c r="I37" s="276"/>
      <c r="J37" s="276"/>
      <c r="K37" s="276"/>
      <c r="L37" s="21"/>
    </row>
    <row r="38" spans="3:12" ht="26.4" x14ac:dyDescent="0.3">
      <c r="C38" s="21"/>
      <c r="D38" s="276"/>
      <c r="E38" s="276"/>
      <c r="F38" s="276"/>
      <c r="G38" s="308"/>
      <c r="H38" s="280" t="s">
        <v>714</v>
      </c>
      <c r="I38" s="276"/>
      <c r="J38" s="276"/>
      <c r="K38" s="276"/>
      <c r="L38" s="21"/>
    </row>
    <row r="39" spans="3:12" ht="13.8" x14ac:dyDescent="0.3">
      <c r="C39" s="21"/>
      <c r="D39" s="276"/>
      <c r="E39" s="276"/>
      <c r="F39" s="276"/>
      <c r="G39" s="279" t="s">
        <v>655</v>
      </c>
      <c r="H39" s="280" t="s">
        <v>656</v>
      </c>
      <c r="I39" s="276"/>
      <c r="J39" s="276"/>
      <c r="K39" s="276"/>
      <c r="L39" s="21"/>
    </row>
    <row r="40" spans="3:12" ht="26.4" x14ac:dyDescent="0.3">
      <c r="C40" s="21"/>
      <c r="D40" s="276"/>
      <c r="E40" s="276"/>
      <c r="F40" s="276"/>
      <c r="G40" s="306" t="s">
        <v>657</v>
      </c>
      <c r="H40" s="280" t="s">
        <v>715</v>
      </c>
      <c r="I40" s="276"/>
      <c r="J40" s="276"/>
      <c r="K40" s="276"/>
      <c r="L40" s="21"/>
    </row>
    <row r="41" spans="3:12" ht="13.8" x14ac:dyDescent="0.3">
      <c r="C41" s="21"/>
      <c r="D41" s="276"/>
      <c r="E41" s="276"/>
      <c r="F41" s="276"/>
      <c r="G41" s="307"/>
      <c r="H41" s="280" t="s">
        <v>716</v>
      </c>
      <c r="I41" s="276"/>
      <c r="J41" s="276"/>
      <c r="K41" s="276"/>
      <c r="L41" s="21"/>
    </row>
    <row r="42" spans="3:12" ht="26.4" x14ac:dyDescent="0.3">
      <c r="C42" s="21"/>
      <c r="D42" s="276"/>
      <c r="E42" s="276"/>
      <c r="F42" s="276"/>
      <c r="G42" s="307"/>
      <c r="H42" s="280" t="s">
        <v>717</v>
      </c>
      <c r="I42" s="276"/>
      <c r="J42" s="276"/>
      <c r="K42" s="276"/>
      <c r="L42" s="21"/>
    </row>
    <row r="43" spans="3:12" ht="13.8" x14ac:dyDescent="0.3">
      <c r="C43" s="21"/>
      <c r="D43" s="276"/>
      <c r="E43" s="276"/>
      <c r="F43" s="276"/>
      <c r="G43" s="307"/>
      <c r="H43" s="280" t="s">
        <v>718</v>
      </c>
      <c r="I43" s="276"/>
      <c r="J43" s="276"/>
      <c r="K43" s="276"/>
      <c r="L43" s="21"/>
    </row>
    <row r="44" spans="3:12" ht="26.4" x14ac:dyDescent="0.3">
      <c r="C44" s="21"/>
      <c r="D44" s="276"/>
      <c r="E44" s="276"/>
      <c r="F44" s="276"/>
      <c r="G44" s="307"/>
      <c r="H44" s="280" t="s">
        <v>719</v>
      </c>
      <c r="I44" s="276"/>
      <c r="J44" s="276"/>
      <c r="K44" s="276"/>
      <c r="L44" s="21"/>
    </row>
    <row r="45" spans="3:12" ht="13.8" x14ac:dyDescent="0.3">
      <c r="C45" s="21"/>
      <c r="D45" s="276"/>
      <c r="E45" s="276"/>
      <c r="F45" s="276"/>
      <c r="G45" s="307"/>
      <c r="H45" s="280" t="s">
        <v>720</v>
      </c>
      <c r="I45" s="276"/>
      <c r="J45" s="276"/>
      <c r="K45" s="276"/>
      <c r="L45" s="21"/>
    </row>
    <row r="46" spans="3:12" ht="13.8" x14ac:dyDescent="0.3">
      <c r="C46" s="21"/>
      <c r="D46" s="276"/>
      <c r="E46" s="276"/>
      <c r="F46" s="276"/>
      <c r="G46" s="307"/>
      <c r="H46" s="280" t="s">
        <v>721</v>
      </c>
      <c r="I46" s="276"/>
      <c r="J46" s="276"/>
      <c r="K46" s="276"/>
      <c r="L46" s="21"/>
    </row>
    <row r="47" spans="3:12" ht="13.8" x14ac:dyDescent="0.3">
      <c r="C47" s="21"/>
      <c r="D47" s="276"/>
      <c r="E47" s="276"/>
      <c r="F47" s="276"/>
      <c r="G47" s="307"/>
      <c r="H47" s="280" t="s">
        <v>722</v>
      </c>
      <c r="I47" s="276"/>
      <c r="J47" s="276"/>
      <c r="K47" s="276"/>
      <c r="L47" s="21"/>
    </row>
    <row r="48" spans="3:12" ht="26.4" x14ac:dyDescent="0.3">
      <c r="C48" s="21"/>
      <c r="D48" s="276"/>
      <c r="E48" s="276"/>
      <c r="F48" s="276"/>
      <c r="G48" s="311"/>
      <c r="H48" s="282" t="s">
        <v>723</v>
      </c>
      <c r="I48" s="276"/>
      <c r="J48" s="276"/>
      <c r="K48" s="276"/>
      <c r="L48" s="21"/>
    </row>
    <row r="49" spans="3:12" ht="1.5" customHeight="1" x14ac:dyDescent="0.3">
      <c r="C49" s="21"/>
      <c r="D49" s="276"/>
      <c r="E49" s="276"/>
      <c r="F49" s="276"/>
      <c r="G49" s="276"/>
      <c r="H49" s="276"/>
      <c r="I49" s="276"/>
      <c r="J49" s="276"/>
      <c r="K49" s="276"/>
      <c r="L49" s="21"/>
    </row>
    <row r="50" spans="3:12" ht="12.75" customHeight="1" thickBot="1" x14ac:dyDescent="0.35">
      <c r="C50" s="21"/>
      <c r="D50" s="276"/>
      <c r="E50" s="276"/>
      <c r="F50" s="283"/>
      <c r="G50" s="283"/>
      <c r="H50" s="283"/>
      <c r="I50" s="283"/>
      <c r="J50" s="283"/>
      <c r="K50" s="276"/>
      <c r="L50" s="21"/>
    </row>
    <row r="51" spans="3:12" ht="15" customHeight="1" x14ac:dyDescent="0.3">
      <c r="C51" s="21"/>
      <c r="D51" s="276"/>
      <c r="E51" s="276"/>
      <c r="F51" s="276"/>
      <c r="G51" s="276"/>
      <c r="H51" s="276"/>
      <c r="I51" s="276"/>
      <c r="J51" s="276"/>
      <c r="K51" s="276"/>
      <c r="L51" s="21"/>
    </row>
    <row r="52" spans="3:12" ht="15" customHeight="1" x14ac:dyDescent="0.3">
      <c r="C52" s="21"/>
      <c r="D52" s="21"/>
      <c r="E52" s="21"/>
      <c r="F52" s="21"/>
      <c r="G52" s="21"/>
      <c r="H52" s="21"/>
      <c r="I52" s="21"/>
      <c r="J52" s="21"/>
      <c r="K52" s="21"/>
      <c r="L52" s="21"/>
    </row>
  </sheetData>
  <mergeCells count="3">
    <mergeCell ref="G17:G35"/>
    <mergeCell ref="G36:G38"/>
    <mergeCell ref="G40:G48"/>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indexed="8"/>
    <pageSetUpPr fitToPage="1"/>
  </sheetPr>
  <dimension ref="A1:L40"/>
  <sheetViews>
    <sheetView showGridLines="0" topLeftCell="C3" zoomScale="75" zoomScaleNormal="75" workbookViewId="0">
      <selection activeCell="G9" sqref="G9"/>
    </sheetView>
  </sheetViews>
  <sheetFormatPr defaultRowHeight="54.75" customHeight="1" x14ac:dyDescent="0.3"/>
  <cols>
    <col min="1" max="1" width="3.44140625" hidden="1" customWidth="1"/>
    <col min="2" max="2" width="4.109375" hidden="1" customWidth="1"/>
    <col min="3" max="6" width="2.6640625" customWidth="1"/>
    <col min="7" max="7" width="87.109375" customWidth="1"/>
    <col min="8" max="8" width="85.33203125" customWidth="1"/>
    <col min="9" max="12" width="2.6640625" customWidth="1"/>
  </cols>
  <sheetData>
    <row r="1" spans="1:12" ht="13.8" hidden="1" x14ac:dyDescent="0.3">
      <c r="A1" s="9" t="str">
        <f ca="1">IF(VLOOKUP($B$2,Sheet_Table,Sheet_Visibility_ColX,FALSE),"S","H")</f>
        <v>S</v>
      </c>
      <c r="C1" s="21"/>
      <c r="K1" s="23"/>
      <c r="L1" s="21"/>
    </row>
    <row r="2" spans="1:12" ht="10.5" hidden="1" customHeight="1" x14ac:dyDescent="0.3">
      <c r="B2" s="19" t="str">
        <f ca="1">MID(CELL("filename",A1),1+FIND("]",CELL("filename",A1)),50)</f>
        <v>Cover_Sheet_CCR</v>
      </c>
      <c r="C2" s="21"/>
      <c r="K2" s="23"/>
      <c r="L2" s="21"/>
    </row>
    <row r="3" spans="1:12" ht="9.9" customHeight="1" x14ac:dyDescent="0.3">
      <c r="A3" s="21"/>
      <c r="B3" s="22"/>
      <c r="C3" s="21"/>
      <c r="D3" s="21"/>
      <c r="E3" s="21"/>
      <c r="F3" s="21"/>
      <c r="G3" s="21"/>
      <c r="H3" s="21"/>
      <c r="I3" s="21"/>
      <c r="J3" s="21"/>
      <c r="K3" s="21"/>
      <c r="L3" s="21"/>
    </row>
    <row r="4" spans="1:12" ht="9.9" customHeight="1" thickBot="1" x14ac:dyDescent="0.35">
      <c r="C4" s="21"/>
      <c r="E4" s="7"/>
      <c r="F4" s="7"/>
      <c r="G4" s="7"/>
      <c r="H4" s="7"/>
      <c r="I4" s="7"/>
      <c r="J4" s="7"/>
      <c r="K4" s="23"/>
      <c r="L4" s="21"/>
    </row>
    <row r="5" spans="1:12" s="45" customFormat="1" ht="9.9" customHeight="1" x14ac:dyDescent="0.3">
      <c r="C5" s="46"/>
      <c r="E5"/>
      <c r="F5"/>
      <c r="G5"/>
      <c r="H5"/>
      <c r="I5"/>
      <c r="J5"/>
      <c r="K5" s="47"/>
      <c r="L5" s="46"/>
    </row>
    <row r="6" spans="1:12" ht="30" customHeight="1" x14ac:dyDescent="0.3">
      <c r="C6" s="21"/>
      <c r="E6" s="48" t="e">
        <f>Sys_SSPRLogo</f>
        <v>#NAME?</v>
      </c>
      <c r="F6" s="42"/>
      <c r="G6" s="43"/>
      <c r="H6" s="39" t="str">
        <f>Sys_ReportingEntityAsTitle</f>
        <v>Contract: {{title}}</v>
      </c>
      <c r="I6" s="43"/>
      <c r="J6" s="39"/>
      <c r="K6" s="23"/>
      <c r="L6" s="21"/>
    </row>
    <row r="7" spans="1:12" ht="30" customHeight="1" x14ac:dyDescent="0.3">
      <c r="C7" s="21"/>
      <c r="F7" s="48" t="s">
        <v>283</v>
      </c>
      <c r="G7" s="43"/>
      <c r="H7" s="39"/>
      <c r="I7" s="43"/>
      <c r="J7" s="43"/>
      <c r="K7" s="23"/>
      <c r="L7" s="21"/>
    </row>
    <row r="8" spans="1:12" ht="9.9" customHeight="1" x14ac:dyDescent="0.3">
      <c r="C8" s="21"/>
      <c r="G8" s="17"/>
      <c r="K8" s="23"/>
      <c r="L8" s="21"/>
    </row>
    <row r="9" spans="1:12" ht="39.75" customHeight="1" x14ac:dyDescent="0.3">
      <c r="C9" s="21"/>
      <c r="G9" s="8" t="s">
        <v>637</v>
      </c>
      <c r="K9" s="23"/>
      <c r="L9" s="21"/>
    </row>
    <row r="10" spans="1:12" ht="14.4" thickBot="1" x14ac:dyDescent="0.35">
      <c r="C10" s="21"/>
      <c r="D10" s="276"/>
      <c r="E10" s="276"/>
      <c r="F10" s="276"/>
      <c r="G10" s="276"/>
      <c r="H10" s="276"/>
      <c r="I10" s="276"/>
      <c r="J10" s="276"/>
      <c r="K10" s="276"/>
      <c r="L10" s="21"/>
    </row>
    <row r="11" spans="1:12" ht="18" thickBot="1" x14ac:dyDescent="0.35">
      <c r="A11" s="21"/>
      <c r="B11" s="21"/>
      <c r="C11" s="21"/>
      <c r="D11" s="276"/>
      <c r="E11" s="276"/>
      <c r="F11" s="6" t="s">
        <v>638</v>
      </c>
      <c r="G11" s="6"/>
      <c r="H11" s="6"/>
      <c r="I11" s="6"/>
      <c r="J11" s="6"/>
      <c r="L11" s="21"/>
    </row>
    <row r="12" spans="1:12" ht="15" customHeight="1" x14ac:dyDescent="0.3">
      <c r="C12" s="21"/>
      <c r="D12" s="276"/>
      <c r="E12" s="276"/>
      <c r="F12" s="276"/>
      <c r="G12" s="290"/>
      <c r="H12" s="290"/>
      <c r="I12" s="276"/>
      <c r="J12" s="276"/>
      <c r="K12" s="276"/>
      <c r="L12" s="21"/>
    </row>
    <row r="13" spans="1:12" ht="24.75" customHeight="1" x14ac:dyDescent="0.3">
      <c r="C13" s="21"/>
      <c r="D13" s="276"/>
      <c r="E13" s="276"/>
      <c r="F13" s="276"/>
      <c r="G13" s="291" t="s">
        <v>639</v>
      </c>
      <c r="H13" s="292" t="s">
        <v>283</v>
      </c>
      <c r="I13" s="276"/>
      <c r="J13" s="276"/>
      <c r="K13" s="276"/>
      <c r="L13" s="21"/>
    </row>
    <row r="14" spans="1:12" ht="39" customHeight="1" x14ac:dyDescent="0.3">
      <c r="C14" s="21"/>
      <c r="D14" s="276"/>
      <c r="E14" s="276"/>
      <c r="F14" s="276"/>
      <c r="G14" s="279" t="s">
        <v>640</v>
      </c>
      <c r="H14" s="280" t="s">
        <v>724</v>
      </c>
      <c r="I14" s="276"/>
      <c r="J14" s="276"/>
      <c r="K14" s="276"/>
      <c r="L14" s="21"/>
    </row>
    <row r="15" spans="1:12" ht="24" customHeight="1" x14ac:dyDescent="0.3">
      <c r="C15" s="21"/>
      <c r="D15" s="276"/>
      <c r="E15" s="276"/>
      <c r="F15" s="276"/>
      <c r="G15" s="279" t="s">
        <v>642</v>
      </c>
      <c r="H15" s="280" t="s">
        <v>279</v>
      </c>
      <c r="I15" s="276"/>
      <c r="J15" s="276"/>
      <c r="K15" s="276"/>
      <c r="L15" s="21"/>
    </row>
    <row r="16" spans="1:12" ht="24" customHeight="1" x14ac:dyDescent="0.3">
      <c r="C16" s="21"/>
      <c r="D16" s="276"/>
      <c r="E16" s="276"/>
      <c r="F16" s="276"/>
      <c r="G16" s="279" t="s">
        <v>643</v>
      </c>
      <c r="H16" s="280" t="s">
        <v>725</v>
      </c>
      <c r="I16" s="276"/>
      <c r="J16" s="276"/>
      <c r="K16" s="276"/>
      <c r="L16" s="21"/>
    </row>
    <row r="17" spans="3:12" ht="13.8" x14ac:dyDescent="0.3">
      <c r="C17" s="21"/>
      <c r="D17" s="276"/>
      <c r="E17" s="276"/>
      <c r="F17" s="276"/>
      <c r="G17" s="306" t="s">
        <v>645</v>
      </c>
      <c r="H17" s="280" t="s">
        <v>726</v>
      </c>
      <c r="I17" s="276"/>
      <c r="J17" s="276"/>
      <c r="K17" s="276"/>
      <c r="L17" s="21"/>
    </row>
    <row r="18" spans="3:12" ht="13.8" x14ac:dyDescent="0.3">
      <c r="C18" s="21"/>
      <c r="D18" s="276"/>
      <c r="E18" s="276"/>
      <c r="F18" s="276"/>
      <c r="G18" s="307"/>
      <c r="H18" s="280" t="s">
        <v>727</v>
      </c>
      <c r="I18" s="276"/>
      <c r="J18" s="276"/>
      <c r="K18" s="276"/>
      <c r="L18" s="21"/>
    </row>
    <row r="19" spans="3:12" ht="13.8" x14ac:dyDescent="0.3">
      <c r="C19" s="21"/>
      <c r="D19" s="276"/>
      <c r="E19" s="276"/>
      <c r="F19" s="276"/>
      <c r="G19" s="307"/>
      <c r="H19" s="280" t="s">
        <v>728</v>
      </c>
      <c r="I19" s="276"/>
      <c r="J19" s="276"/>
      <c r="K19" s="276"/>
      <c r="L19" s="21"/>
    </row>
    <row r="20" spans="3:12" ht="26.4" x14ac:dyDescent="0.3">
      <c r="C20" s="21"/>
      <c r="D20" s="276"/>
      <c r="E20" s="276"/>
      <c r="F20" s="276"/>
      <c r="G20" s="307"/>
      <c r="H20" s="280" t="s">
        <v>702</v>
      </c>
      <c r="I20" s="276"/>
      <c r="J20" s="276"/>
      <c r="K20" s="276"/>
      <c r="L20" s="21"/>
    </row>
    <row r="21" spans="3:12" ht="13.8" x14ac:dyDescent="0.3">
      <c r="C21" s="21"/>
      <c r="D21" s="276"/>
      <c r="E21" s="276"/>
      <c r="F21" s="276"/>
      <c r="G21" s="307"/>
      <c r="H21" s="280" t="s">
        <v>729</v>
      </c>
      <c r="I21" s="276"/>
      <c r="J21" s="276"/>
      <c r="K21" s="276"/>
      <c r="L21" s="21"/>
    </row>
    <row r="22" spans="3:12" ht="13.8" x14ac:dyDescent="0.3">
      <c r="C22" s="21"/>
      <c r="D22" s="276"/>
      <c r="E22" s="276"/>
      <c r="F22" s="276"/>
      <c r="G22" s="307"/>
      <c r="H22" s="280" t="s">
        <v>730</v>
      </c>
      <c r="I22" s="276"/>
      <c r="J22" s="276"/>
      <c r="K22" s="276"/>
      <c r="L22" s="21"/>
    </row>
    <row r="23" spans="3:12" ht="13.8" x14ac:dyDescent="0.3">
      <c r="C23" s="21"/>
      <c r="D23" s="276"/>
      <c r="E23" s="276"/>
      <c r="F23" s="276"/>
      <c r="G23" s="307"/>
      <c r="H23" s="280" t="s">
        <v>731</v>
      </c>
      <c r="I23" s="276"/>
      <c r="J23" s="276"/>
      <c r="K23" s="276"/>
      <c r="L23" s="21"/>
    </row>
    <row r="24" spans="3:12" ht="13.8" x14ac:dyDescent="0.3">
      <c r="C24" s="21"/>
      <c r="D24" s="276"/>
      <c r="E24" s="276"/>
      <c r="F24" s="276"/>
      <c r="G24" s="307"/>
      <c r="H24" s="280" t="s">
        <v>732</v>
      </c>
      <c r="I24" s="276"/>
      <c r="J24" s="276"/>
      <c r="K24" s="276"/>
      <c r="L24" s="21"/>
    </row>
    <row r="25" spans="3:12" ht="13.8" x14ac:dyDescent="0.3">
      <c r="C25" s="21"/>
      <c r="D25" s="276"/>
      <c r="E25" s="276"/>
      <c r="F25" s="276"/>
      <c r="G25" s="307"/>
      <c r="H25" s="280" t="s">
        <v>733</v>
      </c>
      <c r="I25" s="276"/>
      <c r="J25" s="276"/>
      <c r="K25" s="276"/>
      <c r="L25" s="21"/>
    </row>
    <row r="26" spans="3:12" ht="13.8" x14ac:dyDescent="0.3">
      <c r="C26" s="21"/>
      <c r="D26" s="276"/>
      <c r="E26" s="276"/>
      <c r="F26" s="276"/>
      <c r="G26" s="307"/>
      <c r="H26" s="280" t="s">
        <v>734</v>
      </c>
      <c r="I26" s="276"/>
      <c r="J26" s="276"/>
      <c r="K26" s="276"/>
      <c r="L26" s="21"/>
    </row>
    <row r="27" spans="3:12" ht="26.4" x14ac:dyDescent="0.3">
      <c r="C27" s="21"/>
      <c r="D27" s="276"/>
      <c r="E27" s="276"/>
      <c r="F27" s="276"/>
      <c r="G27" s="307"/>
      <c r="H27" s="280" t="s">
        <v>705</v>
      </c>
      <c r="I27" s="276"/>
      <c r="J27" s="276"/>
      <c r="K27" s="276"/>
      <c r="L27" s="21"/>
    </row>
    <row r="28" spans="3:12" ht="26.4" x14ac:dyDescent="0.3">
      <c r="C28" s="21"/>
      <c r="D28" s="276"/>
      <c r="E28" s="276"/>
      <c r="F28" s="276"/>
      <c r="G28" s="307"/>
      <c r="H28" s="280" t="s">
        <v>706</v>
      </c>
      <c r="I28" s="276"/>
      <c r="J28" s="276"/>
      <c r="K28" s="276"/>
      <c r="L28" s="21"/>
    </row>
    <row r="29" spans="3:12" ht="39.6" x14ac:dyDescent="0.3">
      <c r="C29" s="21"/>
      <c r="D29" s="276"/>
      <c r="E29" s="276"/>
      <c r="F29" s="276"/>
      <c r="G29" s="307"/>
      <c r="H29" s="280" t="s">
        <v>735</v>
      </c>
      <c r="I29" s="276"/>
      <c r="J29" s="276"/>
      <c r="K29" s="276"/>
      <c r="L29" s="21"/>
    </row>
    <row r="30" spans="3:12" ht="26.4" x14ac:dyDescent="0.3">
      <c r="C30" s="21"/>
      <c r="D30" s="276"/>
      <c r="E30" s="276"/>
      <c r="F30" s="276"/>
      <c r="G30" s="307"/>
      <c r="H30" s="280" t="s">
        <v>736</v>
      </c>
      <c r="I30" s="276"/>
      <c r="J30" s="276"/>
      <c r="K30" s="276"/>
      <c r="L30" s="21"/>
    </row>
    <row r="31" spans="3:12" ht="26.4" x14ac:dyDescent="0.3">
      <c r="C31" s="21"/>
      <c r="D31" s="276"/>
      <c r="E31" s="276"/>
      <c r="F31" s="276"/>
      <c r="G31" s="307"/>
      <c r="H31" s="280" t="s">
        <v>737</v>
      </c>
      <c r="I31" s="276"/>
      <c r="J31" s="276"/>
      <c r="K31" s="276"/>
      <c r="L31" s="21"/>
    </row>
    <row r="32" spans="3:12" ht="26.4" x14ac:dyDescent="0.3">
      <c r="C32" s="21"/>
      <c r="D32" s="276"/>
      <c r="E32" s="276"/>
      <c r="F32" s="276"/>
      <c r="G32" s="308"/>
      <c r="H32" s="280" t="s">
        <v>738</v>
      </c>
      <c r="I32" s="276"/>
      <c r="J32" s="276"/>
      <c r="K32" s="276"/>
      <c r="L32" s="21"/>
    </row>
    <row r="33" spans="3:12" ht="39.6" x14ac:dyDescent="0.3">
      <c r="C33" s="21"/>
      <c r="D33" s="276"/>
      <c r="E33" s="276"/>
      <c r="F33" s="276"/>
      <c r="G33" s="306" t="s">
        <v>652</v>
      </c>
      <c r="H33" s="280" t="s">
        <v>739</v>
      </c>
      <c r="I33" s="276"/>
      <c r="J33" s="276"/>
      <c r="K33" s="276"/>
      <c r="L33" s="21"/>
    </row>
    <row r="34" spans="3:12" ht="39.6" x14ac:dyDescent="0.3">
      <c r="C34" s="21"/>
      <c r="D34" s="276"/>
      <c r="E34" s="276"/>
      <c r="F34" s="276"/>
      <c r="G34" s="308"/>
      <c r="H34" s="280" t="s">
        <v>740</v>
      </c>
      <c r="I34" s="276"/>
      <c r="J34" s="276"/>
      <c r="K34" s="276"/>
      <c r="L34" s="21"/>
    </row>
    <row r="35" spans="3:12" ht="13.8" x14ac:dyDescent="0.3">
      <c r="C35" s="21"/>
      <c r="D35" s="276"/>
      <c r="E35" s="276"/>
      <c r="F35" s="276"/>
      <c r="G35" s="279" t="s">
        <v>655</v>
      </c>
      <c r="H35" s="280" t="s">
        <v>656</v>
      </c>
      <c r="I35" s="276"/>
      <c r="J35" s="276"/>
      <c r="K35" s="276"/>
      <c r="L35" s="21"/>
    </row>
    <row r="36" spans="3:12" ht="24.75" customHeight="1" x14ac:dyDescent="0.3">
      <c r="C36" s="21"/>
      <c r="D36" s="276"/>
      <c r="E36" s="276"/>
      <c r="F36" s="276"/>
      <c r="G36" s="281" t="s">
        <v>657</v>
      </c>
      <c r="H36" s="282" t="s">
        <v>741</v>
      </c>
      <c r="I36" s="276"/>
      <c r="J36" s="276"/>
      <c r="K36" s="276"/>
      <c r="L36" s="21"/>
    </row>
    <row r="37" spans="3:12" ht="1.5" customHeight="1" x14ac:dyDescent="0.3">
      <c r="C37" s="21"/>
      <c r="D37" s="276"/>
      <c r="E37" s="276"/>
      <c r="F37" s="276"/>
      <c r="G37" s="276"/>
      <c r="H37" s="276"/>
      <c r="I37" s="276"/>
      <c r="J37" s="276"/>
      <c r="K37" s="276"/>
      <c r="L37" s="21"/>
    </row>
    <row r="38" spans="3:12" ht="12.75" customHeight="1" thickBot="1" x14ac:dyDescent="0.35">
      <c r="C38" s="21"/>
      <c r="D38" s="276"/>
      <c r="E38" s="276"/>
      <c r="F38" s="283"/>
      <c r="G38" s="283"/>
      <c r="H38" s="283"/>
      <c r="I38" s="283"/>
      <c r="J38" s="283"/>
      <c r="K38" s="276"/>
      <c r="L38" s="21"/>
    </row>
    <row r="39" spans="3:12" ht="15" customHeight="1" x14ac:dyDescent="0.3">
      <c r="C39" s="21"/>
      <c r="D39" s="276"/>
      <c r="E39" s="276"/>
      <c r="F39" s="276"/>
      <c r="G39" s="276"/>
      <c r="H39" s="276"/>
      <c r="I39" s="276"/>
      <c r="J39" s="276"/>
      <c r="K39" s="276"/>
      <c r="L39" s="21"/>
    </row>
    <row r="40" spans="3:12" ht="15" customHeight="1" x14ac:dyDescent="0.3">
      <c r="C40" s="21"/>
      <c r="D40" s="21"/>
      <c r="E40" s="21"/>
      <c r="F40" s="21"/>
      <c r="G40" s="21"/>
      <c r="H40" s="21"/>
      <c r="I40" s="21"/>
      <c r="J40" s="21"/>
      <c r="K40" s="21"/>
      <c r="L40" s="21"/>
    </row>
  </sheetData>
  <mergeCells count="2">
    <mergeCell ref="G17:G32"/>
    <mergeCell ref="G33:G34"/>
  </mergeCells>
  <phoneticPr fontId="10" type="noConversion"/>
  <pageMargins left="0.39370078740157483" right="0.39370078740157483" top="0.39370078740157483" bottom="0.39370078740157483" header="0.19685039370078741" footer="0.19685039370078741"/>
  <pageSetup paperSize="9" scale="77" orientation="landscape" r:id="rId1"/>
  <headerFooter>
    <oddHeader>&amp;C[ PROTECTIVE MARKING TO BE CONFIRMED]</oddHeader>
    <oddFooter>&amp;L&amp;D at &amp;T&amp;C&amp;P of &amp;N&amp;R&amp;F &amp;A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22"/>
    <pageSetUpPr fitToPage="1"/>
  </sheetPr>
  <dimension ref="A1:R50"/>
  <sheetViews>
    <sheetView showGridLines="0" topLeftCell="C1" zoomScale="75" zoomScaleNormal="75" workbookViewId="0">
      <pane ySplit="22" topLeftCell="A33" activePane="bottomLeft" state="frozen"/>
      <selection pane="bottomLeft" activeCell="G44" sqref="G44"/>
    </sheetView>
  </sheetViews>
  <sheetFormatPr defaultColWidth="0" defaultRowHeight="13.8" zeroHeight="1" x14ac:dyDescent="0.3"/>
  <cols>
    <col min="1" max="1" width="8.6640625" hidden="1" customWidth="1"/>
    <col min="2" max="2" width="3.6640625" hidden="1" customWidth="1"/>
    <col min="3" max="6" width="2.6640625" customWidth="1"/>
    <col min="7" max="7" width="65.6640625" customWidth="1"/>
    <col min="8" max="8" width="85.6640625" customWidth="1"/>
    <col min="9" max="9" width="10.6640625" customWidth="1"/>
    <col min="10" max="12" width="12.6640625" customWidth="1"/>
    <col min="13" max="16" width="1.6640625" customWidth="1"/>
    <col min="17" max="17" width="2.6640625" customWidth="1"/>
    <col min="18" max="18" width="2.6640625" hidden="1" customWidth="1"/>
  </cols>
  <sheetData>
    <row r="1" spans="1:18" ht="15" hidden="1" customHeight="1" x14ac:dyDescent="0.3">
      <c r="A1" s="9" t="str">
        <f ca="1">IF(VLOOKUP($B$2,Sheet_Table,Sheet_Visibility_ColX,FALSE),"S","H")</f>
        <v>S</v>
      </c>
      <c r="C1" s="21"/>
      <c r="P1" s="23"/>
      <c r="Q1" s="9"/>
      <c r="R1" s="9" t="s">
        <v>34</v>
      </c>
    </row>
    <row r="2" spans="1:18" ht="20.100000000000001" hidden="1" customHeight="1" x14ac:dyDescent="0.3">
      <c r="B2" s="19" t="str">
        <f ca="1">MID(CELL("filename",A1),1+FIND("]",CELL("filename",A1)),50)</f>
        <v>HOME</v>
      </c>
      <c r="C2" s="21"/>
      <c r="P2" s="23"/>
      <c r="Q2" s="21"/>
    </row>
    <row r="3" spans="1:18" ht="9.9" customHeight="1" x14ac:dyDescent="0.3">
      <c r="A3" s="21"/>
      <c r="B3" s="22"/>
      <c r="C3" s="21"/>
      <c r="D3" s="21"/>
      <c r="E3" s="21"/>
      <c r="F3" s="21"/>
      <c r="G3" s="21"/>
      <c r="H3" s="21"/>
      <c r="I3" s="21"/>
      <c r="J3" s="21"/>
      <c r="K3" s="21"/>
      <c r="L3" s="21"/>
      <c r="M3" s="21"/>
      <c r="N3" s="21"/>
      <c r="O3" s="21"/>
      <c r="P3" s="21"/>
      <c r="Q3" s="21"/>
    </row>
    <row r="4" spans="1:18" ht="9.9" customHeight="1" thickBot="1" x14ac:dyDescent="0.35">
      <c r="C4" s="21"/>
      <c r="E4" s="7"/>
      <c r="F4" s="7"/>
      <c r="G4" s="7"/>
      <c r="H4" s="7"/>
      <c r="I4" s="7"/>
      <c r="J4" s="7"/>
      <c r="K4" s="7"/>
      <c r="L4" s="7"/>
      <c r="M4" s="7"/>
      <c r="N4" s="7"/>
      <c r="O4" s="7"/>
      <c r="P4" s="23"/>
      <c r="Q4" s="21"/>
    </row>
    <row r="5" spans="1:18" s="45" customFormat="1" ht="9.9" customHeight="1" x14ac:dyDescent="0.3">
      <c r="C5" s="46"/>
      <c r="E5"/>
      <c r="F5" s="182"/>
      <c r="G5"/>
      <c r="H5"/>
      <c r="I5"/>
      <c r="J5"/>
      <c r="K5"/>
      <c r="L5"/>
      <c r="M5"/>
      <c r="N5"/>
      <c r="O5"/>
      <c r="P5" s="47"/>
      <c r="Q5" s="46"/>
    </row>
    <row r="6" spans="1:18" ht="30" customHeight="1" x14ac:dyDescent="0.3">
      <c r="C6" s="21"/>
      <c r="E6" s="48" t="str">
        <f>UPPER(Sys_SSPR_Logo)</f>
        <v>SINGLE SOURCE PROCUREMENT FRAMEWORK</v>
      </c>
      <c r="F6" s="42"/>
      <c r="G6" s="43"/>
      <c r="H6" s="43"/>
      <c r="I6" s="43"/>
      <c r="J6" s="43"/>
      <c r="K6" s="43"/>
      <c r="L6" s="104" t="str">
        <f>Sys_ReportingEntityAsTitle</f>
        <v>Contract: {{title}}</v>
      </c>
      <c r="M6" s="43"/>
      <c r="N6" s="43"/>
      <c r="O6" s="39" t="e">
        <f>SUP_1_EntityNameAsTitle</f>
        <v>#NAME?</v>
      </c>
      <c r="P6" s="23"/>
      <c r="Q6" s="21"/>
    </row>
    <row r="7" spans="1:18" ht="30" customHeight="1" x14ac:dyDescent="0.3">
      <c r="C7" s="21"/>
      <c r="F7" s="48" t="str">
        <f>View_1_SelectedCaption</f>
        <v>VIEW ALL WORKSHEETS</v>
      </c>
      <c r="G7" s="43"/>
      <c r="H7" s="43"/>
      <c r="I7" s="43"/>
      <c r="J7" s="43"/>
      <c r="K7" s="43"/>
      <c r="M7" s="43"/>
      <c r="N7" s="43"/>
      <c r="O7" s="43"/>
      <c r="P7" s="23"/>
      <c r="Q7" s="21"/>
    </row>
    <row r="8" spans="1:18" ht="5.0999999999999996" customHeight="1" x14ac:dyDescent="0.3">
      <c r="C8" s="21"/>
      <c r="G8" s="17"/>
      <c r="H8" s="4"/>
      <c r="P8" s="23"/>
      <c r="Q8" s="21"/>
    </row>
    <row r="9" spans="1:18" ht="24.9" customHeight="1" x14ac:dyDescent="0.3">
      <c r="C9" s="21"/>
      <c r="G9" s="8" t="str">
        <f ca="1">VLOOKUP($B$2,Sheet_Table,Sheet_Caption_ColX,FALSE)</f>
        <v>HOME</v>
      </c>
      <c r="P9" s="23"/>
      <c r="Q9" s="21"/>
    </row>
    <row r="10" spans="1:18" ht="15" customHeight="1" thickBot="1" x14ac:dyDescent="0.35">
      <c r="C10" s="21"/>
      <c r="H10" s="17"/>
      <c r="P10" s="23"/>
      <c r="Q10" s="21"/>
    </row>
    <row r="11" spans="1:18" ht="15" hidden="1" customHeight="1" x14ac:dyDescent="0.3">
      <c r="A11" s="9" t="s">
        <v>34</v>
      </c>
      <c r="C11" s="21"/>
      <c r="H11" s="17"/>
      <c r="P11" s="23"/>
      <c r="Q11" s="21"/>
    </row>
    <row r="12" spans="1:18" ht="15" hidden="1" customHeight="1" x14ac:dyDescent="0.3">
      <c r="A12" s="9" t="s">
        <v>34</v>
      </c>
      <c r="C12" s="21"/>
      <c r="H12" s="17"/>
      <c r="P12" s="23"/>
      <c r="Q12" s="21"/>
    </row>
    <row r="13" spans="1:18" ht="15" hidden="1" customHeight="1" x14ac:dyDescent="0.3">
      <c r="A13" s="9" t="s">
        <v>34</v>
      </c>
      <c r="C13" s="21"/>
      <c r="H13" s="17"/>
      <c r="P13" s="23"/>
      <c r="Q13" s="21"/>
    </row>
    <row r="14" spans="1:18" ht="15" hidden="1" customHeight="1" thickBot="1" x14ac:dyDescent="0.35">
      <c r="A14" s="9" t="s">
        <v>34</v>
      </c>
      <c r="C14" s="21"/>
      <c r="H14" s="17"/>
      <c r="P14" s="23"/>
      <c r="Q14" s="21"/>
    </row>
    <row r="15" spans="1:18" ht="24.9" customHeight="1" thickBot="1" x14ac:dyDescent="0.35">
      <c r="C15" s="21"/>
      <c r="F15" s="6" t="s">
        <v>26</v>
      </c>
      <c r="G15" s="6"/>
      <c r="H15" s="6"/>
      <c r="I15" s="6"/>
      <c r="J15" s="6"/>
      <c r="K15" s="6"/>
      <c r="L15" s="6"/>
      <c r="M15" s="6"/>
      <c r="N15" s="6"/>
      <c r="P15" s="23"/>
      <c r="Q15" s="21"/>
    </row>
    <row r="16" spans="1:18" ht="9.9" customHeight="1" x14ac:dyDescent="0.3">
      <c r="C16" s="21"/>
      <c r="G16" s="10"/>
      <c r="H16" s="10"/>
      <c r="P16" s="23"/>
      <c r="Q16" s="21"/>
    </row>
    <row r="17" spans="1:17" ht="30" customHeight="1" x14ac:dyDescent="0.3">
      <c r="B17" s="11">
        <f>IF(ISERROR(MATCH(View_1_SelectedUserCaption,View_List_Caption,0)),0,MATCH(View_1_SelectedUserCaption,View_List_Caption,0))</f>
        <v>2</v>
      </c>
      <c r="C17" s="21"/>
      <c r="G17" s="112" t="s">
        <v>451</v>
      </c>
      <c r="P17" s="23"/>
      <c r="Q17" s="21"/>
    </row>
    <row r="18" spans="1:17" ht="20.100000000000001" customHeight="1" thickBot="1" x14ac:dyDescent="0.35">
      <c r="C18" s="21"/>
      <c r="P18" s="23"/>
      <c r="Q18" s="21"/>
    </row>
    <row r="19" spans="1:17" ht="24.9" customHeight="1" thickBot="1" x14ac:dyDescent="0.35">
      <c r="C19" s="21"/>
      <c r="F19" s="6" t="s">
        <v>20</v>
      </c>
      <c r="G19" s="6"/>
      <c r="H19" s="6"/>
      <c r="I19" s="6"/>
      <c r="J19" s="6"/>
      <c r="K19" s="6"/>
      <c r="L19" s="6"/>
      <c r="M19" s="6"/>
      <c r="N19" s="6"/>
      <c r="O19" s="23"/>
      <c r="P19" s="23"/>
      <c r="Q19" s="21"/>
    </row>
    <row r="20" spans="1:17" ht="9.9" customHeight="1" x14ac:dyDescent="0.3">
      <c r="C20" s="21"/>
      <c r="P20" s="23"/>
      <c r="Q20" s="21"/>
    </row>
    <row r="21" spans="1:17" ht="20.100000000000001" customHeight="1" x14ac:dyDescent="0.3">
      <c r="A21" s="38"/>
      <c r="C21" s="21"/>
      <c r="J21" s="312" t="s">
        <v>22</v>
      </c>
      <c r="K21" s="313"/>
      <c r="L21" s="314"/>
      <c r="P21" s="23"/>
      <c r="Q21" s="21"/>
    </row>
    <row r="22" spans="1:17" ht="20.100000000000001" customHeight="1" x14ac:dyDescent="0.3">
      <c r="C22" s="21"/>
      <c r="G22" s="3" t="s">
        <v>10</v>
      </c>
      <c r="H22" s="3" t="s">
        <v>25</v>
      </c>
      <c r="I22" s="3" t="s">
        <v>21</v>
      </c>
      <c r="J22" s="3" t="s">
        <v>23</v>
      </c>
      <c r="K22" s="3" t="s">
        <v>24</v>
      </c>
      <c r="L22" s="3" t="s">
        <v>47</v>
      </c>
      <c r="P22" s="23"/>
      <c r="Q22" s="21"/>
    </row>
    <row r="23" spans="1:17" ht="9.9" customHeight="1" x14ac:dyDescent="0.3">
      <c r="A23" s="38"/>
      <c r="C23" s="21"/>
      <c r="F23" s="134"/>
      <c r="G23" s="296"/>
      <c r="H23" s="296"/>
      <c r="I23" s="296"/>
      <c r="J23" s="296"/>
      <c r="K23" s="296"/>
      <c r="L23" s="296"/>
      <c r="P23" s="23"/>
      <c r="Q23" s="21"/>
    </row>
    <row r="24" spans="1:17" ht="23.1" customHeight="1" x14ac:dyDescent="0.3">
      <c r="A24" s="38"/>
      <c r="C24" s="21"/>
      <c r="F24" s="185"/>
      <c r="G24" s="185" t="str">
        <f t="array" ref="G24:G45">IF(UserSheet_List=0,"",UserSheet_Caption)</f>
        <v>Cover sheet - CRP</v>
      </c>
      <c r="H24" s="185" t="str">
        <f t="array" ref="H24:H45">IF(UserSheet_List=0,"",UserSheet_Description)</f>
        <v/>
      </c>
      <c r="I24" s="297" t="s">
        <v>21</v>
      </c>
      <c r="J24" s="186"/>
      <c r="K24" s="186"/>
      <c r="L24" s="186"/>
      <c r="P24" s="23"/>
      <c r="Q24" s="21"/>
    </row>
    <row r="25" spans="1:17" ht="23.1" customHeight="1" x14ac:dyDescent="0.3">
      <c r="A25" s="38"/>
      <c r="C25" s="21"/>
      <c r="F25" s="275"/>
      <c r="G25" s="271" t="str">
        <v>Cover sheet - CNR</v>
      </c>
      <c r="H25" s="182" t="str">
        <v/>
      </c>
      <c r="I25" s="297" t="s">
        <v>21</v>
      </c>
      <c r="J25" s="186"/>
      <c r="K25" s="186"/>
      <c r="L25" s="186"/>
      <c r="P25" s="23"/>
      <c r="Q25" s="21"/>
    </row>
    <row r="26" spans="1:17" ht="23.1" customHeight="1" x14ac:dyDescent="0.3">
      <c r="A26" s="38"/>
      <c r="C26" s="21"/>
      <c r="F26" s="275"/>
      <c r="G26" s="271" t="str">
        <v>Cover sheet - QCR</v>
      </c>
      <c r="H26" s="182" t="str">
        <v/>
      </c>
      <c r="I26" s="297" t="s">
        <v>21</v>
      </c>
      <c r="J26" s="186"/>
      <c r="K26" s="186"/>
      <c r="L26" s="186"/>
      <c r="P26" s="23"/>
      <c r="Q26" s="21"/>
    </row>
    <row r="27" spans="1:17" ht="23.1" customHeight="1" x14ac:dyDescent="0.3">
      <c r="A27" s="38"/>
      <c r="C27" s="21"/>
      <c r="F27" s="275"/>
      <c r="G27" s="271" t="str">
        <v>Cover sheet - ICR</v>
      </c>
      <c r="H27" s="182" t="str">
        <v/>
      </c>
      <c r="I27" s="297" t="s">
        <v>21</v>
      </c>
      <c r="J27" s="186"/>
      <c r="K27" s="186"/>
      <c r="L27" s="186"/>
      <c r="P27" s="23"/>
      <c r="Q27" s="21"/>
    </row>
    <row r="28" spans="1:17" ht="23.1" customHeight="1" x14ac:dyDescent="0.3">
      <c r="A28" s="38"/>
      <c r="C28" s="21"/>
      <c r="F28" s="275"/>
      <c r="G28" s="183" t="str">
        <v>Cover sheet - CCR</v>
      </c>
      <c r="H28" s="183" t="str">
        <v/>
      </c>
      <c r="I28" s="298" t="s">
        <v>21</v>
      </c>
      <c r="J28" s="186"/>
      <c r="K28" s="186"/>
      <c r="L28" s="186"/>
      <c r="P28" s="23"/>
      <c r="Q28" s="21"/>
    </row>
    <row r="29" spans="1:17" ht="23.1" customHeight="1" x14ac:dyDescent="0.3">
      <c r="A29" s="38"/>
      <c r="C29" s="21"/>
      <c r="F29" s="185"/>
      <c r="G29" s="183" t="str">
        <v>HOME</v>
      </c>
      <c r="H29" s="183" t="str">
        <v>This sheet - navigation and data completion stats</v>
      </c>
      <c r="J29" s="300"/>
      <c r="K29" s="300"/>
      <c r="L29" s="300"/>
      <c r="P29" s="23"/>
      <c r="Q29" s="21"/>
    </row>
    <row r="30" spans="1:17" ht="23.1" customHeight="1" x14ac:dyDescent="0.3">
      <c r="A30" s="38"/>
      <c r="C30" s="21"/>
      <c r="F30" s="201"/>
      <c r="G30" s="182" t="str">
        <v>01 - Report Submission Admin</v>
      </c>
      <c r="H30" s="199" t="str">
        <v>Names and dates etc</v>
      </c>
      <c r="I30" s="235" t="s">
        <v>21</v>
      </c>
      <c r="J30" s="299"/>
      <c r="K30" s="299"/>
      <c r="L30" s="299"/>
      <c r="P30" s="23"/>
      <c r="Q30" s="21"/>
    </row>
    <row r="31" spans="1:17" ht="23.1" customHeight="1" x14ac:dyDescent="0.3">
      <c r="A31" s="38"/>
      <c r="C31" s="21"/>
      <c r="F31" s="202"/>
      <c r="G31" s="183" t="str">
        <v>02 - Contract Report Plan</v>
      </c>
      <c r="H31" s="183" t="str">
        <v>List of required reports and submission due dates</v>
      </c>
      <c r="I31" s="236" t="s">
        <v>21</v>
      </c>
      <c r="J31" s="200"/>
      <c r="K31" s="200"/>
      <c r="L31" s="200"/>
      <c r="P31" s="23"/>
      <c r="Q31" s="21"/>
    </row>
    <row r="32" spans="1:17" ht="23.1" customHeight="1" x14ac:dyDescent="0.3">
      <c r="A32" s="38"/>
      <c r="C32" s="21"/>
      <c r="F32" s="203"/>
      <c r="G32" s="182" t="str">
        <v>03 - Supplier Basic Reference Data</v>
      </c>
      <c r="H32" s="182" t="str">
        <v>Standing reference data for the relevant company</v>
      </c>
      <c r="I32" s="234" t="s">
        <v>21</v>
      </c>
      <c r="J32" s="299"/>
      <c r="K32" s="299"/>
      <c r="L32" s="299"/>
      <c r="P32" s="23"/>
      <c r="Q32" s="21"/>
    </row>
    <row r="33" spans="1:17" ht="23.1" customHeight="1" x14ac:dyDescent="0.3">
      <c r="A33" s="38"/>
      <c r="C33" s="21"/>
      <c r="F33" s="246"/>
      <c r="G33" s="183" t="str">
        <v>04 - Contract Basic Reference Data (latest)</v>
      </c>
      <c r="H33" s="183" t="str">
        <v>Standing reference data for the contract - updated if amended</v>
      </c>
      <c r="I33" s="248" t="s">
        <v>21</v>
      </c>
      <c r="J33" s="200"/>
      <c r="K33" s="200"/>
      <c r="L33" s="200"/>
      <c r="P33" s="23"/>
      <c r="Q33" s="21"/>
    </row>
    <row r="34" spans="1:17" ht="23.1" customHeight="1" x14ac:dyDescent="0.3">
      <c r="A34" s="38"/>
      <c r="C34" s="21"/>
      <c r="F34" s="272"/>
      <c r="G34" s="182" t="str">
        <v>05 - DPS Input</v>
      </c>
      <c r="H34" s="182" t="str">
        <v>Input of DPS lines prepared offline</v>
      </c>
      <c r="I34" s="247" t="s">
        <v>21</v>
      </c>
      <c r="J34" s="299"/>
      <c r="K34" s="299"/>
      <c r="L34" s="299"/>
      <c r="P34" s="23"/>
      <c r="Q34" s="21"/>
    </row>
    <row r="35" spans="1:17" ht="23.1" customHeight="1" x14ac:dyDescent="0.3">
      <c r="A35" s="38"/>
      <c r="C35" s="21"/>
      <c r="F35" s="274"/>
      <c r="G35" s="271" t="str">
        <v>06 - Key Deliverables</v>
      </c>
      <c r="H35" s="182" t="str">
        <v>Summary of key deliverables as context for other schedules</v>
      </c>
      <c r="I35" s="237" t="s">
        <v>21</v>
      </c>
      <c r="J35" s="209"/>
      <c r="K35" s="209"/>
      <c r="L35" s="209"/>
      <c r="P35" s="23"/>
      <c r="Q35" s="21"/>
    </row>
    <row r="36" spans="1:17" ht="23.1" customHeight="1" x14ac:dyDescent="0.3">
      <c r="A36" s="38"/>
      <c r="C36" s="21"/>
      <c r="F36" s="273"/>
      <c r="G36" s="183" t="str">
        <v>07 - Metrics</v>
      </c>
      <c r="H36" s="183" t="str">
        <v>List of key output metrics describing the good / services procured</v>
      </c>
      <c r="I36" s="238" t="s">
        <v>21</v>
      </c>
      <c r="J36" s="200"/>
      <c r="K36" s="200"/>
      <c r="L36" s="200"/>
      <c r="P36" s="23"/>
      <c r="Q36" s="21"/>
    </row>
    <row r="37" spans="1:17" ht="23.1" customHeight="1" x14ac:dyDescent="0.3">
      <c r="A37" s="38"/>
      <c r="C37" s="21"/>
      <c r="F37" s="210"/>
      <c r="G37" s="211" t="str">
        <v>08 - Price Breakdown</v>
      </c>
      <c r="H37" s="182" t="str">
        <v>Analysis of costs, risk and profit in latest contract price build up</v>
      </c>
      <c r="I37" s="239" t="s">
        <v>21</v>
      </c>
      <c r="J37" s="299"/>
      <c r="K37" s="299"/>
      <c r="L37" s="299"/>
      <c r="P37" s="23"/>
      <c r="Q37" s="21"/>
    </row>
    <row r="38" spans="1:17" ht="23.1" customHeight="1" x14ac:dyDescent="0.3">
      <c r="A38" s="38"/>
      <c r="C38" s="21"/>
      <c r="F38" s="178"/>
      <c r="G38" s="182" t="str">
        <v>09 - Actuals &amp; Forecast to Completion</v>
      </c>
      <c r="H38" s="182" t="str">
        <v xml:space="preserve">Annual profile of actual costs / forecast costs to completion </v>
      </c>
      <c r="I38" s="240" t="s">
        <v>21</v>
      </c>
      <c r="J38" s="209"/>
      <c r="K38" s="209"/>
      <c r="L38" s="209"/>
      <c r="P38" s="23"/>
      <c r="Q38" s="21"/>
    </row>
    <row r="39" spans="1:17" ht="23.1" customHeight="1" x14ac:dyDescent="0.3">
      <c r="A39" s="38"/>
      <c r="C39" s="21"/>
      <c r="F39" s="178"/>
      <c r="G39" s="182" t="str">
        <v>10 - Quarterly Analysis of Actuals / Forecast</v>
      </c>
      <c r="H39" s="182" t="str">
        <v>Further drill down for current and following financial year only</v>
      </c>
      <c r="I39" s="240" t="s">
        <v>21</v>
      </c>
      <c r="J39" s="209"/>
      <c r="K39" s="209"/>
      <c r="L39" s="209"/>
      <c r="P39" s="23"/>
      <c r="Q39" s="21"/>
    </row>
    <row r="40" spans="1:17" ht="23.1" customHeight="1" x14ac:dyDescent="0.3">
      <c r="A40" s="38"/>
      <c r="C40" s="21"/>
      <c r="F40" s="212"/>
      <c r="G40" s="183" t="str">
        <v>11 - Variance Analysis &amp; Commentary</v>
      </c>
      <c r="H40" s="183" t="str">
        <v>A "waterfall" analysis between estimated and forecast outturn costs</v>
      </c>
      <c r="I40" s="241" t="s">
        <v>21</v>
      </c>
      <c r="J40" s="200"/>
      <c r="K40" s="200"/>
      <c r="L40" s="200"/>
      <c r="P40" s="23"/>
      <c r="Q40" s="21"/>
    </row>
    <row r="41" spans="1:17" ht="23.1" customHeight="1" x14ac:dyDescent="0.3">
      <c r="A41" s="38"/>
      <c r="C41" s="21"/>
      <c r="F41" s="233"/>
      <c r="G41" s="182" t="str">
        <v>12 - Analysis of Risk / Opportunity Outturn</v>
      </c>
      <c r="H41" s="182" t="str">
        <v>Costs incurred / savings made due to unplanned events / occurrences</v>
      </c>
      <c r="I41" s="242" t="s">
        <v>21</v>
      </c>
      <c r="J41" s="299"/>
      <c r="K41" s="299"/>
      <c r="L41" s="299"/>
      <c r="P41" s="23"/>
      <c r="Q41" s="21"/>
    </row>
    <row r="42" spans="1:17" ht="23.1" customHeight="1" x14ac:dyDescent="0.3">
      <c r="A42" s="38"/>
      <c r="C42" s="21"/>
      <c r="F42" s="179"/>
      <c r="G42" s="182" t="str">
        <v>13 - Payments Analysis</v>
      </c>
      <c r="H42" s="182" t="str">
        <v>Detail of payments due from MOD to prime contractor</v>
      </c>
      <c r="I42" s="243" t="s">
        <v>21</v>
      </c>
      <c r="J42" s="209"/>
      <c r="K42" s="209"/>
      <c r="L42" s="209"/>
      <c r="P42" s="23"/>
      <c r="Q42" s="21"/>
    </row>
    <row r="43" spans="1:17" ht="23.1" customHeight="1" x14ac:dyDescent="0.3">
      <c r="A43" s="38"/>
      <c r="C43" s="21"/>
      <c r="F43" s="179"/>
      <c r="G43" s="182" t="str">
        <v>14 - Final Payments</v>
      </c>
      <c r="H43" s="182" t="str">
        <v>Estimates of TCIF &amp; PEPL adjustments.</v>
      </c>
      <c r="I43" s="243" t="s">
        <v>21</v>
      </c>
      <c r="J43" s="209"/>
      <c r="K43" s="209"/>
      <c r="L43" s="209"/>
      <c r="P43" s="23"/>
      <c r="Q43" s="21"/>
    </row>
    <row r="44" spans="1:17" ht="23.1" customHeight="1" x14ac:dyDescent="0.3">
      <c r="A44" s="38"/>
      <c r="C44" s="21"/>
      <c r="F44" s="179"/>
      <c r="G44" s="182" t="str">
        <v>15 - Contract Delivery Milestones</v>
      </c>
      <c r="H44" s="182" t="str">
        <v>Description of key milestones, contracted/actual/forecast due dates</v>
      </c>
      <c r="I44" s="243" t="s">
        <v>21</v>
      </c>
      <c r="J44" s="209"/>
      <c r="K44" s="209"/>
      <c r="L44" s="209"/>
      <c r="P44" s="23"/>
      <c r="Q44" s="21"/>
    </row>
    <row r="45" spans="1:17" ht="23.1" customHeight="1" x14ac:dyDescent="0.3">
      <c r="A45" s="38"/>
      <c r="C45" s="21"/>
      <c r="F45" s="180"/>
      <c r="G45" s="183" t="str">
        <v>16 - Sub Contracts</v>
      </c>
      <c r="H45" s="183" t="str">
        <v>List of major sub contracts</v>
      </c>
      <c r="I45" s="244" t="s">
        <v>21</v>
      </c>
      <c r="J45" s="200"/>
      <c r="K45" s="200"/>
      <c r="L45" s="200"/>
      <c r="P45" s="23"/>
      <c r="Q45" s="21"/>
    </row>
    <row r="46" spans="1:17" ht="15" customHeight="1" thickBot="1" x14ac:dyDescent="0.35">
      <c r="C46" s="21"/>
      <c r="E46" s="7"/>
      <c r="F46" s="7"/>
      <c r="G46" s="7"/>
      <c r="H46" s="7"/>
      <c r="I46" s="7"/>
      <c r="J46" s="7"/>
      <c r="K46" s="7"/>
      <c r="L46" s="7"/>
      <c r="M46" s="7"/>
      <c r="N46" s="7"/>
      <c r="O46" s="7"/>
      <c r="P46" s="23"/>
      <c r="Q46" s="21"/>
    </row>
    <row r="47" spans="1:17" x14ac:dyDescent="0.3">
      <c r="C47" s="21"/>
      <c r="P47" s="23"/>
      <c r="Q47" s="21"/>
    </row>
    <row r="48" spans="1:17" x14ac:dyDescent="0.3">
      <c r="A48" s="21"/>
      <c r="B48" s="21"/>
      <c r="C48" s="21"/>
      <c r="D48" s="21"/>
      <c r="E48" s="21"/>
      <c r="F48" s="21"/>
      <c r="G48" s="21"/>
      <c r="H48" s="21"/>
      <c r="I48" s="21"/>
      <c r="J48" s="21"/>
      <c r="K48" s="21"/>
      <c r="L48" s="21"/>
      <c r="M48" s="21"/>
      <c r="N48" s="21"/>
      <c r="O48" s="21"/>
      <c r="P48" s="21"/>
      <c r="Q48" s="21"/>
    </row>
    <row r="49" spans="1:1" hidden="1" x14ac:dyDescent="0.3">
      <c r="A49" s="9" t="s">
        <v>34</v>
      </c>
    </row>
    <row r="50" spans="1:1" hidden="1" x14ac:dyDescent="0.3"/>
  </sheetData>
  <mergeCells count="1">
    <mergeCell ref="J21:L21"/>
  </mergeCells>
  <phoneticPr fontId="1" type="noConversion"/>
  <conditionalFormatting sqref="L25:L44">
    <cfRule type="expression" dxfId="170" priority="22" stopIfTrue="1">
      <formula>AND(ISNUMBER(L25),L25&gt;0)</formula>
    </cfRule>
  </conditionalFormatting>
  <conditionalFormatting sqref="K25:K44">
    <cfRule type="expression" dxfId="169" priority="23" stopIfTrue="1">
      <formula>AND(ISNUMBER(J25),J25&gt;0,K25&lt;J25)</formula>
    </cfRule>
    <cfRule type="expression" dxfId="168" priority="24" stopIfTrue="1">
      <formula>AND(ISNUMBER(J25),J25&gt;0,K25=J25)</formula>
    </cfRule>
  </conditionalFormatting>
  <conditionalFormatting sqref="L41">
    <cfRule type="expression" dxfId="167" priority="7" stopIfTrue="1">
      <formula>AND(ISNUMBER(L41),L41&gt;0)</formula>
    </cfRule>
  </conditionalFormatting>
  <conditionalFormatting sqref="K41">
    <cfRule type="expression" dxfId="166" priority="8" stopIfTrue="1">
      <formula>AND(ISNUMBER(J41),J41&gt;0,K41&lt;J41)</formula>
    </cfRule>
    <cfRule type="expression" dxfId="165" priority="9" stopIfTrue="1">
      <formula>AND(ISNUMBER(J41),J41&gt;0,K41=J41)</formula>
    </cfRule>
  </conditionalFormatting>
  <conditionalFormatting sqref="L42:L44">
    <cfRule type="expression" dxfId="164" priority="4" stopIfTrue="1">
      <formula>AND(ISNUMBER(L42),L42&gt;0)</formula>
    </cfRule>
  </conditionalFormatting>
  <conditionalFormatting sqref="K42:K44">
    <cfRule type="expression" dxfId="163" priority="5" stopIfTrue="1">
      <formula>AND(ISNUMBER(J42),J42&gt;0,K42&lt;J42)</formula>
    </cfRule>
    <cfRule type="expression" dxfId="162" priority="6" stopIfTrue="1">
      <formula>AND(ISNUMBER(J42),J42&gt;0,K42=J42)</formula>
    </cfRule>
  </conditionalFormatting>
  <conditionalFormatting sqref="L45">
    <cfRule type="expression" dxfId="161" priority="1" stopIfTrue="1">
      <formula>AND(ISNUMBER(L45),L45&gt;0)</formula>
    </cfRule>
  </conditionalFormatting>
  <conditionalFormatting sqref="K45">
    <cfRule type="expression" dxfId="160" priority="2" stopIfTrue="1">
      <formula>AND(ISNUMBER(J45),J45&gt;0,K45&lt;J45)</formula>
    </cfRule>
    <cfRule type="expression" dxfId="159" priority="3" stopIfTrue="1">
      <formula>AND(ISNUMBER(J45),J45&gt;0,K45=J45)</formula>
    </cfRule>
  </conditionalFormatting>
  <dataValidations count="1">
    <dataValidation type="list" allowBlank="1" showErrorMessage="1" sqref="G17">
      <formula1>View_List_CaptionUserOnly</formula1>
    </dataValidation>
  </dataValidations>
  <hyperlinks>
    <hyperlink ref="I30" location="'01_SubmissionAdmin'!A1" display="Link"/>
    <hyperlink ref="I32" location="'03_Supplier'!A1" display="Link"/>
    <hyperlink ref="I33" location="'04_Contract'!A1" display="Link"/>
    <hyperlink ref="I34" location="'05_DPS_Input'!A1" display="Link"/>
    <hyperlink ref="I35" location="'06_Deliverables'!A1" display="Link"/>
    <hyperlink ref="I36" location="'07_Metrics'!A1" display="Link"/>
    <hyperlink ref="I37" location="'08_Price'!A1" display="Link"/>
    <hyperlink ref="I39" location="'10_Quarters'!A1" display="Link"/>
    <hyperlink ref="I40" location="'11_Variance'!A1" display="Link"/>
    <hyperlink ref="I42" location="'13_Payments'!A1" display="Link"/>
    <hyperlink ref="I43" location="'14_FinalPayments'!A1" display="Link"/>
    <hyperlink ref="I44" location="'15_Milestones'!A1" display="Link"/>
    <hyperlink ref="I38" location="'09_Actual-Forecast'!A1" display="Link"/>
    <hyperlink ref="I31" location="'02_ReportingPlan'!A1" display="Link"/>
    <hyperlink ref="I41" location="'12_Risk'!A1" display="Link"/>
    <hyperlink ref="I45" location="'16_SubContracts'!A1" display="Link"/>
    <hyperlink ref="I24" location="Cover_Sheet_CRP!A1" display="Cover_Sheet_CRP!A1"/>
    <hyperlink ref="I25" location="Cover_Sheet_CNR!A1" display="Link"/>
    <hyperlink ref="I26" location="Cover_Sheet_QCR!A1" display="Link"/>
    <hyperlink ref="I27" location="Cover_Sheet_ICR!A1" display="Link"/>
    <hyperlink ref="I28" location="Cover_Sheet_CCR!A1" display="Link"/>
  </hyperlinks>
  <pageMargins left="0.39370078740157483" right="0.39370078740157483" top="0.39370078740157483" bottom="0.39370078740157483" header="0.19685039370078741" footer="0.19685039370078741"/>
  <pageSetup paperSize="9" scale="71" orientation="landscape" r:id="rId1"/>
  <headerFooter>
    <oddHeader>&amp;C[ PROTECTIVE MARKING TO BE CONFIRMED]</oddHeader>
    <oddFooter>&amp;L&amp;D at &amp;T&amp;C&amp;P of &amp;N&amp;R&amp;F &amp;A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22"/>
    <pageSetUpPr fitToPage="1"/>
  </sheetPr>
  <dimension ref="A1:U63"/>
  <sheetViews>
    <sheetView showGridLines="0" topLeftCell="C1" zoomScale="75" workbookViewId="0">
      <pane ySplit="10" topLeftCell="A46" activePane="bottomLeft" state="frozen"/>
      <selection activeCell="G8" sqref="G8"/>
      <selection pane="bottomLeft" activeCell="I58" sqref="I58"/>
    </sheetView>
  </sheetViews>
  <sheetFormatPr defaultColWidth="0" defaultRowHeight="13.8" zeroHeight="1" x14ac:dyDescent="0.3"/>
  <cols>
    <col min="1" max="1" width="8.6640625" hidden="1" customWidth="1"/>
    <col min="2" max="2" width="3.6640625" hidden="1" customWidth="1"/>
    <col min="3" max="6" width="2.6640625" customWidth="1"/>
    <col min="7" max="7" width="16.33203125" customWidth="1"/>
    <col min="8" max="8" width="50.6640625" customWidth="1"/>
    <col min="9" max="11" width="35.6640625" customWidth="1"/>
    <col min="12" max="12" width="37.5546875" customWidth="1"/>
    <col min="13" max="14" width="2.6640625" customWidth="1"/>
    <col min="15" max="18" width="12.6640625" hidden="1" customWidth="1"/>
    <col min="19" max="20" width="2.6640625" customWidth="1"/>
    <col min="21" max="21" width="2.6640625" hidden="1" customWidth="1"/>
  </cols>
  <sheetData>
    <row r="1" spans="1:21" ht="15" hidden="1" customHeight="1" x14ac:dyDescent="0.3">
      <c r="A1" s="9" t="str">
        <f ca="1">IF(VLOOKUP($B$2,Sheet_Table,Sheet_Visibility_ColX,FALSE),"S","H")</f>
        <v>S</v>
      </c>
      <c r="C1" s="21"/>
      <c r="O1" s="9" t="s">
        <v>34</v>
      </c>
      <c r="P1" s="9" t="s">
        <v>34</v>
      </c>
      <c r="Q1" s="9" t="s">
        <v>34</v>
      </c>
      <c r="R1" s="9" t="s">
        <v>34</v>
      </c>
      <c r="T1" s="21"/>
      <c r="U1" s="9" t="s">
        <v>34</v>
      </c>
    </row>
    <row r="2" spans="1:21" ht="20.100000000000001" hidden="1" customHeight="1" x14ac:dyDescent="0.3">
      <c r="B2" s="19" t="str">
        <f ca="1">MID(CELL("filename",A1),1+FIND("]",CELL("filename",A1)),50)</f>
        <v>01_SubmissionAdmin</v>
      </c>
      <c r="C2" s="21"/>
      <c r="O2" s="13">
        <f>SUM(O20:O21,O29:O31)</f>
        <v>5</v>
      </c>
      <c r="P2" s="13">
        <f>SUM(P20:P21,P29:P31)</f>
        <v>0</v>
      </c>
      <c r="Q2" s="13">
        <f>SUM(Q20:Q21,Q29:Q31)</f>
        <v>0</v>
      </c>
      <c r="T2" s="21"/>
    </row>
    <row r="3" spans="1:21" ht="9.9" customHeight="1" x14ac:dyDescent="0.3">
      <c r="A3" s="21"/>
      <c r="B3" s="22"/>
      <c r="C3" s="21"/>
      <c r="D3" s="21"/>
      <c r="E3" s="21"/>
      <c r="F3" s="21"/>
      <c r="G3" s="21"/>
      <c r="H3" s="21"/>
      <c r="I3" s="21"/>
      <c r="J3" s="21"/>
      <c r="K3" s="21"/>
      <c r="L3" s="21"/>
      <c r="M3" s="21"/>
      <c r="N3" s="21"/>
      <c r="O3" s="21"/>
      <c r="P3" s="21"/>
      <c r="Q3" s="21"/>
      <c r="R3" s="21"/>
      <c r="S3" s="21"/>
      <c r="T3" s="21"/>
    </row>
    <row r="4" spans="1:21" ht="9.9" customHeight="1" thickBot="1" x14ac:dyDescent="0.35">
      <c r="C4" s="21"/>
      <c r="E4" s="7"/>
      <c r="F4" s="7"/>
      <c r="G4" s="7"/>
      <c r="H4" s="7"/>
      <c r="I4" s="7"/>
      <c r="J4" s="7"/>
      <c r="K4" s="7"/>
      <c r="L4" s="7"/>
      <c r="M4" s="7"/>
      <c r="N4" s="7"/>
      <c r="O4" s="7"/>
      <c r="P4" s="7"/>
      <c r="Q4" s="7"/>
      <c r="R4" s="7"/>
      <c r="T4" s="21"/>
    </row>
    <row r="5" spans="1:21" ht="9.9" customHeight="1" x14ac:dyDescent="0.3">
      <c r="A5" s="45"/>
      <c r="B5" s="45"/>
      <c r="C5" s="46"/>
      <c r="D5" s="45"/>
      <c r="S5" s="45"/>
      <c r="T5" s="46"/>
    </row>
    <row r="6" spans="1:21" ht="30" customHeight="1" x14ac:dyDescent="0.3">
      <c r="C6" s="21"/>
      <c r="E6" s="48" t="str">
        <f>UPPER(Sys_SSPR_Logo)</f>
        <v>SINGLE SOURCE PROCUREMENT FRAMEWORK</v>
      </c>
      <c r="F6" s="42"/>
      <c r="G6" s="43"/>
      <c r="H6" s="43"/>
      <c r="I6" s="43"/>
      <c r="J6" s="43"/>
      <c r="K6" s="43"/>
      <c r="L6" s="104" t="str">
        <f>Sys_ReportingEntityAsTitle</f>
        <v>Contract: {{title}}</v>
      </c>
      <c r="M6" s="43"/>
      <c r="N6" s="43"/>
      <c r="O6" s="43"/>
      <c r="P6" s="43"/>
      <c r="Q6" s="43"/>
      <c r="R6" s="43"/>
      <c r="T6" s="21"/>
    </row>
    <row r="7" spans="1:21" ht="30" customHeight="1" x14ac:dyDescent="0.3">
      <c r="C7" s="21"/>
      <c r="F7" s="48" t="str">
        <f>View_1_SelectedCaption</f>
        <v>VIEW ALL WORKSHEETS</v>
      </c>
      <c r="G7" s="43"/>
      <c r="H7" s="43"/>
      <c r="I7" s="43"/>
      <c r="M7" s="43"/>
      <c r="N7" s="43"/>
      <c r="O7" s="43"/>
      <c r="P7" s="43"/>
      <c r="Q7" s="43"/>
      <c r="R7" s="43"/>
      <c r="T7" s="21"/>
    </row>
    <row r="8" spans="1:21" ht="24.9" customHeight="1" x14ac:dyDescent="0.3">
      <c r="C8" s="21"/>
      <c r="G8" s="17" t="s">
        <v>6</v>
      </c>
      <c r="T8" s="21"/>
    </row>
    <row r="9" spans="1:21" ht="24.9" customHeight="1" x14ac:dyDescent="0.3">
      <c r="B9" s="3" t="s">
        <v>259</v>
      </c>
      <c r="C9" s="21"/>
      <c r="G9" s="18" t="str">
        <f ca="1">VLOOKUP($B$2,Sheet_Table,Sheet_Caption_ColX,FALSE)</f>
        <v>01 - Report Submission Admin</v>
      </c>
      <c r="O9" s="3" t="s">
        <v>23</v>
      </c>
      <c r="P9" s="3" t="s">
        <v>24</v>
      </c>
      <c r="Q9" s="3" t="s">
        <v>32</v>
      </c>
      <c r="R9" s="3" t="s">
        <v>260</v>
      </c>
      <c r="T9" s="21"/>
    </row>
    <row r="10" spans="1:21" ht="9.9" customHeight="1" thickBot="1" x14ac:dyDescent="0.35">
      <c r="C10" s="21"/>
      <c r="T10" s="21"/>
    </row>
    <row r="11" spans="1:21" ht="9.9" hidden="1" customHeight="1" x14ac:dyDescent="0.3">
      <c r="A11" s="9" t="s">
        <v>34</v>
      </c>
      <c r="C11" s="21"/>
      <c r="T11" s="21"/>
    </row>
    <row r="12" spans="1:21" ht="9.9" hidden="1" customHeight="1" x14ac:dyDescent="0.3">
      <c r="A12" s="9" t="s">
        <v>34</v>
      </c>
      <c r="C12" s="21"/>
      <c r="T12" s="21"/>
    </row>
    <row r="13" spans="1:21" ht="9.9" hidden="1" customHeight="1" x14ac:dyDescent="0.3">
      <c r="A13" s="9" t="s">
        <v>34</v>
      </c>
      <c r="C13" s="21"/>
      <c r="T13" s="21"/>
    </row>
    <row r="14" spans="1:21" ht="9.9" hidden="1" customHeight="1" thickBot="1" x14ac:dyDescent="0.35">
      <c r="A14" s="9" t="s">
        <v>34</v>
      </c>
      <c r="C14" s="21"/>
      <c r="T14" s="21"/>
    </row>
    <row r="15" spans="1:21" ht="24.9" customHeight="1" thickBot="1" x14ac:dyDescent="0.35">
      <c r="C15" s="21"/>
      <c r="F15" s="6" t="s">
        <v>57</v>
      </c>
      <c r="G15" s="6"/>
      <c r="H15" s="6"/>
      <c r="I15" s="6"/>
      <c r="J15" s="6"/>
      <c r="K15" s="6"/>
      <c r="L15" s="6"/>
      <c r="M15" s="6"/>
      <c r="T15" s="21"/>
    </row>
    <row r="16" spans="1:21" ht="9.9" customHeight="1" x14ac:dyDescent="0.3">
      <c r="C16" s="21"/>
      <c r="T16" s="21"/>
    </row>
    <row r="17" spans="2:20" ht="20.100000000000001" customHeight="1" x14ac:dyDescent="0.3">
      <c r="C17" s="21"/>
      <c r="I17" s="81" t="s">
        <v>31</v>
      </c>
      <c r="J17" s="322" t="s">
        <v>29</v>
      </c>
      <c r="K17" s="323"/>
      <c r="T17" s="21"/>
    </row>
    <row r="18" spans="2:20" ht="9.9" customHeight="1" x14ac:dyDescent="0.3">
      <c r="C18" s="21"/>
      <c r="T18" s="21"/>
    </row>
    <row r="19" spans="2:20" ht="24.9" customHeight="1" x14ac:dyDescent="0.3">
      <c r="C19" s="21"/>
      <c r="G19" s="3" t="s">
        <v>63</v>
      </c>
      <c r="H19" s="3"/>
      <c r="I19" s="3" t="s">
        <v>61</v>
      </c>
      <c r="J19" s="324" t="s">
        <v>261</v>
      </c>
      <c r="K19" s="325"/>
      <c r="L19" s="3" t="s">
        <v>59</v>
      </c>
      <c r="T19" s="21"/>
    </row>
    <row r="20" spans="2:20" ht="36.75" customHeight="1" x14ac:dyDescent="0.3">
      <c r="B20" s="13">
        <f>IF(ISERROR(R20),3,R20)</f>
        <v>1</v>
      </c>
      <c r="C20" s="21"/>
      <c r="G20" s="28" t="s">
        <v>114</v>
      </c>
      <c r="H20" s="26" t="s">
        <v>58</v>
      </c>
      <c r="I20" s="60"/>
      <c r="J20" s="326"/>
      <c r="K20" s="326"/>
      <c r="L20" s="249" t="s">
        <v>64</v>
      </c>
      <c r="O20" s="12">
        <v>1</v>
      </c>
      <c r="P20" s="13">
        <f>IF(O20=0,0,IF(I20&lt;&gt;"",1,0))</f>
        <v>0</v>
      </c>
      <c r="Q20" s="13">
        <f>IF(P20=0,0,IF(ISNUMBER(I20),IF(I20&gt;=Sys_SSPR_commenceDate,0,1),1))</f>
        <v>0</v>
      </c>
      <c r="R20" s="13">
        <f>SUM(O20:Q20)</f>
        <v>1</v>
      </c>
      <c r="T20" s="21"/>
    </row>
    <row r="21" spans="2:20" ht="36.75" customHeight="1" x14ac:dyDescent="0.3">
      <c r="B21" s="13">
        <f>IF(ISERROR(R21),3,R21)</f>
        <v>1</v>
      </c>
      <c r="C21" s="21"/>
      <c r="G21" s="28" t="s">
        <v>115</v>
      </c>
      <c r="H21" s="26" t="s">
        <v>262</v>
      </c>
      <c r="I21" s="60"/>
      <c r="J21" s="326"/>
      <c r="K21" s="326"/>
      <c r="L21" s="59" t="s">
        <v>60</v>
      </c>
      <c r="O21" s="12">
        <v>1</v>
      </c>
      <c r="P21" s="13">
        <f>IF(O21=0,0,IF(I21&lt;&gt;"",1,0))</f>
        <v>0</v>
      </c>
      <c r="Q21" s="13">
        <f>IF(P21=0,0,IF(ISNUMBER(I21),IF(I21&gt;=Sys_SSPR_commenceDate,0,1),1))</f>
        <v>0</v>
      </c>
      <c r="R21" s="13">
        <f>SUM(O21:Q21)</f>
        <v>1</v>
      </c>
      <c r="T21" s="21"/>
    </row>
    <row r="22" spans="2:20" ht="20.100000000000001" customHeight="1" thickBot="1" x14ac:dyDescent="0.35">
      <c r="C22" s="21"/>
      <c r="T22" s="21"/>
    </row>
    <row r="23" spans="2:20" ht="24.9" customHeight="1" thickBot="1" x14ac:dyDescent="0.35">
      <c r="C23" s="21"/>
      <c r="F23" s="6" t="s">
        <v>62</v>
      </c>
      <c r="G23" s="6"/>
      <c r="H23" s="6"/>
      <c r="I23" s="6"/>
      <c r="J23" s="6"/>
      <c r="K23" s="6"/>
      <c r="L23" s="6"/>
      <c r="M23" s="6"/>
      <c r="T23" s="21"/>
    </row>
    <row r="24" spans="2:20" ht="9.9" customHeight="1" x14ac:dyDescent="0.3">
      <c r="C24" s="21"/>
      <c r="T24" s="21"/>
    </row>
    <row r="25" spans="2:20" ht="20.100000000000001" customHeight="1" x14ac:dyDescent="0.3">
      <c r="C25" s="21"/>
      <c r="I25" s="81" t="s">
        <v>29</v>
      </c>
      <c r="J25" s="81" t="s">
        <v>29</v>
      </c>
      <c r="K25" s="81" t="s">
        <v>29</v>
      </c>
      <c r="L25" s="81" t="s">
        <v>29</v>
      </c>
      <c r="T25" s="21"/>
    </row>
    <row r="26" spans="2:20" ht="9.9" customHeight="1" x14ac:dyDescent="0.3">
      <c r="C26" s="21"/>
      <c r="T26" s="21"/>
    </row>
    <row r="27" spans="2:20" ht="24.9" customHeight="1" x14ac:dyDescent="0.3">
      <c r="C27" s="21"/>
      <c r="G27" s="3" t="s">
        <v>63</v>
      </c>
      <c r="H27" s="3"/>
      <c r="I27" s="3" t="s">
        <v>10</v>
      </c>
      <c r="J27" s="3" t="s">
        <v>110</v>
      </c>
      <c r="K27" s="3" t="s">
        <v>263</v>
      </c>
      <c r="L27" s="3" t="s">
        <v>264</v>
      </c>
      <c r="O27" s="12">
        <v>4</v>
      </c>
      <c r="T27" s="21"/>
    </row>
    <row r="28" spans="2:20" ht="9.9" customHeight="1" x14ac:dyDescent="0.3">
      <c r="C28" s="21"/>
      <c r="T28" s="21"/>
    </row>
    <row r="29" spans="2:20" ht="37.5" customHeight="1" x14ac:dyDescent="0.3">
      <c r="B29" s="13">
        <f>IF(ISERROR(R29),3,R29)</f>
        <v>1</v>
      </c>
      <c r="C29" s="21"/>
      <c r="G29" s="28" t="s">
        <v>114</v>
      </c>
      <c r="H29" s="26" t="s">
        <v>393</v>
      </c>
      <c r="I29" s="5"/>
      <c r="J29" s="5"/>
      <c r="K29" s="5"/>
      <c r="L29" s="5"/>
      <c r="O29" s="12">
        <v>1</v>
      </c>
      <c r="P29" s="13">
        <f>IF(O29,(COUNTA(I29:L29)=$O$27)*1,0)</f>
        <v>0</v>
      </c>
      <c r="Q29" s="114"/>
      <c r="R29" s="13">
        <f>IF(O29&gt;0,IF(P29&lt;O29,1,2),0)</f>
        <v>1</v>
      </c>
      <c r="T29" s="21"/>
    </row>
    <row r="30" spans="2:20" ht="37.5" customHeight="1" x14ac:dyDescent="0.3">
      <c r="B30" s="13">
        <f>IF(ISERROR(R30),3,R30)</f>
        <v>1</v>
      </c>
      <c r="C30" s="21"/>
      <c r="G30" s="28" t="s">
        <v>115</v>
      </c>
      <c r="H30" s="26" t="s">
        <v>149</v>
      </c>
      <c r="I30" s="5"/>
      <c r="J30" s="5"/>
      <c r="K30" s="5"/>
      <c r="L30" s="5"/>
      <c r="O30" s="12">
        <v>1</v>
      </c>
      <c r="P30" s="13">
        <f>IF(O30,(COUNTA(I30:L30)=$O$27)*1,0)</f>
        <v>0</v>
      </c>
      <c r="Q30" s="114"/>
      <c r="R30" s="13">
        <f>IF(O30&gt;0,IF(P30&lt;O30,1,2),0)</f>
        <v>1</v>
      </c>
      <c r="T30" s="21"/>
    </row>
    <row r="31" spans="2:20" ht="37.5" customHeight="1" x14ac:dyDescent="0.3">
      <c r="B31" s="13">
        <f>IF(ISERROR(R31),3,R31)</f>
        <v>1</v>
      </c>
      <c r="C31" s="21"/>
      <c r="G31" s="28" t="s">
        <v>116</v>
      </c>
      <c r="H31" s="26" t="s">
        <v>221</v>
      </c>
      <c r="I31" s="5"/>
      <c r="J31" s="5"/>
      <c r="K31" s="5"/>
      <c r="L31" s="5"/>
      <c r="O31" s="12">
        <v>1</v>
      </c>
      <c r="P31" s="13">
        <f>IF(O31,(COUNTA(I31:L31)=$O$27)*1,0)</f>
        <v>0</v>
      </c>
      <c r="Q31" s="114"/>
      <c r="R31" s="13">
        <f>IF(O31&gt;0,IF(P31&lt;O31,1,2),0)</f>
        <v>1</v>
      </c>
      <c r="T31" s="21"/>
    </row>
    <row r="32" spans="2:20" ht="20.100000000000001" customHeight="1" thickBot="1" x14ac:dyDescent="0.35">
      <c r="C32" s="21"/>
      <c r="T32" s="21"/>
    </row>
    <row r="33" spans="3:20" ht="24.9" customHeight="1" thickBot="1" x14ac:dyDescent="0.35">
      <c r="C33" s="21"/>
      <c r="F33" s="6" t="s">
        <v>152</v>
      </c>
      <c r="G33" s="6"/>
      <c r="H33" s="6"/>
      <c r="I33" s="6"/>
      <c r="J33" s="6"/>
      <c r="K33" s="6"/>
      <c r="L33" s="6"/>
      <c r="M33" s="6"/>
      <c r="T33" s="21"/>
    </row>
    <row r="34" spans="3:20" ht="9.9" customHeight="1" x14ac:dyDescent="0.3">
      <c r="C34" s="21"/>
      <c r="T34" s="21"/>
    </row>
    <row r="35" spans="3:20" ht="116.25" customHeight="1" x14ac:dyDescent="0.3">
      <c r="C35" s="21"/>
      <c r="G35" s="327" t="s">
        <v>150</v>
      </c>
      <c r="H35" s="327"/>
      <c r="I35" s="319"/>
      <c r="J35" s="320"/>
      <c r="K35" s="320"/>
      <c r="L35" s="321"/>
      <c r="T35" s="21"/>
    </row>
    <row r="36" spans="3:20" ht="20.100000000000001" customHeight="1" thickBot="1" x14ac:dyDescent="0.35">
      <c r="C36" s="21"/>
      <c r="T36" s="21"/>
    </row>
    <row r="37" spans="3:20" ht="24.9" customHeight="1" thickBot="1" x14ac:dyDescent="0.35">
      <c r="C37" s="21"/>
      <c r="F37" s="6" t="s">
        <v>151</v>
      </c>
      <c r="G37" s="6"/>
      <c r="H37" s="6"/>
      <c r="I37" s="6"/>
      <c r="J37" s="6"/>
      <c r="K37" s="6"/>
      <c r="L37" s="6"/>
      <c r="M37" s="6"/>
      <c r="T37" s="21"/>
    </row>
    <row r="38" spans="3:20" ht="9.9" customHeight="1" x14ac:dyDescent="0.3">
      <c r="C38" s="21"/>
      <c r="T38" s="21"/>
    </row>
    <row r="39" spans="3:20" ht="20.100000000000001" customHeight="1" x14ac:dyDescent="0.3">
      <c r="C39" s="21"/>
      <c r="G39" s="318" t="s">
        <v>600</v>
      </c>
      <c r="H39" s="318"/>
      <c r="I39" s="318"/>
      <c r="J39" s="318"/>
      <c r="K39" s="318"/>
      <c r="L39" s="318"/>
      <c r="T39" s="21"/>
    </row>
    <row r="40" spans="3:20" ht="20.100000000000001" customHeight="1" x14ac:dyDescent="0.3">
      <c r="C40" s="21"/>
      <c r="G40" s="318" t="s">
        <v>65</v>
      </c>
      <c r="H40" s="318"/>
      <c r="I40" s="318"/>
      <c r="J40" s="318"/>
      <c r="K40" s="318"/>
      <c r="L40" s="318"/>
      <c r="T40" s="21"/>
    </row>
    <row r="41" spans="3:20" ht="20.100000000000001" customHeight="1" x14ac:dyDescent="0.3">
      <c r="C41" s="21"/>
      <c r="G41" s="318" t="s">
        <v>601</v>
      </c>
      <c r="H41" s="318"/>
      <c r="I41" s="318"/>
      <c r="J41" s="318"/>
      <c r="K41" s="318"/>
      <c r="L41" s="318"/>
      <c r="T41" s="21"/>
    </row>
    <row r="42" spans="3:20" ht="20.100000000000001" customHeight="1" x14ac:dyDescent="0.3">
      <c r="C42" s="21"/>
      <c r="G42" s="318" t="s">
        <v>66</v>
      </c>
      <c r="H42" s="318"/>
      <c r="I42" s="318"/>
      <c r="J42" s="318"/>
      <c r="K42" s="318"/>
      <c r="L42" s="318"/>
      <c r="T42" s="21"/>
    </row>
    <row r="43" spans="3:20" ht="20.100000000000001" customHeight="1" x14ac:dyDescent="0.3">
      <c r="C43" s="21"/>
      <c r="G43" s="318" t="s">
        <v>67</v>
      </c>
      <c r="H43" s="318"/>
      <c r="I43" s="318"/>
      <c r="J43" s="318"/>
      <c r="K43" s="318"/>
      <c r="L43" s="318"/>
      <c r="T43" s="21"/>
    </row>
    <row r="44" spans="3:20" ht="20.100000000000001" customHeight="1" x14ac:dyDescent="0.3">
      <c r="C44" s="21"/>
      <c r="G44" s="318"/>
      <c r="H44" s="318"/>
      <c r="I44" s="318"/>
      <c r="J44" s="318"/>
      <c r="K44" s="318"/>
      <c r="L44" s="318"/>
      <c r="T44" s="21"/>
    </row>
    <row r="45" spans="3:20" ht="20.100000000000001" customHeight="1" thickBot="1" x14ac:dyDescent="0.35">
      <c r="C45" s="21"/>
      <c r="T45" s="21"/>
    </row>
    <row r="46" spans="3:20" ht="24.9" customHeight="1" thickBot="1" x14ac:dyDescent="0.35">
      <c r="C46" s="21"/>
      <c r="F46" s="6" t="s">
        <v>602</v>
      </c>
      <c r="G46" s="6"/>
      <c r="H46" s="6"/>
      <c r="I46" s="6"/>
      <c r="J46" s="6"/>
      <c r="K46" s="6"/>
      <c r="L46" s="6"/>
      <c r="M46" s="6"/>
      <c r="T46" s="21"/>
    </row>
    <row r="47" spans="3:20" ht="9.9" customHeight="1" x14ac:dyDescent="0.3">
      <c r="C47" s="21"/>
      <c r="T47" s="21"/>
    </row>
    <row r="48" spans="3:20" ht="19.5" customHeight="1" x14ac:dyDescent="0.3">
      <c r="C48" s="21"/>
      <c r="G48" s="250" t="s">
        <v>603</v>
      </c>
      <c r="H48" s="250"/>
      <c r="T48" s="21"/>
    </row>
    <row r="49" spans="1:20" ht="8.25" customHeight="1" x14ac:dyDescent="0.3">
      <c r="C49" s="21"/>
      <c r="T49" s="21"/>
    </row>
    <row r="50" spans="1:20" ht="20.100000000000001" customHeight="1" x14ac:dyDescent="0.3">
      <c r="C50" s="21"/>
      <c r="G50" s="251" t="s">
        <v>604</v>
      </c>
      <c r="H50" s="252" t="s">
        <v>605</v>
      </c>
      <c r="I50" s="253"/>
      <c r="J50" s="254"/>
      <c r="T50" s="21"/>
    </row>
    <row r="51" spans="1:20" ht="20.100000000000001" customHeight="1" x14ac:dyDescent="0.3">
      <c r="C51" s="21"/>
      <c r="G51" s="255" t="s">
        <v>606</v>
      </c>
      <c r="H51" s="256" t="s">
        <v>607</v>
      </c>
      <c r="I51" s="257"/>
      <c r="J51" s="258"/>
      <c r="T51" s="21"/>
    </row>
    <row r="52" spans="1:20" ht="20.100000000000001" customHeight="1" x14ac:dyDescent="0.3">
      <c r="C52" s="21"/>
      <c r="G52" s="259" t="s">
        <v>608</v>
      </c>
      <c r="H52" s="256" t="s">
        <v>609</v>
      </c>
      <c r="I52" s="257"/>
      <c r="J52" s="258"/>
      <c r="T52" s="21"/>
    </row>
    <row r="53" spans="1:20" ht="29.25" customHeight="1" x14ac:dyDescent="0.3">
      <c r="C53" s="21"/>
      <c r="G53" s="260" t="s">
        <v>610</v>
      </c>
      <c r="H53" s="315" t="s">
        <v>619</v>
      </c>
      <c r="I53" s="316"/>
      <c r="J53" s="317"/>
      <c r="T53" s="21"/>
    </row>
    <row r="54" spans="1:20" ht="20.100000000000001" customHeight="1" x14ac:dyDescent="0.3">
      <c r="C54" s="21"/>
      <c r="G54" s="261" t="s">
        <v>611</v>
      </c>
      <c r="H54" s="256" t="s">
        <v>612</v>
      </c>
      <c r="I54" s="257"/>
      <c r="J54" s="258"/>
      <c r="T54" s="21"/>
    </row>
    <row r="55" spans="1:20" ht="20.100000000000001" customHeight="1" x14ac:dyDescent="0.3">
      <c r="C55" s="21"/>
      <c r="G55" s="262" t="s">
        <v>613</v>
      </c>
      <c r="H55" s="256" t="s">
        <v>614</v>
      </c>
      <c r="I55" s="257"/>
      <c r="J55" s="258"/>
      <c r="T55" s="21"/>
    </row>
    <row r="56" spans="1:20" ht="20.100000000000001" customHeight="1" x14ac:dyDescent="0.3">
      <c r="C56" s="21"/>
      <c r="G56" s="263" t="s">
        <v>615</v>
      </c>
      <c r="H56" s="256" t="s">
        <v>616</v>
      </c>
      <c r="I56" s="257"/>
      <c r="J56" s="258"/>
      <c r="T56" s="21"/>
    </row>
    <row r="57" spans="1:20" ht="20.100000000000001" customHeight="1" x14ac:dyDescent="0.3">
      <c r="C57" s="21"/>
      <c r="G57" s="264" t="s">
        <v>617</v>
      </c>
      <c r="H57" s="265" t="s">
        <v>618</v>
      </c>
      <c r="I57" s="266"/>
      <c r="J57" s="267"/>
      <c r="T57" s="21"/>
    </row>
    <row r="58" spans="1:20" ht="9.9" customHeight="1" thickBot="1" x14ac:dyDescent="0.35">
      <c r="C58" s="21"/>
      <c r="E58" s="7"/>
      <c r="F58" s="7"/>
      <c r="G58" s="7"/>
      <c r="H58" s="7"/>
      <c r="I58" s="7"/>
      <c r="J58" s="7"/>
      <c r="K58" s="7"/>
      <c r="L58" s="7"/>
      <c r="M58" s="7"/>
      <c r="N58" s="7"/>
      <c r="O58" s="7"/>
      <c r="P58" s="7"/>
      <c r="Q58" s="7"/>
      <c r="R58" s="7"/>
      <c r="T58" s="21"/>
    </row>
    <row r="59" spans="1:20" ht="9.9" customHeight="1" x14ac:dyDescent="0.3">
      <c r="C59" s="21"/>
      <c r="D59" s="45"/>
      <c r="S59" s="45"/>
      <c r="T59" s="21"/>
    </row>
    <row r="60" spans="1:20" ht="9.9" customHeight="1" x14ac:dyDescent="0.3">
      <c r="C60" s="21"/>
      <c r="D60" s="21"/>
      <c r="E60" s="21"/>
      <c r="F60" s="21"/>
      <c r="G60" s="21"/>
      <c r="H60" s="21"/>
      <c r="I60" s="21"/>
      <c r="J60" s="21"/>
      <c r="K60" s="21"/>
      <c r="L60" s="21"/>
      <c r="M60" s="21"/>
      <c r="N60" s="21"/>
      <c r="O60" s="21"/>
      <c r="P60" s="21"/>
      <c r="Q60" s="21"/>
      <c r="R60" s="21"/>
      <c r="S60" s="21"/>
      <c r="T60" s="21"/>
    </row>
    <row r="61" spans="1:20" ht="15" hidden="1" customHeight="1" x14ac:dyDescent="0.3">
      <c r="A61" s="9" t="s">
        <v>34</v>
      </c>
    </row>
    <row r="62" spans="1:20" hidden="1" x14ac:dyDescent="0.3"/>
    <row r="63" spans="1:20" x14ac:dyDescent="0.3"/>
  </sheetData>
  <mergeCells count="13">
    <mergeCell ref="I35:L35"/>
    <mergeCell ref="G39:L39"/>
    <mergeCell ref="J17:K17"/>
    <mergeCell ref="J19:K19"/>
    <mergeCell ref="J20:K20"/>
    <mergeCell ref="J21:K21"/>
    <mergeCell ref="G35:H35"/>
    <mergeCell ref="H53:J53"/>
    <mergeCell ref="G40:L40"/>
    <mergeCell ref="G44:L44"/>
    <mergeCell ref="G41:L41"/>
    <mergeCell ref="G42:L42"/>
    <mergeCell ref="G43:L43"/>
  </mergeCells>
  <phoneticPr fontId="10" type="noConversion"/>
  <conditionalFormatting sqref="G20:G21 G29:G31">
    <cfRule type="expression" dxfId="158" priority="1" stopIfTrue="1">
      <formula>B20=1</formula>
    </cfRule>
    <cfRule type="expression" dxfId="157" priority="2" stopIfTrue="1">
      <formula>B20=2</formula>
    </cfRule>
    <cfRule type="expression" dxfId="156" priority="3" stopIfTrue="1">
      <formula>B20=3</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67" orientation="landscape" r:id="rId1"/>
  <headerFooter alignWithMargins="0">
    <oddHeader>&amp;C[ PROTECTIVE MARKING TO BE CONFIRMED]</oddHeader>
    <oddFooter>&amp;L&amp;D at &amp;T&amp;C&amp;P of &amp;N&amp;R&amp;F  &amp;A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indexed="22"/>
    <pageSetUpPr fitToPage="1"/>
  </sheetPr>
  <dimension ref="A1:AV209"/>
  <sheetViews>
    <sheetView showGridLines="0" zoomScale="75" workbookViewId="0">
      <pane ySplit="22" topLeftCell="A45" activePane="bottomLeft" state="frozen"/>
      <selection activeCell="C3" sqref="C3"/>
      <selection pane="bottomLeft" activeCell="K20" sqref="K20:L20"/>
    </sheetView>
  </sheetViews>
  <sheetFormatPr defaultColWidth="0" defaultRowHeight="0" customHeight="1" zeroHeight="1" x14ac:dyDescent="0.3"/>
  <cols>
    <col min="1" max="1" width="8.6640625" hidden="1" customWidth="1"/>
    <col min="2" max="2" width="3.6640625" hidden="1" customWidth="1"/>
    <col min="3" max="6" width="2.6640625" customWidth="1"/>
    <col min="7" max="7" width="10.6640625" customWidth="1"/>
    <col min="8" max="8" width="50.6640625" customWidth="1"/>
    <col min="9" max="38" width="10.6640625" customWidth="1"/>
    <col min="39" max="39" width="2.6640625" customWidth="1"/>
    <col min="40" max="43" width="12.6640625" hidden="1" customWidth="1"/>
    <col min="44" max="44" width="2.6640625" hidden="1" customWidth="1"/>
    <col min="45" max="47" width="2.6640625" customWidth="1"/>
    <col min="48" max="48" width="3.6640625" hidden="1" customWidth="1"/>
  </cols>
  <sheetData>
    <row r="1" spans="1:48" ht="15" hidden="1" customHeight="1" x14ac:dyDescent="0.3">
      <c r="A1" s="9" t="str">
        <f ca="1">IF(VLOOKUP($B$2,Sheet_Table,Sheet_Visibility_ColX,FALSE),"S","H")</f>
        <v>S</v>
      </c>
      <c r="C1" s="21"/>
      <c r="AN1" s="9" t="s">
        <v>34</v>
      </c>
      <c r="AO1" s="9" t="s">
        <v>34</v>
      </c>
      <c r="AP1" s="9" t="s">
        <v>34</v>
      </c>
      <c r="AQ1" s="9" t="s">
        <v>34</v>
      </c>
      <c r="AR1" s="9" t="s">
        <v>34</v>
      </c>
      <c r="AU1" s="21"/>
      <c r="AV1" s="9" t="s">
        <v>34</v>
      </c>
    </row>
    <row r="2" spans="1:48" ht="20.100000000000001" hidden="1" customHeight="1" x14ac:dyDescent="0.3">
      <c r="B2" s="19" t="str">
        <f ca="1">MID(CELL("filename",A1),1+FIND("]",CELL("filename",A1)),50)</f>
        <v>02_ReportingPlan</v>
      </c>
      <c r="C2" s="21"/>
      <c r="AN2" s="13">
        <f>SUM(AN18:AN20)</f>
        <v>3</v>
      </c>
      <c r="AO2" s="13">
        <f>SUM(AO18:AO20)</f>
        <v>3</v>
      </c>
      <c r="AP2" s="13">
        <f>SUM(AP18:AP20)</f>
        <v>3</v>
      </c>
      <c r="AQ2" s="13"/>
      <c r="AR2" s="43"/>
      <c r="AU2" s="21"/>
      <c r="AV2" s="13">
        <f>SUM(AV18:AV20)</f>
        <v>0</v>
      </c>
    </row>
    <row r="3" spans="1:48"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row>
    <row r="4" spans="1:48"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U4" s="21"/>
    </row>
    <row r="5" spans="1:48" ht="9.9" customHeight="1" x14ac:dyDescent="0.3">
      <c r="A5" s="45"/>
      <c r="B5" s="45"/>
      <c r="C5" s="46"/>
      <c r="D5" s="45"/>
      <c r="AT5" s="45"/>
      <c r="AU5" s="46"/>
    </row>
    <row r="6" spans="1:48" ht="30" customHeight="1" x14ac:dyDescent="0.3">
      <c r="C6" s="21"/>
      <c r="E6" s="48" t="str">
        <f>UPPER(Sys_SSPR_Logo)</f>
        <v>SINGLE SOURCE PROCUREMENT FRAMEWORK</v>
      </c>
      <c r="F6" s="42"/>
      <c r="G6" s="43"/>
      <c r="H6" s="43"/>
      <c r="I6" s="43"/>
      <c r="J6" s="43"/>
      <c r="K6" s="43"/>
      <c r="L6" s="43"/>
      <c r="M6" s="43"/>
      <c r="N6" s="43"/>
      <c r="P6" s="43"/>
      <c r="Q6" s="43"/>
      <c r="S6" s="43"/>
      <c r="T6" s="43"/>
      <c r="U6" s="43"/>
      <c r="V6" s="43"/>
      <c r="W6" s="43"/>
      <c r="X6" s="43"/>
      <c r="Y6" s="43"/>
      <c r="Z6" s="43"/>
      <c r="AA6" s="43"/>
      <c r="AB6" s="43"/>
      <c r="AC6" s="43"/>
      <c r="AD6" s="43"/>
      <c r="AE6" s="43"/>
      <c r="AF6" s="43"/>
      <c r="AG6" s="43"/>
      <c r="AH6" s="43"/>
      <c r="AI6" s="43"/>
      <c r="AJ6" s="43"/>
      <c r="AK6" s="43"/>
      <c r="AL6" s="104" t="str">
        <f>Sys_ReportingEntityAsTitle</f>
        <v>Contract: {{title}}</v>
      </c>
      <c r="AM6" s="43"/>
      <c r="AN6" s="43"/>
      <c r="AO6" s="43"/>
      <c r="AP6" s="43"/>
      <c r="AQ6" s="43"/>
      <c r="AR6" s="43"/>
      <c r="AS6" s="43"/>
      <c r="AU6" s="21"/>
    </row>
    <row r="7" spans="1:48" ht="30" customHeight="1" x14ac:dyDescent="0.3">
      <c r="C7" s="21"/>
      <c r="F7" s="48" t="str">
        <f>View_1_SelectedCaption</f>
        <v>VIEW ALL WORKSHEETS</v>
      </c>
      <c r="G7" s="43"/>
      <c r="H7" s="43"/>
      <c r="I7" s="43"/>
      <c r="J7" s="43"/>
      <c r="K7" s="43"/>
      <c r="L7" s="43"/>
      <c r="M7" s="43"/>
      <c r="N7" s="43"/>
      <c r="P7" s="43"/>
      <c r="Q7" s="43"/>
      <c r="S7" s="43"/>
      <c r="T7" s="43"/>
      <c r="U7" s="43"/>
      <c r="V7" s="43"/>
      <c r="W7" s="43"/>
      <c r="X7" s="43"/>
      <c r="Y7" s="43"/>
      <c r="Z7" s="43"/>
      <c r="AA7" s="43"/>
      <c r="AB7" s="43"/>
      <c r="AC7" s="43"/>
      <c r="AD7" s="43"/>
      <c r="AE7" s="43"/>
      <c r="AF7" s="43"/>
      <c r="AG7" s="43"/>
      <c r="AH7" s="43"/>
      <c r="AI7" s="43"/>
      <c r="AJ7" s="43"/>
      <c r="AK7" s="43"/>
      <c r="AM7" s="43"/>
      <c r="AN7" s="43"/>
      <c r="AO7" s="43"/>
      <c r="AP7" s="43"/>
      <c r="AQ7" s="43"/>
      <c r="AR7" s="43"/>
      <c r="AS7" s="43"/>
      <c r="AU7" s="21"/>
    </row>
    <row r="8" spans="1:48" ht="24.9" customHeight="1" x14ac:dyDescent="0.3">
      <c r="C8" s="21"/>
      <c r="G8" s="17" t="s">
        <v>6</v>
      </c>
      <c r="AU8" s="21"/>
    </row>
    <row r="9" spans="1:48" ht="24.9" customHeight="1" x14ac:dyDescent="0.3">
      <c r="C9" s="21"/>
      <c r="G9" s="18" t="str">
        <f ca="1">VLOOKUP($B$2,Sheet_Table,Sheet_Caption_ColX,FALSE)</f>
        <v>02 - Contract Report Plan</v>
      </c>
      <c r="AU9" s="21"/>
    </row>
    <row r="10" spans="1:48" ht="9.9" customHeight="1" thickBot="1" x14ac:dyDescent="0.35">
      <c r="C10" s="21"/>
      <c r="AU10" s="21"/>
    </row>
    <row r="11" spans="1:48" ht="9.9" hidden="1" customHeight="1" x14ac:dyDescent="0.3">
      <c r="A11" s="9" t="s">
        <v>34</v>
      </c>
      <c r="C11" s="21"/>
      <c r="AU11" s="21"/>
    </row>
    <row r="12" spans="1:48" ht="9.9" hidden="1" customHeight="1" x14ac:dyDescent="0.3">
      <c r="A12" s="9" t="s">
        <v>34</v>
      </c>
      <c r="C12" s="21"/>
      <c r="AU12" s="21"/>
    </row>
    <row r="13" spans="1:48" ht="9.9" hidden="1" customHeight="1" x14ac:dyDescent="0.3">
      <c r="A13" s="9" t="s">
        <v>34</v>
      </c>
      <c r="C13" s="21"/>
      <c r="AU13" s="21"/>
    </row>
    <row r="14" spans="1:48" ht="9.9" hidden="1" customHeight="1" thickBot="1" x14ac:dyDescent="0.35">
      <c r="A14" s="9" t="s">
        <v>34</v>
      </c>
      <c r="C14" s="21"/>
      <c r="AU14" s="21"/>
    </row>
    <row r="15" spans="1:48" ht="24.9" customHeight="1" thickBot="1" x14ac:dyDescent="0.35">
      <c r="C15" s="21"/>
      <c r="F15" s="111" t="s">
        <v>113</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U15" s="21"/>
    </row>
    <row r="16" spans="1:48" ht="9.9" customHeight="1" x14ac:dyDescent="0.3">
      <c r="C16" s="21"/>
      <c r="AU16" s="21"/>
    </row>
    <row r="17" spans="1:47" ht="24.9" hidden="1" customHeight="1" x14ac:dyDescent="0.3">
      <c r="A17" s="9" t="s">
        <v>34</v>
      </c>
      <c r="C17" s="21"/>
      <c r="H17" s="65"/>
      <c r="AO17" s="121" t="b">
        <f>IF(ISERROR(AQ17),FALSE,AND(AQ18=2,AQ19=2))</f>
        <v>0</v>
      </c>
      <c r="AQ17" s="13">
        <f>AQ18+AQ19</f>
        <v>6</v>
      </c>
      <c r="AU17" s="21"/>
    </row>
    <row r="18" spans="1:47" ht="20.100000000000001" customHeight="1" x14ac:dyDescent="0.3">
      <c r="B18" s="13">
        <f>IF(ISERROR(AQ18),3,AQ18)</f>
        <v>3</v>
      </c>
      <c r="C18" s="21"/>
      <c r="G18" s="28" t="s">
        <v>114</v>
      </c>
      <c r="H18" s="26" t="s">
        <v>143</v>
      </c>
      <c r="I18" s="332" t="s">
        <v>366</v>
      </c>
      <c r="J18" s="333"/>
      <c r="K18" s="330" t="s">
        <v>750</v>
      </c>
      <c r="L18" s="330"/>
      <c r="AN18" s="12">
        <v>1</v>
      </c>
      <c r="AO18" s="13">
        <f>IF(AN18=1,IF(Con_1_StartDate&lt;&gt;"",1,0),0)</f>
        <v>1</v>
      </c>
      <c r="AP18" s="13">
        <f>IF(AO18=1,IF(ISNUMBER(Con_1_StartDate),IF(Con_1_StartDate&gt;=Sys_SSPR_commenceDate,0,1),1),0)</f>
        <v>1</v>
      </c>
      <c r="AQ18" s="13">
        <f>SUM(AN18:AP18)</f>
        <v>3</v>
      </c>
      <c r="AU18" s="21"/>
    </row>
    <row r="19" spans="1:47" ht="20.100000000000001" customHeight="1" x14ac:dyDescent="0.3">
      <c r="B19" s="13">
        <f>IF(ISERROR(AQ19),3,AQ19)</f>
        <v>3</v>
      </c>
      <c r="C19" s="21"/>
      <c r="G19" s="28" t="s">
        <v>115</v>
      </c>
      <c r="H19" s="26" t="s">
        <v>144</v>
      </c>
      <c r="I19" s="332" t="s">
        <v>366</v>
      </c>
      <c r="J19" s="333"/>
      <c r="K19" s="330" t="s">
        <v>751</v>
      </c>
      <c r="L19" s="330"/>
      <c r="AN19" s="12">
        <v>1</v>
      </c>
      <c r="AO19" s="13">
        <f>IF(AN19=1,IF(Con_1_EndDate&lt;&gt;"",1,0),0)</f>
        <v>1</v>
      </c>
      <c r="AP19" s="13">
        <f>IF(AO19=1,IF(ISNUMBER(Con_1_EndDate),IF(Con_1_EndDate&gt;Con_1_StartDate,0,1),1),0)</f>
        <v>1</v>
      </c>
      <c r="AQ19" s="13">
        <f>SUM(AN19:AP19)</f>
        <v>3</v>
      </c>
      <c r="AU19" s="21"/>
    </row>
    <row r="20" spans="1:47" ht="20.100000000000001" customHeight="1" x14ac:dyDescent="0.3">
      <c r="B20" s="13">
        <f>IF(ISERROR(AQ20),3,AQ20)</f>
        <v>3</v>
      </c>
      <c r="C20" s="21"/>
      <c r="G20" s="28" t="s">
        <v>116</v>
      </c>
      <c r="H20" s="26" t="s">
        <v>361</v>
      </c>
      <c r="I20" s="332" t="s">
        <v>296</v>
      </c>
      <c r="J20" s="333"/>
      <c r="K20" s="331" t="s">
        <v>752</v>
      </c>
      <c r="L20" s="331"/>
      <c r="M20" s="207" t="s">
        <v>544</v>
      </c>
      <c r="N20" s="204"/>
      <c r="O20" s="204"/>
      <c r="AN20" s="12">
        <v>1</v>
      </c>
      <c r="AO20" s="13">
        <f>IF(AN20=1,IF(K20&lt;&gt;"",1,0),0)</f>
        <v>1</v>
      </c>
      <c r="AP20" s="13">
        <f>IF(AO20,IF(ISNUMBER(K20),IF(K20&gt;0,0,1),1),0)</f>
        <v>1</v>
      </c>
      <c r="AQ20" s="13">
        <f>SUM(AN20:AP20)</f>
        <v>3</v>
      </c>
      <c r="AU20" s="21"/>
    </row>
    <row r="21" spans="1:47" ht="20.100000000000001" customHeight="1" x14ac:dyDescent="0.3">
      <c r="B21" s="13"/>
      <c r="C21" s="21"/>
      <c r="G21" s="28" t="s">
        <v>117</v>
      </c>
      <c r="H21" s="26" t="str">
        <f>ConRep_Name_QCR&amp;" required above"</f>
        <v>Quarterly Contract Report required above</v>
      </c>
      <c r="I21" s="332" t="s">
        <v>296</v>
      </c>
      <c r="J21" s="333"/>
      <c r="K21" s="335">
        <v>50</v>
      </c>
      <c r="L21" s="335"/>
      <c r="M21" s="126" t="b">
        <f>IF($AQ$20=2,Con_1_ValueThreshold&gt;=Sys_SSPR_QCRthreshold,FALSE)</f>
        <v>0</v>
      </c>
      <c r="N21" s="204"/>
      <c r="O21" s="204"/>
      <c r="X21" s="136"/>
      <c r="Y21" s="136"/>
      <c r="Z21" s="136"/>
      <c r="AA21" s="136"/>
      <c r="AB21" s="136"/>
      <c r="AC21" s="136"/>
      <c r="AD21" s="136"/>
      <c r="AE21" s="136"/>
      <c r="AF21" s="136"/>
      <c r="AG21" s="136"/>
      <c r="AH21" s="136"/>
      <c r="AI21" s="136"/>
      <c r="AJ21" s="136"/>
      <c r="AK21" s="136"/>
      <c r="AL21" s="136"/>
      <c r="AU21" s="21"/>
    </row>
    <row r="22" spans="1:47" ht="20.100000000000001" customHeight="1" thickBot="1" x14ac:dyDescent="0.35">
      <c r="C22" s="21"/>
      <c r="AU22" s="21"/>
    </row>
    <row r="23" spans="1:47" ht="24.9" customHeight="1" thickBot="1" x14ac:dyDescent="0.35">
      <c r="C23" s="21"/>
      <c r="F23" s="6" t="s">
        <v>540</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U23" s="21"/>
    </row>
    <row r="24" spans="1:47" ht="9.9" customHeight="1" x14ac:dyDescent="0.3">
      <c r="C24" s="21"/>
      <c r="AU24" s="21"/>
    </row>
    <row r="25" spans="1:47" ht="30" customHeight="1" x14ac:dyDescent="0.3">
      <c r="C25" s="21"/>
      <c r="G25" s="65" t="s">
        <v>548</v>
      </c>
      <c r="I25" s="324" t="s">
        <v>549</v>
      </c>
      <c r="J25" s="329"/>
      <c r="K25" s="324" t="s">
        <v>550</v>
      </c>
      <c r="L25" s="329"/>
      <c r="M25" s="324" t="s">
        <v>551</v>
      </c>
      <c r="N25" s="329"/>
      <c r="AU25" s="21"/>
    </row>
    <row r="26" spans="1:47" ht="9.9" customHeight="1" x14ac:dyDescent="0.3">
      <c r="C26" s="21"/>
      <c r="AU26" s="21"/>
    </row>
    <row r="27" spans="1:47" ht="20.100000000000001" customHeight="1" x14ac:dyDescent="0.3">
      <c r="C27" s="21"/>
      <c r="G27" s="28" t="s">
        <v>356</v>
      </c>
      <c r="H27" s="164" t="str">
        <f ca="1">INDIRECT("ConRep_Name_"&amp;G27)</f>
        <v>Contract Report Plan</v>
      </c>
      <c r="I27" s="328" t="str">
        <f>IF(Con_1_DatesOK?,Con_1_StartDate,"")</f>
        <v/>
      </c>
      <c r="J27" s="328"/>
      <c r="K27" s="334">
        <f>VLOOKUP(G27,ConRep_Table,ConRep_TimeAllowedColumn,FALSE)</f>
        <v>1</v>
      </c>
      <c r="L27" s="334"/>
      <c r="M27" s="328" t="str">
        <f>IF(Con_1_DatesOK?,EDATE(I27,K27),"")</f>
        <v/>
      </c>
      <c r="N27" s="328"/>
      <c r="O27" s="208" t="s">
        <v>545</v>
      </c>
      <c r="AU27" s="21"/>
    </row>
    <row r="28" spans="1:47" ht="20.100000000000001" customHeight="1" x14ac:dyDescent="0.3">
      <c r="C28" s="21"/>
      <c r="G28" s="28" t="s">
        <v>277</v>
      </c>
      <c r="H28" s="164" t="str">
        <f ca="1">INDIRECT("ConRep_Name_"&amp;G28)</f>
        <v>Contract Notification Report</v>
      </c>
      <c r="I28" s="328" t="str">
        <f>IF(Con_1_DatesOK?,Con_1_StartDate,"")</f>
        <v/>
      </c>
      <c r="J28" s="328"/>
      <c r="K28" s="334">
        <f>VLOOKUP(G28,ConRep_Table,ConRep_TimeAllowedColumn,FALSE)</f>
        <v>1</v>
      </c>
      <c r="L28" s="334"/>
      <c r="M28" s="328" t="str">
        <f>IF(Con_1_DatesOK?,EDATE(I28,K28),"")</f>
        <v/>
      </c>
      <c r="N28" s="328"/>
      <c r="O28" s="208" t="s">
        <v>546</v>
      </c>
      <c r="AU28" s="21"/>
    </row>
    <row r="29" spans="1:47" ht="20.100000000000001" customHeight="1" x14ac:dyDescent="0.3">
      <c r="C29" s="21"/>
      <c r="G29" s="28" t="s">
        <v>357</v>
      </c>
      <c r="H29" s="164" t="str">
        <f ca="1">INDIRECT("ConRep_Name_"&amp;G29)</f>
        <v>Contract Pricing Statement</v>
      </c>
      <c r="I29" s="328" t="str">
        <f>IF(Con_1_DatesOK?,Con_1_StartDate,"")</f>
        <v/>
      </c>
      <c r="J29" s="328"/>
      <c r="K29" s="334">
        <f>VLOOKUP(G29,ConRep_Table,ConRep_TimeAllowedColumn,FALSE)</f>
        <v>1</v>
      </c>
      <c r="L29" s="334"/>
      <c r="M29" s="328" t="str">
        <f>IF(Con_1_DatesOK?,EDATE(I29,K29),"")</f>
        <v/>
      </c>
      <c r="N29" s="328"/>
      <c r="O29" s="208" t="s">
        <v>545</v>
      </c>
      <c r="AU29" s="21"/>
    </row>
    <row r="30" spans="1:47" ht="20.100000000000001" customHeight="1" x14ac:dyDescent="0.3">
      <c r="C30" s="21"/>
      <c r="G30" s="28" t="s">
        <v>543</v>
      </c>
      <c r="H30" s="164" t="str">
        <f ca="1">INDIRECT("ConRep_Name_"&amp;G30)</f>
        <v>Contract Cost Statement</v>
      </c>
      <c r="I30" s="328" t="str">
        <f>IF(Con_1_DatesOK?,Con_1_EndDate,"")</f>
        <v/>
      </c>
      <c r="J30" s="328"/>
      <c r="K30" s="334">
        <f>VLOOKUP(G30,ConRep_Table,ConRep_TimeAllowedColumn,FALSE)</f>
        <v>12</v>
      </c>
      <c r="L30" s="334"/>
      <c r="M30" s="328" t="str">
        <f>IF(Con_1_DatesOK?,EDATE(I30,K30),"")</f>
        <v/>
      </c>
      <c r="N30" s="328"/>
      <c r="O30" s="208" t="s">
        <v>545</v>
      </c>
      <c r="AU30" s="21"/>
    </row>
    <row r="31" spans="1:47" ht="20.100000000000001" customHeight="1" x14ac:dyDescent="0.3">
      <c r="C31" s="21"/>
      <c r="G31" s="28" t="s">
        <v>279</v>
      </c>
      <c r="H31" s="164" t="str">
        <f ca="1">INDIRECT("ConRep_Name_"&amp;G31)</f>
        <v>Contract Completion Report</v>
      </c>
      <c r="I31" s="328" t="str">
        <f>IF(Con_1_DatesOK?,Con_1_EndDate,"")</f>
        <v/>
      </c>
      <c r="J31" s="328"/>
      <c r="K31" s="334">
        <f>VLOOKUP(G31,ConRep_Table,ConRep_TimeAllowedColumn,FALSE)</f>
        <v>6</v>
      </c>
      <c r="L31" s="334"/>
      <c r="M31" s="328" t="str">
        <f>IF(Con_1_DatesOK?,EDATE(I31,K31),"")</f>
        <v/>
      </c>
      <c r="N31" s="328"/>
      <c r="O31" s="208" t="s">
        <v>547</v>
      </c>
      <c r="AU31" s="21"/>
    </row>
    <row r="32" spans="1:47" ht="20.100000000000001" customHeight="1" thickBot="1" x14ac:dyDescent="0.35">
      <c r="C32" s="21"/>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U32" s="21"/>
    </row>
    <row r="33" spans="1:47" ht="9.9" customHeight="1" x14ac:dyDescent="0.3">
      <c r="C33" s="21"/>
      <c r="AU33" s="21"/>
    </row>
    <row r="34" spans="1:47" ht="20.100000000000001" customHeight="1" x14ac:dyDescent="0.3">
      <c r="C34" s="21"/>
      <c r="G34" s="65" t="str">
        <f>ConRep_Name_QCR</f>
        <v>Quarterly Contract Report</v>
      </c>
      <c r="I34" s="206" t="str">
        <f>CRP_Text2</f>
        <v>Months allowed for submission</v>
      </c>
      <c r="J34" s="206"/>
      <c r="O34" s="131">
        <f>VLOOKUP(G36,ConRep_Table,ConRep_TimeAllowedColumn,FALSE)</f>
        <v>1</v>
      </c>
      <c r="AU34" s="21"/>
    </row>
    <row r="35" spans="1:47" ht="9.9" customHeight="1" x14ac:dyDescent="0.3">
      <c r="C35" s="21"/>
      <c r="G35" s="65"/>
      <c r="I35" s="206"/>
      <c r="J35" s="206"/>
      <c r="AU35" s="21"/>
    </row>
    <row r="36" spans="1:47" ht="20.100000000000001" hidden="1" customHeight="1" x14ac:dyDescent="0.3">
      <c r="A36" s="9" t="s">
        <v>34</v>
      </c>
      <c r="C36" s="21"/>
      <c r="G36" s="28" t="s">
        <v>278</v>
      </c>
      <c r="H36" s="26" t="s">
        <v>363</v>
      </c>
      <c r="I36" s="28">
        <v>1</v>
      </c>
      <c r="J36" s="28">
        <v>2</v>
      </c>
      <c r="K36" s="28">
        <v>3</v>
      </c>
      <c r="L36" s="28">
        <v>4</v>
      </c>
      <c r="M36" s="28">
        <v>5</v>
      </c>
      <c r="N36" s="28">
        <v>6</v>
      </c>
      <c r="O36" s="28">
        <v>7</v>
      </c>
      <c r="P36" s="28">
        <v>8</v>
      </c>
      <c r="Q36" s="28">
        <v>9</v>
      </c>
      <c r="R36" s="28">
        <v>10</v>
      </c>
      <c r="S36" s="28">
        <v>11</v>
      </c>
      <c r="T36" s="28">
        <v>12</v>
      </c>
      <c r="U36" s="28">
        <v>13</v>
      </c>
      <c r="V36" s="28">
        <v>14</v>
      </c>
      <c r="W36" s="28">
        <v>15</v>
      </c>
      <c r="X36" s="28">
        <v>16</v>
      </c>
      <c r="Y36" s="28">
        <v>17</v>
      </c>
      <c r="Z36" s="28">
        <v>18</v>
      </c>
      <c r="AA36" s="28">
        <v>19</v>
      </c>
      <c r="AB36" s="28">
        <v>20</v>
      </c>
      <c r="AC36" s="28">
        <v>21</v>
      </c>
      <c r="AD36" s="28">
        <v>22</v>
      </c>
      <c r="AE36" s="28">
        <v>23</v>
      </c>
      <c r="AF36" s="28">
        <v>24</v>
      </c>
      <c r="AG36" s="28">
        <v>25</v>
      </c>
      <c r="AH36" s="28">
        <v>26</v>
      </c>
      <c r="AI36" s="28">
        <v>27</v>
      </c>
      <c r="AJ36" s="28">
        <v>28</v>
      </c>
      <c r="AK36" s="28">
        <v>29</v>
      </c>
      <c r="AL36" s="28">
        <v>30</v>
      </c>
      <c r="AU36" s="21"/>
    </row>
    <row r="37" spans="1:47" ht="20.100000000000001" customHeight="1" x14ac:dyDescent="0.3">
      <c r="C37" s="21"/>
      <c r="I37" s="75" t="str">
        <f t="array" ref="I37:AL37">GFY_RowHeadx30</f>
        <v/>
      </c>
      <c r="J37" s="75" t="str">
        <v/>
      </c>
      <c r="K37" s="75" t="str">
        <v/>
      </c>
      <c r="L37" s="75" t="str">
        <v/>
      </c>
      <c r="M37" s="75" t="str">
        <v/>
      </c>
      <c r="N37" s="75" t="str">
        <v/>
      </c>
      <c r="O37" s="75" t="str">
        <v/>
      </c>
      <c r="P37" s="75" t="str">
        <v/>
      </c>
      <c r="Q37" s="75" t="str">
        <v/>
      </c>
      <c r="R37" s="75" t="str">
        <v/>
      </c>
      <c r="S37" s="75" t="str">
        <v/>
      </c>
      <c r="T37" s="75" t="str">
        <v/>
      </c>
      <c r="U37" s="75" t="str">
        <v/>
      </c>
      <c r="V37" s="75" t="str">
        <v/>
      </c>
      <c r="W37" s="75" t="str">
        <v/>
      </c>
      <c r="X37" s="75" t="str">
        <v/>
      </c>
      <c r="Y37" s="75" t="str">
        <v/>
      </c>
      <c r="Z37" s="75" t="str">
        <v/>
      </c>
      <c r="AA37" s="75" t="str">
        <v/>
      </c>
      <c r="AB37" s="75" t="str">
        <v/>
      </c>
      <c r="AC37" s="75" t="str">
        <v/>
      </c>
      <c r="AD37" s="75" t="str">
        <v/>
      </c>
      <c r="AE37" s="75" t="str">
        <v/>
      </c>
      <c r="AF37" s="75" t="str">
        <v/>
      </c>
      <c r="AG37" s="75" t="str">
        <v/>
      </c>
      <c r="AH37" s="75" t="str">
        <v/>
      </c>
      <c r="AI37" s="75" t="str">
        <v/>
      </c>
      <c r="AJ37" s="75" t="str">
        <v/>
      </c>
      <c r="AK37" s="75" t="str">
        <v/>
      </c>
      <c r="AL37" s="75" t="str">
        <v/>
      </c>
      <c r="AU37" s="21"/>
    </row>
    <row r="38" spans="1:47" ht="20.100000000000001" hidden="1" customHeight="1" x14ac:dyDescent="0.3">
      <c r="A38" s="9" t="s">
        <v>34</v>
      </c>
      <c r="C38" s="21"/>
      <c r="G38" s="28">
        <v>1</v>
      </c>
      <c r="H38" s="125"/>
      <c r="I38" s="126" t="str">
        <f t="shared" ref="I38:R41" si="0">IF(AND(Con_1_DatesOK?,I$36&lt;=GFY_Span_Count),MATCH("Y"&amp;I$36&amp;"-Q"&amp;$G38,CalQTR_RelCode,0),"")</f>
        <v/>
      </c>
      <c r="J38" s="126" t="str">
        <f t="shared" si="0"/>
        <v/>
      </c>
      <c r="K38" s="126" t="str">
        <f t="shared" si="0"/>
        <v/>
      </c>
      <c r="L38" s="126" t="str">
        <f t="shared" si="0"/>
        <v/>
      </c>
      <c r="M38" s="126" t="str">
        <f t="shared" si="0"/>
        <v/>
      </c>
      <c r="N38" s="126" t="str">
        <f t="shared" si="0"/>
        <v/>
      </c>
      <c r="O38" s="126" t="str">
        <f t="shared" si="0"/>
        <v/>
      </c>
      <c r="P38" s="126" t="str">
        <f t="shared" si="0"/>
        <v/>
      </c>
      <c r="Q38" s="126" t="str">
        <f t="shared" si="0"/>
        <v/>
      </c>
      <c r="R38" s="126" t="str">
        <f t="shared" si="0"/>
        <v/>
      </c>
      <c r="S38" s="126" t="str">
        <f t="shared" ref="S38:AB41" si="1">IF(AND(Con_1_DatesOK?,S$36&lt;=GFY_Span_Count),MATCH("Y"&amp;S$36&amp;"-Q"&amp;$G38,CalQTR_RelCode,0),"")</f>
        <v/>
      </c>
      <c r="T38" s="126" t="str">
        <f t="shared" si="1"/>
        <v/>
      </c>
      <c r="U38" s="126" t="str">
        <f t="shared" si="1"/>
        <v/>
      </c>
      <c r="V38" s="126" t="str">
        <f t="shared" si="1"/>
        <v/>
      </c>
      <c r="W38" s="126" t="str">
        <f t="shared" si="1"/>
        <v/>
      </c>
      <c r="X38" s="126" t="str">
        <f t="shared" si="1"/>
        <v/>
      </c>
      <c r="Y38" s="126" t="str">
        <f t="shared" si="1"/>
        <v/>
      </c>
      <c r="Z38" s="126" t="str">
        <f t="shared" si="1"/>
        <v/>
      </c>
      <c r="AA38" s="126" t="str">
        <f t="shared" si="1"/>
        <v/>
      </c>
      <c r="AB38" s="126" t="str">
        <f t="shared" si="1"/>
        <v/>
      </c>
      <c r="AC38" s="126" t="str">
        <f t="shared" ref="AC38:AL41" si="2">IF(AND(Con_1_DatesOK?,AC$36&lt;=GFY_Span_Count),MATCH("Y"&amp;AC$36&amp;"-Q"&amp;$G38,CalQTR_RelCode,0),"")</f>
        <v/>
      </c>
      <c r="AD38" s="126" t="str">
        <f t="shared" si="2"/>
        <v/>
      </c>
      <c r="AE38" s="126" t="str">
        <f t="shared" si="2"/>
        <v/>
      </c>
      <c r="AF38" s="126" t="str">
        <f t="shared" si="2"/>
        <v/>
      </c>
      <c r="AG38" s="126" t="str">
        <f t="shared" si="2"/>
        <v/>
      </c>
      <c r="AH38" s="126" t="str">
        <f t="shared" si="2"/>
        <v/>
      </c>
      <c r="AI38" s="126" t="str">
        <f t="shared" si="2"/>
        <v/>
      </c>
      <c r="AJ38" s="126" t="str">
        <f t="shared" si="2"/>
        <v/>
      </c>
      <c r="AK38" s="126" t="str">
        <f t="shared" si="2"/>
        <v/>
      </c>
      <c r="AL38" s="126" t="str">
        <f t="shared" si="2"/>
        <v/>
      </c>
      <c r="AU38" s="21"/>
    </row>
    <row r="39" spans="1:47" ht="20.100000000000001" hidden="1" customHeight="1" x14ac:dyDescent="0.3">
      <c r="A39" s="9" t="s">
        <v>34</v>
      </c>
      <c r="C39" s="21"/>
      <c r="G39" s="28">
        <v>2</v>
      </c>
      <c r="H39" s="125"/>
      <c r="I39" s="126" t="str">
        <f t="shared" si="0"/>
        <v/>
      </c>
      <c r="J39" s="126" t="str">
        <f t="shared" si="0"/>
        <v/>
      </c>
      <c r="K39" s="126" t="str">
        <f t="shared" si="0"/>
        <v/>
      </c>
      <c r="L39" s="126" t="str">
        <f t="shared" si="0"/>
        <v/>
      </c>
      <c r="M39" s="126" t="str">
        <f t="shared" si="0"/>
        <v/>
      </c>
      <c r="N39" s="126" t="str">
        <f t="shared" si="0"/>
        <v/>
      </c>
      <c r="O39" s="126" t="str">
        <f t="shared" si="0"/>
        <v/>
      </c>
      <c r="P39" s="126" t="str">
        <f t="shared" si="0"/>
        <v/>
      </c>
      <c r="Q39" s="126" t="str">
        <f t="shared" si="0"/>
        <v/>
      </c>
      <c r="R39" s="126" t="str">
        <f t="shared" si="0"/>
        <v/>
      </c>
      <c r="S39" s="126" t="str">
        <f t="shared" si="1"/>
        <v/>
      </c>
      <c r="T39" s="126" t="str">
        <f t="shared" si="1"/>
        <v/>
      </c>
      <c r="U39" s="126" t="str">
        <f t="shared" si="1"/>
        <v/>
      </c>
      <c r="V39" s="126" t="str">
        <f t="shared" si="1"/>
        <v/>
      </c>
      <c r="W39" s="126" t="str">
        <f t="shared" si="1"/>
        <v/>
      </c>
      <c r="X39" s="126" t="str">
        <f t="shared" si="1"/>
        <v/>
      </c>
      <c r="Y39" s="126" t="str">
        <f t="shared" si="1"/>
        <v/>
      </c>
      <c r="Z39" s="126" t="str">
        <f t="shared" si="1"/>
        <v/>
      </c>
      <c r="AA39" s="126" t="str">
        <f t="shared" si="1"/>
        <v/>
      </c>
      <c r="AB39" s="126" t="str">
        <f t="shared" si="1"/>
        <v/>
      </c>
      <c r="AC39" s="126" t="str">
        <f t="shared" si="2"/>
        <v/>
      </c>
      <c r="AD39" s="126" t="str">
        <f t="shared" si="2"/>
        <v/>
      </c>
      <c r="AE39" s="126" t="str">
        <f t="shared" si="2"/>
        <v/>
      </c>
      <c r="AF39" s="126" t="str">
        <f t="shared" si="2"/>
        <v/>
      </c>
      <c r="AG39" s="126" t="str">
        <f t="shared" si="2"/>
        <v/>
      </c>
      <c r="AH39" s="126" t="str">
        <f t="shared" si="2"/>
        <v/>
      </c>
      <c r="AI39" s="126" t="str">
        <f t="shared" si="2"/>
        <v/>
      </c>
      <c r="AJ39" s="126" t="str">
        <f t="shared" si="2"/>
        <v/>
      </c>
      <c r="AK39" s="126" t="str">
        <f t="shared" si="2"/>
        <v/>
      </c>
      <c r="AL39" s="126" t="str">
        <f t="shared" si="2"/>
        <v/>
      </c>
      <c r="AU39" s="21"/>
    </row>
    <row r="40" spans="1:47" ht="20.100000000000001" hidden="1" customHeight="1" x14ac:dyDescent="0.3">
      <c r="A40" s="9" t="s">
        <v>34</v>
      </c>
      <c r="C40" s="21"/>
      <c r="G40" s="28">
        <v>3</v>
      </c>
      <c r="H40" s="125"/>
      <c r="I40" s="126" t="str">
        <f t="shared" si="0"/>
        <v/>
      </c>
      <c r="J40" s="126" t="str">
        <f t="shared" si="0"/>
        <v/>
      </c>
      <c r="K40" s="126" t="str">
        <f t="shared" si="0"/>
        <v/>
      </c>
      <c r="L40" s="126" t="str">
        <f t="shared" si="0"/>
        <v/>
      </c>
      <c r="M40" s="126" t="str">
        <f t="shared" si="0"/>
        <v/>
      </c>
      <c r="N40" s="126" t="str">
        <f t="shared" si="0"/>
        <v/>
      </c>
      <c r="O40" s="126" t="str">
        <f t="shared" si="0"/>
        <v/>
      </c>
      <c r="P40" s="126" t="str">
        <f t="shared" si="0"/>
        <v/>
      </c>
      <c r="Q40" s="126" t="str">
        <f t="shared" si="0"/>
        <v/>
      </c>
      <c r="R40" s="126" t="str">
        <f t="shared" si="0"/>
        <v/>
      </c>
      <c r="S40" s="126" t="str">
        <f t="shared" si="1"/>
        <v/>
      </c>
      <c r="T40" s="126" t="str">
        <f t="shared" si="1"/>
        <v/>
      </c>
      <c r="U40" s="126" t="str">
        <f t="shared" si="1"/>
        <v/>
      </c>
      <c r="V40" s="126" t="str">
        <f t="shared" si="1"/>
        <v/>
      </c>
      <c r="W40" s="126" t="str">
        <f t="shared" si="1"/>
        <v/>
      </c>
      <c r="X40" s="126" t="str">
        <f t="shared" si="1"/>
        <v/>
      </c>
      <c r="Y40" s="126" t="str">
        <f t="shared" si="1"/>
        <v/>
      </c>
      <c r="Z40" s="126" t="str">
        <f t="shared" si="1"/>
        <v/>
      </c>
      <c r="AA40" s="126" t="str">
        <f t="shared" si="1"/>
        <v/>
      </c>
      <c r="AB40" s="126" t="str">
        <f t="shared" si="1"/>
        <v/>
      </c>
      <c r="AC40" s="126" t="str">
        <f t="shared" si="2"/>
        <v/>
      </c>
      <c r="AD40" s="126" t="str">
        <f t="shared" si="2"/>
        <v/>
      </c>
      <c r="AE40" s="126" t="str">
        <f t="shared" si="2"/>
        <v/>
      </c>
      <c r="AF40" s="126" t="str">
        <f t="shared" si="2"/>
        <v/>
      </c>
      <c r="AG40" s="126" t="str">
        <f t="shared" si="2"/>
        <v/>
      </c>
      <c r="AH40" s="126" t="str">
        <f t="shared" si="2"/>
        <v/>
      </c>
      <c r="AI40" s="126" t="str">
        <f t="shared" si="2"/>
        <v/>
      </c>
      <c r="AJ40" s="126" t="str">
        <f t="shared" si="2"/>
        <v/>
      </c>
      <c r="AK40" s="126" t="str">
        <f t="shared" si="2"/>
        <v/>
      </c>
      <c r="AL40" s="126" t="str">
        <f t="shared" si="2"/>
        <v/>
      </c>
      <c r="AU40" s="21"/>
    </row>
    <row r="41" spans="1:47" ht="20.100000000000001" hidden="1" customHeight="1" x14ac:dyDescent="0.3">
      <c r="A41" s="9" t="s">
        <v>34</v>
      </c>
      <c r="C41" s="21"/>
      <c r="G41" s="28">
        <v>4</v>
      </c>
      <c r="H41" s="125"/>
      <c r="I41" s="126" t="str">
        <f t="shared" si="0"/>
        <v/>
      </c>
      <c r="J41" s="126" t="str">
        <f t="shared" si="0"/>
        <v/>
      </c>
      <c r="K41" s="126" t="str">
        <f t="shared" si="0"/>
        <v/>
      </c>
      <c r="L41" s="126" t="str">
        <f t="shared" si="0"/>
        <v/>
      </c>
      <c r="M41" s="126" t="str">
        <f t="shared" si="0"/>
        <v/>
      </c>
      <c r="N41" s="126" t="str">
        <f t="shared" si="0"/>
        <v/>
      </c>
      <c r="O41" s="126" t="str">
        <f t="shared" si="0"/>
        <v/>
      </c>
      <c r="P41" s="126" t="str">
        <f t="shared" si="0"/>
        <v/>
      </c>
      <c r="Q41" s="126" t="str">
        <f t="shared" si="0"/>
        <v/>
      </c>
      <c r="R41" s="126" t="str">
        <f t="shared" si="0"/>
        <v/>
      </c>
      <c r="S41" s="126" t="str">
        <f t="shared" si="1"/>
        <v/>
      </c>
      <c r="T41" s="126" t="str">
        <f t="shared" si="1"/>
        <v/>
      </c>
      <c r="U41" s="126" t="str">
        <f t="shared" si="1"/>
        <v/>
      </c>
      <c r="V41" s="126" t="str">
        <f t="shared" si="1"/>
        <v/>
      </c>
      <c r="W41" s="126" t="str">
        <f t="shared" si="1"/>
        <v/>
      </c>
      <c r="X41" s="126" t="str">
        <f t="shared" si="1"/>
        <v/>
      </c>
      <c r="Y41" s="126" t="str">
        <f t="shared" si="1"/>
        <v/>
      </c>
      <c r="Z41" s="126" t="str">
        <f t="shared" si="1"/>
        <v/>
      </c>
      <c r="AA41" s="126" t="str">
        <f t="shared" si="1"/>
        <v/>
      </c>
      <c r="AB41" s="126" t="str">
        <f t="shared" si="1"/>
        <v/>
      </c>
      <c r="AC41" s="126" t="str">
        <f t="shared" si="2"/>
        <v/>
      </c>
      <c r="AD41" s="126" t="str">
        <f t="shared" si="2"/>
        <v/>
      </c>
      <c r="AE41" s="126" t="str">
        <f t="shared" si="2"/>
        <v/>
      </c>
      <c r="AF41" s="126" t="str">
        <f t="shared" si="2"/>
        <v/>
      </c>
      <c r="AG41" s="126" t="str">
        <f t="shared" si="2"/>
        <v/>
      </c>
      <c r="AH41" s="126" t="str">
        <f t="shared" si="2"/>
        <v/>
      </c>
      <c r="AI41" s="126" t="str">
        <f t="shared" si="2"/>
        <v/>
      </c>
      <c r="AJ41" s="126" t="str">
        <f t="shared" si="2"/>
        <v/>
      </c>
      <c r="AK41" s="126" t="str">
        <f t="shared" si="2"/>
        <v/>
      </c>
      <c r="AL41" s="126" t="str">
        <f t="shared" si="2"/>
        <v/>
      </c>
      <c r="AU41" s="21"/>
    </row>
    <row r="42" spans="1:47" ht="9.9" customHeight="1" x14ac:dyDescent="0.3">
      <c r="C42" s="21"/>
      <c r="H42" s="125"/>
      <c r="I42" s="125"/>
      <c r="AU42" s="21"/>
    </row>
    <row r="43" spans="1:47" ht="20.100000000000001" customHeight="1" x14ac:dyDescent="0.3">
      <c r="C43" s="21"/>
      <c r="G43" s="205" t="str">
        <f>CRP_Text1</f>
        <v>Date when report becomes due</v>
      </c>
      <c r="I43" s="125" t="s">
        <v>86</v>
      </c>
      <c r="AU43" s="21"/>
    </row>
    <row r="44" spans="1:47" ht="20.100000000000001" customHeight="1" x14ac:dyDescent="0.3">
      <c r="C44" s="21"/>
      <c r="G44" s="28">
        <v>1</v>
      </c>
      <c r="H44" s="26" t="s">
        <v>81</v>
      </c>
      <c r="I44" s="123" t="str">
        <f t="shared" ref="I44:AL44" si="3">IF(OR(I38="",NOT(Con_1_QCRs_reqd)),"",IF(INDEX(CalQTR_QCR?,I38),INDEX(CalQTR_LastDay,I38),""))</f>
        <v/>
      </c>
      <c r="J44" s="123" t="str">
        <f t="shared" si="3"/>
        <v/>
      </c>
      <c r="K44" s="123" t="str">
        <f t="shared" si="3"/>
        <v/>
      </c>
      <c r="L44" s="123" t="str">
        <f t="shared" si="3"/>
        <v/>
      </c>
      <c r="M44" s="123" t="str">
        <f t="shared" si="3"/>
        <v/>
      </c>
      <c r="N44" s="123" t="str">
        <f t="shared" si="3"/>
        <v/>
      </c>
      <c r="O44" s="123" t="str">
        <f t="shared" si="3"/>
        <v/>
      </c>
      <c r="P44" s="123" t="str">
        <f t="shared" si="3"/>
        <v/>
      </c>
      <c r="Q44" s="123" t="str">
        <f t="shared" si="3"/>
        <v/>
      </c>
      <c r="R44" s="123" t="str">
        <f t="shared" si="3"/>
        <v/>
      </c>
      <c r="S44" s="123" t="str">
        <f t="shared" si="3"/>
        <v/>
      </c>
      <c r="T44" s="123" t="str">
        <f t="shared" si="3"/>
        <v/>
      </c>
      <c r="U44" s="123" t="str">
        <f t="shared" si="3"/>
        <v/>
      </c>
      <c r="V44" s="123" t="str">
        <f t="shared" si="3"/>
        <v/>
      </c>
      <c r="W44" s="123" t="str">
        <f t="shared" si="3"/>
        <v/>
      </c>
      <c r="X44" s="123" t="str">
        <f t="shared" si="3"/>
        <v/>
      </c>
      <c r="Y44" s="123" t="str">
        <f t="shared" si="3"/>
        <v/>
      </c>
      <c r="Z44" s="123" t="str">
        <f t="shared" si="3"/>
        <v/>
      </c>
      <c r="AA44" s="123" t="str">
        <f t="shared" si="3"/>
        <v/>
      </c>
      <c r="AB44" s="123" t="str">
        <f t="shared" si="3"/>
        <v/>
      </c>
      <c r="AC44" s="123" t="str">
        <f t="shared" si="3"/>
        <v/>
      </c>
      <c r="AD44" s="123" t="str">
        <f t="shared" si="3"/>
        <v/>
      </c>
      <c r="AE44" s="123" t="str">
        <f t="shared" si="3"/>
        <v/>
      </c>
      <c r="AF44" s="123" t="str">
        <f t="shared" si="3"/>
        <v/>
      </c>
      <c r="AG44" s="123" t="str">
        <f t="shared" si="3"/>
        <v/>
      </c>
      <c r="AH44" s="123" t="str">
        <f t="shared" si="3"/>
        <v/>
      </c>
      <c r="AI44" s="123" t="str">
        <f t="shared" si="3"/>
        <v/>
      </c>
      <c r="AJ44" s="123" t="str">
        <f t="shared" si="3"/>
        <v/>
      </c>
      <c r="AK44" s="123" t="str">
        <f t="shared" si="3"/>
        <v/>
      </c>
      <c r="AL44" s="123" t="str">
        <f t="shared" si="3"/>
        <v/>
      </c>
      <c r="AU44" s="21"/>
    </row>
    <row r="45" spans="1:47" ht="20.100000000000001" customHeight="1" x14ac:dyDescent="0.3">
      <c r="C45" s="21"/>
      <c r="G45" s="28">
        <v>2</v>
      </c>
      <c r="H45" s="26" t="s">
        <v>82</v>
      </c>
      <c r="I45" s="123" t="str">
        <f t="shared" ref="I45:AL45" si="4">IF(OR(I39="",NOT(Con_1_QCRs_reqd)),"",IF(INDEX(CalQTR_QCR?,I39),INDEX(CalQTR_LastDay,I39),""))</f>
        <v/>
      </c>
      <c r="J45" s="123" t="str">
        <f t="shared" si="4"/>
        <v/>
      </c>
      <c r="K45" s="123" t="str">
        <f t="shared" si="4"/>
        <v/>
      </c>
      <c r="L45" s="123" t="str">
        <f t="shared" si="4"/>
        <v/>
      </c>
      <c r="M45" s="123" t="str">
        <f t="shared" si="4"/>
        <v/>
      </c>
      <c r="N45" s="123" t="str">
        <f t="shared" si="4"/>
        <v/>
      </c>
      <c r="O45" s="123" t="str">
        <f t="shared" si="4"/>
        <v/>
      </c>
      <c r="P45" s="123" t="str">
        <f t="shared" si="4"/>
        <v/>
      </c>
      <c r="Q45" s="123" t="str">
        <f t="shared" si="4"/>
        <v/>
      </c>
      <c r="R45" s="123" t="str">
        <f t="shared" si="4"/>
        <v/>
      </c>
      <c r="S45" s="123" t="str">
        <f t="shared" si="4"/>
        <v/>
      </c>
      <c r="T45" s="123" t="str">
        <f t="shared" si="4"/>
        <v/>
      </c>
      <c r="U45" s="123" t="str">
        <f t="shared" si="4"/>
        <v/>
      </c>
      <c r="V45" s="123" t="str">
        <f t="shared" si="4"/>
        <v/>
      </c>
      <c r="W45" s="123" t="str">
        <f t="shared" si="4"/>
        <v/>
      </c>
      <c r="X45" s="123" t="str">
        <f t="shared" si="4"/>
        <v/>
      </c>
      <c r="Y45" s="123" t="str">
        <f t="shared" si="4"/>
        <v/>
      </c>
      <c r="Z45" s="123" t="str">
        <f t="shared" si="4"/>
        <v/>
      </c>
      <c r="AA45" s="123" t="str">
        <f t="shared" si="4"/>
        <v/>
      </c>
      <c r="AB45" s="123" t="str">
        <f t="shared" si="4"/>
        <v/>
      </c>
      <c r="AC45" s="123" t="str">
        <f t="shared" si="4"/>
        <v/>
      </c>
      <c r="AD45" s="123" t="str">
        <f t="shared" si="4"/>
        <v/>
      </c>
      <c r="AE45" s="123" t="str">
        <f t="shared" si="4"/>
        <v/>
      </c>
      <c r="AF45" s="123" t="str">
        <f t="shared" si="4"/>
        <v/>
      </c>
      <c r="AG45" s="123" t="str">
        <f t="shared" si="4"/>
        <v/>
      </c>
      <c r="AH45" s="123" t="str">
        <f t="shared" si="4"/>
        <v/>
      </c>
      <c r="AI45" s="123" t="str">
        <f t="shared" si="4"/>
        <v/>
      </c>
      <c r="AJ45" s="123" t="str">
        <f t="shared" si="4"/>
        <v/>
      </c>
      <c r="AK45" s="123" t="str">
        <f t="shared" si="4"/>
        <v/>
      </c>
      <c r="AL45" s="123" t="str">
        <f t="shared" si="4"/>
        <v/>
      </c>
      <c r="AU45" s="21"/>
    </row>
    <row r="46" spans="1:47" ht="20.100000000000001" customHeight="1" x14ac:dyDescent="0.3">
      <c r="C46" s="21"/>
      <c r="G46" s="28">
        <v>3</v>
      </c>
      <c r="H46" s="26" t="s">
        <v>83</v>
      </c>
      <c r="I46" s="123" t="str">
        <f t="shared" ref="I46:AL46" si="5">IF(OR(I40="",NOT(Con_1_QCRs_reqd)),"",IF(INDEX(CalQTR_QCR?,I40),INDEX(CalQTR_LastDay,I40),""))</f>
        <v/>
      </c>
      <c r="J46" s="123" t="str">
        <f t="shared" si="5"/>
        <v/>
      </c>
      <c r="K46" s="123" t="str">
        <f t="shared" si="5"/>
        <v/>
      </c>
      <c r="L46" s="123" t="str">
        <f t="shared" si="5"/>
        <v/>
      </c>
      <c r="M46" s="123" t="str">
        <f t="shared" si="5"/>
        <v/>
      </c>
      <c r="N46" s="123" t="str">
        <f t="shared" si="5"/>
        <v/>
      </c>
      <c r="O46" s="123" t="str">
        <f t="shared" si="5"/>
        <v/>
      </c>
      <c r="P46" s="123" t="str">
        <f t="shared" si="5"/>
        <v/>
      </c>
      <c r="Q46" s="123" t="str">
        <f t="shared" si="5"/>
        <v/>
      </c>
      <c r="R46" s="123" t="str">
        <f t="shared" si="5"/>
        <v/>
      </c>
      <c r="S46" s="123" t="str">
        <f t="shared" si="5"/>
        <v/>
      </c>
      <c r="T46" s="123" t="str">
        <f t="shared" si="5"/>
        <v/>
      </c>
      <c r="U46" s="123" t="str">
        <f t="shared" si="5"/>
        <v/>
      </c>
      <c r="V46" s="123" t="str">
        <f t="shared" si="5"/>
        <v/>
      </c>
      <c r="W46" s="123" t="str">
        <f t="shared" si="5"/>
        <v/>
      </c>
      <c r="X46" s="123" t="str">
        <f t="shared" si="5"/>
        <v/>
      </c>
      <c r="Y46" s="123" t="str">
        <f t="shared" si="5"/>
        <v/>
      </c>
      <c r="Z46" s="123" t="str">
        <f t="shared" si="5"/>
        <v/>
      </c>
      <c r="AA46" s="123" t="str">
        <f t="shared" si="5"/>
        <v/>
      </c>
      <c r="AB46" s="123" t="str">
        <f t="shared" si="5"/>
        <v/>
      </c>
      <c r="AC46" s="123" t="str">
        <f t="shared" si="5"/>
        <v/>
      </c>
      <c r="AD46" s="123" t="str">
        <f t="shared" si="5"/>
        <v/>
      </c>
      <c r="AE46" s="123" t="str">
        <f t="shared" si="5"/>
        <v/>
      </c>
      <c r="AF46" s="123" t="str">
        <f t="shared" si="5"/>
        <v/>
      </c>
      <c r="AG46" s="123" t="str">
        <f t="shared" si="5"/>
        <v/>
      </c>
      <c r="AH46" s="123" t="str">
        <f t="shared" si="5"/>
        <v/>
      </c>
      <c r="AI46" s="123" t="str">
        <f t="shared" si="5"/>
        <v/>
      </c>
      <c r="AJ46" s="123" t="str">
        <f t="shared" si="5"/>
        <v/>
      </c>
      <c r="AK46" s="123" t="str">
        <f t="shared" si="5"/>
        <v/>
      </c>
      <c r="AL46" s="123" t="str">
        <f t="shared" si="5"/>
        <v/>
      </c>
      <c r="AU46" s="21"/>
    </row>
    <row r="47" spans="1:47" ht="20.100000000000001" customHeight="1" x14ac:dyDescent="0.3">
      <c r="C47" s="21"/>
      <c r="G47" s="28">
        <v>4</v>
      </c>
      <c r="H47" s="26" t="s">
        <v>84</v>
      </c>
      <c r="I47" s="123" t="str">
        <f t="shared" ref="I47:AL47" si="6">IF(OR(I41="",NOT(Con_1_QCRs_reqd)),"",IF(INDEX(CalQTR_QCR?,I41),INDEX(CalQTR_LastDay,I41),""))</f>
        <v/>
      </c>
      <c r="J47" s="123" t="str">
        <f t="shared" si="6"/>
        <v/>
      </c>
      <c r="K47" s="123" t="str">
        <f t="shared" si="6"/>
        <v/>
      </c>
      <c r="L47" s="123" t="str">
        <f t="shared" si="6"/>
        <v/>
      </c>
      <c r="M47" s="123" t="str">
        <f t="shared" si="6"/>
        <v/>
      </c>
      <c r="N47" s="123" t="str">
        <f t="shared" si="6"/>
        <v/>
      </c>
      <c r="O47" s="123" t="str">
        <f t="shared" si="6"/>
        <v/>
      </c>
      <c r="P47" s="123" t="str">
        <f t="shared" si="6"/>
        <v/>
      </c>
      <c r="Q47" s="123" t="str">
        <f t="shared" si="6"/>
        <v/>
      </c>
      <c r="R47" s="123" t="str">
        <f t="shared" si="6"/>
        <v/>
      </c>
      <c r="S47" s="123" t="str">
        <f t="shared" si="6"/>
        <v/>
      </c>
      <c r="T47" s="123" t="str">
        <f t="shared" si="6"/>
        <v/>
      </c>
      <c r="U47" s="123" t="str">
        <f t="shared" si="6"/>
        <v/>
      </c>
      <c r="V47" s="123" t="str">
        <f t="shared" si="6"/>
        <v/>
      </c>
      <c r="W47" s="123" t="str">
        <f t="shared" si="6"/>
        <v/>
      </c>
      <c r="X47" s="123" t="str">
        <f t="shared" si="6"/>
        <v/>
      </c>
      <c r="Y47" s="123" t="str">
        <f t="shared" si="6"/>
        <v/>
      </c>
      <c r="Z47" s="123" t="str">
        <f t="shared" si="6"/>
        <v/>
      </c>
      <c r="AA47" s="123" t="str">
        <f t="shared" si="6"/>
        <v/>
      </c>
      <c r="AB47" s="123" t="str">
        <f t="shared" si="6"/>
        <v/>
      </c>
      <c r="AC47" s="123" t="str">
        <f t="shared" si="6"/>
        <v/>
      </c>
      <c r="AD47" s="123" t="str">
        <f t="shared" si="6"/>
        <v/>
      </c>
      <c r="AE47" s="123" t="str">
        <f t="shared" si="6"/>
        <v/>
      </c>
      <c r="AF47" s="123" t="str">
        <f t="shared" si="6"/>
        <v/>
      </c>
      <c r="AG47" s="123" t="str">
        <f t="shared" si="6"/>
        <v/>
      </c>
      <c r="AH47" s="123" t="str">
        <f t="shared" si="6"/>
        <v/>
      </c>
      <c r="AI47" s="123" t="str">
        <f t="shared" si="6"/>
        <v/>
      </c>
      <c r="AJ47" s="123" t="str">
        <f t="shared" si="6"/>
        <v/>
      </c>
      <c r="AK47" s="123" t="str">
        <f t="shared" si="6"/>
        <v/>
      </c>
      <c r="AL47" s="123" t="str">
        <f t="shared" si="6"/>
        <v/>
      </c>
      <c r="AU47" s="21"/>
    </row>
    <row r="48" spans="1:47" ht="9.9" customHeight="1" x14ac:dyDescent="0.3">
      <c r="C48" s="21"/>
      <c r="AU48" s="21"/>
    </row>
    <row r="49" spans="3:47" ht="20.100000000000001" customHeight="1" x14ac:dyDescent="0.3">
      <c r="C49" s="21"/>
      <c r="G49" s="205" t="str">
        <f>CRP_Text3</f>
        <v>Date when report must be submitted</v>
      </c>
      <c r="AU49" s="21"/>
    </row>
    <row r="50" spans="3:47" ht="20.100000000000001" customHeight="1" x14ac:dyDescent="0.3">
      <c r="C50" s="21"/>
      <c r="G50" s="28">
        <v>1</v>
      </c>
      <c r="H50" s="26" t="s">
        <v>81</v>
      </c>
      <c r="I50" s="123" t="str">
        <f t="shared" ref="I50:AL50" si="7">IF(I44="","",EDATE(I44,$O$34))</f>
        <v/>
      </c>
      <c r="J50" s="123" t="str">
        <f t="shared" si="7"/>
        <v/>
      </c>
      <c r="K50" s="123" t="str">
        <f t="shared" si="7"/>
        <v/>
      </c>
      <c r="L50" s="123" t="str">
        <f t="shared" si="7"/>
        <v/>
      </c>
      <c r="M50" s="123" t="str">
        <f t="shared" si="7"/>
        <v/>
      </c>
      <c r="N50" s="123" t="str">
        <f t="shared" si="7"/>
        <v/>
      </c>
      <c r="O50" s="123" t="str">
        <f t="shared" si="7"/>
        <v/>
      </c>
      <c r="P50" s="123" t="str">
        <f t="shared" si="7"/>
        <v/>
      </c>
      <c r="Q50" s="123" t="str">
        <f t="shared" si="7"/>
        <v/>
      </c>
      <c r="R50" s="123" t="str">
        <f t="shared" si="7"/>
        <v/>
      </c>
      <c r="S50" s="123" t="str">
        <f t="shared" si="7"/>
        <v/>
      </c>
      <c r="T50" s="123" t="str">
        <f t="shared" si="7"/>
        <v/>
      </c>
      <c r="U50" s="123" t="str">
        <f t="shared" si="7"/>
        <v/>
      </c>
      <c r="V50" s="123" t="str">
        <f t="shared" si="7"/>
        <v/>
      </c>
      <c r="W50" s="123" t="str">
        <f t="shared" si="7"/>
        <v/>
      </c>
      <c r="X50" s="123" t="str">
        <f t="shared" si="7"/>
        <v/>
      </c>
      <c r="Y50" s="123" t="str">
        <f t="shared" si="7"/>
        <v/>
      </c>
      <c r="Z50" s="123" t="str">
        <f t="shared" si="7"/>
        <v/>
      </c>
      <c r="AA50" s="123" t="str">
        <f t="shared" si="7"/>
        <v/>
      </c>
      <c r="AB50" s="123" t="str">
        <f t="shared" si="7"/>
        <v/>
      </c>
      <c r="AC50" s="123" t="str">
        <f t="shared" si="7"/>
        <v/>
      </c>
      <c r="AD50" s="123" t="str">
        <f t="shared" si="7"/>
        <v/>
      </c>
      <c r="AE50" s="123" t="str">
        <f t="shared" si="7"/>
        <v/>
      </c>
      <c r="AF50" s="123" t="str">
        <f t="shared" si="7"/>
        <v/>
      </c>
      <c r="AG50" s="123" t="str">
        <f t="shared" si="7"/>
        <v/>
      </c>
      <c r="AH50" s="123" t="str">
        <f t="shared" si="7"/>
        <v/>
      </c>
      <c r="AI50" s="123" t="str">
        <f t="shared" si="7"/>
        <v/>
      </c>
      <c r="AJ50" s="123" t="str">
        <f t="shared" si="7"/>
        <v/>
      </c>
      <c r="AK50" s="123" t="str">
        <f t="shared" si="7"/>
        <v/>
      </c>
      <c r="AL50" s="123" t="str">
        <f t="shared" si="7"/>
        <v/>
      </c>
      <c r="AU50" s="21"/>
    </row>
    <row r="51" spans="3:47" ht="20.100000000000001" customHeight="1" x14ac:dyDescent="0.3">
      <c r="C51" s="21"/>
      <c r="G51" s="28">
        <v>2</v>
      </c>
      <c r="H51" s="26" t="s">
        <v>82</v>
      </c>
      <c r="I51" s="123" t="str">
        <f t="shared" ref="I51:AL51" si="8">IF(I45="","",EDATE(I45,$O$34))</f>
        <v/>
      </c>
      <c r="J51" s="123" t="str">
        <f t="shared" si="8"/>
        <v/>
      </c>
      <c r="K51" s="123" t="str">
        <f t="shared" si="8"/>
        <v/>
      </c>
      <c r="L51" s="123" t="str">
        <f t="shared" si="8"/>
        <v/>
      </c>
      <c r="M51" s="123" t="str">
        <f t="shared" si="8"/>
        <v/>
      </c>
      <c r="N51" s="123" t="str">
        <f t="shared" si="8"/>
        <v/>
      </c>
      <c r="O51" s="123" t="str">
        <f t="shared" si="8"/>
        <v/>
      </c>
      <c r="P51" s="123" t="str">
        <f t="shared" si="8"/>
        <v/>
      </c>
      <c r="Q51" s="123" t="str">
        <f t="shared" si="8"/>
        <v/>
      </c>
      <c r="R51" s="123" t="str">
        <f t="shared" si="8"/>
        <v/>
      </c>
      <c r="S51" s="123" t="str">
        <f t="shared" si="8"/>
        <v/>
      </c>
      <c r="T51" s="123" t="str">
        <f t="shared" si="8"/>
        <v/>
      </c>
      <c r="U51" s="123" t="str">
        <f t="shared" si="8"/>
        <v/>
      </c>
      <c r="V51" s="123" t="str">
        <f t="shared" si="8"/>
        <v/>
      </c>
      <c r="W51" s="123" t="str">
        <f t="shared" si="8"/>
        <v/>
      </c>
      <c r="X51" s="123" t="str">
        <f t="shared" si="8"/>
        <v/>
      </c>
      <c r="Y51" s="123" t="str">
        <f t="shared" si="8"/>
        <v/>
      </c>
      <c r="Z51" s="123" t="str">
        <f t="shared" si="8"/>
        <v/>
      </c>
      <c r="AA51" s="123" t="str">
        <f t="shared" si="8"/>
        <v/>
      </c>
      <c r="AB51" s="123" t="str">
        <f t="shared" si="8"/>
        <v/>
      </c>
      <c r="AC51" s="123" t="str">
        <f t="shared" si="8"/>
        <v/>
      </c>
      <c r="AD51" s="123" t="str">
        <f t="shared" si="8"/>
        <v/>
      </c>
      <c r="AE51" s="123" t="str">
        <f t="shared" si="8"/>
        <v/>
      </c>
      <c r="AF51" s="123" t="str">
        <f t="shared" si="8"/>
        <v/>
      </c>
      <c r="AG51" s="123" t="str">
        <f t="shared" si="8"/>
        <v/>
      </c>
      <c r="AH51" s="123" t="str">
        <f t="shared" si="8"/>
        <v/>
      </c>
      <c r="AI51" s="123" t="str">
        <f t="shared" si="8"/>
        <v/>
      </c>
      <c r="AJ51" s="123" t="str">
        <f t="shared" si="8"/>
        <v/>
      </c>
      <c r="AK51" s="123" t="str">
        <f t="shared" si="8"/>
        <v/>
      </c>
      <c r="AL51" s="123" t="str">
        <f t="shared" si="8"/>
        <v/>
      </c>
      <c r="AU51" s="21"/>
    </row>
    <row r="52" spans="3:47" ht="20.100000000000001" customHeight="1" x14ac:dyDescent="0.3">
      <c r="C52" s="21"/>
      <c r="G52" s="28">
        <v>3</v>
      </c>
      <c r="H52" s="26" t="s">
        <v>83</v>
      </c>
      <c r="I52" s="123" t="str">
        <f t="shared" ref="I52:AL52" si="9">IF(I46="","",EDATE(I46,$O$34))</f>
        <v/>
      </c>
      <c r="J52" s="123" t="str">
        <f t="shared" si="9"/>
        <v/>
      </c>
      <c r="K52" s="123" t="str">
        <f t="shared" si="9"/>
        <v/>
      </c>
      <c r="L52" s="123" t="str">
        <f t="shared" si="9"/>
        <v/>
      </c>
      <c r="M52" s="123" t="str">
        <f t="shared" si="9"/>
        <v/>
      </c>
      <c r="N52" s="123" t="str">
        <f t="shared" si="9"/>
        <v/>
      </c>
      <c r="O52" s="123" t="str">
        <f t="shared" si="9"/>
        <v/>
      </c>
      <c r="P52" s="123" t="str">
        <f t="shared" si="9"/>
        <v/>
      </c>
      <c r="Q52" s="123" t="str">
        <f t="shared" si="9"/>
        <v/>
      </c>
      <c r="R52" s="123" t="str">
        <f t="shared" si="9"/>
        <v/>
      </c>
      <c r="S52" s="123" t="str">
        <f t="shared" si="9"/>
        <v/>
      </c>
      <c r="T52" s="123" t="str">
        <f t="shared" si="9"/>
        <v/>
      </c>
      <c r="U52" s="123" t="str">
        <f t="shared" si="9"/>
        <v/>
      </c>
      <c r="V52" s="123" t="str">
        <f t="shared" si="9"/>
        <v/>
      </c>
      <c r="W52" s="123" t="str">
        <f t="shared" si="9"/>
        <v/>
      </c>
      <c r="X52" s="123" t="str">
        <f t="shared" si="9"/>
        <v/>
      </c>
      <c r="Y52" s="123" t="str">
        <f t="shared" si="9"/>
        <v/>
      </c>
      <c r="Z52" s="123" t="str">
        <f t="shared" si="9"/>
        <v/>
      </c>
      <c r="AA52" s="123" t="str">
        <f t="shared" si="9"/>
        <v/>
      </c>
      <c r="AB52" s="123" t="str">
        <f t="shared" si="9"/>
        <v/>
      </c>
      <c r="AC52" s="123" t="str">
        <f t="shared" si="9"/>
        <v/>
      </c>
      <c r="AD52" s="123" t="str">
        <f t="shared" si="9"/>
        <v/>
      </c>
      <c r="AE52" s="123" t="str">
        <f t="shared" si="9"/>
        <v/>
      </c>
      <c r="AF52" s="123" t="str">
        <f t="shared" si="9"/>
        <v/>
      </c>
      <c r="AG52" s="123" t="str">
        <f t="shared" si="9"/>
        <v/>
      </c>
      <c r="AH52" s="123" t="str">
        <f t="shared" si="9"/>
        <v/>
      </c>
      <c r="AI52" s="123" t="str">
        <f t="shared" si="9"/>
        <v/>
      </c>
      <c r="AJ52" s="123" t="str">
        <f t="shared" si="9"/>
        <v/>
      </c>
      <c r="AK52" s="123" t="str">
        <f t="shared" si="9"/>
        <v/>
      </c>
      <c r="AL52" s="123" t="str">
        <f t="shared" si="9"/>
        <v/>
      </c>
      <c r="AU52" s="21"/>
    </row>
    <row r="53" spans="3:47" ht="20.100000000000001" customHeight="1" x14ac:dyDescent="0.3">
      <c r="C53" s="21"/>
      <c r="G53" s="28">
        <v>4</v>
      </c>
      <c r="H53" s="26" t="s">
        <v>84</v>
      </c>
      <c r="I53" s="123" t="str">
        <f t="shared" ref="I53:AL53" si="10">IF(I47="","",EDATE(I47,$O$34))</f>
        <v/>
      </c>
      <c r="J53" s="123" t="str">
        <f t="shared" si="10"/>
        <v/>
      </c>
      <c r="K53" s="123" t="str">
        <f t="shared" si="10"/>
        <v/>
      </c>
      <c r="L53" s="123" t="str">
        <f t="shared" si="10"/>
        <v/>
      </c>
      <c r="M53" s="123" t="str">
        <f t="shared" si="10"/>
        <v/>
      </c>
      <c r="N53" s="123" t="str">
        <f t="shared" si="10"/>
        <v/>
      </c>
      <c r="O53" s="123" t="str">
        <f t="shared" si="10"/>
        <v/>
      </c>
      <c r="P53" s="123" t="str">
        <f t="shared" si="10"/>
        <v/>
      </c>
      <c r="Q53" s="123" t="str">
        <f t="shared" si="10"/>
        <v/>
      </c>
      <c r="R53" s="123" t="str">
        <f t="shared" si="10"/>
        <v/>
      </c>
      <c r="S53" s="123" t="str">
        <f t="shared" si="10"/>
        <v/>
      </c>
      <c r="T53" s="123" t="str">
        <f t="shared" si="10"/>
        <v/>
      </c>
      <c r="U53" s="123" t="str">
        <f t="shared" si="10"/>
        <v/>
      </c>
      <c r="V53" s="123" t="str">
        <f t="shared" si="10"/>
        <v/>
      </c>
      <c r="W53" s="123" t="str">
        <f t="shared" si="10"/>
        <v/>
      </c>
      <c r="X53" s="123" t="str">
        <f t="shared" si="10"/>
        <v/>
      </c>
      <c r="Y53" s="123" t="str">
        <f t="shared" si="10"/>
        <v/>
      </c>
      <c r="Z53" s="123" t="str">
        <f t="shared" si="10"/>
        <v/>
      </c>
      <c r="AA53" s="123" t="str">
        <f t="shared" si="10"/>
        <v/>
      </c>
      <c r="AB53" s="123" t="str">
        <f t="shared" si="10"/>
        <v/>
      </c>
      <c r="AC53" s="123" t="str">
        <f t="shared" si="10"/>
        <v/>
      </c>
      <c r="AD53" s="123" t="str">
        <f t="shared" si="10"/>
        <v/>
      </c>
      <c r="AE53" s="123" t="str">
        <f t="shared" si="10"/>
        <v/>
      </c>
      <c r="AF53" s="123" t="str">
        <f t="shared" si="10"/>
        <v/>
      </c>
      <c r="AG53" s="123" t="str">
        <f t="shared" si="10"/>
        <v/>
      </c>
      <c r="AH53" s="123" t="str">
        <f t="shared" si="10"/>
        <v/>
      </c>
      <c r="AI53" s="123" t="str">
        <f t="shared" si="10"/>
        <v/>
      </c>
      <c r="AJ53" s="123" t="str">
        <f t="shared" si="10"/>
        <v/>
      </c>
      <c r="AK53" s="123" t="str">
        <f t="shared" si="10"/>
        <v/>
      </c>
      <c r="AL53" s="123" t="str">
        <f t="shared" si="10"/>
        <v/>
      </c>
      <c r="AU53" s="21"/>
    </row>
    <row r="54" spans="3:47" ht="20.100000000000001" customHeight="1" thickBot="1" x14ac:dyDescent="0.35">
      <c r="C54" s="21"/>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U54" s="21"/>
    </row>
    <row r="55" spans="3:47" ht="9.9" customHeight="1" x14ac:dyDescent="0.3">
      <c r="C55" s="21"/>
      <c r="AU55" s="21"/>
    </row>
    <row r="56" spans="3:47" ht="20.100000000000001" customHeight="1" x14ac:dyDescent="0.3">
      <c r="C56" s="21"/>
      <c r="G56" s="65" t="s">
        <v>541</v>
      </c>
      <c r="I56" s="205" t="s">
        <v>542</v>
      </c>
      <c r="AU56" s="21"/>
    </row>
    <row r="57" spans="3:47" ht="9.9" customHeight="1" x14ac:dyDescent="0.3">
      <c r="C57" s="21"/>
      <c r="G57" s="205"/>
      <c r="AU57" s="21"/>
    </row>
    <row r="58" spans="3:47" ht="20.100000000000001" customHeight="1" x14ac:dyDescent="0.3">
      <c r="C58" s="21"/>
      <c r="G58" s="205"/>
      <c r="I58" s="75" t="str">
        <f t="array" ref="I58:AL58">GFY_RowHeadx30</f>
        <v/>
      </c>
      <c r="J58" s="75" t="str">
        <v/>
      </c>
      <c r="K58" s="75" t="str">
        <v/>
      </c>
      <c r="L58" s="75" t="str">
        <v/>
      </c>
      <c r="M58" s="75" t="str">
        <v/>
      </c>
      <c r="N58" s="75" t="str">
        <v/>
      </c>
      <c r="O58" s="75" t="str">
        <v/>
      </c>
      <c r="P58" s="75" t="str">
        <v/>
      </c>
      <c r="Q58" s="75" t="str">
        <v/>
      </c>
      <c r="R58" s="75" t="str">
        <v/>
      </c>
      <c r="S58" s="75" t="str">
        <v/>
      </c>
      <c r="T58" s="75" t="str">
        <v/>
      </c>
      <c r="U58" s="75" t="str">
        <v/>
      </c>
      <c r="V58" s="75" t="str">
        <v/>
      </c>
      <c r="W58" s="75" t="str">
        <v/>
      </c>
      <c r="X58" s="75" t="str">
        <v/>
      </c>
      <c r="Y58" s="75" t="str">
        <v/>
      </c>
      <c r="Z58" s="75" t="str">
        <v/>
      </c>
      <c r="AA58" s="75" t="str">
        <v/>
      </c>
      <c r="AB58" s="75" t="str">
        <v/>
      </c>
      <c r="AC58" s="75" t="str">
        <v/>
      </c>
      <c r="AD58" s="75" t="str">
        <v/>
      </c>
      <c r="AE58" s="75" t="str">
        <v/>
      </c>
      <c r="AF58" s="75" t="str">
        <v/>
      </c>
      <c r="AG58" s="75" t="str">
        <v/>
      </c>
      <c r="AH58" s="75" t="str">
        <v/>
      </c>
      <c r="AI58" s="75" t="str">
        <v/>
      </c>
      <c r="AJ58" s="75" t="str">
        <v/>
      </c>
      <c r="AK58" s="75" t="str">
        <v/>
      </c>
      <c r="AL58" s="75" t="str">
        <v/>
      </c>
      <c r="AU58" s="21"/>
    </row>
    <row r="59" spans="3:47" ht="20.100000000000001" customHeight="1" x14ac:dyDescent="0.3">
      <c r="C59" s="21"/>
      <c r="G59" s="205" t="str">
        <f>CRP_Text1</f>
        <v>Date when report becomes due</v>
      </c>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U59" s="21"/>
    </row>
    <row r="60" spans="3:47" ht="20.100000000000001" customHeight="1" x14ac:dyDescent="0.3">
      <c r="C60" s="21"/>
      <c r="G60" s="20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U60" s="21"/>
    </row>
    <row r="61" spans="3:47" ht="9.9" customHeight="1" x14ac:dyDescent="0.3">
      <c r="C61" s="21"/>
      <c r="AU61" s="21"/>
    </row>
    <row r="62" spans="3:47" ht="20.100000000000001" customHeight="1" x14ac:dyDescent="0.3">
      <c r="C62" s="21"/>
      <c r="G62" s="205" t="str">
        <f>CRP_Text3</f>
        <v>Date when report must be submitted</v>
      </c>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U62" s="21"/>
    </row>
    <row r="63" spans="3:47" ht="20.100000000000001" customHeight="1" x14ac:dyDescent="0.3">
      <c r="C63" s="21"/>
      <c r="G63" s="20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U63" s="21"/>
    </row>
    <row r="64" spans="3:47" ht="20.100000000000001" customHeight="1" thickBot="1" x14ac:dyDescent="0.35">
      <c r="C64" s="21"/>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U64" s="21"/>
    </row>
    <row r="65" spans="3:47" ht="9.9" customHeight="1" x14ac:dyDescent="0.3">
      <c r="C65" s="21"/>
      <c r="AU65" s="21"/>
    </row>
    <row r="66" spans="3:47" ht="20.100000000000001" customHeight="1" x14ac:dyDescent="0.3">
      <c r="C66" s="21"/>
      <c r="G66" s="65" t="str">
        <f>ConRep_Name_CRP</f>
        <v>Contract Report Plan</v>
      </c>
      <c r="I66" s="205" t="s">
        <v>542</v>
      </c>
      <c r="AU66" s="21"/>
    </row>
    <row r="67" spans="3:47" ht="9.9" customHeight="1" x14ac:dyDescent="0.3">
      <c r="C67" s="21"/>
      <c r="AU67" s="21"/>
    </row>
    <row r="68" spans="3:47" ht="20.100000000000001" customHeight="1" x14ac:dyDescent="0.3">
      <c r="C68" s="21"/>
      <c r="G68" s="205"/>
      <c r="I68" s="75" t="str">
        <f t="array" ref="I68:AL68">GFY_RowHeadx30</f>
        <v/>
      </c>
      <c r="J68" s="75" t="str">
        <v/>
      </c>
      <c r="K68" s="75" t="str">
        <v/>
      </c>
      <c r="L68" s="75" t="str">
        <v/>
      </c>
      <c r="M68" s="75" t="str">
        <v/>
      </c>
      <c r="N68" s="75" t="str">
        <v/>
      </c>
      <c r="O68" s="75" t="str">
        <v/>
      </c>
      <c r="P68" s="75" t="str">
        <v/>
      </c>
      <c r="Q68" s="75" t="str">
        <v/>
      </c>
      <c r="R68" s="75" t="str">
        <v/>
      </c>
      <c r="S68" s="75" t="str">
        <v/>
      </c>
      <c r="T68" s="75" t="str">
        <v/>
      </c>
      <c r="U68" s="75" t="str">
        <v/>
      </c>
      <c r="V68" s="75" t="str">
        <v/>
      </c>
      <c r="W68" s="75" t="str">
        <v/>
      </c>
      <c r="X68" s="75" t="str">
        <v/>
      </c>
      <c r="Y68" s="75" t="str">
        <v/>
      </c>
      <c r="Z68" s="75" t="str">
        <v/>
      </c>
      <c r="AA68" s="75" t="str">
        <v/>
      </c>
      <c r="AB68" s="75" t="str">
        <v/>
      </c>
      <c r="AC68" s="75" t="str">
        <v/>
      </c>
      <c r="AD68" s="75" t="str">
        <v/>
      </c>
      <c r="AE68" s="75" t="str">
        <v/>
      </c>
      <c r="AF68" s="75" t="str">
        <v/>
      </c>
      <c r="AG68" s="75" t="str">
        <v/>
      </c>
      <c r="AH68" s="75" t="str">
        <v/>
      </c>
      <c r="AI68" s="75" t="str">
        <v/>
      </c>
      <c r="AJ68" s="75" t="str">
        <v/>
      </c>
      <c r="AK68" s="75" t="str">
        <v/>
      </c>
      <c r="AL68" s="75" t="str">
        <v/>
      </c>
      <c r="AU68" s="21"/>
    </row>
    <row r="69" spans="3:47" ht="20.100000000000001" customHeight="1" x14ac:dyDescent="0.3">
      <c r="C69" s="21"/>
      <c r="G69" s="205" t="str">
        <f>CRP_Text1</f>
        <v>Date when report becomes due</v>
      </c>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U69" s="21"/>
    </row>
    <row r="70" spans="3:47" ht="20.100000000000001" customHeight="1" x14ac:dyDescent="0.3">
      <c r="C70" s="21"/>
      <c r="G70" s="20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U70" s="21"/>
    </row>
    <row r="71" spans="3:47" ht="9.9" customHeight="1" x14ac:dyDescent="0.3">
      <c r="C71" s="21"/>
      <c r="AU71" s="21"/>
    </row>
    <row r="72" spans="3:47" ht="20.100000000000001" customHeight="1" x14ac:dyDescent="0.3">
      <c r="C72" s="21"/>
      <c r="G72" s="205" t="str">
        <f>CRP_Text3</f>
        <v>Date when report must be submitted</v>
      </c>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U72" s="21"/>
    </row>
    <row r="73" spans="3:47" ht="20.100000000000001" customHeight="1" x14ac:dyDescent="0.3">
      <c r="C73" s="21"/>
      <c r="G73" s="20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U73" s="21"/>
    </row>
    <row r="74" spans="3:47" ht="20.100000000000001" customHeight="1" thickBot="1" x14ac:dyDescent="0.35">
      <c r="C74" s="21"/>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U74" s="21"/>
    </row>
    <row r="75" spans="3:47" ht="20.100000000000001" customHeight="1" x14ac:dyDescent="0.3">
      <c r="C75" s="21"/>
      <c r="AU75" s="21"/>
    </row>
    <row r="76" spans="3:47" ht="20.100000000000001" customHeight="1" x14ac:dyDescent="0.3">
      <c r="C76" s="21"/>
      <c r="G76" s="65" t="str">
        <f>ConRep_Name_CPS</f>
        <v>Contract Pricing Statement</v>
      </c>
      <c r="I76" s="205" t="s">
        <v>542</v>
      </c>
      <c r="AU76" s="21"/>
    </row>
    <row r="77" spans="3:47" ht="9.9" customHeight="1" x14ac:dyDescent="0.3">
      <c r="C77" s="21"/>
      <c r="G77" s="205"/>
      <c r="AU77" s="21"/>
    </row>
    <row r="78" spans="3:47" ht="20.100000000000001" customHeight="1" x14ac:dyDescent="0.3">
      <c r="C78" s="21"/>
      <c r="G78" s="205"/>
      <c r="I78" s="75" t="str">
        <f t="array" ref="I78:AL78">GFY_RowHeadx30</f>
        <v/>
      </c>
      <c r="J78" s="75" t="str">
        <v/>
      </c>
      <c r="K78" s="75" t="str">
        <v/>
      </c>
      <c r="L78" s="75" t="str">
        <v/>
      </c>
      <c r="M78" s="75" t="str">
        <v/>
      </c>
      <c r="N78" s="75" t="str">
        <v/>
      </c>
      <c r="O78" s="75" t="str">
        <v/>
      </c>
      <c r="P78" s="75" t="str">
        <v/>
      </c>
      <c r="Q78" s="75" t="str">
        <v/>
      </c>
      <c r="R78" s="75" t="str">
        <v/>
      </c>
      <c r="S78" s="75" t="str">
        <v/>
      </c>
      <c r="T78" s="75" t="str">
        <v/>
      </c>
      <c r="U78" s="75" t="str">
        <v/>
      </c>
      <c r="V78" s="75" t="str">
        <v/>
      </c>
      <c r="W78" s="75" t="str">
        <v/>
      </c>
      <c r="X78" s="75" t="str">
        <v/>
      </c>
      <c r="Y78" s="75" t="str">
        <v/>
      </c>
      <c r="Z78" s="75" t="str">
        <v/>
      </c>
      <c r="AA78" s="75" t="str">
        <v/>
      </c>
      <c r="AB78" s="75" t="str">
        <v/>
      </c>
      <c r="AC78" s="75" t="str">
        <v/>
      </c>
      <c r="AD78" s="75" t="str">
        <v/>
      </c>
      <c r="AE78" s="75" t="str">
        <v/>
      </c>
      <c r="AF78" s="75" t="str">
        <v/>
      </c>
      <c r="AG78" s="75" t="str">
        <v/>
      </c>
      <c r="AH78" s="75" t="str">
        <v/>
      </c>
      <c r="AI78" s="75" t="str">
        <v/>
      </c>
      <c r="AJ78" s="75" t="str">
        <v/>
      </c>
      <c r="AK78" s="75" t="str">
        <v/>
      </c>
      <c r="AL78" s="75" t="str">
        <v/>
      </c>
      <c r="AU78" s="21"/>
    </row>
    <row r="79" spans="3:47" ht="20.100000000000001" customHeight="1" x14ac:dyDescent="0.3">
      <c r="C79" s="21"/>
      <c r="G79" s="205" t="str">
        <f>CRP_Text1</f>
        <v>Date when report becomes due</v>
      </c>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U79" s="21"/>
    </row>
    <row r="80" spans="3:47" ht="20.100000000000001" customHeight="1" x14ac:dyDescent="0.3">
      <c r="C80" s="21"/>
      <c r="G80" s="20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U80" s="21"/>
    </row>
    <row r="81" spans="3:47" ht="9.9" customHeight="1" x14ac:dyDescent="0.3">
      <c r="C81" s="21"/>
      <c r="AU81" s="21"/>
    </row>
    <row r="82" spans="3:47" ht="20.100000000000001" customHeight="1" x14ac:dyDescent="0.3">
      <c r="C82" s="21"/>
      <c r="G82" s="205" t="str">
        <f>CRP_Text3</f>
        <v>Date when report must be submitted</v>
      </c>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U82" s="21"/>
    </row>
    <row r="83" spans="3:47" ht="20.100000000000001" customHeight="1" x14ac:dyDescent="0.3">
      <c r="C83" s="21"/>
      <c r="G83" s="20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U83" s="21"/>
    </row>
    <row r="84" spans="3:47" ht="20.100000000000001" customHeight="1" thickBot="1" x14ac:dyDescent="0.35">
      <c r="C84" s="21"/>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U84" s="21"/>
    </row>
    <row r="85" spans="3:47" ht="9.9" customHeight="1" x14ac:dyDescent="0.3">
      <c r="C85" s="21"/>
      <c r="AU85" s="21"/>
    </row>
    <row r="86" spans="3:47" ht="20.100000000000001" customHeight="1" x14ac:dyDescent="0.3">
      <c r="C86" s="21"/>
      <c r="G86" s="65" t="str">
        <f>ConRep_Name_CCS</f>
        <v>Contract Cost Statement</v>
      </c>
      <c r="I86" s="205" t="s">
        <v>542</v>
      </c>
      <c r="AU86" s="21"/>
    </row>
    <row r="87" spans="3:47" ht="9.9" customHeight="1" x14ac:dyDescent="0.3">
      <c r="C87" s="21"/>
      <c r="AU87" s="21"/>
    </row>
    <row r="88" spans="3:47" ht="20.100000000000001" customHeight="1" x14ac:dyDescent="0.3">
      <c r="C88" s="21"/>
      <c r="G88" s="205"/>
      <c r="I88" s="75" t="str">
        <f t="array" ref="I88:AL88">GFY_RowHeadx30</f>
        <v/>
      </c>
      <c r="J88" s="75" t="str">
        <v/>
      </c>
      <c r="K88" s="75" t="str">
        <v/>
      </c>
      <c r="L88" s="75" t="str">
        <v/>
      </c>
      <c r="M88" s="75" t="str">
        <v/>
      </c>
      <c r="N88" s="75" t="str">
        <v/>
      </c>
      <c r="O88" s="75" t="str">
        <v/>
      </c>
      <c r="P88" s="75" t="str">
        <v/>
      </c>
      <c r="Q88" s="75" t="str">
        <v/>
      </c>
      <c r="R88" s="75" t="str">
        <v/>
      </c>
      <c r="S88" s="75" t="str">
        <v/>
      </c>
      <c r="T88" s="75" t="str">
        <v/>
      </c>
      <c r="U88" s="75" t="str">
        <v/>
      </c>
      <c r="V88" s="75" t="str">
        <v/>
      </c>
      <c r="W88" s="75" t="str">
        <v/>
      </c>
      <c r="X88" s="75" t="str">
        <v/>
      </c>
      <c r="Y88" s="75" t="str">
        <v/>
      </c>
      <c r="Z88" s="75" t="str">
        <v/>
      </c>
      <c r="AA88" s="75" t="str">
        <v/>
      </c>
      <c r="AB88" s="75" t="str">
        <v/>
      </c>
      <c r="AC88" s="75" t="str">
        <v/>
      </c>
      <c r="AD88" s="75" t="str">
        <v/>
      </c>
      <c r="AE88" s="75" t="str">
        <v/>
      </c>
      <c r="AF88" s="75" t="str">
        <v/>
      </c>
      <c r="AG88" s="75" t="str">
        <v/>
      </c>
      <c r="AH88" s="75" t="str">
        <v/>
      </c>
      <c r="AI88" s="75" t="str">
        <v/>
      </c>
      <c r="AJ88" s="75" t="str">
        <v/>
      </c>
      <c r="AK88" s="75" t="str">
        <v/>
      </c>
      <c r="AL88" s="75" t="str">
        <v/>
      </c>
      <c r="AU88" s="21"/>
    </row>
    <row r="89" spans="3:47" ht="20.100000000000001" customHeight="1" x14ac:dyDescent="0.3">
      <c r="C89" s="21"/>
      <c r="G89" s="205" t="str">
        <f>CRP_Text1</f>
        <v>Date when report becomes due</v>
      </c>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U89" s="21"/>
    </row>
    <row r="90" spans="3:47" ht="20.100000000000001" customHeight="1" x14ac:dyDescent="0.3">
      <c r="C90" s="21"/>
      <c r="G90" s="20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U90" s="21"/>
    </row>
    <row r="91" spans="3:47" ht="9.9" customHeight="1" x14ac:dyDescent="0.3">
      <c r="C91" s="21"/>
      <c r="AU91" s="21"/>
    </row>
    <row r="92" spans="3:47" ht="20.100000000000001" customHeight="1" x14ac:dyDescent="0.3">
      <c r="C92" s="21"/>
      <c r="G92" s="205" t="str">
        <f>CRP_Text3</f>
        <v>Date when report must be submitted</v>
      </c>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U92" s="21"/>
    </row>
    <row r="93" spans="3:47" ht="20.100000000000001" customHeight="1" x14ac:dyDescent="0.3">
      <c r="C93" s="21"/>
      <c r="G93" s="20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U93" s="21"/>
    </row>
    <row r="94" spans="3:47" ht="20.100000000000001" customHeight="1" thickBot="1" x14ac:dyDescent="0.35">
      <c r="C94" s="21"/>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U94" s="21"/>
    </row>
    <row r="95" spans="3:47" ht="9.9" customHeight="1" x14ac:dyDescent="0.3">
      <c r="C95" s="21"/>
      <c r="D95" s="45"/>
      <c r="AT95" s="45"/>
      <c r="AU95" s="21"/>
    </row>
    <row r="96" spans="3:47" ht="9.9" customHeight="1" x14ac:dyDescent="0.3">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row>
    <row r="97" spans="1:1" ht="15" hidden="1" customHeight="1" x14ac:dyDescent="0.3">
      <c r="A97" s="9" t="s">
        <v>34</v>
      </c>
    </row>
    <row r="98" spans="1:1" ht="13.8" hidden="1" x14ac:dyDescent="0.3"/>
    <row r="99" spans="1:1" ht="13.8" hidden="1" x14ac:dyDescent="0.3"/>
    <row r="100" spans="1:1" ht="13.8" hidden="1" x14ac:dyDescent="0.3"/>
    <row r="101" spans="1:1" ht="13.8" hidden="1" x14ac:dyDescent="0.3"/>
    <row r="102" spans="1:1" ht="13.8" hidden="1" x14ac:dyDescent="0.3"/>
    <row r="103" spans="1:1" ht="13.8" hidden="1" x14ac:dyDescent="0.3"/>
    <row r="104" spans="1:1" ht="13.8" hidden="1" x14ac:dyDescent="0.3"/>
    <row r="105" spans="1:1" ht="13.8" hidden="1" x14ac:dyDescent="0.3"/>
    <row r="106" spans="1:1" ht="13.8" hidden="1" x14ac:dyDescent="0.3"/>
    <row r="107" spans="1:1" ht="13.8" hidden="1" x14ac:dyDescent="0.3"/>
    <row r="108" spans="1:1" ht="13.8" hidden="1" x14ac:dyDescent="0.3"/>
    <row r="109" spans="1:1" ht="13.8" hidden="1" x14ac:dyDescent="0.3"/>
    <row r="110" spans="1:1" ht="13.8" hidden="1" x14ac:dyDescent="0.3"/>
    <row r="111" spans="1:1" ht="13.8" hidden="1" x14ac:dyDescent="0.3"/>
    <row r="112" spans="1:1"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3.8" hidden="1" x14ac:dyDescent="0.3"/>
    <row r="197" ht="13.8" hidden="1" x14ac:dyDescent="0.3"/>
    <row r="198" ht="13.8" hidden="1" x14ac:dyDescent="0.3"/>
    <row r="199" ht="13.8" hidden="1" x14ac:dyDescent="0.3"/>
    <row r="200" ht="13.8" hidden="1" x14ac:dyDescent="0.3"/>
    <row r="201" ht="13.8" hidden="1" x14ac:dyDescent="0.3"/>
    <row r="202" ht="13.8" hidden="1" x14ac:dyDescent="0.3"/>
    <row r="203" ht="13.8" hidden="1" x14ac:dyDescent="0.3"/>
    <row r="204" ht="13.8" hidden="1" x14ac:dyDescent="0.3"/>
    <row r="205" ht="13.8" hidden="1" x14ac:dyDescent="0.3"/>
    <row r="206" ht="13.8" hidden="1" x14ac:dyDescent="0.3"/>
    <row r="207" ht="13.8" hidden="1" x14ac:dyDescent="0.3"/>
    <row r="208" ht="12.75" hidden="1" customHeight="1" x14ac:dyDescent="0.3"/>
    <row r="209" ht="12.75" hidden="1" customHeight="1" x14ac:dyDescent="0.3"/>
  </sheetData>
  <mergeCells count="26">
    <mergeCell ref="M29:N29"/>
    <mergeCell ref="M30:N30"/>
    <mergeCell ref="I21:J21"/>
    <mergeCell ref="I31:J31"/>
    <mergeCell ref="K27:L27"/>
    <mergeCell ref="K28:L28"/>
    <mergeCell ref="K29:L29"/>
    <mergeCell ref="K30:L30"/>
    <mergeCell ref="K31:L31"/>
    <mergeCell ref="K21:L21"/>
    <mergeCell ref="K18:L18"/>
    <mergeCell ref="K19:L19"/>
    <mergeCell ref="K20:L20"/>
    <mergeCell ref="I18:J18"/>
    <mergeCell ref="I19:J19"/>
    <mergeCell ref="I20:J20"/>
    <mergeCell ref="M31:N31"/>
    <mergeCell ref="I25:J25"/>
    <mergeCell ref="K25:L25"/>
    <mergeCell ref="I27:J27"/>
    <mergeCell ref="I28:J28"/>
    <mergeCell ref="I29:J29"/>
    <mergeCell ref="I30:J30"/>
    <mergeCell ref="M25:N25"/>
    <mergeCell ref="M27:N27"/>
    <mergeCell ref="M28:N28"/>
  </mergeCells>
  <phoneticPr fontId="0" type="noConversion"/>
  <conditionalFormatting sqref="G18:G21">
    <cfRule type="expression" dxfId="155" priority="113" stopIfTrue="1">
      <formula>B18=1</formula>
    </cfRule>
    <cfRule type="expression" dxfId="154" priority="114" stopIfTrue="1">
      <formula>B18=2</formula>
    </cfRule>
    <cfRule type="expression" dxfId="153" priority="115" stopIfTrue="1">
      <formula>B18=3</formula>
    </cfRule>
  </conditionalFormatting>
  <conditionalFormatting sqref="G44:G47">
    <cfRule type="expression" dxfId="152" priority="80" stopIfTrue="1">
      <formula>#REF!=1</formula>
    </cfRule>
    <cfRule type="expression" dxfId="151" priority="81" stopIfTrue="1">
      <formula>#REF!=2</formula>
    </cfRule>
    <cfRule type="expression" dxfId="150" priority="82" stopIfTrue="1">
      <formula>#REF!=3</formula>
    </cfRule>
  </conditionalFormatting>
  <conditionalFormatting sqref="M21">
    <cfRule type="cellIs" dxfId="149" priority="105" stopIfTrue="1" operator="equal">
      <formula>FALSE</formula>
    </cfRule>
    <cfRule type="cellIs" dxfId="148" priority="106" stopIfTrue="1" operator="equal">
      <formula>TRUE</formula>
    </cfRule>
  </conditionalFormatting>
  <conditionalFormatting sqref="I36">
    <cfRule type="expression" dxfId="147" priority="40" stopIfTrue="1">
      <formula>#REF!=1</formula>
    </cfRule>
    <cfRule type="expression" dxfId="146" priority="41" stopIfTrue="1">
      <formula>#REF!=2</formula>
    </cfRule>
    <cfRule type="expression" dxfId="145" priority="42" stopIfTrue="1">
      <formula>#REF!=3</formula>
    </cfRule>
  </conditionalFormatting>
  <conditionalFormatting sqref="J36:AL36">
    <cfRule type="expression" dxfId="144" priority="37" stopIfTrue="1">
      <formula>#REF!=1</formula>
    </cfRule>
    <cfRule type="expression" dxfId="143" priority="38" stopIfTrue="1">
      <formula>#REF!=2</formula>
    </cfRule>
    <cfRule type="expression" dxfId="142" priority="39" stopIfTrue="1">
      <formula>#REF!=3</formula>
    </cfRule>
  </conditionalFormatting>
  <conditionalFormatting sqref="G38:G41">
    <cfRule type="expression" dxfId="141" priority="34" stopIfTrue="1">
      <formula>#REF!=1</formula>
    </cfRule>
    <cfRule type="expression" dxfId="140" priority="35" stopIfTrue="1">
      <formula>#REF!=2</formula>
    </cfRule>
    <cfRule type="expression" dxfId="139" priority="36" stopIfTrue="1">
      <formula>#REF!=3</formula>
    </cfRule>
  </conditionalFormatting>
  <conditionalFormatting sqref="G50:G53">
    <cfRule type="expression" dxfId="138" priority="28" stopIfTrue="1">
      <formula>#REF!=1</formula>
    </cfRule>
    <cfRule type="expression" dxfId="137" priority="29" stopIfTrue="1">
      <formula>#REF!=2</formula>
    </cfRule>
    <cfRule type="expression" dxfId="136" priority="30" stopIfTrue="1">
      <formula>#REF!=3</formula>
    </cfRule>
  </conditionalFormatting>
  <conditionalFormatting sqref="G36">
    <cfRule type="expression" dxfId="135" priority="168" stopIfTrue="1">
      <formula>B123=1</formula>
    </cfRule>
    <cfRule type="expression" dxfId="134" priority="169" stopIfTrue="1">
      <formula>B123=2</formula>
    </cfRule>
    <cfRule type="expression" dxfId="133" priority="170" stopIfTrue="1">
      <formula>B123=3</formula>
    </cfRule>
  </conditionalFormatting>
  <conditionalFormatting sqref="G27:G31">
    <cfRule type="expression" dxfId="132" priority="171" stopIfTrue="1">
      <formula>#REF!=1</formula>
    </cfRule>
    <cfRule type="expression" dxfId="131" priority="172" stopIfTrue="1">
      <formula>#REF!=2</formula>
    </cfRule>
    <cfRule type="expression" dxfId="130" priority="173" stopIfTrue="1">
      <formula>#REF!=3</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35" orientation="landscape" r:id="rId1"/>
  <headerFooter alignWithMargins="0">
    <oddHeader>&amp;C[ PROTECTIVE MARKING TO BE CONFIRMED]</oddHeader>
    <oddFooter>&amp;L&amp;D at &amp;T&amp;C&amp;P of &amp;N&amp;R&amp;F  &amp;A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4"/>
    <pageSetUpPr fitToPage="1"/>
  </sheetPr>
  <dimension ref="A1:T52"/>
  <sheetViews>
    <sheetView showGridLines="0" topLeftCell="C1" zoomScale="75" zoomScaleNormal="75" workbookViewId="0">
      <pane ySplit="16" topLeftCell="A17" activePane="bottomLeft" state="frozen"/>
      <selection activeCell="G8" sqref="G8"/>
      <selection pane="bottomLeft" activeCell="J52" sqref="J52"/>
    </sheetView>
  </sheetViews>
  <sheetFormatPr defaultColWidth="0" defaultRowHeight="13.8" zeroHeight="1" x14ac:dyDescent="0.3"/>
  <cols>
    <col min="1" max="1" width="8.6640625" hidden="1" customWidth="1"/>
    <col min="2" max="2" width="3.6640625" hidden="1" customWidth="1"/>
    <col min="3" max="6" width="2.6640625" customWidth="1"/>
    <col min="7" max="7" width="7.6640625" customWidth="1"/>
    <col min="8" max="8" width="60.6640625" customWidth="1"/>
    <col min="9" max="9" width="20.6640625" customWidth="1"/>
    <col min="10" max="10" width="40.6640625" customWidth="1"/>
    <col min="11" max="11" width="70.6640625" customWidth="1"/>
    <col min="12" max="12" width="2.6640625" customWidth="1"/>
    <col min="13" max="13" width="53" hidden="1" customWidth="1"/>
    <col min="14" max="16" width="12.6640625" hidden="1" customWidth="1"/>
    <col min="17" max="18" width="1.6640625" customWidth="1"/>
    <col min="19" max="19" width="2.6640625" customWidth="1"/>
    <col min="20" max="20" width="5.6640625" style="30" hidden="1" customWidth="1"/>
    <col min="21" max="16384" width="0" style="30" hidden="1"/>
  </cols>
  <sheetData>
    <row r="1" spans="1:20" ht="15" hidden="1" customHeight="1" x14ac:dyDescent="0.3">
      <c r="A1" s="9" t="str">
        <f ca="1">IF(VLOOKUP($B$2,Sheet_Table,Sheet_Visibility_ColX,FALSE),"S","H")</f>
        <v>S</v>
      </c>
      <c r="C1" s="21"/>
      <c r="M1" s="9" t="s">
        <v>34</v>
      </c>
      <c r="N1" s="9" t="s">
        <v>34</v>
      </c>
      <c r="O1" s="9" t="s">
        <v>34</v>
      </c>
      <c r="P1" s="9" t="s">
        <v>34</v>
      </c>
      <c r="S1" s="21"/>
      <c r="T1" s="9" t="s">
        <v>34</v>
      </c>
    </row>
    <row r="2" spans="1:20" ht="20.100000000000001" hidden="1" customHeight="1" x14ac:dyDescent="0.3">
      <c r="B2" s="19" t="str">
        <f ca="1">MID(CELL("filename",A1),1+FIND("]",CELL("filename",A1)),50)</f>
        <v>03_Supplier</v>
      </c>
      <c r="C2" s="21"/>
      <c r="N2" s="13">
        <f>SUM(N18:N44)</f>
        <v>10</v>
      </c>
      <c r="O2" s="13">
        <f>SUM(O18:O44)</f>
        <v>0</v>
      </c>
      <c r="P2" s="13">
        <f>SUM(P18:P44)</f>
        <v>0</v>
      </c>
      <c r="S2" s="21"/>
    </row>
    <row r="3" spans="1:20" ht="9.9" customHeight="1" x14ac:dyDescent="0.3">
      <c r="A3" s="21"/>
      <c r="B3" s="22"/>
      <c r="C3" s="21"/>
      <c r="D3" s="21"/>
      <c r="E3" s="21"/>
      <c r="F3" s="21"/>
      <c r="G3" s="21"/>
      <c r="H3" s="21"/>
      <c r="I3" s="21"/>
      <c r="J3" s="21"/>
      <c r="K3" s="21"/>
      <c r="L3" s="21"/>
      <c r="M3" s="21"/>
      <c r="N3" s="21"/>
      <c r="O3" s="21"/>
      <c r="P3" s="21"/>
      <c r="Q3" s="21"/>
      <c r="R3" s="21"/>
      <c r="S3" s="21"/>
    </row>
    <row r="4" spans="1:20" ht="9.9" customHeight="1" thickBot="1" x14ac:dyDescent="0.35">
      <c r="C4" s="21"/>
      <c r="S4" s="21"/>
    </row>
    <row r="5" spans="1:20" ht="9.9" customHeight="1" x14ac:dyDescent="0.3">
      <c r="A5" s="45"/>
      <c r="B5" s="45"/>
      <c r="C5" s="46"/>
      <c r="D5" s="45"/>
      <c r="E5" s="61"/>
      <c r="F5" s="61"/>
      <c r="G5" s="61"/>
      <c r="H5" s="61"/>
      <c r="I5" s="61"/>
      <c r="J5" s="61"/>
      <c r="K5" s="61"/>
      <c r="L5" s="61"/>
      <c r="M5" s="61"/>
      <c r="N5" s="61"/>
      <c r="O5" s="61"/>
      <c r="P5" s="61"/>
      <c r="Q5" s="61"/>
      <c r="R5" s="45"/>
      <c r="S5" s="46"/>
    </row>
    <row r="6" spans="1:20" ht="30" customHeight="1" x14ac:dyDescent="0.3">
      <c r="A6" s="45"/>
      <c r="B6" s="45"/>
      <c r="C6" s="46"/>
      <c r="D6" s="45"/>
      <c r="E6" s="48" t="str">
        <f>UPPER(Sys_SSPR_Logo)</f>
        <v>SINGLE SOURCE PROCUREMENT FRAMEWORK</v>
      </c>
      <c r="F6" s="42"/>
      <c r="G6" s="43"/>
      <c r="H6" s="43"/>
      <c r="I6" s="43"/>
      <c r="K6" s="104" t="str">
        <f>Sys_ReportingEntityAsTitle</f>
        <v>Contract: {{title}}</v>
      </c>
      <c r="M6" s="39"/>
      <c r="N6" s="43"/>
      <c r="O6" s="43"/>
      <c r="P6" s="43"/>
      <c r="Q6" s="43"/>
      <c r="R6" s="45"/>
      <c r="S6" s="46"/>
    </row>
    <row r="7" spans="1:20" ht="30" customHeight="1" x14ac:dyDescent="0.3">
      <c r="C7" s="21"/>
      <c r="F7" s="62" t="str">
        <f>View_1_SelectedCaption</f>
        <v>VIEW ALL WORKSHEETS</v>
      </c>
      <c r="M7" s="39"/>
      <c r="S7" s="21"/>
    </row>
    <row r="8" spans="1:20" ht="24.9" customHeight="1" x14ac:dyDescent="0.3">
      <c r="C8" s="21"/>
      <c r="G8" s="63" t="s">
        <v>6</v>
      </c>
      <c r="S8" s="21"/>
    </row>
    <row r="9" spans="1:20" ht="24.9" customHeight="1" x14ac:dyDescent="0.3">
      <c r="C9" s="21"/>
      <c r="G9" s="8" t="str">
        <f ca="1">VLOOKUP($B$2,Sheet_Table,Sheet_Caption_ColX,FALSE)</f>
        <v>03 - Supplier Basic Reference Data</v>
      </c>
      <c r="S9" s="21"/>
    </row>
    <row r="10" spans="1:20" ht="9.9" customHeight="1" x14ac:dyDescent="0.3">
      <c r="C10" s="21"/>
      <c r="S10" s="21"/>
    </row>
    <row r="11" spans="1:20" ht="9.9" hidden="1" customHeight="1" x14ac:dyDescent="0.3">
      <c r="A11" s="9" t="s">
        <v>34</v>
      </c>
      <c r="C11" s="21"/>
      <c r="S11" s="21"/>
    </row>
    <row r="12" spans="1:20" ht="9.9" hidden="1" customHeight="1" x14ac:dyDescent="0.3">
      <c r="A12" s="9" t="s">
        <v>34</v>
      </c>
      <c r="C12" s="21"/>
      <c r="S12" s="21"/>
    </row>
    <row r="13" spans="1:20" ht="9.9" hidden="1" customHeight="1" x14ac:dyDescent="0.3">
      <c r="A13" s="9" t="s">
        <v>34</v>
      </c>
      <c r="C13" s="21"/>
      <c r="S13" s="21"/>
    </row>
    <row r="14" spans="1:20" ht="9.9" hidden="1" customHeight="1" x14ac:dyDescent="0.3">
      <c r="A14" s="9" t="s">
        <v>34</v>
      </c>
      <c r="C14" s="21"/>
      <c r="S14" s="21"/>
    </row>
    <row r="15" spans="1:20" ht="30" customHeight="1" x14ac:dyDescent="0.3">
      <c r="B15" s="3" t="s">
        <v>259</v>
      </c>
      <c r="C15" s="21"/>
      <c r="G15" s="3" t="s">
        <v>63</v>
      </c>
      <c r="H15" s="15" t="s">
        <v>28</v>
      </c>
      <c r="I15" s="3" t="s">
        <v>12</v>
      </c>
      <c r="J15" s="15" t="s">
        <v>27</v>
      </c>
      <c r="K15" s="15" t="s">
        <v>124</v>
      </c>
      <c r="M15" s="15" t="s">
        <v>48</v>
      </c>
      <c r="N15" s="3" t="s">
        <v>23</v>
      </c>
      <c r="O15" s="3" t="s">
        <v>24</v>
      </c>
      <c r="P15" s="3" t="s">
        <v>32</v>
      </c>
      <c r="S15" s="21"/>
    </row>
    <row r="16" spans="1:20" ht="9.9" customHeight="1" x14ac:dyDescent="0.3">
      <c r="C16" s="21"/>
      <c r="S16" s="21"/>
    </row>
    <row r="17" spans="2:19" ht="9.9" customHeight="1" x14ac:dyDescent="0.3">
      <c r="C17" s="21"/>
      <c r="S17" s="21"/>
    </row>
    <row r="18" spans="2:19" ht="30" customHeight="1" x14ac:dyDescent="0.3">
      <c r="B18" s="13">
        <f>IF(ISERROR(SUM(N18:P18)),3,SUM(N18:P18))</f>
        <v>1</v>
      </c>
      <c r="C18" s="21"/>
      <c r="G18" s="28" t="s">
        <v>114</v>
      </c>
      <c r="H18" s="26" t="s">
        <v>132</v>
      </c>
      <c r="I18" s="27" t="s">
        <v>29</v>
      </c>
      <c r="J18" s="5"/>
      <c r="K18" s="16" t="s">
        <v>130</v>
      </c>
      <c r="M18" s="14"/>
      <c r="N18" s="12">
        <v>1</v>
      </c>
      <c r="O18" s="13">
        <f>IF(N18=0,0,IF(N18=1,IF(ISERROR(J18),2,IF(J18&lt;&gt;"",1,0))))</f>
        <v>0</v>
      </c>
      <c r="P18" s="64"/>
      <c r="S18" s="21"/>
    </row>
    <row r="19" spans="2:19" ht="30" customHeight="1" x14ac:dyDescent="0.3">
      <c r="B19" s="13">
        <f>IF(ISERROR(SUM(N19:P19)),3,SUM(N19:P19))</f>
        <v>1</v>
      </c>
      <c r="C19" s="21"/>
      <c r="G19" s="28" t="s">
        <v>115</v>
      </c>
      <c r="H19" s="26" t="s">
        <v>129</v>
      </c>
      <c r="I19" s="27" t="s">
        <v>126</v>
      </c>
      <c r="J19" s="304"/>
      <c r="K19" s="16"/>
      <c r="M19" s="14" t="s">
        <v>744</v>
      </c>
      <c r="N19" s="12">
        <v>1</v>
      </c>
      <c r="O19" s="13">
        <f>IF(N19=0,0,IF(N19=1,IF(ISERROR(J19),2,IF(J19&lt;&gt;"",1,0))))</f>
        <v>0</v>
      </c>
      <c r="P19" s="13">
        <f>IF(O19=1,IF(AND(ISNUMBER(VALUE(SUBSTITUTE(J19,"SC",""))),VALUE(SUBSTITUTE(J19,"SC",""))&gt;0),0,1),0)</f>
        <v>0</v>
      </c>
      <c r="S19" s="21"/>
    </row>
    <row r="20" spans="2:19" ht="30" customHeight="1" x14ac:dyDescent="0.3">
      <c r="B20" s="13">
        <f>IF(ISERROR(SUM(N20:P20)),3,SUM(N20:P20))</f>
        <v>1</v>
      </c>
      <c r="C20" s="21"/>
      <c r="G20" s="28" t="s">
        <v>116</v>
      </c>
      <c r="H20" s="26" t="s">
        <v>128</v>
      </c>
      <c r="I20" s="27" t="s">
        <v>29</v>
      </c>
      <c r="J20" s="5"/>
      <c r="K20" s="16" t="s">
        <v>131</v>
      </c>
      <c r="M20" s="14"/>
      <c r="N20" s="12">
        <v>1</v>
      </c>
      <c r="O20" s="13">
        <f>IF(N20=0,0,IF(N20=1,IF(ISERROR(J20),2,IF(J20&lt;&gt;"",1,0))))</f>
        <v>0</v>
      </c>
      <c r="P20" s="64"/>
      <c r="S20" s="21"/>
    </row>
    <row r="21" spans="2:19" ht="9.9" customHeight="1" x14ac:dyDescent="0.3">
      <c r="C21" s="21"/>
      <c r="S21" s="21"/>
    </row>
    <row r="22" spans="2:19" ht="30.75" customHeight="1" x14ac:dyDescent="0.3">
      <c r="B22" s="13">
        <f>IF(ISERROR(SUM(N22:P22)),3,SUM(N22:P22))</f>
        <v>1</v>
      </c>
      <c r="C22" s="21"/>
      <c r="G22" s="28" t="s">
        <v>117</v>
      </c>
      <c r="H22" s="26" t="s">
        <v>256</v>
      </c>
      <c r="I22" s="27" t="s">
        <v>29</v>
      </c>
      <c r="J22" s="5"/>
      <c r="K22" s="16"/>
      <c r="M22" s="14"/>
      <c r="N22" s="12">
        <v>1</v>
      </c>
      <c r="O22" s="13">
        <f>IF(N22=0,0,IF(N22=1,IF(ISERROR(J22),2,IF(J22&lt;&gt;"",1,0))))</f>
        <v>0</v>
      </c>
      <c r="P22" s="64"/>
      <c r="S22" s="21"/>
    </row>
    <row r="23" spans="2:19" ht="30.75" customHeight="1" x14ac:dyDescent="0.3">
      <c r="B23" s="13">
        <f>IF(ISERROR(SUM(N23:P23)),3,SUM(N23:P23))</f>
        <v>1</v>
      </c>
      <c r="C23" s="21"/>
      <c r="G23" s="28" t="s">
        <v>118</v>
      </c>
      <c r="H23" s="26" t="s">
        <v>133</v>
      </c>
      <c r="I23" s="27" t="s">
        <v>29</v>
      </c>
      <c r="J23" s="5"/>
      <c r="K23" s="16"/>
      <c r="M23" s="14"/>
      <c r="N23" s="12">
        <v>1</v>
      </c>
      <c r="O23" s="13">
        <f>IF(N23=0,0,IF(N23=1,IF(ISERROR(J23),2,IF(J23&lt;&gt;"",1,0))))</f>
        <v>0</v>
      </c>
      <c r="P23" s="64"/>
      <c r="S23" s="21"/>
    </row>
    <row r="24" spans="2:19" ht="30.75" customHeight="1" x14ac:dyDescent="0.3">
      <c r="B24" s="13">
        <f>IF(ISERROR(SUM(N24:P24)),3,SUM(N24:P24))</f>
        <v>1</v>
      </c>
      <c r="C24" s="21"/>
      <c r="G24" s="28" t="s">
        <v>119</v>
      </c>
      <c r="H24" s="26" t="s">
        <v>134</v>
      </c>
      <c r="I24" s="27" t="s">
        <v>29</v>
      </c>
      <c r="J24" s="5"/>
      <c r="K24" s="16"/>
      <c r="M24" s="14"/>
      <c r="N24" s="12">
        <v>1</v>
      </c>
      <c r="O24" s="13">
        <f>IF(N24=0,0,IF(N24=1,IF(ISERROR(J24),2,IF(J24&lt;&gt;"",1,0))))</f>
        <v>0</v>
      </c>
      <c r="P24" s="64"/>
      <c r="S24" s="21"/>
    </row>
    <row r="25" spans="2:19" ht="30.75" customHeight="1" x14ac:dyDescent="0.3">
      <c r="B25" s="13">
        <f>IF(ISERROR(SUM(N25:P25)),3,SUM(N25:P25))</f>
        <v>1</v>
      </c>
      <c r="C25" s="21"/>
      <c r="G25" s="28" t="s">
        <v>120</v>
      </c>
      <c r="H25" s="26" t="s">
        <v>135</v>
      </c>
      <c r="I25" s="27" t="s">
        <v>29</v>
      </c>
      <c r="J25" s="5"/>
      <c r="K25" s="16"/>
      <c r="M25" s="14"/>
      <c r="N25" s="12">
        <v>1</v>
      </c>
      <c r="O25" s="13">
        <f>IF(N25=0,0,IF(N25=1,IF(ISERROR(J25),2,IF(J25&lt;&gt;"",1,0))))</f>
        <v>0</v>
      </c>
      <c r="P25" s="64"/>
      <c r="S25" s="21"/>
    </row>
    <row r="26" spans="2:19" ht="30.75" customHeight="1" x14ac:dyDescent="0.3">
      <c r="B26" s="13">
        <f>IF(ISERROR(SUM(N26:P26)),3,SUM(N26:P26))</f>
        <v>1</v>
      </c>
      <c r="C26" s="21"/>
      <c r="G26" s="28" t="s">
        <v>121</v>
      </c>
      <c r="H26" s="26" t="s">
        <v>136</v>
      </c>
      <c r="I26" s="27" t="s">
        <v>29</v>
      </c>
      <c r="J26" s="5"/>
      <c r="K26" s="16"/>
      <c r="M26" s="14"/>
      <c r="N26" s="12">
        <v>1</v>
      </c>
      <c r="O26" s="13">
        <f>IF(N26=0,0,IF(N26=1,IF(ISERROR(J26),2,IF(J26&lt;&gt;"",1,0))))</f>
        <v>0</v>
      </c>
      <c r="P26" s="64"/>
      <c r="S26" s="21"/>
    </row>
    <row r="27" spans="2:19" ht="9.9" customHeight="1" x14ac:dyDescent="0.3">
      <c r="C27" s="21"/>
      <c r="S27" s="21"/>
    </row>
    <row r="28" spans="2:19" ht="32.25" customHeight="1" x14ac:dyDescent="0.3">
      <c r="B28" s="13">
        <f>IF(ISERROR(SUM(N28:P28)),3,SUM(N28:P28))</f>
        <v>1</v>
      </c>
      <c r="C28" s="21"/>
      <c r="G28" s="28" t="s">
        <v>122</v>
      </c>
      <c r="H28" s="26" t="s">
        <v>30</v>
      </c>
      <c r="I28" s="27" t="s">
        <v>35</v>
      </c>
      <c r="J28" s="5"/>
      <c r="K28" s="16"/>
      <c r="M28" s="14" t="s">
        <v>36</v>
      </c>
      <c r="N28" s="12">
        <v>1</v>
      </c>
      <c r="O28" s="13">
        <f>IF(N28=0,0,IF(N28=1,IF(ISERROR(J28),2,IF(J28&lt;&gt;"",1,0))))</f>
        <v>0</v>
      </c>
      <c r="P28" s="64"/>
      <c r="S28" s="21"/>
    </row>
    <row r="29" spans="2:19" ht="9.9" customHeight="1" x14ac:dyDescent="0.3">
      <c r="C29" s="21"/>
      <c r="S29" s="21"/>
    </row>
    <row r="30" spans="2:19" ht="28.5" customHeight="1" x14ac:dyDescent="0.3">
      <c r="B30" s="13">
        <f>IF(ISERROR(SUM(N30:P30)),3,SUM(N30:P30))</f>
        <v>1</v>
      </c>
      <c r="C30" s="21"/>
      <c r="G30" s="28" t="s">
        <v>123</v>
      </c>
      <c r="H30" s="26" t="s">
        <v>137</v>
      </c>
      <c r="I30" s="27" t="s">
        <v>31</v>
      </c>
      <c r="J30" s="55"/>
      <c r="K30" s="16"/>
      <c r="M30" s="14" t="s">
        <v>37</v>
      </c>
      <c r="N30" s="12">
        <v>1</v>
      </c>
      <c r="O30" s="13">
        <f>IF(N30=0,0,IF(N30=1,IF(ISERROR(J30),2,IF(J30&lt;&gt;"",1,0))))</f>
        <v>0</v>
      </c>
      <c r="P30" s="13">
        <f>IF(O30=1,IF(ISNUMBER(J30),IF(YEAR(J30)&gt;=2014,0,1),1),0)</f>
        <v>0</v>
      </c>
      <c r="S30" s="21"/>
    </row>
    <row r="31" spans="2:19" ht="9.9" customHeight="1" x14ac:dyDescent="0.3">
      <c r="C31" s="21"/>
      <c r="S31" s="21"/>
    </row>
    <row r="32" spans="2:19" ht="31.5" customHeight="1" x14ac:dyDescent="0.3">
      <c r="B32" s="13">
        <f>IF(ISERROR(SUM(N32:P32)),3,SUM(N32:P32))</f>
        <v>0</v>
      </c>
      <c r="C32" s="21"/>
      <c r="G32" s="28">
        <v>11</v>
      </c>
      <c r="H32" s="26" t="s">
        <v>394</v>
      </c>
      <c r="I32" s="27" t="s">
        <v>29</v>
      </c>
      <c r="J32" s="5"/>
      <c r="K32" s="16"/>
      <c r="M32" s="14"/>
      <c r="N32" s="12"/>
      <c r="O32" s="13">
        <f>IF(N32=0,0,IF(N32=1,IF(ISERROR(J32),2,IF(J32&lt;&gt;"",1,0))))</f>
        <v>0</v>
      </c>
      <c r="P32" s="64"/>
      <c r="S32" s="21"/>
    </row>
    <row r="33" spans="1:19" ht="31.5" customHeight="1" x14ac:dyDescent="0.3">
      <c r="B33" s="13">
        <f>IF(ISERROR(SUM(N33:P33)),3,SUM(N33:P33))</f>
        <v>0</v>
      </c>
      <c r="C33" s="21"/>
      <c r="G33" s="28">
        <v>12</v>
      </c>
      <c r="H33" s="26" t="s">
        <v>395</v>
      </c>
      <c r="I33" s="27" t="s">
        <v>126</v>
      </c>
      <c r="J33" s="5"/>
      <c r="K33" s="16"/>
      <c r="M33" s="14"/>
      <c r="N33" s="12"/>
      <c r="O33" s="13">
        <f>IF(N33=0,0,IF(N33=1,IF(ISERROR(J33),2,IF(J33&lt;&gt;"",1,0))))</f>
        <v>0</v>
      </c>
      <c r="P33" s="13">
        <f>IF(O33=1,IF(AND(ISNUMBER(J33),J33&gt;0),0,1),0)</f>
        <v>0</v>
      </c>
      <c r="S33" s="21"/>
    </row>
    <row r="34" spans="1:19" ht="31.5" customHeight="1" x14ac:dyDescent="0.3">
      <c r="B34" s="13"/>
      <c r="C34" s="21"/>
      <c r="G34" s="28">
        <v>13</v>
      </c>
      <c r="H34" s="26" t="s">
        <v>396</v>
      </c>
      <c r="I34" s="27" t="s">
        <v>29</v>
      </c>
      <c r="J34" s="5"/>
      <c r="K34" s="16" t="s">
        <v>397</v>
      </c>
      <c r="M34" s="14"/>
      <c r="N34" s="12"/>
      <c r="O34" s="13">
        <f>IF(N34=0,0,IF(N34=1,IF(ISERROR(J34),2,IF(J34&lt;&gt;"",1,0))))</f>
        <v>0</v>
      </c>
      <c r="P34" s="64"/>
      <c r="S34" s="21"/>
    </row>
    <row r="35" spans="1:19" ht="9.9" customHeight="1" x14ac:dyDescent="0.3">
      <c r="C35" s="21"/>
      <c r="S35" s="21"/>
    </row>
    <row r="36" spans="1:19" ht="32.25" customHeight="1" x14ac:dyDescent="0.3">
      <c r="B36" s="13">
        <f>IF(ISERROR(SUM(N36:P36)),3,SUM(N36:P36))</f>
        <v>0</v>
      </c>
      <c r="C36" s="21"/>
      <c r="G36" s="28">
        <v>14</v>
      </c>
      <c r="H36" s="26" t="s">
        <v>398</v>
      </c>
      <c r="I36" s="27" t="s">
        <v>29</v>
      </c>
      <c r="J36" s="5"/>
      <c r="K36" s="16"/>
      <c r="M36" s="14"/>
      <c r="N36" s="12"/>
      <c r="O36" s="13">
        <f>IF(N36=0,0,IF(N36=1,IF(ISERROR(J36),2,IF(J36&lt;&gt;"",1,0))))</f>
        <v>0</v>
      </c>
      <c r="P36" s="64"/>
      <c r="S36" s="21"/>
    </row>
    <row r="37" spans="1:19" ht="32.25" customHeight="1" x14ac:dyDescent="0.3">
      <c r="B37" s="13">
        <f>IF(ISERROR(SUM(N37:P37)),3,SUM(N37:P37))</f>
        <v>0</v>
      </c>
      <c r="C37" s="21"/>
      <c r="G37" s="28">
        <v>15</v>
      </c>
      <c r="H37" s="26" t="s">
        <v>399</v>
      </c>
      <c r="I37" s="27" t="s">
        <v>126</v>
      </c>
      <c r="J37" s="5"/>
      <c r="K37" s="16"/>
      <c r="M37" s="14"/>
      <c r="N37" s="12"/>
      <c r="O37" s="13">
        <f>IF(N37=0,0,IF(N37=1,IF(ISERROR(J37),2,IF(J37&lt;&gt;"",1,0))))</f>
        <v>0</v>
      </c>
      <c r="P37" s="13">
        <f>IF(O37=1,IF(AND(ISNUMBER(J37),J37&gt;0),0,1),0)</f>
        <v>0</v>
      </c>
      <c r="S37" s="21"/>
    </row>
    <row r="38" spans="1:19" ht="32.25" customHeight="1" x14ac:dyDescent="0.3">
      <c r="B38" s="13"/>
      <c r="C38" s="21"/>
      <c r="G38" s="28">
        <v>16</v>
      </c>
      <c r="H38" s="26" t="s">
        <v>400</v>
      </c>
      <c r="I38" s="27" t="s">
        <v>29</v>
      </c>
      <c r="J38" s="5"/>
      <c r="K38" s="16" t="s">
        <v>397</v>
      </c>
      <c r="M38" s="14"/>
      <c r="N38" s="12"/>
      <c r="O38" s="13">
        <f>IF(N38=0,0,IF(N38=1,IF(ISERROR(J38),2,IF(J38&lt;&gt;"",1,0))))</f>
        <v>0</v>
      </c>
      <c r="P38" s="64"/>
      <c r="S38" s="21"/>
    </row>
    <row r="39" spans="1:19" ht="9.9" customHeight="1" x14ac:dyDescent="0.3">
      <c r="C39" s="21"/>
      <c r="S39" s="21"/>
    </row>
    <row r="40" spans="1:19" ht="30.75" customHeight="1" x14ac:dyDescent="0.3">
      <c r="B40" s="13">
        <f>IF(ISERROR(SUM(N40:P40)),3,SUM(N40:P40))</f>
        <v>0</v>
      </c>
      <c r="C40" s="21"/>
      <c r="G40" s="28">
        <v>17</v>
      </c>
      <c r="H40" s="26" t="s">
        <v>401</v>
      </c>
      <c r="I40" s="27" t="s">
        <v>29</v>
      </c>
      <c r="J40" s="5"/>
      <c r="K40" s="16"/>
      <c r="M40" s="14"/>
      <c r="N40" s="12"/>
      <c r="O40" s="13">
        <f>IF(N40=0,0,IF(N40=1,IF(ISERROR(J40),2,IF(J40&lt;&gt;"",1,0))))</f>
        <v>0</v>
      </c>
      <c r="P40" s="64"/>
      <c r="S40" s="21"/>
    </row>
    <row r="41" spans="1:19" ht="30.75" customHeight="1" x14ac:dyDescent="0.3">
      <c r="B41" s="13">
        <f>IF(ISERROR(SUM(N41:P41)),3,SUM(N41:P41))</f>
        <v>0</v>
      </c>
      <c r="C41" s="21"/>
      <c r="G41" s="28">
        <v>18</v>
      </c>
      <c r="H41" s="26" t="s">
        <v>402</v>
      </c>
      <c r="I41" s="27" t="s">
        <v>126</v>
      </c>
      <c r="J41" s="5"/>
      <c r="K41" s="16"/>
      <c r="M41" s="14"/>
      <c r="N41" s="12"/>
      <c r="O41" s="13">
        <f>IF(N41=0,0,IF(N41=1,IF(ISERROR(J41),2,IF(J41&lt;&gt;"",1,0))))</f>
        <v>0</v>
      </c>
      <c r="P41" s="13">
        <f>IF(O41=1,IF(AND(ISNUMBER(J41),J41&gt;0),0,1),0)</f>
        <v>0</v>
      </c>
      <c r="S41" s="21"/>
    </row>
    <row r="42" spans="1:19" ht="30.75" customHeight="1" x14ac:dyDescent="0.3">
      <c r="B42" s="13"/>
      <c r="C42" s="21"/>
      <c r="G42" s="28">
        <v>19</v>
      </c>
      <c r="H42" s="26" t="s">
        <v>403</v>
      </c>
      <c r="I42" s="27" t="s">
        <v>29</v>
      </c>
      <c r="J42" s="5"/>
      <c r="K42" s="16" t="s">
        <v>397</v>
      </c>
      <c r="M42" s="14"/>
      <c r="N42" s="12"/>
      <c r="O42" s="13">
        <f>IF(N42=0,0,IF(N42=1,IF(ISERROR(J42),2,IF(J42&lt;&gt;"",1,0))))</f>
        <v>0</v>
      </c>
      <c r="P42" s="64"/>
      <c r="S42" s="21"/>
    </row>
    <row r="43" spans="1:19" ht="9.9" customHeight="1" x14ac:dyDescent="0.3">
      <c r="C43" s="21"/>
      <c r="S43" s="21"/>
    </row>
    <row r="44" spans="1:19" ht="87" customHeight="1" x14ac:dyDescent="0.3">
      <c r="B44" s="13">
        <f>IF(ISERROR(SUM(N44:P44)),3,SUM(N44:P44))</f>
        <v>0</v>
      </c>
      <c r="C44" s="21"/>
      <c r="G44" s="28">
        <v>20</v>
      </c>
      <c r="H44" s="26" t="s">
        <v>265</v>
      </c>
      <c r="I44" s="27" t="s">
        <v>29</v>
      </c>
      <c r="J44" s="5"/>
      <c r="K44" s="16" t="s">
        <v>404</v>
      </c>
      <c r="M44" s="14"/>
      <c r="N44" s="12">
        <v>0</v>
      </c>
      <c r="O44" s="13">
        <f>IF(N44=0,0,IF(N44=1,IF(ISERROR(J44),2,IF(J44&lt;&gt;"",1,0))))</f>
        <v>0</v>
      </c>
      <c r="P44" s="64"/>
      <c r="S44" s="21"/>
    </row>
    <row r="45" spans="1:19" ht="14.4" thickBot="1" x14ac:dyDescent="0.35">
      <c r="C45" s="21"/>
      <c r="E45" s="7"/>
      <c r="F45" s="7"/>
      <c r="G45" s="7"/>
      <c r="H45" s="7"/>
      <c r="I45" s="7"/>
      <c r="J45" s="7"/>
      <c r="K45" s="7"/>
      <c r="L45" s="7"/>
      <c r="M45" s="7"/>
      <c r="N45" s="7"/>
      <c r="O45" s="7"/>
      <c r="P45" s="7"/>
      <c r="Q45" s="7"/>
      <c r="S45" s="21"/>
    </row>
    <row r="46" spans="1:19" x14ac:dyDescent="0.3">
      <c r="C46" s="21"/>
      <c r="S46" s="21"/>
    </row>
    <row r="47" spans="1:19" x14ac:dyDescent="0.3">
      <c r="C47" s="21"/>
      <c r="D47" s="21"/>
      <c r="E47" s="21"/>
      <c r="F47" s="21"/>
      <c r="G47" s="21"/>
      <c r="H47" s="21"/>
      <c r="I47" s="21"/>
      <c r="J47" s="21"/>
      <c r="K47" s="21"/>
      <c r="L47" s="21"/>
      <c r="M47" s="21"/>
      <c r="N47" s="21"/>
      <c r="O47" s="21"/>
      <c r="P47" s="21"/>
      <c r="Q47" s="21"/>
      <c r="R47" s="21"/>
      <c r="S47" s="21"/>
    </row>
    <row r="48" spans="1:19" hidden="1" x14ac:dyDescent="0.3">
      <c r="A48" s="9" t="s">
        <v>34</v>
      </c>
    </row>
    <row r="49" hidden="1" x14ac:dyDescent="0.3"/>
    <row r="50" x14ac:dyDescent="0.3"/>
    <row r="51" x14ac:dyDescent="0.3"/>
    <row r="52" x14ac:dyDescent="0.3"/>
  </sheetData>
  <phoneticPr fontId="1" type="noConversion"/>
  <conditionalFormatting sqref="G18:G20 G28 G30 G32:G34 G22:G26 G44 G40:G42 G36:G38">
    <cfRule type="expression" dxfId="129" priority="44" stopIfTrue="1">
      <formula>B18=1</formula>
    </cfRule>
    <cfRule type="expression" dxfId="128" priority="45" stopIfTrue="1">
      <formula>B18=2</formula>
    </cfRule>
    <cfRule type="expression" dxfId="127" priority="46" stopIfTrue="1">
      <formula>B18=3</formula>
    </cfRule>
  </conditionalFormatting>
  <conditionalFormatting sqref="I18:I20 I22:I26 I28 I30 I44 I32:I34 I40:I42 I36:I38">
    <cfRule type="expression" dxfId="126" priority="50" stopIfTrue="1">
      <formula>N18=1</formula>
    </cfRule>
  </conditionalFormatting>
  <dataValidations count="1">
    <dataValidation type="list" allowBlank="1" showInputMessage="1" showErrorMessage="1" sqref="J28">
      <formula1>"SME, Not SME"</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71" orientation="landscape" r:id="rId1"/>
  <headerFooter alignWithMargins="0">
    <oddHeader>&amp;C[PROTECTIVE MARKINGS TO BE CONFIRMED]</oddHeader>
    <oddFooter>&amp;L&amp;D at &amp;T&amp;C&amp;P of &amp;N&amp;R&amp;F &amp;A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4"/>
    <pageSetUpPr fitToPage="1"/>
  </sheetPr>
  <dimension ref="A1:W91"/>
  <sheetViews>
    <sheetView showGridLines="0" zoomScale="70" zoomScaleNormal="70" workbookViewId="0">
      <pane ySplit="16" topLeftCell="A17" activePane="bottomLeft" state="frozen"/>
      <selection activeCell="G8" sqref="G8"/>
      <selection pane="bottomLeft" activeCell="J20" sqref="J20:K20"/>
    </sheetView>
  </sheetViews>
  <sheetFormatPr defaultColWidth="0" defaultRowHeight="13.8" zeroHeight="1" x14ac:dyDescent="0.3"/>
  <cols>
    <col min="1" max="1" width="8.6640625" hidden="1" customWidth="1"/>
    <col min="2" max="2" width="3.6640625" hidden="1" customWidth="1"/>
    <col min="3" max="6" width="2.6640625" customWidth="1"/>
    <col min="7" max="7" width="7.6640625" customWidth="1"/>
    <col min="8" max="8" width="50.6640625" customWidth="1"/>
    <col min="9" max="14" width="30.6640625" customWidth="1"/>
    <col min="15" max="15" width="2.6640625" customWidth="1"/>
    <col min="16" max="16" width="40.6640625" hidden="1" customWidth="1"/>
    <col min="17" max="19" width="12.6640625" hidden="1" customWidth="1"/>
    <col min="20" max="22" width="2.6640625" customWidth="1"/>
    <col min="23" max="23" width="3.6640625" hidden="1" customWidth="1"/>
  </cols>
  <sheetData>
    <row r="1" spans="1:23" ht="15" hidden="1" customHeight="1" x14ac:dyDescent="0.3">
      <c r="A1" s="9" t="str">
        <f ca="1">IF(VLOOKUP($B$2,Sheet_Table,Sheet_Visibility_ColX,FALSE),"S","H")</f>
        <v>S</v>
      </c>
      <c r="C1" s="21"/>
      <c r="P1" s="9" t="s">
        <v>34</v>
      </c>
      <c r="Q1" s="9" t="s">
        <v>34</v>
      </c>
      <c r="R1" s="9" t="s">
        <v>34</v>
      </c>
      <c r="S1" s="9" t="s">
        <v>34</v>
      </c>
      <c r="V1" s="21"/>
      <c r="W1" s="9" t="s">
        <v>34</v>
      </c>
    </row>
    <row r="2" spans="1:23" ht="20.100000000000001" hidden="1" customHeight="1" x14ac:dyDescent="0.3">
      <c r="B2" s="19" t="str">
        <f ca="1">MID(CELL("filename",A1),1+FIND("]",CELL("filename",A1)),50)</f>
        <v>04_Contract</v>
      </c>
      <c r="C2" s="21"/>
      <c r="Q2" s="13">
        <f>SUM(Q23:Q36,Q45:Q54)</f>
        <v>5</v>
      </c>
      <c r="R2" s="13">
        <f>SUM(R23:R36,R45:R54)</f>
        <v>3</v>
      </c>
      <c r="S2" s="13">
        <f>SUM(S23:S36,S45:S54)</f>
        <v>0</v>
      </c>
      <c r="V2" s="21"/>
    </row>
    <row r="3" spans="1:23" ht="9.9" customHeight="1" x14ac:dyDescent="0.3">
      <c r="A3" s="21"/>
      <c r="B3" s="22"/>
      <c r="C3" s="21"/>
      <c r="D3" s="21"/>
      <c r="E3" s="21"/>
      <c r="F3" s="21"/>
      <c r="G3" s="21"/>
      <c r="H3" s="21"/>
      <c r="I3" s="21"/>
      <c r="J3" s="21"/>
      <c r="K3" s="21"/>
      <c r="L3" s="21"/>
      <c r="M3" s="21"/>
      <c r="N3" s="21"/>
      <c r="O3" s="21"/>
      <c r="P3" s="21"/>
      <c r="Q3" s="21"/>
      <c r="R3" s="21"/>
      <c r="S3" s="21"/>
      <c r="T3" s="21"/>
      <c r="U3" s="21"/>
      <c r="V3" s="21"/>
    </row>
    <row r="4" spans="1:23" ht="9.9" customHeight="1" thickBot="1" x14ac:dyDescent="0.35">
      <c r="C4" s="21"/>
      <c r="E4" s="7"/>
      <c r="F4" s="7"/>
      <c r="G4" s="7"/>
      <c r="H4" s="7"/>
      <c r="I4" s="7"/>
      <c r="J4" s="7"/>
      <c r="K4" s="7"/>
      <c r="L4" s="7"/>
      <c r="M4" s="7"/>
      <c r="N4" s="7"/>
      <c r="O4" s="7"/>
      <c r="P4" s="7"/>
      <c r="Q4" s="7"/>
      <c r="R4" s="7"/>
      <c r="S4" s="7"/>
      <c r="T4" s="7"/>
      <c r="V4" s="21"/>
    </row>
    <row r="5" spans="1:23" ht="9.9" customHeight="1" x14ac:dyDescent="0.3">
      <c r="A5" s="45"/>
      <c r="B5" s="45"/>
      <c r="C5" s="46"/>
      <c r="D5" s="45"/>
      <c r="U5" s="45"/>
      <c r="V5" s="46"/>
    </row>
    <row r="6" spans="1:23" ht="30" customHeight="1" x14ac:dyDescent="0.3">
      <c r="C6" s="21"/>
      <c r="E6" s="48" t="str">
        <f>UPPER(Sys_SSPR_Logo)</f>
        <v>SINGLE SOURCE PROCUREMENT FRAMEWORK</v>
      </c>
      <c r="F6" s="42"/>
      <c r="G6" s="43"/>
      <c r="H6" s="43"/>
      <c r="I6" s="43"/>
      <c r="J6" s="43"/>
      <c r="K6" s="43"/>
      <c r="N6" s="104" t="str">
        <f>Sys_ReportingEntityAsTitle</f>
        <v>Contract: {{title}}</v>
      </c>
      <c r="O6" s="43"/>
      <c r="P6" s="43"/>
      <c r="Q6" s="43"/>
      <c r="R6" s="43"/>
      <c r="S6" s="43"/>
      <c r="T6" s="43"/>
      <c r="V6" s="21"/>
    </row>
    <row r="7" spans="1:23" ht="30" customHeight="1" x14ac:dyDescent="0.3">
      <c r="C7" s="21"/>
      <c r="F7" s="48" t="str">
        <f>View_1_SelectedCaption</f>
        <v>VIEW ALL WORKSHEETS</v>
      </c>
      <c r="G7" s="43"/>
      <c r="H7" s="43"/>
      <c r="I7" s="43"/>
      <c r="J7" s="43"/>
      <c r="K7" s="43"/>
      <c r="M7" s="43"/>
      <c r="O7" s="43"/>
      <c r="P7" s="43"/>
      <c r="Q7" s="43"/>
      <c r="R7" s="43"/>
      <c r="S7" s="43"/>
      <c r="T7" s="43"/>
      <c r="V7" s="21"/>
    </row>
    <row r="8" spans="1:23" ht="24.9" customHeight="1" x14ac:dyDescent="0.3">
      <c r="C8" s="21"/>
      <c r="G8" s="17" t="s">
        <v>6</v>
      </c>
      <c r="V8" s="21"/>
    </row>
    <row r="9" spans="1:23" ht="24.9" customHeight="1" x14ac:dyDescent="0.3">
      <c r="C9" s="21"/>
      <c r="G9" s="18" t="str">
        <f ca="1">VLOOKUP($B$2,Sheet_Table,Sheet_Caption_ColX,FALSE)</f>
        <v>04 - Contract Basic Reference Data (latest)</v>
      </c>
      <c r="V9" s="21"/>
    </row>
    <row r="10" spans="1:23" ht="9.9" customHeight="1" x14ac:dyDescent="0.3">
      <c r="C10" s="21"/>
      <c r="V10" s="21"/>
    </row>
    <row r="11" spans="1:23" ht="9.9" hidden="1" customHeight="1" x14ac:dyDescent="0.3">
      <c r="A11" s="9" t="s">
        <v>34</v>
      </c>
      <c r="C11" s="21"/>
      <c r="V11" s="21"/>
    </row>
    <row r="12" spans="1:23" ht="9.9" hidden="1" customHeight="1" x14ac:dyDescent="0.3">
      <c r="A12" s="9" t="s">
        <v>34</v>
      </c>
      <c r="C12" s="21"/>
      <c r="V12" s="21"/>
    </row>
    <row r="13" spans="1:23" ht="9.9" hidden="1" customHeight="1" x14ac:dyDescent="0.3">
      <c r="A13" s="9" t="s">
        <v>34</v>
      </c>
      <c r="C13" s="21"/>
      <c r="V13" s="21"/>
    </row>
    <row r="14" spans="1:23" ht="9.9" hidden="1" customHeight="1" x14ac:dyDescent="0.3">
      <c r="A14" s="9" t="s">
        <v>34</v>
      </c>
      <c r="C14" s="21"/>
      <c r="V14" s="21"/>
    </row>
    <row r="15" spans="1:23" ht="30" customHeight="1" x14ac:dyDescent="0.3">
      <c r="B15" s="3" t="s">
        <v>259</v>
      </c>
      <c r="C15" s="21"/>
      <c r="G15" s="3" t="s">
        <v>63</v>
      </c>
      <c r="H15" s="15" t="s">
        <v>28</v>
      </c>
      <c r="I15" s="3" t="s">
        <v>12</v>
      </c>
      <c r="J15" s="341" t="s">
        <v>27</v>
      </c>
      <c r="K15" s="343"/>
      <c r="L15" s="341" t="s">
        <v>124</v>
      </c>
      <c r="M15" s="342"/>
      <c r="N15" s="343"/>
      <c r="P15" s="15" t="s">
        <v>125</v>
      </c>
      <c r="Q15" s="3" t="s">
        <v>23</v>
      </c>
      <c r="R15" s="3" t="s">
        <v>24</v>
      </c>
      <c r="S15" s="3" t="s">
        <v>32</v>
      </c>
      <c r="V15" s="21"/>
    </row>
    <row r="16" spans="1:23" ht="9.9" customHeight="1" x14ac:dyDescent="0.3">
      <c r="C16" s="21"/>
      <c r="V16" s="21"/>
    </row>
    <row r="17" spans="2:22" ht="9.9" customHeight="1" thickBot="1" x14ac:dyDescent="0.35">
      <c r="C17" s="21"/>
      <c r="V17" s="21"/>
    </row>
    <row r="18" spans="2:22" ht="24.9" customHeight="1" thickBot="1" x14ac:dyDescent="0.35">
      <c r="C18" s="21"/>
      <c r="F18" s="6" t="s">
        <v>146</v>
      </c>
      <c r="G18" s="6"/>
      <c r="H18" s="6"/>
      <c r="I18" s="6"/>
      <c r="J18" s="6"/>
      <c r="K18" s="6"/>
      <c r="L18" s="6"/>
      <c r="M18" s="6"/>
      <c r="N18" s="6"/>
      <c r="O18" s="6"/>
      <c r="V18" s="21"/>
    </row>
    <row r="19" spans="2:22" ht="9.9" customHeight="1" x14ac:dyDescent="0.3">
      <c r="C19" s="21"/>
      <c r="G19" s="10"/>
      <c r="V19" s="21"/>
    </row>
    <row r="20" spans="2:22" ht="47.25" customHeight="1" x14ac:dyDescent="0.3">
      <c r="B20" s="13">
        <f>IF(ISERROR(SUM(Q20:S20)),3,SUM(Q20:S20))</f>
        <v>2</v>
      </c>
      <c r="C20" s="21"/>
      <c r="G20" s="28" t="s">
        <v>114</v>
      </c>
      <c r="H20" s="26" t="s">
        <v>138</v>
      </c>
      <c r="I20" s="27" t="s">
        <v>29</v>
      </c>
      <c r="J20" s="339" t="s">
        <v>747</v>
      </c>
      <c r="K20" s="340"/>
      <c r="L20" s="336" t="s">
        <v>433</v>
      </c>
      <c r="M20" s="337"/>
      <c r="N20" s="338"/>
      <c r="P20" s="14"/>
      <c r="Q20" s="12">
        <v>1</v>
      </c>
      <c r="R20" s="13">
        <f>IF(Q20=0,0,IF(Q20=1,IF(ISERROR(J20),2,IF(J20&lt;&gt;"",1,0))))</f>
        <v>1</v>
      </c>
      <c r="S20" s="29"/>
      <c r="V20" s="21"/>
    </row>
    <row r="21" spans="2:22" ht="54" customHeight="1" x14ac:dyDescent="0.3">
      <c r="B21" s="13">
        <f>IF(ISERROR(SUM(Q21:S21)),3,SUM(Q21:S21))</f>
        <v>2</v>
      </c>
      <c r="C21" s="21"/>
      <c r="G21" s="28" t="s">
        <v>115</v>
      </c>
      <c r="H21" s="26" t="s">
        <v>139</v>
      </c>
      <c r="I21" s="27" t="s">
        <v>29</v>
      </c>
      <c r="J21" s="339" t="s">
        <v>748</v>
      </c>
      <c r="K21" s="340"/>
      <c r="L21" s="318" t="s">
        <v>434</v>
      </c>
      <c r="M21" s="318"/>
      <c r="N21" s="318"/>
      <c r="P21" s="14"/>
      <c r="Q21" s="12">
        <v>1</v>
      </c>
      <c r="R21" s="13">
        <f>IF(Q21=0,0,IF(Q21=1,IF(ISERROR(J21),2,IF(J21&lt;&gt;"",1,0))))</f>
        <v>1</v>
      </c>
      <c r="S21" s="29"/>
      <c r="V21" s="21"/>
    </row>
    <row r="22" spans="2:22" ht="9.9" customHeight="1" x14ac:dyDescent="0.3">
      <c r="C22" s="21"/>
      <c r="G22" s="66"/>
      <c r="J22" s="32"/>
      <c r="K22" s="32"/>
      <c r="V22" s="21"/>
    </row>
    <row r="23" spans="2:22" ht="30.75" customHeight="1" x14ac:dyDescent="0.3">
      <c r="B23" s="13">
        <f>IF(ISERROR(SUM(Q23:S23)),3,SUM(Q23:S23))</f>
        <v>2</v>
      </c>
      <c r="C23" s="21"/>
      <c r="G23" s="28" t="s">
        <v>116</v>
      </c>
      <c r="H23" s="26" t="s">
        <v>147</v>
      </c>
      <c r="I23" s="27" t="s">
        <v>29</v>
      </c>
      <c r="J23" s="339" t="s">
        <v>749</v>
      </c>
      <c r="K23" s="340"/>
      <c r="L23" s="336"/>
      <c r="M23" s="337"/>
      <c r="N23" s="338"/>
      <c r="P23" s="14"/>
      <c r="Q23" s="12">
        <v>1</v>
      </c>
      <c r="R23" s="13">
        <f>IF(Q23=0,0,IF(Q23=1,IF(ISERROR(J23),2,IF(J23&lt;&gt;"",1,0))))</f>
        <v>1</v>
      </c>
      <c r="S23" s="29"/>
      <c r="V23" s="21"/>
    </row>
    <row r="24" spans="2:22" ht="30.75" customHeight="1" x14ac:dyDescent="0.3">
      <c r="B24" s="13">
        <f>IF(ISERROR(SUM(Q24:S24)),3,SUM(Q24:S24))</f>
        <v>2</v>
      </c>
      <c r="C24" s="21"/>
      <c r="G24" s="28" t="s">
        <v>117</v>
      </c>
      <c r="H24" s="26" t="s">
        <v>148</v>
      </c>
      <c r="I24" s="27" t="s">
        <v>29</v>
      </c>
      <c r="J24" s="339" t="s">
        <v>749</v>
      </c>
      <c r="K24" s="340"/>
      <c r="L24" s="336"/>
      <c r="M24" s="337"/>
      <c r="N24" s="338"/>
      <c r="P24" s="14"/>
      <c r="Q24" s="12">
        <v>1</v>
      </c>
      <c r="R24" s="13">
        <f>IF(Q24=0,0,IF(Q24=1,IF(ISERROR(J24),2,IF(J24&lt;&gt;"",1,0))))</f>
        <v>1</v>
      </c>
      <c r="S24" s="29"/>
      <c r="V24" s="21"/>
    </row>
    <row r="25" spans="2:22" ht="9.9" customHeight="1" x14ac:dyDescent="0.3">
      <c r="C25" s="21"/>
      <c r="G25" s="66"/>
      <c r="J25" s="32"/>
      <c r="K25" s="32"/>
      <c r="V25" s="21"/>
    </row>
    <row r="26" spans="2:22" ht="20.100000000000001" customHeight="1" x14ac:dyDescent="0.3">
      <c r="B26" s="13">
        <f>IF(ISERROR(SUM('02_ReportingPlan'!AN18:AP18)),3,SUM('02_ReportingPlan'!AN18:AP18))</f>
        <v>3</v>
      </c>
      <c r="C26" s="21"/>
      <c r="G26" s="28" t="s">
        <v>118</v>
      </c>
      <c r="H26" s="26" t="s">
        <v>143</v>
      </c>
      <c r="I26" s="27" t="s">
        <v>31</v>
      </c>
      <c r="J26" s="73" t="str">
        <f>IF(Con_1_DatesOK?,Con_1_StartDate,"TBC")</f>
        <v>TBC</v>
      </c>
      <c r="K26" s="32"/>
      <c r="L26" s="336" t="s">
        <v>620</v>
      </c>
      <c r="M26" s="337"/>
      <c r="N26" s="338"/>
      <c r="V26" s="21"/>
    </row>
    <row r="27" spans="2:22" ht="20.100000000000001" customHeight="1" x14ac:dyDescent="0.3">
      <c r="B27" s="13">
        <f>IF(ISERROR(SUM('02_ReportingPlan'!AN19:AP19)),3,SUM('02_ReportingPlan'!AN19:AP19))</f>
        <v>3</v>
      </c>
      <c r="C27" s="21"/>
      <c r="G27" s="28" t="s">
        <v>119</v>
      </c>
      <c r="H27" s="26" t="s">
        <v>144</v>
      </c>
      <c r="I27" s="27" t="s">
        <v>31</v>
      </c>
      <c r="J27" s="73" t="str">
        <f>IF(Con_1_DatesOK?,Con_1_EndDate,"TBC")</f>
        <v>TBC</v>
      </c>
      <c r="K27" s="32"/>
      <c r="L27" s="336" t="s">
        <v>620</v>
      </c>
      <c r="M27" s="337"/>
      <c r="N27" s="338"/>
      <c r="V27" s="21"/>
    </row>
    <row r="28" spans="2:22" ht="9.9" customHeight="1" x14ac:dyDescent="0.3">
      <c r="C28" s="21"/>
      <c r="G28" s="66"/>
      <c r="J28" s="32"/>
      <c r="K28" s="32"/>
      <c r="V28" s="21"/>
    </row>
    <row r="29" spans="2:22" ht="31.5" customHeight="1" x14ac:dyDescent="0.3">
      <c r="B29" s="13">
        <f>IF(ISERROR(SUM(Q29:S29)),3,SUM(Q29:S29))</f>
        <v>0</v>
      </c>
      <c r="C29" s="21"/>
      <c r="G29" s="28" t="s">
        <v>120</v>
      </c>
      <c r="H29" s="26" t="s">
        <v>407</v>
      </c>
      <c r="I29" s="27" t="s">
        <v>31</v>
      </c>
      <c r="J29" s="330"/>
      <c r="K29" s="330"/>
      <c r="L29" s="336" t="s">
        <v>408</v>
      </c>
      <c r="M29" s="337"/>
      <c r="N29" s="338"/>
      <c r="P29" s="14"/>
      <c r="Q29" s="12"/>
      <c r="R29" s="13">
        <f>IF(Q29=0,0,IF(Q29=1,IF(ISERROR(J29),2,IF(J29&lt;&gt;"",1,0))))</f>
        <v>0</v>
      </c>
      <c r="S29" s="29"/>
      <c r="V29" s="21"/>
    </row>
    <row r="30" spans="2:22" ht="31.5" customHeight="1" x14ac:dyDescent="0.3">
      <c r="B30" s="13">
        <f>IF(ISERROR(SUM(Q30:S30)),3,SUM(Q30:S30))</f>
        <v>0</v>
      </c>
      <c r="C30" s="21"/>
      <c r="G30" s="28" t="s">
        <v>121</v>
      </c>
      <c r="H30" s="26" t="s">
        <v>405</v>
      </c>
      <c r="I30" s="27" t="s">
        <v>29</v>
      </c>
      <c r="J30" s="339"/>
      <c r="K30" s="340"/>
      <c r="L30" s="336" t="s">
        <v>408</v>
      </c>
      <c r="M30" s="337"/>
      <c r="N30" s="338"/>
      <c r="P30" s="14"/>
      <c r="Q30" s="12"/>
      <c r="R30" s="13">
        <f>IF(Q30=0,0,IF(Q30=1,IF(ISERROR(J30),2,IF(J30&lt;&gt;"",1,0))))</f>
        <v>0</v>
      </c>
      <c r="S30" s="29"/>
      <c r="V30" s="21"/>
    </row>
    <row r="31" spans="2:22" ht="31.5" customHeight="1" x14ac:dyDescent="0.3">
      <c r="B31" s="13">
        <f>IF(ISERROR(SUM(Q31:S31)),3,SUM(Q31:S31))</f>
        <v>0</v>
      </c>
      <c r="C31" s="21"/>
      <c r="G31" s="28" t="s">
        <v>122</v>
      </c>
      <c r="H31" s="26" t="s">
        <v>406</v>
      </c>
      <c r="I31" s="27" t="s">
        <v>29</v>
      </c>
      <c r="J31" s="339"/>
      <c r="K31" s="340"/>
      <c r="L31" s="336" t="s">
        <v>408</v>
      </c>
      <c r="M31" s="337"/>
      <c r="N31" s="338"/>
      <c r="P31" s="14"/>
      <c r="Q31" s="12"/>
      <c r="R31" s="13">
        <f>IF(Q31=0,0,IF(Q31=1,IF(ISERROR(J31),2,IF(J31&lt;&gt;"",1,0))))</f>
        <v>0</v>
      </c>
      <c r="S31" s="29"/>
      <c r="V31" s="21"/>
    </row>
    <row r="32" spans="2:22" ht="9.9" customHeight="1" thickBot="1" x14ac:dyDescent="0.35">
      <c r="C32" s="21"/>
      <c r="G32" s="66"/>
      <c r="J32" s="32"/>
      <c r="K32" s="32"/>
      <c r="V32" s="21"/>
    </row>
    <row r="33" spans="1:22" ht="24.9" customHeight="1" thickBot="1" x14ac:dyDescent="0.35">
      <c r="C33" s="21"/>
      <c r="F33" s="6" t="s">
        <v>159</v>
      </c>
      <c r="G33" s="6"/>
      <c r="H33" s="6"/>
      <c r="I33" s="6"/>
      <c r="J33" s="6"/>
      <c r="K33" s="6"/>
      <c r="L33" s="6"/>
      <c r="M33" s="67"/>
      <c r="N33" s="67"/>
      <c r="O33" s="67"/>
      <c r="V33" s="21"/>
    </row>
    <row r="34" spans="1:22" ht="9.9" customHeight="1" x14ac:dyDescent="0.3">
      <c r="C34" s="21"/>
      <c r="G34" s="66"/>
      <c r="M34" s="32"/>
      <c r="N34" s="32"/>
      <c r="V34" s="21"/>
    </row>
    <row r="35" spans="1:22" ht="20.100000000000001" customHeight="1" x14ac:dyDescent="0.3">
      <c r="C35" s="21"/>
      <c r="G35" s="66"/>
      <c r="H35" s="71" t="s">
        <v>447</v>
      </c>
      <c r="I35" s="324" t="s">
        <v>158</v>
      </c>
      <c r="J35" s="347"/>
      <c r="K35" s="347"/>
      <c r="L35" s="347"/>
      <c r="M35" s="347"/>
      <c r="N35" s="325"/>
      <c r="V35" s="21"/>
    </row>
    <row r="36" spans="1:22" ht="20.100000000000001" customHeight="1" x14ac:dyDescent="0.3">
      <c r="B36" s="13">
        <f>IF(ISERROR(SUM(Q36:S36)),3,SUM(Q36:S36))</f>
        <v>1</v>
      </c>
      <c r="C36" s="21"/>
      <c r="G36" s="28" t="s">
        <v>114</v>
      </c>
      <c r="I36" s="27" t="str">
        <f t="array" ref="I36:K36">TRANSPOSE(Currency_List_Fixed)</f>
        <v>GBP</v>
      </c>
      <c r="J36" s="27" t="str">
        <v>USD</v>
      </c>
      <c r="K36" s="27" t="str">
        <v>EUR</v>
      </c>
      <c r="L36" s="184" t="s">
        <v>112</v>
      </c>
      <c r="M36" s="184" t="s">
        <v>112</v>
      </c>
      <c r="N36" s="184" t="s">
        <v>112</v>
      </c>
      <c r="Q36" s="12">
        <v>1</v>
      </c>
      <c r="R36" s="13">
        <f>(Q39&gt;0)*1</f>
        <v>0</v>
      </c>
      <c r="S36" s="13">
        <f>IF(R36=1,IF(Q42=Q39,0,1),0)</f>
        <v>0</v>
      </c>
      <c r="V36" s="21"/>
    </row>
    <row r="37" spans="1:22" ht="29.25" customHeight="1" x14ac:dyDescent="0.3">
      <c r="C37" s="21"/>
      <c r="H37" s="26" t="str">
        <f t="array" ref="H37:H42">IF(ComCon_List="","N/A",ComCon_List)</f>
        <v>Firm Pricing</v>
      </c>
      <c r="I37" s="68"/>
      <c r="J37" s="68"/>
      <c r="K37" s="68"/>
      <c r="L37" s="68"/>
      <c r="M37" s="68"/>
      <c r="N37" s="68"/>
      <c r="V37" s="21"/>
    </row>
    <row r="38" spans="1:22" ht="29.25" customHeight="1" x14ac:dyDescent="0.3">
      <c r="C38" s="21"/>
      <c r="G38" s="66"/>
      <c r="H38" s="26" t="str">
        <v>Fixed Pricing</v>
      </c>
      <c r="I38" s="68"/>
      <c r="J38" s="68"/>
      <c r="K38" s="68"/>
      <c r="L38" s="68"/>
      <c r="M38" s="68"/>
      <c r="N38" s="68"/>
      <c r="V38" s="21"/>
    </row>
    <row r="39" spans="1:22" ht="29.25" customHeight="1" x14ac:dyDescent="0.3">
      <c r="C39" s="21"/>
      <c r="G39" s="66"/>
      <c r="H39" s="26" t="str">
        <v>Cost Plus Pricing</v>
      </c>
      <c r="I39" s="68"/>
      <c r="J39" s="68"/>
      <c r="K39" s="68"/>
      <c r="L39" s="68"/>
      <c r="M39" s="68"/>
      <c r="N39" s="68"/>
      <c r="P39" s="38" t="s">
        <v>224</v>
      </c>
      <c r="Q39" s="13">
        <f>COUNTA(Price_InpTab)</f>
        <v>0</v>
      </c>
      <c r="V39" s="21"/>
    </row>
    <row r="40" spans="1:22" ht="29.25" customHeight="1" x14ac:dyDescent="0.3">
      <c r="C40" s="21"/>
      <c r="G40" s="66"/>
      <c r="H40" s="26" t="str">
        <v>Estimate Based Fee Pricing</v>
      </c>
      <c r="I40" s="68"/>
      <c r="J40" s="68"/>
      <c r="K40" s="68"/>
      <c r="L40" s="68"/>
      <c r="M40" s="68"/>
      <c r="N40" s="68"/>
      <c r="P40" s="38" t="s">
        <v>225</v>
      </c>
      <c r="Q40" s="13">
        <f t="array" ref="Q40">SUM((Price_InpTab&lt;&gt;"")*ISTEXT(Price_InpTab))</f>
        <v>0</v>
      </c>
      <c r="V40" s="21"/>
    </row>
    <row r="41" spans="1:22" ht="29.25" customHeight="1" x14ac:dyDescent="0.3">
      <c r="C41" s="21"/>
      <c r="G41" s="66"/>
      <c r="H41" s="26" t="str">
        <v>Volume Driven Pricing</v>
      </c>
      <c r="I41" s="68"/>
      <c r="J41" s="68"/>
      <c r="K41" s="68"/>
      <c r="L41" s="68"/>
      <c r="M41" s="68"/>
      <c r="N41" s="68"/>
      <c r="P41" s="38" t="s">
        <v>222</v>
      </c>
      <c r="Q41" s="13">
        <f t="array" ref="Q41">SUM((Price_InpTab&lt;&gt;"")*ISNUMBER(Price_InpTab))</f>
        <v>0</v>
      </c>
      <c r="V41" s="21"/>
    </row>
    <row r="42" spans="1:22" ht="29.25" customHeight="1" x14ac:dyDescent="0.3">
      <c r="C42" s="21"/>
      <c r="G42" s="66"/>
      <c r="H42" s="26" t="str">
        <v>Target Pricing</v>
      </c>
      <c r="I42" s="68"/>
      <c r="J42" s="68"/>
      <c r="K42" s="68"/>
      <c r="L42" s="68"/>
      <c r="M42" s="68"/>
      <c r="N42" s="68"/>
      <c r="P42" s="38" t="s">
        <v>223</v>
      </c>
      <c r="Q42" s="13">
        <f t="array" ref="Q42">SUM((Price_InpTab&lt;&gt;"")*ISNUMBER(Price_InpTab)*(Price_InpTab&gt;0))</f>
        <v>0</v>
      </c>
      <c r="V42" s="21"/>
    </row>
    <row r="43" spans="1:22" ht="20.100000000000001" customHeight="1" x14ac:dyDescent="0.3">
      <c r="C43" s="21"/>
      <c r="G43" s="66"/>
      <c r="H43" s="71" t="s">
        <v>160</v>
      </c>
      <c r="I43" s="1">
        <f t="shared" ref="I43:N43" si="0">IF(I36&lt;&gt;"Not used",SUM(I37:I42),"Not used")</f>
        <v>0</v>
      </c>
      <c r="J43" s="1">
        <f t="shared" si="0"/>
        <v>0</v>
      </c>
      <c r="K43" s="1">
        <f t="shared" si="0"/>
        <v>0</v>
      </c>
      <c r="L43" s="1" t="str">
        <f t="shared" si="0"/>
        <v>Not used</v>
      </c>
      <c r="M43" s="1" t="str">
        <f t="shared" si="0"/>
        <v>Not used</v>
      </c>
      <c r="N43" s="1" t="str">
        <f t="shared" si="0"/>
        <v>Not used</v>
      </c>
      <c r="V43" s="21"/>
    </row>
    <row r="44" spans="1:22" ht="9.9" customHeight="1" x14ac:dyDescent="0.3">
      <c r="C44" s="21"/>
      <c r="G44" s="66"/>
      <c r="M44" s="32"/>
      <c r="N44" s="32"/>
      <c r="V44" s="21"/>
    </row>
    <row r="45" spans="1:22" ht="20.100000000000001" hidden="1" customHeight="1" x14ac:dyDescent="0.3">
      <c r="A45" s="9" t="s">
        <v>34</v>
      </c>
      <c r="B45" s="13">
        <f>IF(ISERROR(SUM(Q45:S45)),3,SUM(Q45:S45))</f>
        <v>2</v>
      </c>
      <c r="C45" s="21"/>
      <c r="G45" s="28" t="s">
        <v>115</v>
      </c>
      <c r="H45" s="26" t="s">
        <v>443</v>
      </c>
      <c r="I45" s="5" t="s">
        <v>162</v>
      </c>
      <c r="J45" s="344" t="s">
        <v>415</v>
      </c>
      <c r="K45" s="345"/>
      <c r="L45" s="345"/>
      <c r="M45" s="345"/>
      <c r="N45" s="346"/>
      <c r="Q45" s="12">
        <v>1</v>
      </c>
      <c r="R45" s="13">
        <f>IF(Q45=1,IF(Con_1_SinRepCur&lt;&gt;"",1,0),0)</f>
        <v>1</v>
      </c>
      <c r="V45" s="21"/>
    </row>
    <row r="46" spans="1:22" ht="9.9" hidden="1" customHeight="1" x14ac:dyDescent="0.3">
      <c r="A46" s="9" t="s">
        <v>34</v>
      </c>
      <c r="C46" s="21"/>
      <c r="G46" s="66"/>
      <c r="M46" s="32"/>
      <c r="N46" s="32"/>
      <c r="V46" s="21"/>
    </row>
    <row r="47" spans="1:22" ht="9.9" customHeight="1" thickBot="1" x14ac:dyDescent="0.35">
      <c r="C47" s="21"/>
      <c r="G47" s="66"/>
      <c r="N47" s="32"/>
      <c r="V47" s="21"/>
    </row>
    <row r="48" spans="1:22" ht="24.9" customHeight="1" thickBot="1" x14ac:dyDescent="0.35">
      <c r="C48" s="21"/>
      <c r="F48" s="6" t="s">
        <v>416</v>
      </c>
      <c r="G48" s="6"/>
      <c r="H48" s="6"/>
      <c r="I48" s="6"/>
      <c r="J48" s="6"/>
      <c r="K48" s="6"/>
      <c r="L48" s="6"/>
      <c r="M48" s="67"/>
      <c r="N48" s="67"/>
      <c r="O48" s="67"/>
      <c r="V48" s="21"/>
    </row>
    <row r="49" spans="1:22" ht="9.9" customHeight="1" x14ac:dyDescent="0.3">
      <c r="C49" s="21"/>
      <c r="G49" s="66"/>
      <c r="M49" s="32"/>
      <c r="N49" s="32"/>
      <c r="V49" s="21"/>
    </row>
    <row r="50" spans="1:22" ht="32.25" customHeight="1" x14ac:dyDescent="0.3">
      <c r="B50" s="13">
        <f>IF(ISERROR(SUM(Q50:S50)),3,SUM(Q50:S50))</f>
        <v>1</v>
      </c>
      <c r="C50" s="21"/>
      <c r="G50" s="28" t="s">
        <v>114</v>
      </c>
      <c r="H50" s="26" t="s">
        <v>153</v>
      </c>
      <c r="I50" s="27" t="s">
        <v>29</v>
      </c>
      <c r="J50" s="339"/>
      <c r="K50" s="340"/>
      <c r="L50" s="344" t="s">
        <v>169</v>
      </c>
      <c r="M50" s="345"/>
      <c r="N50" s="346"/>
      <c r="Q50" s="12">
        <v>1</v>
      </c>
      <c r="R50" s="13">
        <f>IF(Q50=0,0,IF(Q50=1,IF(ISERROR(J50),2,IF(J50&lt;&gt;"",1,0))))</f>
        <v>0</v>
      </c>
      <c r="S50" s="29"/>
      <c r="V50" s="21"/>
    </row>
    <row r="51" spans="1:22" ht="32.25" customHeight="1" x14ac:dyDescent="0.3">
      <c r="B51" s="13">
        <f>IF(ISERROR(SUM(Q51:S51)),3,SUM(Q51:S51))</f>
        <v>0</v>
      </c>
      <c r="C51" s="21"/>
      <c r="G51" s="28" t="s">
        <v>115</v>
      </c>
      <c r="H51" s="26" t="s">
        <v>154</v>
      </c>
      <c r="I51" s="27" t="s">
        <v>29</v>
      </c>
      <c r="J51" s="339"/>
      <c r="K51" s="340"/>
      <c r="L51" s="344"/>
      <c r="M51" s="345"/>
      <c r="N51" s="346"/>
      <c r="Q51" s="12"/>
      <c r="R51" s="13">
        <f>IF(Q51=0,0,IF(Q51=1,IF(ISERROR(J51),2,IF(J51&lt;&gt;"",1,0))))</f>
        <v>0</v>
      </c>
      <c r="S51" s="29"/>
      <c r="V51" s="21"/>
    </row>
    <row r="52" spans="1:22" ht="32.25" customHeight="1" x14ac:dyDescent="0.3">
      <c r="B52" s="13">
        <f>IF(ISERROR(SUM(Q52:S52)),3,SUM(Q52:S52))</f>
        <v>0</v>
      </c>
      <c r="C52" s="21"/>
      <c r="G52" s="28" t="s">
        <v>116</v>
      </c>
      <c r="H52" s="26" t="s">
        <v>155</v>
      </c>
      <c r="I52" s="27" t="s">
        <v>29</v>
      </c>
      <c r="J52" s="339"/>
      <c r="K52" s="340"/>
      <c r="L52" s="344"/>
      <c r="M52" s="345"/>
      <c r="N52" s="346"/>
      <c r="Q52" s="12"/>
      <c r="R52" s="13">
        <f>IF(Q52=0,0,IF(Q52=1,IF(ISERROR(J52),2,IF(J52&lt;&gt;"",1,0))))</f>
        <v>0</v>
      </c>
      <c r="S52" s="29"/>
      <c r="V52" s="21"/>
    </row>
    <row r="53" spans="1:22" ht="32.25" customHeight="1" x14ac:dyDescent="0.3">
      <c r="B53" s="13">
        <f>IF(ISERROR(SUM(Q53:S53)),3,SUM(Q53:S53))</f>
        <v>0</v>
      </c>
      <c r="C53" s="21"/>
      <c r="G53" s="28" t="s">
        <v>117</v>
      </c>
      <c r="H53" s="26" t="s">
        <v>156</v>
      </c>
      <c r="I53" s="27" t="s">
        <v>29</v>
      </c>
      <c r="J53" s="339"/>
      <c r="K53" s="340"/>
      <c r="L53" s="344"/>
      <c r="M53" s="345"/>
      <c r="N53" s="346"/>
      <c r="Q53" s="12"/>
      <c r="R53" s="13">
        <f>IF(Q53=0,0,IF(Q53=1,IF(ISERROR(J53),2,IF(J53&lt;&gt;"",1,0))))</f>
        <v>0</v>
      </c>
      <c r="S53" s="29"/>
      <c r="V53" s="21"/>
    </row>
    <row r="54" spans="1:22" ht="32.25" customHeight="1" x14ac:dyDescent="0.3">
      <c r="B54" s="13">
        <f>IF(ISERROR(SUM(Q54:S54)),3,SUM(Q54:S54))</f>
        <v>0</v>
      </c>
      <c r="C54" s="21"/>
      <c r="G54" s="28" t="s">
        <v>118</v>
      </c>
      <c r="H54" s="26" t="s">
        <v>157</v>
      </c>
      <c r="I54" s="27" t="s">
        <v>29</v>
      </c>
      <c r="J54" s="339"/>
      <c r="K54" s="340"/>
      <c r="L54" s="344"/>
      <c r="M54" s="345"/>
      <c r="N54" s="346"/>
      <c r="Q54" s="12"/>
      <c r="R54" s="13">
        <f>IF(Q54=0,0,IF(Q54=1,IF(ISERROR(J54),2,IF(J54&lt;&gt;"",1,0))))</f>
        <v>0</v>
      </c>
      <c r="S54" s="29"/>
      <c r="V54" s="21"/>
    </row>
    <row r="55" spans="1:22" ht="9.9" customHeight="1" thickBot="1" x14ac:dyDescent="0.35">
      <c r="C55" s="21"/>
      <c r="E55" s="7"/>
      <c r="F55" s="7"/>
      <c r="G55" s="7"/>
      <c r="H55" s="7"/>
      <c r="I55" s="7"/>
      <c r="J55" s="7"/>
      <c r="K55" s="7"/>
      <c r="L55" s="7"/>
      <c r="M55" s="7"/>
      <c r="N55" s="7"/>
      <c r="O55" s="7"/>
      <c r="P55" s="7"/>
      <c r="Q55" s="7"/>
      <c r="R55" s="7"/>
      <c r="S55" s="7"/>
      <c r="T55" s="7"/>
      <c r="V55" s="21"/>
    </row>
    <row r="56" spans="1:22" ht="9.9" customHeight="1" x14ac:dyDescent="0.3">
      <c r="C56" s="21"/>
      <c r="D56" s="45"/>
      <c r="U56" s="45"/>
      <c r="V56" s="21"/>
    </row>
    <row r="57" spans="1:22" ht="9.9" customHeight="1" x14ac:dyDescent="0.3">
      <c r="C57" s="21"/>
      <c r="D57" s="21"/>
      <c r="E57" s="21"/>
      <c r="F57" s="21"/>
      <c r="G57" s="21"/>
      <c r="H57" s="21"/>
      <c r="I57" s="21"/>
      <c r="J57" s="21"/>
      <c r="K57" s="21"/>
      <c r="L57" s="21"/>
      <c r="M57" s="21"/>
      <c r="N57" s="21"/>
      <c r="O57" s="21"/>
      <c r="P57" s="21"/>
      <c r="Q57" s="21"/>
      <c r="R57" s="21"/>
      <c r="S57" s="21"/>
      <c r="T57" s="21"/>
      <c r="U57" s="21"/>
      <c r="V57" s="21"/>
    </row>
    <row r="58" spans="1:22" ht="15" hidden="1" customHeight="1" x14ac:dyDescent="0.3">
      <c r="A58" s="9" t="s">
        <v>34</v>
      </c>
    </row>
    <row r="59" spans="1:22" hidden="1" x14ac:dyDescent="0.3"/>
    <row r="60" spans="1:22" hidden="1" x14ac:dyDescent="0.3"/>
    <row r="61" spans="1:22" hidden="1" x14ac:dyDescent="0.3"/>
    <row r="62" spans="1:22" hidden="1" x14ac:dyDescent="0.3"/>
    <row r="63" spans="1:22" hidden="1" x14ac:dyDescent="0.3"/>
    <row r="64" spans="1:22"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sheetData>
  <mergeCells count="30">
    <mergeCell ref="J20:K20"/>
    <mergeCell ref="L20:N20"/>
    <mergeCell ref="L21:N21"/>
    <mergeCell ref="J21:K21"/>
    <mergeCell ref="L50:N50"/>
    <mergeCell ref="J31:K31"/>
    <mergeCell ref="I35:N35"/>
    <mergeCell ref="J50:K50"/>
    <mergeCell ref="J45:N45"/>
    <mergeCell ref="L31:N31"/>
    <mergeCell ref="L30:N30"/>
    <mergeCell ref="J30:K30"/>
    <mergeCell ref="L54:N54"/>
    <mergeCell ref="J54:K54"/>
    <mergeCell ref="L51:N51"/>
    <mergeCell ref="J51:K51"/>
    <mergeCell ref="L53:N53"/>
    <mergeCell ref="J53:K53"/>
    <mergeCell ref="L52:N52"/>
    <mergeCell ref="J52:K52"/>
    <mergeCell ref="L29:N29"/>
    <mergeCell ref="L24:N24"/>
    <mergeCell ref="J24:K24"/>
    <mergeCell ref="L27:N27"/>
    <mergeCell ref="J29:K29"/>
    <mergeCell ref="L15:N15"/>
    <mergeCell ref="J15:K15"/>
    <mergeCell ref="L26:N26"/>
    <mergeCell ref="L23:N23"/>
    <mergeCell ref="J23:K23"/>
  </mergeCells>
  <phoneticPr fontId="10" type="noConversion"/>
  <conditionalFormatting sqref="G23:G24 G20:G21 G26:G27 G36 G50:G54 G45 G29:G31">
    <cfRule type="expression" dxfId="125" priority="53" stopIfTrue="1">
      <formula>B20=1</formula>
    </cfRule>
    <cfRule type="expression" dxfId="124" priority="54" stopIfTrue="1">
      <formula>B20=2</formula>
    </cfRule>
    <cfRule type="expression" dxfId="123" priority="55" stopIfTrue="1">
      <formula>B20=3</formula>
    </cfRule>
  </conditionalFormatting>
  <conditionalFormatting sqref="I50:I54 I23:I24 I20:I21 I30:I31">
    <cfRule type="expression" dxfId="122" priority="59" stopIfTrue="1">
      <formula>Q20=1</formula>
    </cfRule>
  </conditionalFormatting>
  <conditionalFormatting sqref="I45 I36:N36 I43:N43">
    <cfRule type="cellIs" dxfId="121" priority="9" stopIfTrue="1" operator="equal">
      <formula>"N/A"</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59" orientation="landscape" r:id="rId1"/>
  <headerFooter alignWithMargins="0">
    <oddHeader>&amp;C[ PROTECTIVE MARKING TO BE CONFIRMED]</oddHeader>
    <oddFooter>&amp;L&amp;D at &amp;T&amp;C&amp;P of &amp;N&amp;R&amp;F  &amp;A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indexed="29"/>
  </sheetPr>
  <dimension ref="A1:AP115"/>
  <sheetViews>
    <sheetView showGridLines="0" zoomScale="75" workbookViewId="0">
      <pane ySplit="11" topLeftCell="A12" activePane="bottomLeft" state="frozen"/>
      <selection activeCell="C3" sqref="C3"/>
      <selection pane="bottomLeft" activeCell="I9" sqref="I9"/>
    </sheetView>
  </sheetViews>
  <sheetFormatPr defaultColWidth="0" defaultRowHeight="12.75" customHeight="1" zeroHeight="1" x14ac:dyDescent="0.3"/>
  <cols>
    <col min="1" max="1" width="8.6640625" hidden="1" customWidth="1"/>
    <col min="2" max="2" width="3.6640625" hidden="1" customWidth="1"/>
    <col min="3" max="6" width="2.6640625" customWidth="1"/>
    <col min="7" max="7" width="10.6640625" customWidth="1"/>
    <col min="8" max="8" width="30.6640625" customWidth="1"/>
    <col min="9" max="9" width="100.6640625" customWidth="1"/>
    <col min="10" max="10" width="30.6640625" customWidth="1"/>
    <col min="11" max="13" width="10.6640625" hidden="1" customWidth="1"/>
    <col min="14" max="15" width="7.6640625" hidden="1" customWidth="1"/>
    <col min="16" max="19" width="5.6640625" hidden="1" customWidth="1"/>
    <col min="20" max="21" width="9.88671875" hidden="1" customWidth="1"/>
    <col min="22" max="22" width="5.6640625" hidden="1" customWidth="1"/>
    <col min="23" max="23" width="11.5546875" hidden="1" customWidth="1"/>
    <col min="24" max="28" width="5.6640625" hidden="1" customWidth="1"/>
    <col min="29" max="29" width="6.109375" hidden="1" customWidth="1"/>
    <col min="30" max="30" width="5.6640625" hidden="1" customWidth="1"/>
    <col min="31" max="31" width="9.5546875" hidden="1" customWidth="1"/>
    <col min="32" max="32" width="11.88671875" hidden="1" customWidth="1"/>
    <col min="33" max="38" width="10.6640625" hidden="1" customWidth="1"/>
    <col min="39" max="41" width="2.6640625" customWidth="1"/>
    <col min="42" max="42" width="3.6640625" hidden="1" customWidth="1"/>
  </cols>
  <sheetData>
    <row r="1" spans="1:42" ht="15" hidden="1" customHeight="1" x14ac:dyDescent="0.3">
      <c r="A1" s="9" t="str">
        <f ca="1">IF(VLOOKUP($B$2,Sheet_Table,Sheet_Visibility_ColX,FALSE),"S","H")</f>
        <v>S</v>
      </c>
      <c r="C1" s="21"/>
      <c r="K1" s="9" t="s">
        <v>34</v>
      </c>
      <c r="L1" s="9" t="s">
        <v>34</v>
      </c>
      <c r="M1" s="9" t="s">
        <v>34</v>
      </c>
      <c r="N1" s="9" t="s">
        <v>34</v>
      </c>
      <c r="O1" s="9" t="s">
        <v>34</v>
      </c>
      <c r="P1" s="9" t="s">
        <v>34</v>
      </c>
      <c r="Q1" s="9" t="s">
        <v>34</v>
      </c>
      <c r="R1" s="9" t="s">
        <v>34</v>
      </c>
      <c r="S1" s="9" t="s">
        <v>34</v>
      </c>
      <c r="T1" s="9" t="s">
        <v>34</v>
      </c>
      <c r="U1" s="9" t="s">
        <v>34</v>
      </c>
      <c r="V1" s="9" t="s">
        <v>34</v>
      </c>
      <c r="W1" s="9" t="s">
        <v>34</v>
      </c>
      <c r="X1" s="9" t="s">
        <v>34</v>
      </c>
      <c r="Y1" s="9" t="s">
        <v>34</v>
      </c>
      <c r="Z1" s="9" t="s">
        <v>34</v>
      </c>
      <c r="AA1" s="9" t="s">
        <v>34</v>
      </c>
      <c r="AB1" s="9" t="s">
        <v>34</v>
      </c>
      <c r="AC1" s="9" t="s">
        <v>34</v>
      </c>
      <c r="AD1" s="9" t="s">
        <v>34</v>
      </c>
      <c r="AE1" s="9" t="s">
        <v>34</v>
      </c>
      <c r="AF1" s="9" t="s">
        <v>34</v>
      </c>
      <c r="AG1" s="9" t="s">
        <v>34</v>
      </c>
      <c r="AH1" s="9" t="s">
        <v>34</v>
      </c>
      <c r="AI1" s="9" t="s">
        <v>34</v>
      </c>
      <c r="AJ1" s="9" t="s">
        <v>34</v>
      </c>
      <c r="AK1" s="9" t="s">
        <v>34</v>
      </c>
      <c r="AL1" s="9" t="s">
        <v>34</v>
      </c>
      <c r="AO1" s="21"/>
      <c r="AP1" s="9" t="s">
        <v>34</v>
      </c>
    </row>
    <row r="2" spans="1:42" ht="20.100000000000001" hidden="1" customHeight="1" x14ac:dyDescent="0.3">
      <c r="B2" s="19" t="str">
        <f ca="1">MID(CELL("filename",A1),1+FIND("]",CELL("filename",A1)),50)</f>
        <v>05_DPS_Input</v>
      </c>
      <c r="C2" s="21"/>
      <c r="AO2" s="21"/>
    </row>
    <row r="3" spans="1:42"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row>
    <row r="4" spans="1:42"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O4" s="21"/>
    </row>
    <row r="5" spans="1:42" ht="9.9" customHeight="1" x14ac:dyDescent="0.3">
      <c r="A5" s="45"/>
      <c r="B5" s="45"/>
      <c r="C5" s="46"/>
      <c r="D5" s="45"/>
      <c r="AN5" s="45"/>
      <c r="AO5" s="46"/>
    </row>
    <row r="6" spans="1:42" ht="30" customHeight="1" x14ac:dyDescent="0.3">
      <c r="C6" s="21"/>
      <c r="E6" s="48" t="str">
        <f>UPPER(Sys_SSPR_Logo)</f>
        <v>SINGLE SOURCE PROCUREMENT FRAMEWORK</v>
      </c>
      <c r="F6" s="42"/>
      <c r="G6" s="43"/>
      <c r="H6" s="43"/>
      <c r="I6" s="43"/>
      <c r="J6" s="104" t="str">
        <f>Sys_ReportingEntityAsTitle</f>
        <v>Contract: {{title}}</v>
      </c>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O6" s="21"/>
    </row>
    <row r="7" spans="1:42" ht="30" customHeight="1" x14ac:dyDescent="0.3">
      <c r="C7" s="21"/>
      <c r="F7" s="48" t="str">
        <f>View_1_SelectedCaption</f>
        <v>VIEW ALL WORKSHEETS</v>
      </c>
      <c r="G7" s="43"/>
      <c r="H7" s="43"/>
      <c r="I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O7" s="21"/>
    </row>
    <row r="8" spans="1:42" ht="24.9" customHeight="1" x14ac:dyDescent="0.3">
      <c r="C8" s="21"/>
      <c r="G8" s="17" t="s">
        <v>6</v>
      </c>
      <c r="J8" s="31"/>
      <c r="K8" s="157"/>
      <c r="L8" s="157"/>
      <c r="M8" s="157"/>
      <c r="N8" s="31"/>
      <c r="O8" s="31"/>
      <c r="P8" s="31"/>
      <c r="Q8" s="31"/>
      <c r="R8" s="31"/>
      <c r="S8" s="31"/>
      <c r="T8" s="31"/>
      <c r="U8" s="31"/>
      <c r="V8" s="31"/>
      <c r="W8" s="31"/>
      <c r="X8" s="31"/>
      <c r="Y8" s="31"/>
      <c r="Z8" s="31"/>
      <c r="AA8" s="31"/>
      <c r="AB8" s="31"/>
      <c r="AC8" s="31"/>
      <c r="AD8" s="31"/>
      <c r="AE8" s="31"/>
      <c r="AF8" s="31"/>
      <c r="AG8" s="31" t="b">
        <f>(AG9+1)/2*AG9=SUM(AG12:AG111)</f>
        <v>1</v>
      </c>
      <c r="AH8" s="31"/>
      <c r="AI8" s="31"/>
      <c r="AJ8" s="31"/>
      <c r="AK8" s="31"/>
      <c r="AL8" s="31"/>
      <c r="AO8" s="21"/>
    </row>
    <row r="9" spans="1:42" ht="24.9" customHeight="1" x14ac:dyDescent="0.3">
      <c r="C9" s="21"/>
      <c r="G9" s="18" t="str">
        <f ca="1">VLOOKUP($B$2,Sheet_Table,Sheet_Caption_ColX,FALSE)</f>
        <v>05 - DPS Input</v>
      </c>
      <c r="J9" s="31"/>
      <c r="K9" s="157"/>
      <c r="L9" s="157"/>
      <c r="M9" s="157"/>
      <c r="N9" s="301" t="s">
        <v>742</v>
      </c>
      <c r="O9" s="31"/>
      <c r="P9" s="31"/>
      <c r="Q9" s="31"/>
      <c r="R9" s="31"/>
      <c r="S9" s="31"/>
      <c r="T9" s="301" t="s">
        <v>743</v>
      </c>
      <c r="U9" s="31"/>
      <c r="V9" s="31"/>
      <c r="W9" s="31"/>
      <c r="X9" s="31"/>
      <c r="Y9" s="31"/>
      <c r="Z9" s="31" t="s">
        <v>27</v>
      </c>
      <c r="AA9" s="31"/>
      <c r="AB9" s="31"/>
      <c r="AC9" s="31"/>
      <c r="AD9" s="31"/>
      <c r="AE9" s="31"/>
      <c r="AF9" s="31"/>
      <c r="AG9" s="31">
        <f>MAX(AG12:AG111)</f>
        <v>0</v>
      </c>
      <c r="AH9" s="31"/>
      <c r="AI9" s="31"/>
      <c r="AJ9" s="31">
        <f>MAX(AJ12:AJ111)</f>
        <v>0</v>
      </c>
      <c r="AK9" s="31">
        <f>MAX(AK12:AK111)</f>
        <v>0</v>
      </c>
      <c r="AL9" s="31"/>
      <c r="AO9" s="21"/>
    </row>
    <row r="10" spans="1:42" ht="9.9" customHeight="1" x14ac:dyDescent="0.3">
      <c r="C10" s="2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O10" s="21"/>
    </row>
    <row r="11" spans="1:42" ht="24.9" customHeight="1" x14ac:dyDescent="0.3">
      <c r="C11" s="21"/>
      <c r="G11" s="3" t="s">
        <v>11</v>
      </c>
      <c r="H11" s="3" t="s">
        <v>579</v>
      </c>
      <c r="I11" s="15" t="s">
        <v>580</v>
      </c>
      <c r="J11" s="158" t="s">
        <v>577</v>
      </c>
      <c r="K11" s="158" t="s">
        <v>362</v>
      </c>
      <c r="L11" s="158" t="s">
        <v>578</v>
      </c>
      <c r="M11" s="158" t="s">
        <v>377</v>
      </c>
      <c r="N11" s="158">
        <v>1</v>
      </c>
      <c r="O11" s="158">
        <v>2</v>
      </c>
      <c r="P11" s="158">
        <v>3</v>
      </c>
      <c r="Q11" s="158">
        <v>4</v>
      </c>
      <c r="R11" s="158">
        <v>5</v>
      </c>
      <c r="S11" s="158">
        <v>6</v>
      </c>
      <c r="T11" s="158">
        <v>1</v>
      </c>
      <c r="U11" s="158">
        <v>2</v>
      </c>
      <c r="V11" s="158">
        <v>3</v>
      </c>
      <c r="W11" s="158">
        <v>4</v>
      </c>
      <c r="X11" s="158">
        <v>5</v>
      </c>
      <c r="Y11" s="158">
        <v>6</v>
      </c>
      <c r="Z11" s="158">
        <v>1</v>
      </c>
      <c r="AA11" s="158">
        <v>2</v>
      </c>
      <c r="AB11" s="158">
        <v>3</v>
      </c>
      <c r="AC11" s="158">
        <v>4</v>
      </c>
      <c r="AD11" s="158">
        <v>5</v>
      </c>
      <c r="AE11" s="158">
        <v>6</v>
      </c>
      <c r="AF11" s="158" t="s">
        <v>582</v>
      </c>
      <c r="AG11" s="158" t="s">
        <v>581</v>
      </c>
      <c r="AH11" s="158" t="s">
        <v>583</v>
      </c>
      <c r="AI11" s="158" t="s">
        <v>584</v>
      </c>
      <c r="AJ11" s="158" t="s">
        <v>585</v>
      </c>
      <c r="AK11" s="158" t="s">
        <v>586</v>
      </c>
      <c r="AL11" s="158" t="s">
        <v>7</v>
      </c>
      <c r="AO11" s="21"/>
    </row>
    <row r="12" spans="1:42" ht="24.9" customHeight="1" x14ac:dyDescent="0.3">
      <c r="C12" s="21"/>
      <c r="G12" s="14">
        <v>1</v>
      </c>
      <c r="H12" s="5"/>
      <c r="I12" s="5"/>
      <c r="J12" s="5"/>
      <c r="K12" s="126" t="b">
        <f t="shared" ref="K12:K43" si="0">H12&lt;&gt;""</f>
        <v>0</v>
      </c>
      <c r="L12" s="126" t="str">
        <f t="shared" ref="L12:L43" si="1">IF(K12,LEN(H12),"")</f>
        <v/>
      </c>
      <c r="M12" s="126" t="str">
        <f>IF(K12,LEN(H12)-LEN(SUBSTITUTE(H12,".",""))+1,"")</f>
        <v/>
      </c>
      <c r="N12" s="126" t="str">
        <f>IF($K12,1,"")</f>
        <v/>
      </c>
      <c r="O12" s="126" t="str">
        <f>IF(AND($K12,$M12&gt;=O$11),FIND(CHAR(1), SUBSTITUTE($H12,".", CHAR(1), O$11-1))+1,"")</f>
        <v/>
      </c>
      <c r="P12" s="126" t="str">
        <f t="shared" ref="P12:S27" si="2">IF(AND($K12,$M12&gt;=P$11),FIND(CHAR(1), SUBSTITUTE($H12,".", CHAR(1), P$11-1))+1,"")</f>
        <v/>
      </c>
      <c r="Q12" s="126" t="str">
        <f t="shared" si="2"/>
        <v/>
      </c>
      <c r="R12" s="126" t="str">
        <f t="shared" si="2"/>
        <v/>
      </c>
      <c r="S12" s="126" t="str">
        <f t="shared" si="2"/>
        <v/>
      </c>
      <c r="T12" s="126">
        <f t="shared" ref="T12:T75" si="3">IF(AND($K12,$M12&gt;T$11),O12-N12-1,0)+IF(AND($K12,$M12=T$11),$L12-N12+1,0)</f>
        <v>0</v>
      </c>
      <c r="U12" s="126">
        <f t="shared" ref="U12:U75" si="4">IF(AND($K12,$M12&gt;U$11),P12-O12-1,0)+IF(AND($K12,$M12=U$11),$L12-O12+1,0)</f>
        <v>0</v>
      </c>
      <c r="V12" s="126">
        <f t="shared" ref="V12:V75" si="5">IF(AND($K12,$M12&gt;V$11),Q12-P12-1,0)+IF(AND($K12,$M12=V$11),$L12-P12+1,0)</f>
        <v>0</v>
      </c>
      <c r="W12" s="126">
        <f>IF(AND($K12,$M12&gt;W$11),R12-Q12-1,0)+IF(AND($K12,$M12=W$11),$L12-Q12+1,0)</f>
        <v>0</v>
      </c>
      <c r="X12" s="126">
        <f t="shared" ref="X12:X75" si="6">IF(AND($K12,$M12&gt;X$11),S12-R12-1,0)+IF(AND($K12,$M12=X$11),$L12-R12+1,0)</f>
        <v>0</v>
      </c>
      <c r="Y12" s="126">
        <f t="shared" ref="Y12:Y75" si="7">IF(AND($K12,$M12&gt;Y$11),T12-S12-1,0)+IF(AND($K12,$M12=Y$11),$L12-S12+1,0)</f>
        <v>0</v>
      </c>
      <c r="Z12" s="126">
        <f>IF(AND($K12,N12&lt;&gt;""),VALUE(MID($H12,N12,T12)),0)</f>
        <v>0</v>
      </c>
      <c r="AA12" s="126">
        <f t="shared" ref="AA12:AA75" si="8">IF(AND($K12,O12&lt;&gt;""),VALUE(MID($H12,O12,U12)),0)</f>
        <v>0</v>
      </c>
      <c r="AB12" s="126">
        <f t="shared" ref="AB12:AB75" si="9">IF(AND($K12,P12&lt;&gt;""),VALUE(MID($H12,P12,V12)),0)</f>
        <v>0</v>
      </c>
      <c r="AC12" s="126">
        <f t="shared" ref="AC12:AC75" si="10">IF(AND($K12,Q12&lt;&gt;""),VALUE(MID($H12,Q12,W12)),0)</f>
        <v>0</v>
      </c>
      <c r="AD12" s="126">
        <f t="shared" ref="AD12:AD75" si="11">IF(AND($K12,R12&lt;&gt;""),VALUE(MID($H12,R12,X12)),0)</f>
        <v>0</v>
      </c>
      <c r="AE12" s="126">
        <f t="shared" ref="AE12:AE75" si="12">IF(AND($K12,S12&lt;&gt;""),VALUE(MID($H12,S12,Y12)),0)</f>
        <v>0</v>
      </c>
      <c r="AF12" s="126" t="str">
        <f>IF(K12,100000000000*Z12+100000000*AA12+1000000*AB12+10000*AC12+100*AD12+AE12,"")</f>
        <v/>
      </c>
      <c r="AG12" s="126" t="str">
        <f t="shared" ref="AG12:AG43" si="13">IF(K12,RANK(AF12,$AF$12:$AF$111,1),"")</f>
        <v/>
      </c>
      <c r="AH12" s="126" t="str">
        <f t="shared" ref="AH12:AH43" si="14">IF(AND($K12,$J12="Yes"),$AG12,"")</f>
        <v/>
      </c>
      <c r="AI12" s="126" t="str">
        <f t="shared" ref="AI12:AI43" si="15">IF(AND($K12,$M12&lt;=3),$AG12,"")</f>
        <v/>
      </c>
      <c r="AJ12" s="126" t="str">
        <f t="shared" ref="AJ12:AJ43" si="16">IF(AH12&lt;&gt;"",RANK(AH12,AH$12:AH$111,1),"")</f>
        <v/>
      </c>
      <c r="AK12" s="126" t="str">
        <f t="shared" ref="AK12:AK43" si="17">IF(AI12&lt;&gt;"",RANK(AI12,AI$12:AI$111,1),"")</f>
        <v/>
      </c>
      <c r="AL12" s="14"/>
      <c r="AO12" s="21"/>
    </row>
    <row r="13" spans="1:42" ht="24.9" customHeight="1" x14ac:dyDescent="0.3">
      <c r="C13" s="21"/>
      <c r="G13" s="14">
        <v>2</v>
      </c>
      <c r="H13" s="5"/>
      <c r="I13" s="5"/>
      <c r="J13" s="5"/>
      <c r="K13" s="126" t="b">
        <f t="shared" si="0"/>
        <v>0</v>
      </c>
      <c r="L13" s="126" t="str">
        <f t="shared" si="1"/>
        <v/>
      </c>
      <c r="M13" s="126" t="str">
        <f t="shared" ref="M13:M76" si="18">IF(K13,LEN(H13)-LEN(SUBSTITUTE(H13,".",""))+1,"")</f>
        <v/>
      </c>
      <c r="N13" s="126" t="str">
        <f t="shared" ref="N13:N76" si="19">IF($K13,1,"")</f>
        <v/>
      </c>
      <c r="O13" s="126" t="str">
        <f>IF(AND($K13,$M13&gt;=O$11),FIND(CHAR(1), SUBSTITUTE($H13,".", CHAR(1), O$11-1))+1,"")</f>
        <v/>
      </c>
      <c r="P13" s="126" t="str">
        <f t="shared" si="2"/>
        <v/>
      </c>
      <c r="Q13" s="126" t="str">
        <f t="shared" si="2"/>
        <v/>
      </c>
      <c r="R13" s="126" t="str">
        <f t="shared" si="2"/>
        <v/>
      </c>
      <c r="S13" s="126" t="str">
        <f t="shared" si="2"/>
        <v/>
      </c>
      <c r="T13" s="126">
        <f t="shared" si="3"/>
        <v>0</v>
      </c>
      <c r="U13" s="126">
        <f t="shared" si="4"/>
        <v>0</v>
      </c>
      <c r="V13" s="126">
        <f t="shared" si="5"/>
        <v>0</v>
      </c>
      <c r="W13" s="126">
        <f>IF(AND($K13,$M13&gt;W$11),R13-Q13-1,0)+IF(AND($K13,$M13=W$11),$L13-Q13+1,0)</f>
        <v>0</v>
      </c>
      <c r="X13" s="126">
        <f t="shared" si="6"/>
        <v>0</v>
      </c>
      <c r="Y13" s="126">
        <f t="shared" si="7"/>
        <v>0</v>
      </c>
      <c r="Z13" s="126">
        <f t="shared" ref="Z13:Z76" si="20">IF(AND($K13,N13&lt;&gt;""),VALUE(MID($H13,N13,T13)),0)</f>
        <v>0</v>
      </c>
      <c r="AA13" s="126">
        <f t="shared" si="8"/>
        <v>0</v>
      </c>
      <c r="AB13" s="126">
        <f t="shared" si="9"/>
        <v>0</v>
      </c>
      <c r="AC13" s="126">
        <f t="shared" si="10"/>
        <v>0</v>
      </c>
      <c r="AD13" s="126">
        <f t="shared" si="11"/>
        <v>0</v>
      </c>
      <c r="AE13" s="126">
        <f t="shared" si="12"/>
        <v>0</v>
      </c>
      <c r="AF13" s="126" t="str">
        <f t="shared" ref="AF13:AF76" si="21">IF(K13,100000000000*Z13+100000000*AA13+1000000*AB13+10000*AC13+100*AD13+AE13,"")</f>
        <v/>
      </c>
      <c r="AG13" s="126" t="str">
        <f t="shared" si="13"/>
        <v/>
      </c>
      <c r="AH13" s="126" t="str">
        <f t="shared" si="14"/>
        <v/>
      </c>
      <c r="AI13" s="126" t="str">
        <f t="shared" si="15"/>
        <v/>
      </c>
      <c r="AJ13" s="126" t="str">
        <f t="shared" si="16"/>
        <v/>
      </c>
      <c r="AK13" s="126" t="str">
        <f t="shared" si="17"/>
        <v/>
      </c>
      <c r="AL13" s="14"/>
      <c r="AO13" s="21"/>
    </row>
    <row r="14" spans="1:42" ht="24.9" customHeight="1" x14ac:dyDescent="0.3">
      <c r="C14" s="21"/>
      <c r="G14" s="14">
        <v>3</v>
      </c>
      <c r="H14" s="5"/>
      <c r="I14" s="5"/>
      <c r="J14" s="5"/>
      <c r="K14" s="126" t="b">
        <f t="shared" si="0"/>
        <v>0</v>
      </c>
      <c r="L14" s="126" t="str">
        <f t="shared" si="1"/>
        <v/>
      </c>
      <c r="M14" s="126" t="str">
        <f t="shared" si="18"/>
        <v/>
      </c>
      <c r="N14" s="126" t="str">
        <f t="shared" si="19"/>
        <v/>
      </c>
      <c r="O14" s="126" t="str">
        <f t="shared" ref="O14:S45" si="22">IF(AND($K14,$M14&gt;=O$11),FIND(CHAR(1), SUBSTITUTE($H14,".", CHAR(1), O$11-1))+1,"")</f>
        <v/>
      </c>
      <c r="P14" s="126" t="str">
        <f t="shared" si="2"/>
        <v/>
      </c>
      <c r="Q14" s="126" t="str">
        <f t="shared" si="2"/>
        <v/>
      </c>
      <c r="R14" s="126" t="str">
        <f t="shared" si="2"/>
        <v/>
      </c>
      <c r="S14" s="126" t="str">
        <f t="shared" si="2"/>
        <v/>
      </c>
      <c r="T14" s="126">
        <f t="shared" si="3"/>
        <v>0</v>
      </c>
      <c r="U14" s="126">
        <f t="shared" si="4"/>
        <v>0</v>
      </c>
      <c r="V14" s="126">
        <f t="shared" si="5"/>
        <v>0</v>
      </c>
      <c r="W14" s="126">
        <f>IF(AND($K14,$M14&gt;W$11),R14-Q14-1,0)+IF(AND($K14,$M14=W$11),$L14-Q14+1,0)</f>
        <v>0</v>
      </c>
      <c r="X14" s="126">
        <f t="shared" si="6"/>
        <v>0</v>
      </c>
      <c r="Y14" s="126">
        <f t="shared" si="7"/>
        <v>0</v>
      </c>
      <c r="Z14" s="126">
        <f t="shared" si="20"/>
        <v>0</v>
      </c>
      <c r="AA14" s="126">
        <f t="shared" si="8"/>
        <v>0</v>
      </c>
      <c r="AB14" s="126">
        <f t="shared" si="9"/>
        <v>0</v>
      </c>
      <c r="AC14" s="126">
        <f t="shared" si="10"/>
        <v>0</v>
      </c>
      <c r="AD14" s="126">
        <f t="shared" si="11"/>
        <v>0</v>
      </c>
      <c r="AE14" s="126">
        <f t="shared" si="12"/>
        <v>0</v>
      </c>
      <c r="AF14" s="126" t="str">
        <f t="shared" si="21"/>
        <v/>
      </c>
      <c r="AG14" s="126" t="str">
        <f t="shared" si="13"/>
        <v/>
      </c>
      <c r="AH14" s="126" t="str">
        <f t="shared" si="14"/>
        <v/>
      </c>
      <c r="AI14" s="126" t="str">
        <f t="shared" si="15"/>
        <v/>
      </c>
      <c r="AJ14" s="126" t="str">
        <f t="shared" si="16"/>
        <v/>
      </c>
      <c r="AK14" s="126" t="str">
        <f t="shared" si="17"/>
        <v/>
      </c>
      <c r="AL14" s="14"/>
      <c r="AO14" s="21"/>
    </row>
    <row r="15" spans="1:42" ht="24.9" customHeight="1" x14ac:dyDescent="0.3">
      <c r="C15" s="21"/>
      <c r="G15" s="14">
        <v>4</v>
      </c>
      <c r="H15" s="5"/>
      <c r="I15" s="5"/>
      <c r="J15" s="5"/>
      <c r="K15" s="126" t="b">
        <f t="shared" si="0"/>
        <v>0</v>
      </c>
      <c r="L15" s="126" t="str">
        <f t="shared" si="1"/>
        <v/>
      </c>
      <c r="M15" s="126" t="str">
        <f t="shared" si="18"/>
        <v/>
      </c>
      <c r="N15" s="126" t="str">
        <f t="shared" si="19"/>
        <v/>
      </c>
      <c r="O15" s="126" t="str">
        <f t="shared" si="22"/>
        <v/>
      </c>
      <c r="P15" s="126" t="str">
        <f t="shared" si="2"/>
        <v/>
      </c>
      <c r="Q15" s="126" t="str">
        <f t="shared" si="2"/>
        <v/>
      </c>
      <c r="R15" s="126" t="str">
        <f t="shared" si="2"/>
        <v/>
      </c>
      <c r="S15" s="126" t="str">
        <f t="shared" si="2"/>
        <v/>
      </c>
      <c r="T15" s="126">
        <f t="shared" si="3"/>
        <v>0</v>
      </c>
      <c r="U15" s="126">
        <f t="shared" si="4"/>
        <v>0</v>
      </c>
      <c r="V15" s="126">
        <f t="shared" si="5"/>
        <v>0</v>
      </c>
      <c r="W15" s="126">
        <f>IF(AND($K15,$M15&gt;W$11),R15-Q15-1,0)+IF(AND($K15,$M15=W$11),$L15-Q15+1,0)</f>
        <v>0</v>
      </c>
      <c r="X15" s="126">
        <f t="shared" si="6"/>
        <v>0</v>
      </c>
      <c r="Y15" s="126">
        <f t="shared" si="7"/>
        <v>0</v>
      </c>
      <c r="Z15" s="126">
        <f t="shared" si="20"/>
        <v>0</v>
      </c>
      <c r="AA15" s="126">
        <f t="shared" si="8"/>
        <v>0</v>
      </c>
      <c r="AB15" s="126">
        <f t="shared" si="9"/>
        <v>0</v>
      </c>
      <c r="AC15" s="126">
        <f t="shared" si="10"/>
        <v>0</v>
      </c>
      <c r="AD15" s="126">
        <f t="shared" si="11"/>
        <v>0</v>
      </c>
      <c r="AE15" s="126">
        <f t="shared" si="12"/>
        <v>0</v>
      </c>
      <c r="AF15" s="126" t="str">
        <f t="shared" si="21"/>
        <v/>
      </c>
      <c r="AG15" s="126" t="str">
        <f t="shared" si="13"/>
        <v/>
      </c>
      <c r="AH15" s="126" t="str">
        <f t="shared" si="14"/>
        <v/>
      </c>
      <c r="AI15" s="126" t="str">
        <f t="shared" si="15"/>
        <v/>
      </c>
      <c r="AJ15" s="126" t="str">
        <f t="shared" si="16"/>
        <v/>
      </c>
      <c r="AK15" s="126" t="str">
        <f t="shared" si="17"/>
        <v/>
      </c>
      <c r="AL15" s="14"/>
      <c r="AO15" s="21"/>
    </row>
    <row r="16" spans="1:42" ht="24.9" customHeight="1" x14ac:dyDescent="0.3">
      <c r="C16" s="21"/>
      <c r="G16" s="14">
        <v>5</v>
      </c>
      <c r="H16" s="5"/>
      <c r="I16" s="5"/>
      <c r="J16" s="5"/>
      <c r="K16" s="126" t="b">
        <f t="shared" si="0"/>
        <v>0</v>
      </c>
      <c r="L16" s="126" t="str">
        <f t="shared" si="1"/>
        <v/>
      </c>
      <c r="M16" s="126" t="str">
        <f t="shared" si="18"/>
        <v/>
      </c>
      <c r="N16" s="126" t="str">
        <f t="shared" si="19"/>
        <v/>
      </c>
      <c r="O16" s="126" t="str">
        <f t="shared" si="22"/>
        <v/>
      </c>
      <c r="P16" s="126" t="str">
        <f t="shared" si="2"/>
        <v/>
      </c>
      <c r="Q16" s="126" t="str">
        <f t="shared" si="2"/>
        <v/>
      </c>
      <c r="R16" s="126" t="str">
        <f t="shared" si="2"/>
        <v/>
      </c>
      <c r="S16" s="126" t="str">
        <f t="shared" si="2"/>
        <v/>
      </c>
      <c r="T16" s="126">
        <f t="shared" si="3"/>
        <v>0</v>
      </c>
      <c r="U16" s="126">
        <f t="shared" si="4"/>
        <v>0</v>
      </c>
      <c r="V16" s="126">
        <f t="shared" si="5"/>
        <v>0</v>
      </c>
      <c r="W16" s="126">
        <f>IF(AND($K16,$M16&gt;W$11),R16-Q16-1,0)+IF(AND($K16,$M16=W$11),$L16-Q16+1,0)</f>
        <v>0</v>
      </c>
      <c r="X16" s="126">
        <f t="shared" si="6"/>
        <v>0</v>
      </c>
      <c r="Y16" s="126">
        <f t="shared" si="7"/>
        <v>0</v>
      </c>
      <c r="Z16" s="126">
        <f t="shared" si="20"/>
        <v>0</v>
      </c>
      <c r="AA16" s="126">
        <f t="shared" si="8"/>
        <v>0</v>
      </c>
      <c r="AB16" s="126">
        <f t="shared" si="9"/>
        <v>0</v>
      </c>
      <c r="AC16" s="126">
        <f t="shared" si="10"/>
        <v>0</v>
      </c>
      <c r="AD16" s="126">
        <f t="shared" si="11"/>
        <v>0</v>
      </c>
      <c r="AE16" s="126">
        <f t="shared" si="12"/>
        <v>0</v>
      </c>
      <c r="AF16" s="126" t="str">
        <f t="shared" si="21"/>
        <v/>
      </c>
      <c r="AG16" s="126" t="str">
        <f t="shared" si="13"/>
        <v/>
      </c>
      <c r="AH16" s="126" t="str">
        <f t="shared" si="14"/>
        <v/>
      </c>
      <c r="AI16" s="126" t="str">
        <f t="shared" si="15"/>
        <v/>
      </c>
      <c r="AJ16" s="126" t="str">
        <f t="shared" si="16"/>
        <v/>
      </c>
      <c r="AK16" s="126" t="str">
        <f t="shared" si="17"/>
        <v/>
      </c>
      <c r="AL16" s="14"/>
      <c r="AO16" s="21"/>
    </row>
    <row r="17" spans="3:41" ht="24.9" customHeight="1" x14ac:dyDescent="0.3">
      <c r="C17" s="21"/>
      <c r="G17" s="14">
        <v>6</v>
      </c>
      <c r="H17" s="5"/>
      <c r="I17" s="5"/>
      <c r="J17" s="5"/>
      <c r="K17" s="126" t="b">
        <f t="shared" si="0"/>
        <v>0</v>
      </c>
      <c r="L17" s="126" t="str">
        <f t="shared" si="1"/>
        <v/>
      </c>
      <c r="M17" s="126" t="str">
        <f t="shared" si="18"/>
        <v/>
      </c>
      <c r="N17" s="126" t="str">
        <f t="shared" si="19"/>
        <v/>
      </c>
      <c r="O17" s="126" t="str">
        <f t="shared" si="22"/>
        <v/>
      </c>
      <c r="P17" s="126" t="str">
        <f t="shared" si="2"/>
        <v/>
      </c>
      <c r="Q17" s="126" t="str">
        <f t="shared" si="2"/>
        <v/>
      </c>
      <c r="R17" s="126" t="str">
        <f t="shared" si="2"/>
        <v/>
      </c>
      <c r="S17" s="126" t="str">
        <f t="shared" si="2"/>
        <v/>
      </c>
      <c r="T17" s="126">
        <f t="shared" si="3"/>
        <v>0</v>
      </c>
      <c r="U17" s="126">
        <f t="shared" si="4"/>
        <v>0</v>
      </c>
      <c r="V17" s="126">
        <f t="shared" si="5"/>
        <v>0</v>
      </c>
      <c r="W17" s="126">
        <f t="shared" ref="W17:W80" si="23">IF(AND($K17,$M17&gt;W$11),R17-Q17-1,0)+IF(AND($K17,$M17=W$11),$L17-Q17+1,0)</f>
        <v>0</v>
      </c>
      <c r="X17" s="126">
        <f t="shared" si="6"/>
        <v>0</v>
      </c>
      <c r="Y17" s="126">
        <f t="shared" si="7"/>
        <v>0</v>
      </c>
      <c r="Z17" s="126">
        <f t="shared" si="20"/>
        <v>0</v>
      </c>
      <c r="AA17" s="126">
        <f t="shared" si="8"/>
        <v>0</v>
      </c>
      <c r="AB17" s="126">
        <f t="shared" si="9"/>
        <v>0</v>
      </c>
      <c r="AC17" s="126">
        <f t="shared" si="10"/>
        <v>0</v>
      </c>
      <c r="AD17" s="126">
        <f t="shared" si="11"/>
        <v>0</v>
      </c>
      <c r="AE17" s="126">
        <f t="shared" si="12"/>
        <v>0</v>
      </c>
      <c r="AF17" s="126" t="str">
        <f t="shared" si="21"/>
        <v/>
      </c>
      <c r="AG17" s="126" t="str">
        <f t="shared" si="13"/>
        <v/>
      </c>
      <c r="AH17" s="126" t="str">
        <f t="shared" si="14"/>
        <v/>
      </c>
      <c r="AI17" s="126" t="str">
        <f t="shared" si="15"/>
        <v/>
      </c>
      <c r="AJ17" s="126" t="str">
        <f t="shared" si="16"/>
        <v/>
      </c>
      <c r="AK17" s="126" t="str">
        <f t="shared" si="17"/>
        <v/>
      </c>
      <c r="AL17" s="14"/>
      <c r="AO17" s="21"/>
    </row>
    <row r="18" spans="3:41" ht="24.9" customHeight="1" x14ac:dyDescent="0.3">
      <c r="C18" s="21"/>
      <c r="G18" s="14">
        <v>7</v>
      </c>
      <c r="H18" s="5"/>
      <c r="I18" s="5"/>
      <c r="J18" s="5"/>
      <c r="K18" s="126" t="b">
        <f t="shared" si="0"/>
        <v>0</v>
      </c>
      <c r="L18" s="126" t="str">
        <f t="shared" si="1"/>
        <v/>
      </c>
      <c r="M18" s="126" t="str">
        <f t="shared" si="18"/>
        <v/>
      </c>
      <c r="N18" s="126" t="str">
        <f t="shared" si="19"/>
        <v/>
      </c>
      <c r="O18" s="126" t="str">
        <f t="shared" si="22"/>
        <v/>
      </c>
      <c r="P18" s="126" t="str">
        <f t="shared" si="2"/>
        <v/>
      </c>
      <c r="Q18" s="126" t="str">
        <f t="shared" si="2"/>
        <v/>
      </c>
      <c r="R18" s="126" t="str">
        <f t="shared" si="2"/>
        <v/>
      </c>
      <c r="S18" s="126" t="str">
        <f t="shared" si="2"/>
        <v/>
      </c>
      <c r="T18" s="126">
        <f t="shared" si="3"/>
        <v>0</v>
      </c>
      <c r="U18" s="126">
        <f t="shared" si="4"/>
        <v>0</v>
      </c>
      <c r="V18" s="126">
        <f t="shared" si="5"/>
        <v>0</v>
      </c>
      <c r="W18" s="126">
        <f t="shared" si="23"/>
        <v>0</v>
      </c>
      <c r="X18" s="126">
        <f t="shared" si="6"/>
        <v>0</v>
      </c>
      <c r="Y18" s="126">
        <f t="shared" si="7"/>
        <v>0</v>
      </c>
      <c r="Z18" s="126">
        <f t="shared" si="20"/>
        <v>0</v>
      </c>
      <c r="AA18" s="126">
        <f t="shared" si="8"/>
        <v>0</v>
      </c>
      <c r="AB18" s="126">
        <f t="shared" si="9"/>
        <v>0</v>
      </c>
      <c r="AC18" s="126">
        <f t="shared" si="10"/>
        <v>0</v>
      </c>
      <c r="AD18" s="126">
        <f t="shared" si="11"/>
        <v>0</v>
      </c>
      <c r="AE18" s="126">
        <f t="shared" si="12"/>
        <v>0</v>
      </c>
      <c r="AF18" s="126" t="str">
        <f t="shared" si="21"/>
        <v/>
      </c>
      <c r="AG18" s="126" t="str">
        <f t="shared" si="13"/>
        <v/>
      </c>
      <c r="AH18" s="126" t="str">
        <f t="shared" si="14"/>
        <v/>
      </c>
      <c r="AI18" s="126" t="str">
        <f t="shared" si="15"/>
        <v/>
      </c>
      <c r="AJ18" s="126" t="str">
        <f t="shared" si="16"/>
        <v/>
      </c>
      <c r="AK18" s="126" t="str">
        <f t="shared" si="17"/>
        <v/>
      </c>
      <c r="AL18" s="14"/>
      <c r="AO18" s="21"/>
    </row>
    <row r="19" spans="3:41" ht="24.9" customHeight="1" x14ac:dyDescent="0.3">
      <c r="C19" s="21"/>
      <c r="G19" s="14">
        <v>8</v>
      </c>
      <c r="H19" s="5"/>
      <c r="I19" s="5"/>
      <c r="J19" s="5"/>
      <c r="K19" s="126" t="b">
        <f t="shared" si="0"/>
        <v>0</v>
      </c>
      <c r="L19" s="126" t="str">
        <f t="shared" si="1"/>
        <v/>
      </c>
      <c r="M19" s="126" t="str">
        <f t="shared" si="18"/>
        <v/>
      </c>
      <c r="N19" s="126" t="str">
        <f t="shared" si="19"/>
        <v/>
      </c>
      <c r="O19" s="126" t="str">
        <f t="shared" si="22"/>
        <v/>
      </c>
      <c r="P19" s="126" t="str">
        <f t="shared" si="2"/>
        <v/>
      </c>
      <c r="Q19" s="126" t="str">
        <f t="shared" si="2"/>
        <v/>
      </c>
      <c r="R19" s="126" t="str">
        <f t="shared" si="2"/>
        <v/>
      </c>
      <c r="S19" s="126" t="str">
        <f t="shared" si="2"/>
        <v/>
      </c>
      <c r="T19" s="126">
        <f t="shared" si="3"/>
        <v>0</v>
      </c>
      <c r="U19" s="126">
        <f t="shared" si="4"/>
        <v>0</v>
      </c>
      <c r="V19" s="126">
        <f t="shared" si="5"/>
        <v>0</v>
      </c>
      <c r="W19" s="126">
        <f t="shared" si="23"/>
        <v>0</v>
      </c>
      <c r="X19" s="126">
        <f t="shared" si="6"/>
        <v>0</v>
      </c>
      <c r="Y19" s="126">
        <f t="shared" si="7"/>
        <v>0</v>
      </c>
      <c r="Z19" s="126">
        <f t="shared" si="20"/>
        <v>0</v>
      </c>
      <c r="AA19" s="126">
        <f t="shared" si="8"/>
        <v>0</v>
      </c>
      <c r="AB19" s="126">
        <f t="shared" si="9"/>
        <v>0</v>
      </c>
      <c r="AC19" s="126">
        <f t="shared" si="10"/>
        <v>0</v>
      </c>
      <c r="AD19" s="126">
        <f t="shared" si="11"/>
        <v>0</v>
      </c>
      <c r="AE19" s="126">
        <f t="shared" si="12"/>
        <v>0</v>
      </c>
      <c r="AF19" s="126" t="str">
        <f t="shared" si="21"/>
        <v/>
      </c>
      <c r="AG19" s="126" t="str">
        <f t="shared" si="13"/>
        <v/>
      </c>
      <c r="AH19" s="126" t="str">
        <f t="shared" si="14"/>
        <v/>
      </c>
      <c r="AI19" s="126" t="str">
        <f t="shared" si="15"/>
        <v/>
      </c>
      <c r="AJ19" s="126" t="str">
        <f t="shared" si="16"/>
        <v/>
      </c>
      <c r="AK19" s="126" t="str">
        <f t="shared" si="17"/>
        <v/>
      </c>
      <c r="AL19" s="14"/>
      <c r="AO19" s="21"/>
    </row>
    <row r="20" spans="3:41" ht="24.9" customHeight="1" x14ac:dyDescent="0.3">
      <c r="C20" s="21"/>
      <c r="G20" s="14">
        <v>9</v>
      </c>
      <c r="H20" s="5"/>
      <c r="I20" s="5"/>
      <c r="J20" s="5"/>
      <c r="K20" s="126" t="b">
        <f t="shared" si="0"/>
        <v>0</v>
      </c>
      <c r="L20" s="126" t="str">
        <f t="shared" si="1"/>
        <v/>
      </c>
      <c r="M20" s="126" t="str">
        <f t="shared" si="18"/>
        <v/>
      </c>
      <c r="N20" s="126" t="str">
        <f t="shared" si="19"/>
        <v/>
      </c>
      <c r="O20" s="126" t="str">
        <f t="shared" si="22"/>
        <v/>
      </c>
      <c r="P20" s="126" t="str">
        <f t="shared" si="2"/>
        <v/>
      </c>
      <c r="Q20" s="126" t="str">
        <f t="shared" si="2"/>
        <v/>
      </c>
      <c r="R20" s="126" t="str">
        <f t="shared" si="2"/>
        <v/>
      </c>
      <c r="S20" s="126" t="str">
        <f t="shared" si="2"/>
        <v/>
      </c>
      <c r="T20" s="126">
        <f t="shared" si="3"/>
        <v>0</v>
      </c>
      <c r="U20" s="126">
        <f t="shared" si="4"/>
        <v>0</v>
      </c>
      <c r="V20" s="126">
        <f t="shared" si="5"/>
        <v>0</v>
      </c>
      <c r="W20" s="126">
        <f t="shared" si="23"/>
        <v>0</v>
      </c>
      <c r="X20" s="126">
        <f t="shared" si="6"/>
        <v>0</v>
      </c>
      <c r="Y20" s="126">
        <f t="shared" si="7"/>
        <v>0</v>
      </c>
      <c r="Z20" s="126">
        <f t="shared" si="20"/>
        <v>0</v>
      </c>
      <c r="AA20" s="126">
        <f t="shared" si="8"/>
        <v>0</v>
      </c>
      <c r="AB20" s="126">
        <f t="shared" si="9"/>
        <v>0</v>
      </c>
      <c r="AC20" s="126">
        <f t="shared" si="10"/>
        <v>0</v>
      </c>
      <c r="AD20" s="126">
        <f t="shared" si="11"/>
        <v>0</v>
      </c>
      <c r="AE20" s="126">
        <f t="shared" si="12"/>
        <v>0</v>
      </c>
      <c r="AF20" s="126" t="str">
        <f t="shared" si="21"/>
        <v/>
      </c>
      <c r="AG20" s="126" t="str">
        <f t="shared" si="13"/>
        <v/>
      </c>
      <c r="AH20" s="126" t="str">
        <f t="shared" si="14"/>
        <v/>
      </c>
      <c r="AI20" s="126" t="str">
        <f t="shared" si="15"/>
        <v/>
      </c>
      <c r="AJ20" s="126" t="str">
        <f t="shared" si="16"/>
        <v/>
      </c>
      <c r="AK20" s="126" t="str">
        <f t="shared" si="17"/>
        <v/>
      </c>
      <c r="AL20" s="14"/>
      <c r="AO20" s="21"/>
    </row>
    <row r="21" spans="3:41" ht="24.9" customHeight="1" x14ac:dyDescent="0.3">
      <c r="C21" s="21"/>
      <c r="G21" s="14">
        <v>10</v>
      </c>
      <c r="H21" s="5"/>
      <c r="I21" s="5"/>
      <c r="J21" s="5"/>
      <c r="K21" s="126" t="b">
        <f t="shared" si="0"/>
        <v>0</v>
      </c>
      <c r="L21" s="126" t="str">
        <f t="shared" si="1"/>
        <v/>
      </c>
      <c r="M21" s="126" t="str">
        <f t="shared" si="18"/>
        <v/>
      </c>
      <c r="N21" s="126" t="str">
        <f t="shared" si="19"/>
        <v/>
      </c>
      <c r="O21" s="126" t="str">
        <f t="shared" si="22"/>
        <v/>
      </c>
      <c r="P21" s="126" t="str">
        <f t="shared" si="2"/>
        <v/>
      </c>
      <c r="Q21" s="126" t="str">
        <f t="shared" si="2"/>
        <v/>
      </c>
      <c r="R21" s="126" t="str">
        <f t="shared" si="2"/>
        <v/>
      </c>
      <c r="S21" s="126" t="str">
        <f t="shared" si="2"/>
        <v/>
      </c>
      <c r="T21" s="126">
        <f t="shared" si="3"/>
        <v>0</v>
      </c>
      <c r="U21" s="126">
        <f t="shared" si="4"/>
        <v>0</v>
      </c>
      <c r="V21" s="126">
        <f t="shared" si="5"/>
        <v>0</v>
      </c>
      <c r="W21" s="126">
        <f t="shared" si="23"/>
        <v>0</v>
      </c>
      <c r="X21" s="126">
        <f t="shared" si="6"/>
        <v>0</v>
      </c>
      <c r="Y21" s="126">
        <f t="shared" si="7"/>
        <v>0</v>
      </c>
      <c r="Z21" s="126">
        <f t="shared" si="20"/>
        <v>0</v>
      </c>
      <c r="AA21" s="126">
        <f t="shared" si="8"/>
        <v>0</v>
      </c>
      <c r="AB21" s="126">
        <f t="shared" si="9"/>
        <v>0</v>
      </c>
      <c r="AC21" s="126">
        <f t="shared" si="10"/>
        <v>0</v>
      </c>
      <c r="AD21" s="126">
        <f t="shared" si="11"/>
        <v>0</v>
      </c>
      <c r="AE21" s="126">
        <f t="shared" si="12"/>
        <v>0</v>
      </c>
      <c r="AF21" s="126" t="str">
        <f t="shared" si="21"/>
        <v/>
      </c>
      <c r="AG21" s="126" t="str">
        <f t="shared" si="13"/>
        <v/>
      </c>
      <c r="AH21" s="126" t="str">
        <f t="shared" si="14"/>
        <v/>
      </c>
      <c r="AI21" s="126" t="str">
        <f t="shared" si="15"/>
        <v/>
      </c>
      <c r="AJ21" s="126" t="str">
        <f t="shared" si="16"/>
        <v/>
      </c>
      <c r="AK21" s="126" t="str">
        <f t="shared" si="17"/>
        <v/>
      </c>
      <c r="AL21" s="14"/>
      <c r="AO21" s="21"/>
    </row>
    <row r="22" spans="3:41" ht="24.9" customHeight="1" x14ac:dyDescent="0.3">
      <c r="C22" s="21"/>
      <c r="G22" s="14">
        <v>11</v>
      </c>
      <c r="H22" s="5"/>
      <c r="I22" s="5"/>
      <c r="J22" s="5"/>
      <c r="K22" s="126" t="b">
        <f t="shared" si="0"/>
        <v>0</v>
      </c>
      <c r="L22" s="126" t="str">
        <f t="shared" si="1"/>
        <v/>
      </c>
      <c r="M22" s="126" t="str">
        <f t="shared" si="18"/>
        <v/>
      </c>
      <c r="N22" s="126" t="str">
        <f t="shared" si="19"/>
        <v/>
      </c>
      <c r="O22" s="126" t="str">
        <f t="shared" si="22"/>
        <v/>
      </c>
      <c r="P22" s="126" t="str">
        <f t="shared" si="2"/>
        <v/>
      </c>
      <c r="Q22" s="126" t="str">
        <f t="shared" si="2"/>
        <v/>
      </c>
      <c r="R22" s="126" t="str">
        <f t="shared" si="2"/>
        <v/>
      </c>
      <c r="S22" s="126" t="str">
        <f t="shared" si="2"/>
        <v/>
      </c>
      <c r="T22" s="126">
        <f t="shared" si="3"/>
        <v>0</v>
      </c>
      <c r="U22" s="126">
        <f t="shared" si="4"/>
        <v>0</v>
      </c>
      <c r="V22" s="126">
        <f t="shared" si="5"/>
        <v>0</v>
      </c>
      <c r="W22" s="126">
        <f t="shared" si="23"/>
        <v>0</v>
      </c>
      <c r="X22" s="126">
        <f t="shared" si="6"/>
        <v>0</v>
      </c>
      <c r="Y22" s="126">
        <f t="shared" si="7"/>
        <v>0</v>
      </c>
      <c r="Z22" s="126">
        <f t="shared" si="20"/>
        <v>0</v>
      </c>
      <c r="AA22" s="126">
        <f t="shared" si="8"/>
        <v>0</v>
      </c>
      <c r="AB22" s="126">
        <f t="shared" si="9"/>
        <v>0</v>
      </c>
      <c r="AC22" s="126">
        <f t="shared" si="10"/>
        <v>0</v>
      </c>
      <c r="AD22" s="126">
        <f t="shared" si="11"/>
        <v>0</v>
      </c>
      <c r="AE22" s="126">
        <f t="shared" si="12"/>
        <v>0</v>
      </c>
      <c r="AF22" s="126" t="str">
        <f t="shared" si="21"/>
        <v/>
      </c>
      <c r="AG22" s="126" t="str">
        <f t="shared" si="13"/>
        <v/>
      </c>
      <c r="AH22" s="126" t="str">
        <f t="shared" si="14"/>
        <v/>
      </c>
      <c r="AI22" s="126" t="str">
        <f t="shared" si="15"/>
        <v/>
      </c>
      <c r="AJ22" s="126" t="str">
        <f t="shared" si="16"/>
        <v/>
      </c>
      <c r="AK22" s="126" t="str">
        <f t="shared" si="17"/>
        <v/>
      </c>
      <c r="AL22" s="14"/>
      <c r="AO22" s="21"/>
    </row>
    <row r="23" spans="3:41" ht="24.9" customHeight="1" x14ac:dyDescent="0.3">
      <c r="C23" s="21"/>
      <c r="G23" s="14">
        <v>12</v>
      </c>
      <c r="H23" s="5"/>
      <c r="I23" s="5"/>
      <c r="J23" s="5"/>
      <c r="K23" s="126" t="b">
        <f t="shared" si="0"/>
        <v>0</v>
      </c>
      <c r="L23" s="126" t="str">
        <f t="shared" si="1"/>
        <v/>
      </c>
      <c r="M23" s="126" t="str">
        <f t="shared" si="18"/>
        <v/>
      </c>
      <c r="N23" s="126" t="str">
        <f t="shared" si="19"/>
        <v/>
      </c>
      <c r="O23" s="126" t="str">
        <f t="shared" si="22"/>
        <v/>
      </c>
      <c r="P23" s="126" t="str">
        <f t="shared" si="2"/>
        <v/>
      </c>
      <c r="Q23" s="126" t="str">
        <f t="shared" si="2"/>
        <v/>
      </c>
      <c r="R23" s="126" t="str">
        <f t="shared" si="2"/>
        <v/>
      </c>
      <c r="S23" s="126" t="str">
        <f t="shared" si="2"/>
        <v/>
      </c>
      <c r="T23" s="126">
        <f t="shared" si="3"/>
        <v>0</v>
      </c>
      <c r="U23" s="126">
        <f t="shared" si="4"/>
        <v>0</v>
      </c>
      <c r="V23" s="126">
        <f t="shared" si="5"/>
        <v>0</v>
      </c>
      <c r="W23" s="126">
        <f t="shared" si="23"/>
        <v>0</v>
      </c>
      <c r="X23" s="126">
        <f t="shared" si="6"/>
        <v>0</v>
      </c>
      <c r="Y23" s="126">
        <f t="shared" si="7"/>
        <v>0</v>
      </c>
      <c r="Z23" s="126">
        <f t="shared" si="20"/>
        <v>0</v>
      </c>
      <c r="AA23" s="126">
        <f t="shared" si="8"/>
        <v>0</v>
      </c>
      <c r="AB23" s="126">
        <f t="shared" si="9"/>
        <v>0</v>
      </c>
      <c r="AC23" s="126">
        <f t="shared" si="10"/>
        <v>0</v>
      </c>
      <c r="AD23" s="126">
        <f t="shared" si="11"/>
        <v>0</v>
      </c>
      <c r="AE23" s="126">
        <f t="shared" si="12"/>
        <v>0</v>
      </c>
      <c r="AF23" s="126" t="str">
        <f t="shared" si="21"/>
        <v/>
      </c>
      <c r="AG23" s="126" t="str">
        <f t="shared" si="13"/>
        <v/>
      </c>
      <c r="AH23" s="126" t="str">
        <f t="shared" si="14"/>
        <v/>
      </c>
      <c r="AI23" s="126" t="str">
        <f t="shared" si="15"/>
        <v/>
      </c>
      <c r="AJ23" s="126" t="str">
        <f t="shared" si="16"/>
        <v/>
      </c>
      <c r="AK23" s="126" t="str">
        <f t="shared" si="17"/>
        <v/>
      </c>
      <c r="AL23" s="14"/>
      <c r="AO23" s="21"/>
    </row>
    <row r="24" spans="3:41" ht="24.9" customHeight="1" x14ac:dyDescent="0.3">
      <c r="C24" s="21"/>
      <c r="G24" s="14">
        <v>13</v>
      </c>
      <c r="H24" s="5"/>
      <c r="I24" s="5"/>
      <c r="J24" s="5"/>
      <c r="K24" s="126" t="b">
        <f t="shared" si="0"/>
        <v>0</v>
      </c>
      <c r="L24" s="126" t="str">
        <f t="shared" si="1"/>
        <v/>
      </c>
      <c r="M24" s="126" t="str">
        <f t="shared" si="18"/>
        <v/>
      </c>
      <c r="N24" s="126" t="str">
        <f t="shared" si="19"/>
        <v/>
      </c>
      <c r="O24" s="126" t="str">
        <f t="shared" si="22"/>
        <v/>
      </c>
      <c r="P24" s="126" t="str">
        <f t="shared" si="2"/>
        <v/>
      </c>
      <c r="Q24" s="126" t="str">
        <f t="shared" si="2"/>
        <v/>
      </c>
      <c r="R24" s="126" t="str">
        <f t="shared" si="2"/>
        <v/>
      </c>
      <c r="S24" s="126" t="str">
        <f t="shared" si="2"/>
        <v/>
      </c>
      <c r="T24" s="126">
        <f t="shared" si="3"/>
        <v>0</v>
      </c>
      <c r="U24" s="126">
        <f t="shared" si="4"/>
        <v>0</v>
      </c>
      <c r="V24" s="126">
        <f t="shared" si="5"/>
        <v>0</v>
      </c>
      <c r="W24" s="126">
        <f t="shared" si="23"/>
        <v>0</v>
      </c>
      <c r="X24" s="126">
        <f t="shared" si="6"/>
        <v>0</v>
      </c>
      <c r="Y24" s="126">
        <f t="shared" si="7"/>
        <v>0</v>
      </c>
      <c r="Z24" s="126">
        <f t="shared" si="20"/>
        <v>0</v>
      </c>
      <c r="AA24" s="126">
        <f t="shared" si="8"/>
        <v>0</v>
      </c>
      <c r="AB24" s="126">
        <f t="shared" si="9"/>
        <v>0</v>
      </c>
      <c r="AC24" s="126">
        <f t="shared" si="10"/>
        <v>0</v>
      </c>
      <c r="AD24" s="126">
        <f t="shared" si="11"/>
        <v>0</v>
      </c>
      <c r="AE24" s="126">
        <f t="shared" si="12"/>
        <v>0</v>
      </c>
      <c r="AF24" s="126" t="str">
        <f t="shared" si="21"/>
        <v/>
      </c>
      <c r="AG24" s="126" t="str">
        <f t="shared" si="13"/>
        <v/>
      </c>
      <c r="AH24" s="126" t="str">
        <f t="shared" si="14"/>
        <v/>
      </c>
      <c r="AI24" s="126" t="str">
        <f t="shared" si="15"/>
        <v/>
      </c>
      <c r="AJ24" s="126" t="str">
        <f t="shared" si="16"/>
        <v/>
      </c>
      <c r="AK24" s="126" t="str">
        <f t="shared" si="17"/>
        <v/>
      </c>
      <c r="AL24" s="14"/>
      <c r="AO24" s="21"/>
    </row>
    <row r="25" spans="3:41" ht="24.9" customHeight="1" x14ac:dyDescent="0.3">
      <c r="C25" s="21"/>
      <c r="G25" s="14">
        <v>14</v>
      </c>
      <c r="H25" s="5"/>
      <c r="I25" s="5"/>
      <c r="J25" s="5"/>
      <c r="K25" s="126" t="b">
        <f t="shared" si="0"/>
        <v>0</v>
      </c>
      <c r="L25" s="126" t="str">
        <f t="shared" si="1"/>
        <v/>
      </c>
      <c r="M25" s="126" t="str">
        <f t="shared" si="18"/>
        <v/>
      </c>
      <c r="N25" s="126" t="str">
        <f t="shared" si="19"/>
        <v/>
      </c>
      <c r="O25" s="126" t="str">
        <f t="shared" si="22"/>
        <v/>
      </c>
      <c r="P25" s="126" t="str">
        <f t="shared" si="2"/>
        <v/>
      </c>
      <c r="Q25" s="126" t="str">
        <f t="shared" si="2"/>
        <v/>
      </c>
      <c r="R25" s="126" t="str">
        <f t="shared" si="2"/>
        <v/>
      </c>
      <c r="S25" s="126" t="str">
        <f t="shared" si="2"/>
        <v/>
      </c>
      <c r="T25" s="126">
        <f t="shared" si="3"/>
        <v>0</v>
      </c>
      <c r="U25" s="126">
        <f t="shared" si="4"/>
        <v>0</v>
      </c>
      <c r="V25" s="126">
        <f t="shared" si="5"/>
        <v>0</v>
      </c>
      <c r="W25" s="126">
        <f t="shared" si="23"/>
        <v>0</v>
      </c>
      <c r="X25" s="126">
        <f t="shared" si="6"/>
        <v>0</v>
      </c>
      <c r="Y25" s="126">
        <f t="shared" si="7"/>
        <v>0</v>
      </c>
      <c r="Z25" s="126">
        <f t="shared" si="20"/>
        <v>0</v>
      </c>
      <c r="AA25" s="126">
        <f t="shared" si="8"/>
        <v>0</v>
      </c>
      <c r="AB25" s="126">
        <f t="shared" si="9"/>
        <v>0</v>
      </c>
      <c r="AC25" s="126">
        <f t="shared" si="10"/>
        <v>0</v>
      </c>
      <c r="AD25" s="126">
        <f t="shared" si="11"/>
        <v>0</v>
      </c>
      <c r="AE25" s="126">
        <f t="shared" si="12"/>
        <v>0</v>
      </c>
      <c r="AF25" s="126" t="str">
        <f t="shared" si="21"/>
        <v/>
      </c>
      <c r="AG25" s="126" t="str">
        <f t="shared" si="13"/>
        <v/>
      </c>
      <c r="AH25" s="126" t="str">
        <f t="shared" si="14"/>
        <v/>
      </c>
      <c r="AI25" s="126" t="str">
        <f t="shared" si="15"/>
        <v/>
      </c>
      <c r="AJ25" s="126" t="str">
        <f t="shared" si="16"/>
        <v/>
      </c>
      <c r="AK25" s="126" t="str">
        <f t="shared" si="17"/>
        <v/>
      </c>
      <c r="AL25" s="14"/>
      <c r="AO25" s="21"/>
    </row>
    <row r="26" spans="3:41" ht="24.9" customHeight="1" x14ac:dyDescent="0.3">
      <c r="C26" s="21"/>
      <c r="G26" s="14">
        <v>15</v>
      </c>
      <c r="H26" s="5"/>
      <c r="I26" s="5"/>
      <c r="J26" s="5"/>
      <c r="K26" s="126" t="b">
        <f t="shared" si="0"/>
        <v>0</v>
      </c>
      <c r="L26" s="126" t="str">
        <f t="shared" si="1"/>
        <v/>
      </c>
      <c r="M26" s="126" t="str">
        <f t="shared" si="18"/>
        <v/>
      </c>
      <c r="N26" s="126" t="str">
        <f t="shared" si="19"/>
        <v/>
      </c>
      <c r="O26" s="126" t="str">
        <f t="shared" si="22"/>
        <v/>
      </c>
      <c r="P26" s="126" t="str">
        <f t="shared" si="2"/>
        <v/>
      </c>
      <c r="Q26" s="126" t="str">
        <f t="shared" si="2"/>
        <v/>
      </c>
      <c r="R26" s="126" t="str">
        <f t="shared" si="2"/>
        <v/>
      </c>
      <c r="S26" s="126" t="str">
        <f t="shared" si="2"/>
        <v/>
      </c>
      <c r="T26" s="126">
        <f t="shared" si="3"/>
        <v>0</v>
      </c>
      <c r="U26" s="126">
        <f t="shared" si="4"/>
        <v>0</v>
      </c>
      <c r="V26" s="126">
        <f t="shared" si="5"/>
        <v>0</v>
      </c>
      <c r="W26" s="126">
        <f t="shared" si="23"/>
        <v>0</v>
      </c>
      <c r="X26" s="126">
        <f t="shared" si="6"/>
        <v>0</v>
      </c>
      <c r="Y26" s="126">
        <f t="shared" si="7"/>
        <v>0</v>
      </c>
      <c r="Z26" s="126">
        <f t="shared" si="20"/>
        <v>0</v>
      </c>
      <c r="AA26" s="126">
        <f t="shared" si="8"/>
        <v>0</v>
      </c>
      <c r="AB26" s="126">
        <f t="shared" si="9"/>
        <v>0</v>
      </c>
      <c r="AC26" s="126">
        <f t="shared" si="10"/>
        <v>0</v>
      </c>
      <c r="AD26" s="126">
        <f t="shared" si="11"/>
        <v>0</v>
      </c>
      <c r="AE26" s="126">
        <f t="shared" si="12"/>
        <v>0</v>
      </c>
      <c r="AF26" s="126" t="str">
        <f t="shared" si="21"/>
        <v/>
      </c>
      <c r="AG26" s="126" t="str">
        <f t="shared" si="13"/>
        <v/>
      </c>
      <c r="AH26" s="126" t="str">
        <f t="shared" si="14"/>
        <v/>
      </c>
      <c r="AI26" s="126" t="str">
        <f t="shared" si="15"/>
        <v/>
      </c>
      <c r="AJ26" s="126" t="str">
        <f t="shared" si="16"/>
        <v/>
      </c>
      <c r="AK26" s="126" t="str">
        <f t="shared" si="17"/>
        <v/>
      </c>
      <c r="AL26" s="14"/>
      <c r="AO26" s="21"/>
    </row>
    <row r="27" spans="3:41" ht="24.9" customHeight="1" x14ac:dyDescent="0.3">
      <c r="C27" s="21"/>
      <c r="G27" s="14">
        <v>16</v>
      </c>
      <c r="H27" s="5"/>
      <c r="I27" s="5"/>
      <c r="J27" s="5"/>
      <c r="K27" s="126" t="b">
        <f t="shared" si="0"/>
        <v>0</v>
      </c>
      <c r="L27" s="126" t="str">
        <f t="shared" si="1"/>
        <v/>
      </c>
      <c r="M27" s="126" t="str">
        <f t="shared" si="18"/>
        <v/>
      </c>
      <c r="N27" s="126" t="str">
        <f t="shared" si="19"/>
        <v/>
      </c>
      <c r="O27" s="126" t="str">
        <f t="shared" si="22"/>
        <v/>
      </c>
      <c r="P27" s="126" t="str">
        <f t="shared" si="2"/>
        <v/>
      </c>
      <c r="Q27" s="126" t="str">
        <f t="shared" si="2"/>
        <v/>
      </c>
      <c r="R27" s="126" t="str">
        <f t="shared" si="2"/>
        <v/>
      </c>
      <c r="S27" s="126" t="str">
        <f t="shared" si="2"/>
        <v/>
      </c>
      <c r="T27" s="126">
        <f t="shared" si="3"/>
        <v>0</v>
      </c>
      <c r="U27" s="126">
        <f t="shared" si="4"/>
        <v>0</v>
      </c>
      <c r="V27" s="126">
        <f t="shared" si="5"/>
        <v>0</v>
      </c>
      <c r="W27" s="126">
        <f t="shared" si="23"/>
        <v>0</v>
      </c>
      <c r="X27" s="126">
        <f t="shared" si="6"/>
        <v>0</v>
      </c>
      <c r="Y27" s="126">
        <f t="shared" si="7"/>
        <v>0</v>
      </c>
      <c r="Z27" s="126">
        <f t="shared" si="20"/>
        <v>0</v>
      </c>
      <c r="AA27" s="126">
        <f t="shared" si="8"/>
        <v>0</v>
      </c>
      <c r="AB27" s="126">
        <f t="shared" si="9"/>
        <v>0</v>
      </c>
      <c r="AC27" s="126">
        <f t="shared" si="10"/>
        <v>0</v>
      </c>
      <c r="AD27" s="126">
        <f t="shared" si="11"/>
        <v>0</v>
      </c>
      <c r="AE27" s="126">
        <f t="shared" si="12"/>
        <v>0</v>
      </c>
      <c r="AF27" s="126" t="str">
        <f t="shared" si="21"/>
        <v/>
      </c>
      <c r="AG27" s="126" t="str">
        <f t="shared" si="13"/>
        <v/>
      </c>
      <c r="AH27" s="126" t="str">
        <f t="shared" si="14"/>
        <v/>
      </c>
      <c r="AI27" s="126" t="str">
        <f t="shared" si="15"/>
        <v/>
      </c>
      <c r="AJ27" s="126" t="str">
        <f t="shared" si="16"/>
        <v/>
      </c>
      <c r="AK27" s="126" t="str">
        <f t="shared" si="17"/>
        <v/>
      </c>
      <c r="AL27" s="14"/>
      <c r="AO27" s="21"/>
    </row>
    <row r="28" spans="3:41" ht="24.9" customHeight="1" x14ac:dyDescent="0.3">
      <c r="C28" s="21"/>
      <c r="G28" s="14">
        <v>17</v>
      </c>
      <c r="H28" s="5"/>
      <c r="I28" s="5"/>
      <c r="J28" s="5"/>
      <c r="K28" s="126" t="b">
        <f t="shared" si="0"/>
        <v>0</v>
      </c>
      <c r="L28" s="126" t="str">
        <f t="shared" si="1"/>
        <v/>
      </c>
      <c r="M28" s="126" t="str">
        <f t="shared" si="18"/>
        <v/>
      </c>
      <c r="N28" s="126" t="str">
        <f t="shared" si="19"/>
        <v/>
      </c>
      <c r="O28" s="126" t="str">
        <f t="shared" si="22"/>
        <v/>
      </c>
      <c r="P28" s="126" t="str">
        <f t="shared" si="22"/>
        <v/>
      </c>
      <c r="Q28" s="126" t="str">
        <f t="shared" si="22"/>
        <v/>
      </c>
      <c r="R28" s="126" t="str">
        <f t="shared" si="22"/>
        <v/>
      </c>
      <c r="S28" s="126" t="str">
        <f t="shared" si="22"/>
        <v/>
      </c>
      <c r="T28" s="126">
        <f t="shared" si="3"/>
        <v>0</v>
      </c>
      <c r="U28" s="126">
        <f t="shared" si="4"/>
        <v>0</v>
      </c>
      <c r="V28" s="126">
        <f t="shared" si="5"/>
        <v>0</v>
      </c>
      <c r="W28" s="126">
        <f t="shared" si="23"/>
        <v>0</v>
      </c>
      <c r="X28" s="126">
        <f t="shared" si="6"/>
        <v>0</v>
      </c>
      <c r="Y28" s="126">
        <f t="shared" si="7"/>
        <v>0</v>
      </c>
      <c r="Z28" s="126">
        <f t="shared" si="20"/>
        <v>0</v>
      </c>
      <c r="AA28" s="126">
        <f t="shared" si="8"/>
        <v>0</v>
      </c>
      <c r="AB28" s="126">
        <f t="shared" si="9"/>
        <v>0</v>
      </c>
      <c r="AC28" s="126">
        <f t="shared" si="10"/>
        <v>0</v>
      </c>
      <c r="AD28" s="126">
        <f t="shared" si="11"/>
        <v>0</v>
      </c>
      <c r="AE28" s="126">
        <f t="shared" si="12"/>
        <v>0</v>
      </c>
      <c r="AF28" s="126" t="str">
        <f t="shared" si="21"/>
        <v/>
      </c>
      <c r="AG28" s="126" t="str">
        <f t="shared" si="13"/>
        <v/>
      </c>
      <c r="AH28" s="126" t="str">
        <f t="shared" si="14"/>
        <v/>
      </c>
      <c r="AI28" s="126" t="str">
        <f t="shared" si="15"/>
        <v/>
      </c>
      <c r="AJ28" s="126" t="str">
        <f t="shared" si="16"/>
        <v/>
      </c>
      <c r="AK28" s="126" t="str">
        <f t="shared" si="17"/>
        <v/>
      </c>
      <c r="AL28" s="14"/>
      <c r="AO28" s="21"/>
    </row>
    <row r="29" spans="3:41" ht="24.9" customHeight="1" x14ac:dyDescent="0.3">
      <c r="C29" s="21"/>
      <c r="G29" s="14">
        <v>18</v>
      </c>
      <c r="H29" s="5"/>
      <c r="I29" s="5"/>
      <c r="J29" s="5"/>
      <c r="K29" s="126" t="b">
        <f t="shared" si="0"/>
        <v>0</v>
      </c>
      <c r="L29" s="126" t="str">
        <f t="shared" si="1"/>
        <v/>
      </c>
      <c r="M29" s="126" t="str">
        <f t="shared" si="18"/>
        <v/>
      </c>
      <c r="N29" s="126" t="str">
        <f t="shared" si="19"/>
        <v/>
      </c>
      <c r="O29" s="126" t="str">
        <f t="shared" si="22"/>
        <v/>
      </c>
      <c r="P29" s="126" t="str">
        <f t="shared" si="22"/>
        <v/>
      </c>
      <c r="Q29" s="126" t="str">
        <f t="shared" si="22"/>
        <v/>
      </c>
      <c r="R29" s="126" t="str">
        <f t="shared" si="22"/>
        <v/>
      </c>
      <c r="S29" s="126" t="str">
        <f t="shared" si="22"/>
        <v/>
      </c>
      <c r="T29" s="126">
        <f t="shared" si="3"/>
        <v>0</v>
      </c>
      <c r="U29" s="126">
        <f t="shared" si="4"/>
        <v>0</v>
      </c>
      <c r="V29" s="126">
        <f t="shared" si="5"/>
        <v>0</v>
      </c>
      <c r="W29" s="126">
        <f t="shared" si="23"/>
        <v>0</v>
      </c>
      <c r="X29" s="126">
        <f t="shared" si="6"/>
        <v>0</v>
      </c>
      <c r="Y29" s="126">
        <f t="shared" si="7"/>
        <v>0</v>
      </c>
      <c r="Z29" s="126">
        <f t="shared" si="20"/>
        <v>0</v>
      </c>
      <c r="AA29" s="126">
        <f t="shared" si="8"/>
        <v>0</v>
      </c>
      <c r="AB29" s="126">
        <f t="shared" si="9"/>
        <v>0</v>
      </c>
      <c r="AC29" s="126">
        <f t="shared" si="10"/>
        <v>0</v>
      </c>
      <c r="AD29" s="126">
        <f t="shared" si="11"/>
        <v>0</v>
      </c>
      <c r="AE29" s="126">
        <f t="shared" si="12"/>
        <v>0</v>
      </c>
      <c r="AF29" s="126" t="str">
        <f t="shared" si="21"/>
        <v/>
      </c>
      <c r="AG29" s="126" t="str">
        <f t="shared" si="13"/>
        <v/>
      </c>
      <c r="AH29" s="126" t="str">
        <f t="shared" si="14"/>
        <v/>
      </c>
      <c r="AI29" s="126" t="str">
        <f t="shared" si="15"/>
        <v/>
      </c>
      <c r="AJ29" s="126" t="str">
        <f t="shared" si="16"/>
        <v/>
      </c>
      <c r="AK29" s="126" t="str">
        <f t="shared" si="17"/>
        <v/>
      </c>
      <c r="AL29" s="14"/>
      <c r="AO29" s="21"/>
    </row>
    <row r="30" spans="3:41" ht="24.9" customHeight="1" x14ac:dyDescent="0.3">
      <c r="C30" s="21"/>
      <c r="G30" s="14">
        <v>19</v>
      </c>
      <c r="H30" s="5"/>
      <c r="I30" s="5"/>
      <c r="J30" s="5"/>
      <c r="K30" s="126" t="b">
        <f t="shared" si="0"/>
        <v>0</v>
      </c>
      <c r="L30" s="126" t="str">
        <f t="shared" si="1"/>
        <v/>
      </c>
      <c r="M30" s="126" t="str">
        <f t="shared" si="18"/>
        <v/>
      </c>
      <c r="N30" s="126" t="str">
        <f t="shared" si="19"/>
        <v/>
      </c>
      <c r="O30" s="126" t="str">
        <f t="shared" si="22"/>
        <v/>
      </c>
      <c r="P30" s="126" t="str">
        <f t="shared" si="22"/>
        <v/>
      </c>
      <c r="Q30" s="126" t="str">
        <f t="shared" si="22"/>
        <v/>
      </c>
      <c r="R30" s="126" t="str">
        <f t="shared" si="22"/>
        <v/>
      </c>
      <c r="S30" s="126" t="str">
        <f t="shared" si="22"/>
        <v/>
      </c>
      <c r="T30" s="126">
        <f t="shared" si="3"/>
        <v>0</v>
      </c>
      <c r="U30" s="126">
        <f t="shared" si="4"/>
        <v>0</v>
      </c>
      <c r="V30" s="126">
        <f t="shared" si="5"/>
        <v>0</v>
      </c>
      <c r="W30" s="126">
        <f t="shared" si="23"/>
        <v>0</v>
      </c>
      <c r="X30" s="126">
        <f t="shared" si="6"/>
        <v>0</v>
      </c>
      <c r="Y30" s="126">
        <f t="shared" si="7"/>
        <v>0</v>
      </c>
      <c r="Z30" s="126">
        <f t="shared" si="20"/>
        <v>0</v>
      </c>
      <c r="AA30" s="126">
        <f t="shared" si="8"/>
        <v>0</v>
      </c>
      <c r="AB30" s="126">
        <f t="shared" si="9"/>
        <v>0</v>
      </c>
      <c r="AC30" s="126">
        <f t="shared" si="10"/>
        <v>0</v>
      </c>
      <c r="AD30" s="126">
        <f t="shared" si="11"/>
        <v>0</v>
      </c>
      <c r="AE30" s="126">
        <f t="shared" si="12"/>
        <v>0</v>
      </c>
      <c r="AF30" s="126" t="str">
        <f t="shared" si="21"/>
        <v/>
      </c>
      <c r="AG30" s="126" t="str">
        <f t="shared" si="13"/>
        <v/>
      </c>
      <c r="AH30" s="126" t="str">
        <f t="shared" si="14"/>
        <v/>
      </c>
      <c r="AI30" s="126" t="str">
        <f t="shared" si="15"/>
        <v/>
      </c>
      <c r="AJ30" s="126" t="str">
        <f t="shared" si="16"/>
        <v/>
      </c>
      <c r="AK30" s="126" t="str">
        <f t="shared" si="17"/>
        <v/>
      </c>
      <c r="AL30" s="14"/>
      <c r="AO30" s="21"/>
    </row>
    <row r="31" spans="3:41" ht="24.9" customHeight="1" x14ac:dyDescent="0.3">
      <c r="C31" s="21"/>
      <c r="G31" s="14">
        <v>20</v>
      </c>
      <c r="H31" s="5"/>
      <c r="I31" s="5"/>
      <c r="J31" s="5"/>
      <c r="K31" s="126" t="b">
        <f t="shared" si="0"/>
        <v>0</v>
      </c>
      <c r="L31" s="126" t="str">
        <f t="shared" si="1"/>
        <v/>
      </c>
      <c r="M31" s="126" t="str">
        <f t="shared" si="18"/>
        <v/>
      </c>
      <c r="N31" s="126" t="str">
        <f t="shared" si="19"/>
        <v/>
      </c>
      <c r="O31" s="126" t="str">
        <f t="shared" si="22"/>
        <v/>
      </c>
      <c r="P31" s="126" t="str">
        <f t="shared" si="22"/>
        <v/>
      </c>
      <c r="Q31" s="126" t="str">
        <f t="shared" si="22"/>
        <v/>
      </c>
      <c r="R31" s="126" t="str">
        <f t="shared" si="22"/>
        <v/>
      </c>
      <c r="S31" s="126" t="str">
        <f t="shared" si="22"/>
        <v/>
      </c>
      <c r="T31" s="126">
        <f t="shared" si="3"/>
        <v>0</v>
      </c>
      <c r="U31" s="126">
        <f t="shared" si="4"/>
        <v>0</v>
      </c>
      <c r="V31" s="126">
        <f t="shared" si="5"/>
        <v>0</v>
      </c>
      <c r="W31" s="126">
        <f t="shared" si="23"/>
        <v>0</v>
      </c>
      <c r="X31" s="126">
        <f t="shared" si="6"/>
        <v>0</v>
      </c>
      <c r="Y31" s="126">
        <f t="shared" si="7"/>
        <v>0</v>
      </c>
      <c r="Z31" s="126">
        <f t="shared" si="20"/>
        <v>0</v>
      </c>
      <c r="AA31" s="126">
        <f t="shared" si="8"/>
        <v>0</v>
      </c>
      <c r="AB31" s="126">
        <f t="shared" si="9"/>
        <v>0</v>
      </c>
      <c r="AC31" s="126">
        <f t="shared" si="10"/>
        <v>0</v>
      </c>
      <c r="AD31" s="126">
        <f t="shared" si="11"/>
        <v>0</v>
      </c>
      <c r="AE31" s="126">
        <f t="shared" si="12"/>
        <v>0</v>
      </c>
      <c r="AF31" s="126" t="str">
        <f t="shared" si="21"/>
        <v/>
      </c>
      <c r="AG31" s="126" t="str">
        <f t="shared" si="13"/>
        <v/>
      </c>
      <c r="AH31" s="126" t="str">
        <f t="shared" si="14"/>
        <v/>
      </c>
      <c r="AI31" s="126" t="str">
        <f t="shared" si="15"/>
        <v/>
      </c>
      <c r="AJ31" s="126" t="str">
        <f t="shared" si="16"/>
        <v/>
      </c>
      <c r="AK31" s="126" t="str">
        <f t="shared" si="17"/>
        <v/>
      </c>
      <c r="AL31" s="14"/>
      <c r="AO31" s="21"/>
    </row>
    <row r="32" spans="3:41" ht="24.9" customHeight="1" x14ac:dyDescent="0.3">
      <c r="C32" s="21"/>
      <c r="G32" s="14">
        <v>21</v>
      </c>
      <c r="H32" s="5"/>
      <c r="I32" s="5"/>
      <c r="J32" s="5"/>
      <c r="K32" s="126" t="b">
        <f t="shared" si="0"/>
        <v>0</v>
      </c>
      <c r="L32" s="126" t="str">
        <f t="shared" si="1"/>
        <v/>
      </c>
      <c r="M32" s="126" t="str">
        <f t="shared" si="18"/>
        <v/>
      </c>
      <c r="N32" s="126" t="str">
        <f t="shared" si="19"/>
        <v/>
      </c>
      <c r="O32" s="126" t="str">
        <f t="shared" si="22"/>
        <v/>
      </c>
      <c r="P32" s="126" t="str">
        <f t="shared" si="22"/>
        <v/>
      </c>
      <c r="Q32" s="126" t="str">
        <f t="shared" si="22"/>
        <v/>
      </c>
      <c r="R32" s="126" t="str">
        <f t="shared" si="22"/>
        <v/>
      </c>
      <c r="S32" s="126" t="str">
        <f t="shared" si="22"/>
        <v/>
      </c>
      <c r="T32" s="126">
        <f t="shared" si="3"/>
        <v>0</v>
      </c>
      <c r="U32" s="126">
        <f t="shared" si="4"/>
        <v>0</v>
      </c>
      <c r="V32" s="126">
        <f t="shared" si="5"/>
        <v>0</v>
      </c>
      <c r="W32" s="126">
        <f t="shared" si="23"/>
        <v>0</v>
      </c>
      <c r="X32" s="126">
        <f t="shared" si="6"/>
        <v>0</v>
      </c>
      <c r="Y32" s="126">
        <f t="shared" si="7"/>
        <v>0</v>
      </c>
      <c r="Z32" s="126">
        <f t="shared" si="20"/>
        <v>0</v>
      </c>
      <c r="AA32" s="126">
        <f t="shared" si="8"/>
        <v>0</v>
      </c>
      <c r="AB32" s="126">
        <f t="shared" si="9"/>
        <v>0</v>
      </c>
      <c r="AC32" s="126">
        <f t="shared" si="10"/>
        <v>0</v>
      </c>
      <c r="AD32" s="126">
        <f t="shared" si="11"/>
        <v>0</v>
      </c>
      <c r="AE32" s="126">
        <f t="shared" si="12"/>
        <v>0</v>
      </c>
      <c r="AF32" s="126" t="str">
        <f t="shared" si="21"/>
        <v/>
      </c>
      <c r="AG32" s="126" t="str">
        <f t="shared" si="13"/>
        <v/>
      </c>
      <c r="AH32" s="126" t="str">
        <f t="shared" si="14"/>
        <v/>
      </c>
      <c r="AI32" s="126" t="str">
        <f t="shared" si="15"/>
        <v/>
      </c>
      <c r="AJ32" s="126" t="str">
        <f t="shared" si="16"/>
        <v/>
      </c>
      <c r="AK32" s="126" t="str">
        <f t="shared" si="17"/>
        <v/>
      </c>
      <c r="AL32" s="14"/>
      <c r="AO32" s="21"/>
    </row>
    <row r="33" spans="3:41" ht="24.9" customHeight="1" x14ac:dyDescent="0.3">
      <c r="C33" s="21"/>
      <c r="G33" s="14">
        <v>22</v>
      </c>
      <c r="H33" s="5"/>
      <c r="I33" s="5"/>
      <c r="J33" s="5"/>
      <c r="K33" s="126" t="b">
        <f t="shared" si="0"/>
        <v>0</v>
      </c>
      <c r="L33" s="126" t="str">
        <f t="shared" si="1"/>
        <v/>
      </c>
      <c r="M33" s="126" t="str">
        <f t="shared" si="18"/>
        <v/>
      </c>
      <c r="N33" s="126" t="str">
        <f t="shared" si="19"/>
        <v/>
      </c>
      <c r="O33" s="126" t="str">
        <f t="shared" si="22"/>
        <v/>
      </c>
      <c r="P33" s="126" t="str">
        <f t="shared" si="22"/>
        <v/>
      </c>
      <c r="Q33" s="126" t="str">
        <f t="shared" si="22"/>
        <v/>
      </c>
      <c r="R33" s="126" t="str">
        <f t="shared" si="22"/>
        <v/>
      </c>
      <c r="S33" s="126" t="str">
        <f t="shared" si="22"/>
        <v/>
      </c>
      <c r="T33" s="126">
        <f t="shared" si="3"/>
        <v>0</v>
      </c>
      <c r="U33" s="126">
        <f t="shared" si="4"/>
        <v>0</v>
      </c>
      <c r="V33" s="126">
        <f t="shared" si="5"/>
        <v>0</v>
      </c>
      <c r="W33" s="126">
        <f t="shared" si="23"/>
        <v>0</v>
      </c>
      <c r="X33" s="126">
        <f t="shared" si="6"/>
        <v>0</v>
      </c>
      <c r="Y33" s="126">
        <f t="shared" si="7"/>
        <v>0</v>
      </c>
      <c r="Z33" s="126">
        <f t="shared" si="20"/>
        <v>0</v>
      </c>
      <c r="AA33" s="126">
        <f t="shared" si="8"/>
        <v>0</v>
      </c>
      <c r="AB33" s="126">
        <f t="shared" si="9"/>
        <v>0</v>
      </c>
      <c r="AC33" s="126">
        <f t="shared" si="10"/>
        <v>0</v>
      </c>
      <c r="AD33" s="126">
        <f t="shared" si="11"/>
        <v>0</v>
      </c>
      <c r="AE33" s="126">
        <f t="shared" si="12"/>
        <v>0</v>
      </c>
      <c r="AF33" s="126" t="str">
        <f t="shared" si="21"/>
        <v/>
      </c>
      <c r="AG33" s="126" t="str">
        <f t="shared" si="13"/>
        <v/>
      </c>
      <c r="AH33" s="126" t="str">
        <f t="shared" si="14"/>
        <v/>
      </c>
      <c r="AI33" s="126" t="str">
        <f t="shared" si="15"/>
        <v/>
      </c>
      <c r="AJ33" s="126" t="str">
        <f t="shared" si="16"/>
        <v/>
      </c>
      <c r="AK33" s="126" t="str">
        <f t="shared" si="17"/>
        <v/>
      </c>
      <c r="AL33" s="14"/>
      <c r="AO33" s="21"/>
    </row>
    <row r="34" spans="3:41" ht="24.9" customHeight="1" x14ac:dyDescent="0.3">
      <c r="C34" s="21"/>
      <c r="G34" s="14">
        <v>23</v>
      </c>
      <c r="H34" s="5"/>
      <c r="I34" s="5"/>
      <c r="J34" s="5"/>
      <c r="K34" s="126" t="b">
        <f t="shared" si="0"/>
        <v>0</v>
      </c>
      <c r="L34" s="126" t="str">
        <f t="shared" si="1"/>
        <v/>
      </c>
      <c r="M34" s="126" t="str">
        <f t="shared" si="18"/>
        <v/>
      </c>
      <c r="N34" s="126" t="str">
        <f t="shared" si="19"/>
        <v/>
      </c>
      <c r="O34" s="126" t="str">
        <f t="shared" si="22"/>
        <v/>
      </c>
      <c r="P34" s="126" t="str">
        <f t="shared" si="22"/>
        <v/>
      </c>
      <c r="Q34" s="126" t="str">
        <f t="shared" si="22"/>
        <v/>
      </c>
      <c r="R34" s="126" t="str">
        <f t="shared" si="22"/>
        <v/>
      </c>
      <c r="S34" s="126" t="str">
        <f t="shared" si="22"/>
        <v/>
      </c>
      <c r="T34" s="126">
        <f t="shared" si="3"/>
        <v>0</v>
      </c>
      <c r="U34" s="126">
        <f t="shared" si="4"/>
        <v>0</v>
      </c>
      <c r="V34" s="126">
        <f t="shared" si="5"/>
        <v>0</v>
      </c>
      <c r="W34" s="126">
        <f t="shared" si="23"/>
        <v>0</v>
      </c>
      <c r="X34" s="126">
        <f t="shared" si="6"/>
        <v>0</v>
      </c>
      <c r="Y34" s="126">
        <f t="shared" si="7"/>
        <v>0</v>
      </c>
      <c r="Z34" s="126">
        <f t="shared" si="20"/>
        <v>0</v>
      </c>
      <c r="AA34" s="126">
        <f t="shared" si="8"/>
        <v>0</v>
      </c>
      <c r="AB34" s="126">
        <f t="shared" si="9"/>
        <v>0</v>
      </c>
      <c r="AC34" s="126">
        <f t="shared" si="10"/>
        <v>0</v>
      </c>
      <c r="AD34" s="126">
        <f t="shared" si="11"/>
        <v>0</v>
      </c>
      <c r="AE34" s="126">
        <f t="shared" si="12"/>
        <v>0</v>
      </c>
      <c r="AF34" s="126" t="str">
        <f t="shared" si="21"/>
        <v/>
      </c>
      <c r="AG34" s="126" t="str">
        <f t="shared" si="13"/>
        <v/>
      </c>
      <c r="AH34" s="126" t="str">
        <f t="shared" si="14"/>
        <v/>
      </c>
      <c r="AI34" s="126" t="str">
        <f t="shared" si="15"/>
        <v/>
      </c>
      <c r="AJ34" s="126" t="str">
        <f t="shared" si="16"/>
        <v/>
      </c>
      <c r="AK34" s="126" t="str">
        <f t="shared" si="17"/>
        <v/>
      </c>
      <c r="AL34" s="14"/>
      <c r="AO34" s="21"/>
    </row>
    <row r="35" spans="3:41" ht="24.9" customHeight="1" x14ac:dyDescent="0.3">
      <c r="C35" s="21"/>
      <c r="G35" s="14">
        <v>24</v>
      </c>
      <c r="H35" s="5"/>
      <c r="I35" s="5"/>
      <c r="J35" s="5"/>
      <c r="K35" s="126" t="b">
        <f t="shared" si="0"/>
        <v>0</v>
      </c>
      <c r="L35" s="126" t="str">
        <f t="shared" si="1"/>
        <v/>
      </c>
      <c r="M35" s="126" t="str">
        <f t="shared" si="18"/>
        <v/>
      </c>
      <c r="N35" s="126" t="str">
        <f t="shared" si="19"/>
        <v/>
      </c>
      <c r="O35" s="126" t="str">
        <f t="shared" si="22"/>
        <v/>
      </c>
      <c r="P35" s="126" t="str">
        <f t="shared" si="22"/>
        <v/>
      </c>
      <c r="Q35" s="126" t="str">
        <f t="shared" si="22"/>
        <v/>
      </c>
      <c r="R35" s="126" t="str">
        <f t="shared" si="22"/>
        <v/>
      </c>
      <c r="S35" s="126" t="str">
        <f t="shared" si="22"/>
        <v/>
      </c>
      <c r="T35" s="126">
        <f t="shared" si="3"/>
        <v>0</v>
      </c>
      <c r="U35" s="126">
        <f t="shared" si="4"/>
        <v>0</v>
      </c>
      <c r="V35" s="126">
        <f t="shared" si="5"/>
        <v>0</v>
      </c>
      <c r="W35" s="126">
        <f t="shared" si="23"/>
        <v>0</v>
      </c>
      <c r="X35" s="126">
        <f t="shared" si="6"/>
        <v>0</v>
      </c>
      <c r="Y35" s="126">
        <f t="shared" si="7"/>
        <v>0</v>
      </c>
      <c r="Z35" s="126">
        <f t="shared" si="20"/>
        <v>0</v>
      </c>
      <c r="AA35" s="126">
        <f t="shared" si="8"/>
        <v>0</v>
      </c>
      <c r="AB35" s="126">
        <f t="shared" si="9"/>
        <v>0</v>
      </c>
      <c r="AC35" s="126">
        <f t="shared" si="10"/>
        <v>0</v>
      </c>
      <c r="AD35" s="126">
        <f t="shared" si="11"/>
        <v>0</v>
      </c>
      <c r="AE35" s="126">
        <f t="shared" si="12"/>
        <v>0</v>
      </c>
      <c r="AF35" s="126" t="str">
        <f t="shared" si="21"/>
        <v/>
      </c>
      <c r="AG35" s="126" t="str">
        <f t="shared" si="13"/>
        <v/>
      </c>
      <c r="AH35" s="126" t="str">
        <f t="shared" si="14"/>
        <v/>
      </c>
      <c r="AI35" s="126" t="str">
        <f t="shared" si="15"/>
        <v/>
      </c>
      <c r="AJ35" s="126" t="str">
        <f t="shared" si="16"/>
        <v/>
      </c>
      <c r="AK35" s="126" t="str">
        <f t="shared" si="17"/>
        <v/>
      </c>
      <c r="AL35" s="14"/>
      <c r="AO35" s="21"/>
    </row>
    <row r="36" spans="3:41" ht="24.9" customHeight="1" x14ac:dyDescent="0.3">
      <c r="C36" s="21"/>
      <c r="G36" s="14">
        <v>25</v>
      </c>
      <c r="H36" s="5"/>
      <c r="I36" s="5"/>
      <c r="J36" s="5"/>
      <c r="K36" s="126" t="b">
        <f t="shared" si="0"/>
        <v>0</v>
      </c>
      <c r="L36" s="126" t="str">
        <f t="shared" si="1"/>
        <v/>
      </c>
      <c r="M36" s="126" t="str">
        <f t="shared" si="18"/>
        <v/>
      </c>
      <c r="N36" s="126" t="str">
        <f t="shared" si="19"/>
        <v/>
      </c>
      <c r="O36" s="126" t="str">
        <f t="shared" si="22"/>
        <v/>
      </c>
      <c r="P36" s="126" t="str">
        <f t="shared" si="22"/>
        <v/>
      </c>
      <c r="Q36" s="126" t="str">
        <f t="shared" si="22"/>
        <v/>
      </c>
      <c r="R36" s="126" t="str">
        <f t="shared" si="22"/>
        <v/>
      </c>
      <c r="S36" s="126" t="str">
        <f t="shared" si="22"/>
        <v/>
      </c>
      <c r="T36" s="126">
        <f t="shared" si="3"/>
        <v>0</v>
      </c>
      <c r="U36" s="126">
        <f t="shared" si="4"/>
        <v>0</v>
      </c>
      <c r="V36" s="126">
        <f t="shared" si="5"/>
        <v>0</v>
      </c>
      <c r="W36" s="126">
        <f t="shared" si="23"/>
        <v>0</v>
      </c>
      <c r="X36" s="126">
        <f t="shared" si="6"/>
        <v>0</v>
      </c>
      <c r="Y36" s="126">
        <f t="shared" si="7"/>
        <v>0</v>
      </c>
      <c r="Z36" s="126">
        <f t="shared" si="20"/>
        <v>0</v>
      </c>
      <c r="AA36" s="126">
        <f t="shared" si="8"/>
        <v>0</v>
      </c>
      <c r="AB36" s="126">
        <f t="shared" si="9"/>
        <v>0</v>
      </c>
      <c r="AC36" s="126">
        <f t="shared" si="10"/>
        <v>0</v>
      </c>
      <c r="AD36" s="126">
        <f t="shared" si="11"/>
        <v>0</v>
      </c>
      <c r="AE36" s="126">
        <f t="shared" si="12"/>
        <v>0</v>
      </c>
      <c r="AF36" s="126" t="str">
        <f t="shared" si="21"/>
        <v/>
      </c>
      <c r="AG36" s="126" t="str">
        <f t="shared" si="13"/>
        <v/>
      </c>
      <c r="AH36" s="126" t="str">
        <f t="shared" si="14"/>
        <v/>
      </c>
      <c r="AI36" s="126" t="str">
        <f t="shared" si="15"/>
        <v/>
      </c>
      <c r="AJ36" s="126" t="str">
        <f t="shared" si="16"/>
        <v/>
      </c>
      <c r="AK36" s="126" t="str">
        <f t="shared" si="17"/>
        <v/>
      </c>
      <c r="AL36" s="14"/>
      <c r="AO36" s="21"/>
    </row>
    <row r="37" spans="3:41" ht="24.9" customHeight="1" x14ac:dyDescent="0.3">
      <c r="C37" s="21"/>
      <c r="G37" s="14">
        <v>26</v>
      </c>
      <c r="H37" s="5"/>
      <c r="I37" s="5"/>
      <c r="J37" s="5"/>
      <c r="K37" s="126" t="b">
        <f t="shared" si="0"/>
        <v>0</v>
      </c>
      <c r="L37" s="126" t="str">
        <f t="shared" si="1"/>
        <v/>
      </c>
      <c r="M37" s="126" t="str">
        <f t="shared" si="18"/>
        <v/>
      </c>
      <c r="N37" s="126" t="str">
        <f t="shared" si="19"/>
        <v/>
      </c>
      <c r="O37" s="126" t="str">
        <f t="shared" si="22"/>
        <v/>
      </c>
      <c r="P37" s="126" t="str">
        <f t="shared" si="22"/>
        <v/>
      </c>
      <c r="Q37" s="126" t="str">
        <f t="shared" si="22"/>
        <v/>
      </c>
      <c r="R37" s="126" t="str">
        <f t="shared" si="22"/>
        <v/>
      </c>
      <c r="S37" s="126" t="str">
        <f t="shared" si="22"/>
        <v/>
      </c>
      <c r="T37" s="126">
        <f t="shared" si="3"/>
        <v>0</v>
      </c>
      <c r="U37" s="126">
        <f t="shared" si="4"/>
        <v>0</v>
      </c>
      <c r="V37" s="126">
        <f t="shared" si="5"/>
        <v>0</v>
      </c>
      <c r="W37" s="126">
        <f t="shared" si="23"/>
        <v>0</v>
      </c>
      <c r="X37" s="126">
        <f t="shared" si="6"/>
        <v>0</v>
      </c>
      <c r="Y37" s="126">
        <f t="shared" si="7"/>
        <v>0</v>
      </c>
      <c r="Z37" s="126">
        <f t="shared" si="20"/>
        <v>0</v>
      </c>
      <c r="AA37" s="126">
        <f t="shared" si="8"/>
        <v>0</v>
      </c>
      <c r="AB37" s="126">
        <f t="shared" si="9"/>
        <v>0</v>
      </c>
      <c r="AC37" s="126">
        <f t="shared" si="10"/>
        <v>0</v>
      </c>
      <c r="AD37" s="126">
        <f t="shared" si="11"/>
        <v>0</v>
      </c>
      <c r="AE37" s="126">
        <f t="shared" si="12"/>
        <v>0</v>
      </c>
      <c r="AF37" s="126" t="str">
        <f t="shared" si="21"/>
        <v/>
      </c>
      <c r="AG37" s="126" t="str">
        <f t="shared" si="13"/>
        <v/>
      </c>
      <c r="AH37" s="126" t="str">
        <f t="shared" si="14"/>
        <v/>
      </c>
      <c r="AI37" s="126" t="str">
        <f t="shared" si="15"/>
        <v/>
      </c>
      <c r="AJ37" s="126" t="str">
        <f t="shared" si="16"/>
        <v/>
      </c>
      <c r="AK37" s="126" t="str">
        <f t="shared" si="17"/>
        <v/>
      </c>
      <c r="AL37" s="14"/>
      <c r="AO37" s="21"/>
    </row>
    <row r="38" spans="3:41" ht="24.9" customHeight="1" x14ac:dyDescent="0.3">
      <c r="C38" s="21"/>
      <c r="G38" s="14">
        <v>27</v>
      </c>
      <c r="H38" s="5"/>
      <c r="I38" s="5"/>
      <c r="J38" s="5"/>
      <c r="K38" s="126" t="b">
        <f t="shared" si="0"/>
        <v>0</v>
      </c>
      <c r="L38" s="126" t="str">
        <f t="shared" si="1"/>
        <v/>
      </c>
      <c r="M38" s="126" t="str">
        <f t="shared" si="18"/>
        <v/>
      </c>
      <c r="N38" s="126" t="str">
        <f t="shared" si="19"/>
        <v/>
      </c>
      <c r="O38" s="126" t="str">
        <f t="shared" si="22"/>
        <v/>
      </c>
      <c r="P38" s="126" t="str">
        <f t="shared" si="22"/>
        <v/>
      </c>
      <c r="Q38" s="126" t="str">
        <f t="shared" si="22"/>
        <v/>
      </c>
      <c r="R38" s="126" t="str">
        <f t="shared" si="22"/>
        <v/>
      </c>
      <c r="S38" s="126" t="str">
        <f t="shared" si="22"/>
        <v/>
      </c>
      <c r="T38" s="126">
        <f t="shared" si="3"/>
        <v>0</v>
      </c>
      <c r="U38" s="126">
        <f t="shared" si="4"/>
        <v>0</v>
      </c>
      <c r="V38" s="126">
        <f t="shared" si="5"/>
        <v>0</v>
      </c>
      <c r="W38" s="126">
        <f t="shared" si="23"/>
        <v>0</v>
      </c>
      <c r="X38" s="126">
        <f t="shared" si="6"/>
        <v>0</v>
      </c>
      <c r="Y38" s="126">
        <f t="shared" si="7"/>
        <v>0</v>
      </c>
      <c r="Z38" s="126">
        <f t="shared" si="20"/>
        <v>0</v>
      </c>
      <c r="AA38" s="126">
        <f t="shared" si="8"/>
        <v>0</v>
      </c>
      <c r="AB38" s="126">
        <f t="shared" si="9"/>
        <v>0</v>
      </c>
      <c r="AC38" s="126">
        <f t="shared" si="10"/>
        <v>0</v>
      </c>
      <c r="AD38" s="126">
        <f t="shared" si="11"/>
        <v>0</v>
      </c>
      <c r="AE38" s="126">
        <f t="shared" si="12"/>
        <v>0</v>
      </c>
      <c r="AF38" s="126" t="str">
        <f t="shared" si="21"/>
        <v/>
      </c>
      <c r="AG38" s="126" t="str">
        <f t="shared" si="13"/>
        <v/>
      </c>
      <c r="AH38" s="126" t="str">
        <f t="shared" si="14"/>
        <v/>
      </c>
      <c r="AI38" s="126" t="str">
        <f t="shared" si="15"/>
        <v/>
      </c>
      <c r="AJ38" s="126" t="str">
        <f t="shared" si="16"/>
        <v/>
      </c>
      <c r="AK38" s="126" t="str">
        <f t="shared" si="17"/>
        <v/>
      </c>
      <c r="AL38" s="14"/>
      <c r="AO38" s="21"/>
    </row>
    <row r="39" spans="3:41" ht="24.9" customHeight="1" x14ac:dyDescent="0.3">
      <c r="C39" s="21"/>
      <c r="G39" s="14">
        <v>28</v>
      </c>
      <c r="H39" s="5"/>
      <c r="I39" s="5"/>
      <c r="J39" s="5"/>
      <c r="K39" s="126" t="b">
        <f t="shared" si="0"/>
        <v>0</v>
      </c>
      <c r="L39" s="126" t="str">
        <f t="shared" si="1"/>
        <v/>
      </c>
      <c r="M39" s="126" t="str">
        <f t="shared" si="18"/>
        <v/>
      </c>
      <c r="N39" s="126" t="str">
        <f t="shared" si="19"/>
        <v/>
      </c>
      <c r="O39" s="126" t="str">
        <f t="shared" si="22"/>
        <v/>
      </c>
      <c r="P39" s="126" t="str">
        <f t="shared" si="22"/>
        <v/>
      </c>
      <c r="Q39" s="126" t="str">
        <f t="shared" si="22"/>
        <v/>
      </c>
      <c r="R39" s="126" t="str">
        <f t="shared" si="22"/>
        <v/>
      </c>
      <c r="S39" s="126" t="str">
        <f t="shared" si="22"/>
        <v/>
      </c>
      <c r="T39" s="126">
        <f t="shared" si="3"/>
        <v>0</v>
      </c>
      <c r="U39" s="126">
        <f t="shared" si="4"/>
        <v>0</v>
      </c>
      <c r="V39" s="126">
        <f t="shared" si="5"/>
        <v>0</v>
      </c>
      <c r="W39" s="126">
        <f t="shared" si="23"/>
        <v>0</v>
      </c>
      <c r="X39" s="126">
        <f t="shared" si="6"/>
        <v>0</v>
      </c>
      <c r="Y39" s="126">
        <f t="shared" si="7"/>
        <v>0</v>
      </c>
      <c r="Z39" s="126">
        <f t="shared" si="20"/>
        <v>0</v>
      </c>
      <c r="AA39" s="126">
        <f t="shared" si="8"/>
        <v>0</v>
      </c>
      <c r="AB39" s="126">
        <f t="shared" si="9"/>
        <v>0</v>
      </c>
      <c r="AC39" s="126">
        <f t="shared" si="10"/>
        <v>0</v>
      </c>
      <c r="AD39" s="126">
        <f t="shared" si="11"/>
        <v>0</v>
      </c>
      <c r="AE39" s="126">
        <f t="shared" si="12"/>
        <v>0</v>
      </c>
      <c r="AF39" s="126" t="str">
        <f t="shared" si="21"/>
        <v/>
      </c>
      <c r="AG39" s="126" t="str">
        <f t="shared" si="13"/>
        <v/>
      </c>
      <c r="AH39" s="126" t="str">
        <f t="shared" si="14"/>
        <v/>
      </c>
      <c r="AI39" s="126" t="str">
        <f t="shared" si="15"/>
        <v/>
      </c>
      <c r="AJ39" s="126" t="str">
        <f t="shared" si="16"/>
        <v/>
      </c>
      <c r="AK39" s="126" t="str">
        <f t="shared" si="17"/>
        <v/>
      </c>
      <c r="AL39" s="14"/>
      <c r="AO39" s="21"/>
    </row>
    <row r="40" spans="3:41" ht="24.9" customHeight="1" x14ac:dyDescent="0.3">
      <c r="C40" s="21"/>
      <c r="G40" s="14">
        <v>29</v>
      </c>
      <c r="H40" s="5"/>
      <c r="I40" s="5"/>
      <c r="J40" s="5"/>
      <c r="K40" s="126" t="b">
        <f t="shared" si="0"/>
        <v>0</v>
      </c>
      <c r="L40" s="126" t="str">
        <f t="shared" si="1"/>
        <v/>
      </c>
      <c r="M40" s="126" t="str">
        <f t="shared" si="18"/>
        <v/>
      </c>
      <c r="N40" s="126" t="str">
        <f t="shared" si="19"/>
        <v/>
      </c>
      <c r="O40" s="126" t="str">
        <f t="shared" si="22"/>
        <v/>
      </c>
      <c r="P40" s="126" t="str">
        <f t="shared" si="22"/>
        <v/>
      </c>
      <c r="Q40" s="126" t="str">
        <f t="shared" si="22"/>
        <v/>
      </c>
      <c r="R40" s="126" t="str">
        <f t="shared" si="22"/>
        <v/>
      </c>
      <c r="S40" s="126" t="str">
        <f t="shared" si="22"/>
        <v/>
      </c>
      <c r="T40" s="126">
        <f t="shared" si="3"/>
        <v>0</v>
      </c>
      <c r="U40" s="126">
        <f t="shared" si="4"/>
        <v>0</v>
      </c>
      <c r="V40" s="126">
        <f t="shared" si="5"/>
        <v>0</v>
      </c>
      <c r="W40" s="126">
        <f t="shared" si="23"/>
        <v>0</v>
      </c>
      <c r="X40" s="126">
        <f t="shared" si="6"/>
        <v>0</v>
      </c>
      <c r="Y40" s="126">
        <f t="shared" si="7"/>
        <v>0</v>
      </c>
      <c r="Z40" s="126">
        <f t="shared" si="20"/>
        <v>0</v>
      </c>
      <c r="AA40" s="126">
        <f t="shared" si="8"/>
        <v>0</v>
      </c>
      <c r="AB40" s="126">
        <f t="shared" si="9"/>
        <v>0</v>
      </c>
      <c r="AC40" s="126">
        <f t="shared" si="10"/>
        <v>0</v>
      </c>
      <c r="AD40" s="126">
        <f t="shared" si="11"/>
        <v>0</v>
      </c>
      <c r="AE40" s="126">
        <f t="shared" si="12"/>
        <v>0</v>
      </c>
      <c r="AF40" s="126" t="str">
        <f t="shared" si="21"/>
        <v/>
      </c>
      <c r="AG40" s="126" t="str">
        <f t="shared" si="13"/>
        <v/>
      </c>
      <c r="AH40" s="126" t="str">
        <f t="shared" si="14"/>
        <v/>
      </c>
      <c r="AI40" s="126" t="str">
        <f t="shared" si="15"/>
        <v/>
      </c>
      <c r="AJ40" s="126" t="str">
        <f t="shared" si="16"/>
        <v/>
      </c>
      <c r="AK40" s="126" t="str">
        <f t="shared" si="17"/>
        <v/>
      </c>
      <c r="AL40" s="14"/>
      <c r="AO40" s="21"/>
    </row>
    <row r="41" spans="3:41" ht="24.9" customHeight="1" x14ac:dyDescent="0.3">
      <c r="C41" s="21"/>
      <c r="G41" s="14">
        <v>30</v>
      </c>
      <c r="H41" s="5"/>
      <c r="I41" s="5"/>
      <c r="J41" s="5"/>
      <c r="K41" s="126" t="b">
        <f t="shared" si="0"/>
        <v>0</v>
      </c>
      <c r="L41" s="126" t="str">
        <f t="shared" si="1"/>
        <v/>
      </c>
      <c r="M41" s="126" t="str">
        <f t="shared" si="18"/>
        <v/>
      </c>
      <c r="N41" s="126" t="str">
        <f t="shared" si="19"/>
        <v/>
      </c>
      <c r="O41" s="126" t="str">
        <f t="shared" si="22"/>
        <v/>
      </c>
      <c r="P41" s="126" t="str">
        <f t="shared" si="22"/>
        <v/>
      </c>
      <c r="Q41" s="126" t="str">
        <f t="shared" si="22"/>
        <v/>
      </c>
      <c r="R41" s="126" t="str">
        <f t="shared" si="22"/>
        <v/>
      </c>
      <c r="S41" s="126" t="str">
        <f t="shared" si="22"/>
        <v/>
      </c>
      <c r="T41" s="126">
        <f t="shared" si="3"/>
        <v>0</v>
      </c>
      <c r="U41" s="126">
        <f t="shared" si="4"/>
        <v>0</v>
      </c>
      <c r="V41" s="126">
        <f t="shared" si="5"/>
        <v>0</v>
      </c>
      <c r="W41" s="126">
        <f t="shared" si="23"/>
        <v>0</v>
      </c>
      <c r="X41" s="126">
        <f t="shared" si="6"/>
        <v>0</v>
      </c>
      <c r="Y41" s="126">
        <f t="shared" si="7"/>
        <v>0</v>
      </c>
      <c r="Z41" s="126">
        <f t="shared" si="20"/>
        <v>0</v>
      </c>
      <c r="AA41" s="126">
        <f t="shared" si="8"/>
        <v>0</v>
      </c>
      <c r="AB41" s="126">
        <f t="shared" si="9"/>
        <v>0</v>
      </c>
      <c r="AC41" s="126">
        <f t="shared" si="10"/>
        <v>0</v>
      </c>
      <c r="AD41" s="126">
        <f t="shared" si="11"/>
        <v>0</v>
      </c>
      <c r="AE41" s="126">
        <f t="shared" si="12"/>
        <v>0</v>
      </c>
      <c r="AF41" s="126" t="str">
        <f t="shared" si="21"/>
        <v/>
      </c>
      <c r="AG41" s="126" t="str">
        <f t="shared" si="13"/>
        <v/>
      </c>
      <c r="AH41" s="126" t="str">
        <f t="shared" si="14"/>
        <v/>
      </c>
      <c r="AI41" s="126" t="str">
        <f t="shared" si="15"/>
        <v/>
      </c>
      <c r="AJ41" s="126" t="str">
        <f t="shared" si="16"/>
        <v/>
      </c>
      <c r="AK41" s="126" t="str">
        <f t="shared" si="17"/>
        <v/>
      </c>
      <c r="AL41" s="14"/>
      <c r="AO41" s="21"/>
    </row>
    <row r="42" spans="3:41" ht="24.9" customHeight="1" x14ac:dyDescent="0.3">
      <c r="C42" s="21"/>
      <c r="G42" s="14">
        <v>31</v>
      </c>
      <c r="H42" s="5"/>
      <c r="I42" s="5"/>
      <c r="J42" s="5"/>
      <c r="K42" s="126" t="b">
        <f t="shared" si="0"/>
        <v>0</v>
      </c>
      <c r="L42" s="126" t="str">
        <f t="shared" si="1"/>
        <v/>
      </c>
      <c r="M42" s="126" t="str">
        <f t="shared" si="18"/>
        <v/>
      </c>
      <c r="N42" s="126" t="str">
        <f t="shared" si="19"/>
        <v/>
      </c>
      <c r="O42" s="126" t="str">
        <f t="shared" si="22"/>
        <v/>
      </c>
      <c r="P42" s="126" t="str">
        <f t="shared" si="22"/>
        <v/>
      </c>
      <c r="Q42" s="126" t="str">
        <f t="shared" si="22"/>
        <v/>
      </c>
      <c r="R42" s="126" t="str">
        <f t="shared" si="22"/>
        <v/>
      </c>
      <c r="S42" s="126" t="str">
        <f t="shared" si="22"/>
        <v/>
      </c>
      <c r="T42" s="126">
        <f t="shared" si="3"/>
        <v>0</v>
      </c>
      <c r="U42" s="126">
        <f t="shared" si="4"/>
        <v>0</v>
      </c>
      <c r="V42" s="126">
        <f t="shared" si="5"/>
        <v>0</v>
      </c>
      <c r="W42" s="126">
        <f t="shared" si="23"/>
        <v>0</v>
      </c>
      <c r="X42" s="126">
        <f t="shared" si="6"/>
        <v>0</v>
      </c>
      <c r="Y42" s="126">
        <f t="shared" si="7"/>
        <v>0</v>
      </c>
      <c r="Z42" s="126">
        <f t="shared" si="20"/>
        <v>0</v>
      </c>
      <c r="AA42" s="126">
        <f t="shared" si="8"/>
        <v>0</v>
      </c>
      <c r="AB42" s="126">
        <f t="shared" si="9"/>
        <v>0</v>
      </c>
      <c r="AC42" s="126">
        <f t="shared" si="10"/>
        <v>0</v>
      </c>
      <c r="AD42" s="126">
        <f t="shared" si="11"/>
        <v>0</v>
      </c>
      <c r="AE42" s="126">
        <f t="shared" si="12"/>
        <v>0</v>
      </c>
      <c r="AF42" s="126" t="str">
        <f t="shared" si="21"/>
        <v/>
      </c>
      <c r="AG42" s="126" t="str">
        <f t="shared" si="13"/>
        <v/>
      </c>
      <c r="AH42" s="126" t="str">
        <f t="shared" si="14"/>
        <v/>
      </c>
      <c r="AI42" s="126" t="str">
        <f t="shared" si="15"/>
        <v/>
      </c>
      <c r="AJ42" s="126" t="str">
        <f t="shared" si="16"/>
        <v/>
      </c>
      <c r="AK42" s="126" t="str">
        <f t="shared" si="17"/>
        <v/>
      </c>
      <c r="AL42" s="14"/>
      <c r="AO42" s="21"/>
    </row>
    <row r="43" spans="3:41" ht="24.9" customHeight="1" x14ac:dyDescent="0.3">
      <c r="C43" s="21"/>
      <c r="G43" s="14">
        <v>32</v>
      </c>
      <c r="H43" s="5"/>
      <c r="I43" s="5"/>
      <c r="J43" s="5"/>
      <c r="K43" s="126" t="b">
        <f t="shared" si="0"/>
        <v>0</v>
      </c>
      <c r="L43" s="126" t="str">
        <f t="shared" si="1"/>
        <v/>
      </c>
      <c r="M43" s="126" t="str">
        <f t="shared" si="18"/>
        <v/>
      </c>
      <c r="N43" s="126" t="str">
        <f t="shared" si="19"/>
        <v/>
      </c>
      <c r="O43" s="126" t="str">
        <f t="shared" si="22"/>
        <v/>
      </c>
      <c r="P43" s="126" t="str">
        <f t="shared" si="22"/>
        <v/>
      </c>
      <c r="Q43" s="126" t="str">
        <f t="shared" si="22"/>
        <v/>
      </c>
      <c r="R43" s="126" t="str">
        <f t="shared" si="22"/>
        <v/>
      </c>
      <c r="S43" s="126" t="str">
        <f t="shared" si="22"/>
        <v/>
      </c>
      <c r="T43" s="126">
        <f t="shared" si="3"/>
        <v>0</v>
      </c>
      <c r="U43" s="126">
        <f t="shared" si="4"/>
        <v>0</v>
      </c>
      <c r="V43" s="126">
        <f t="shared" si="5"/>
        <v>0</v>
      </c>
      <c r="W43" s="126">
        <f t="shared" si="23"/>
        <v>0</v>
      </c>
      <c r="X43" s="126">
        <f t="shared" si="6"/>
        <v>0</v>
      </c>
      <c r="Y43" s="126">
        <f t="shared" si="7"/>
        <v>0</v>
      </c>
      <c r="Z43" s="126">
        <f t="shared" si="20"/>
        <v>0</v>
      </c>
      <c r="AA43" s="126">
        <f t="shared" si="8"/>
        <v>0</v>
      </c>
      <c r="AB43" s="126">
        <f t="shared" si="9"/>
        <v>0</v>
      </c>
      <c r="AC43" s="126">
        <f t="shared" si="10"/>
        <v>0</v>
      </c>
      <c r="AD43" s="126">
        <f t="shared" si="11"/>
        <v>0</v>
      </c>
      <c r="AE43" s="126">
        <f t="shared" si="12"/>
        <v>0</v>
      </c>
      <c r="AF43" s="126" t="str">
        <f t="shared" si="21"/>
        <v/>
      </c>
      <c r="AG43" s="126" t="str">
        <f t="shared" si="13"/>
        <v/>
      </c>
      <c r="AH43" s="126" t="str">
        <f t="shared" si="14"/>
        <v/>
      </c>
      <c r="AI43" s="126" t="str">
        <f t="shared" si="15"/>
        <v/>
      </c>
      <c r="AJ43" s="126" t="str">
        <f t="shared" si="16"/>
        <v/>
      </c>
      <c r="AK43" s="126" t="str">
        <f t="shared" si="17"/>
        <v/>
      </c>
      <c r="AL43" s="14"/>
      <c r="AO43" s="21"/>
    </row>
    <row r="44" spans="3:41" ht="24.9" customHeight="1" x14ac:dyDescent="0.3">
      <c r="C44" s="21"/>
      <c r="G44" s="14">
        <v>33</v>
      </c>
      <c r="H44" s="5"/>
      <c r="I44" s="5"/>
      <c r="J44" s="5"/>
      <c r="K44" s="126" t="b">
        <f t="shared" ref="K44:K75" si="24">H44&lt;&gt;""</f>
        <v>0</v>
      </c>
      <c r="L44" s="126" t="str">
        <f t="shared" ref="L44:L75" si="25">IF(K44,LEN(H44),"")</f>
        <v/>
      </c>
      <c r="M44" s="126" t="str">
        <f t="shared" si="18"/>
        <v/>
      </c>
      <c r="N44" s="126" t="str">
        <f t="shared" si="19"/>
        <v/>
      </c>
      <c r="O44" s="126" t="str">
        <f t="shared" si="22"/>
        <v/>
      </c>
      <c r="P44" s="126" t="str">
        <f t="shared" si="22"/>
        <v/>
      </c>
      <c r="Q44" s="126" t="str">
        <f t="shared" si="22"/>
        <v/>
      </c>
      <c r="R44" s="126" t="str">
        <f t="shared" si="22"/>
        <v/>
      </c>
      <c r="S44" s="126" t="str">
        <f t="shared" si="22"/>
        <v/>
      </c>
      <c r="T44" s="126">
        <f t="shared" si="3"/>
        <v>0</v>
      </c>
      <c r="U44" s="126">
        <f t="shared" si="4"/>
        <v>0</v>
      </c>
      <c r="V44" s="126">
        <f t="shared" si="5"/>
        <v>0</v>
      </c>
      <c r="W44" s="126">
        <f t="shared" si="23"/>
        <v>0</v>
      </c>
      <c r="X44" s="126">
        <f t="shared" si="6"/>
        <v>0</v>
      </c>
      <c r="Y44" s="126">
        <f t="shared" si="7"/>
        <v>0</v>
      </c>
      <c r="Z44" s="126">
        <f t="shared" si="20"/>
        <v>0</v>
      </c>
      <c r="AA44" s="126">
        <f t="shared" si="8"/>
        <v>0</v>
      </c>
      <c r="AB44" s="126">
        <f t="shared" si="9"/>
        <v>0</v>
      </c>
      <c r="AC44" s="126">
        <f t="shared" si="10"/>
        <v>0</v>
      </c>
      <c r="AD44" s="126">
        <f t="shared" si="11"/>
        <v>0</v>
      </c>
      <c r="AE44" s="126">
        <f t="shared" si="12"/>
        <v>0</v>
      </c>
      <c r="AF44" s="126" t="str">
        <f t="shared" si="21"/>
        <v/>
      </c>
      <c r="AG44" s="126" t="str">
        <f t="shared" ref="AG44:AG75" si="26">IF(K44,RANK(AF44,$AF$12:$AF$111,1),"")</f>
        <v/>
      </c>
      <c r="AH44" s="126" t="str">
        <f t="shared" ref="AH44:AH75" si="27">IF(AND($K44,$J44="Yes"),$AG44,"")</f>
        <v/>
      </c>
      <c r="AI44" s="126" t="str">
        <f t="shared" ref="AI44:AI75" si="28">IF(AND($K44,$M44&lt;=3),$AG44,"")</f>
        <v/>
      </c>
      <c r="AJ44" s="126" t="str">
        <f t="shared" ref="AJ44:AJ75" si="29">IF(AH44&lt;&gt;"",RANK(AH44,AH$12:AH$111,1),"")</f>
        <v/>
      </c>
      <c r="AK44" s="126" t="str">
        <f t="shared" ref="AK44:AK75" si="30">IF(AI44&lt;&gt;"",RANK(AI44,AI$12:AI$111,1),"")</f>
        <v/>
      </c>
      <c r="AL44" s="14"/>
      <c r="AO44" s="21"/>
    </row>
    <row r="45" spans="3:41" ht="24.9" customHeight="1" x14ac:dyDescent="0.3">
      <c r="C45" s="21"/>
      <c r="G45" s="14">
        <v>34</v>
      </c>
      <c r="H45" s="5"/>
      <c r="I45" s="5"/>
      <c r="J45" s="5"/>
      <c r="K45" s="126" t="b">
        <f t="shared" si="24"/>
        <v>0</v>
      </c>
      <c r="L45" s="126" t="str">
        <f t="shared" si="25"/>
        <v/>
      </c>
      <c r="M45" s="126" t="str">
        <f t="shared" si="18"/>
        <v/>
      </c>
      <c r="N45" s="126" t="str">
        <f t="shared" si="19"/>
        <v/>
      </c>
      <c r="O45" s="126" t="str">
        <f t="shared" si="22"/>
        <v/>
      </c>
      <c r="P45" s="126" t="str">
        <f t="shared" si="22"/>
        <v/>
      </c>
      <c r="Q45" s="126" t="str">
        <f t="shared" si="22"/>
        <v/>
      </c>
      <c r="R45" s="126" t="str">
        <f t="shared" si="22"/>
        <v/>
      </c>
      <c r="S45" s="126" t="str">
        <f t="shared" si="22"/>
        <v/>
      </c>
      <c r="T45" s="126">
        <f t="shared" si="3"/>
        <v>0</v>
      </c>
      <c r="U45" s="126">
        <f t="shared" si="4"/>
        <v>0</v>
      </c>
      <c r="V45" s="126">
        <f t="shared" si="5"/>
        <v>0</v>
      </c>
      <c r="W45" s="126">
        <f t="shared" si="23"/>
        <v>0</v>
      </c>
      <c r="X45" s="126">
        <f t="shared" si="6"/>
        <v>0</v>
      </c>
      <c r="Y45" s="126">
        <f t="shared" si="7"/>
        <v>0</v>
      </c>
      <c r="Z45" s="126">
        <f t="shared" si="20"/>
        <v>0</v>
      </c>
      <c r="AA45" s="126">
        <f t="shared" si="8"/>
        <v>0</v>
      </c>
      <c r="AB45" s="126">
        <f t="shared" si="9"/>
        <v>0</v>
      </c>
      <c r="AC45" s="126">
        <f t="shared" si="10"/>
        <v>0</v>
      </c>
      <c r="AD45" s="126">
        <f t="shared" si="11"/>
        <v>0</v>
      </c>
      <c r="AE45" s="126">
        <f t="shared" si="12"/>
        <v>0</v>
      </c>
      <c r="AF45" s="126" t="str">
        <f t="shared" si="21"/>
        <v/>
      </c>
      <c r="AG45" s="126" t="str">
        <f t="shared" si="26"/>
        <v/>
      </c>
      <c r="AH45" s="126" t="str">
        <f t="shared" si="27"/>
        <v/>
      </c>
      <c r="AI45" s="126" t="str">
        <f t="shared" si="28"/>
        <v/>
      </c>
      <c r="AJ45" s="126" t="str">
        <f t="shared" si="29"/>
        <v/>
      </c>
      <c r="AK45" s="126" t="str">
        <f t="shared" si="30"/>
        <v/>
      </c>
      <c r="AL45" s="14"/>
      <c r="AO45" s="21"/>
    </row>
    <row r="46" spans="3:41" ht="24.9" customHeight="1" x14ac:dyDescent="0.3">
      <c r="C46" s="21"/>
      <c r="G46" s="14">
        <v>35</v>
      </c>
      <c r="H46" s="5"/>
      <c r="I46" s="5"/>
      <c r="J46" s="5"/>
      <c r="K46" s="126" t="b">
        <f t="shared" si="24"/>
        <v>0</v>
      </c>
      <c r="L46" s="126" t="str">
        <f t="shared" si="25"/>
        <v/>
      </c>
      <c r="M46" s="126" t="str">
        <f t="shared" si="18"/>
        <v/>
      </c>
      <c r="N46" s="126" t="str">
        <f t="shared" si="19"/>
        <v/>
      </c>
      <c r="O46" s="126" t="str">
        <f t="shared" ref="O46:S77" si="31">IF(AND($K46,$M46&gt;=O$11),FIND(CHAR(1), SUBSTITUTE($H46,".", CHAR(1), O$11-1))+1,"")</f>
        <v/>
      </c>
      <c r="P46" s="126" t="str">
        <f t="shared" si="31"/>
        <v/>
      </c>
      <c r="Q46" s="126" t="str">
        <f t="shared" si="31"/>
        <v/>
      </c>
      <c r="R46" s="126" t="str">
        <f t="shared" si="31"/>
        <v/>
      </c>
      <c r="S46" s="126" t="str">
        <f t="shared" si="31"/>
        <v/>
      </c>
      <c r="T46" s="126">
        <f t="shared" si="3"/>
        <v>0</v>
      </c>
      <c r="U46" s="126">
        <f t="shared" si="4"/>
        <v>0</v>
      </c>
      <c r="V46" s="126">
        <f t="shared" si="5"/>
        <v>0</v>
      </c>
      <c r="W46" s="126">
        <f t="shared" si="23"/>
        <v>0</v>
      </c>
      <c r="X46" s="126">
        <f t="shared" si="6"/>
        <v>0</v>
      </c>
      <c r="Y46" s="126">
        <f t="shared" si="7"/>
        <v>0</v>
      </c>
      <c r="Z46" s="126">
        <f t="shared" si="20"/>
        <v>0</v>
      </c>
      <c r="AA46" s="126">
        <f t="shared" si="8"/>
        <v>0</v>
      </c>
      <c r="AB46" s="126">
        <f t="shared" si="9"/>
        <v>0</v>
      </c>
      <c r="AC46" s="126">
        <f t="shared" si="10"/>
        <v>0</v>
      </c>
      <c r="AD46" s="126">
        <f t="shared" si="11"/>
        <v>0</v>
      </c>
      <c r="AE46" s="126">
        <f t="shared" si="12"/>
        <v>0</v>
      </c>
      <c r="AF46" s="126" t="str">
        <f t="shared" si="21"/>
        <v/>
      </c>
      <c r="AG46" s="126" t="str">
        <f t="shared" si="26"/>
        <v/>
      </c>
      <c r="AH46" s="126" t="str">
        <f t="shared" si="27"/>
        <v/>
      </c>
      <c r="AI46" s="126" t="str">
        <f t="shared" si="28"/>
        <v/>
      </c>
      <c r="AJ46" s="126" t="str">
        <f t="shared" si="29"/>
        <v/>
      </c>
      <c r="AK46" s="126" t="str">
        <f t="shared" si="30"/>
        <v/>
      </c>
      <c r="AL46" s="14"/>
      <c r="AO46" s="21"/>
    </row>
    <row r="47" spans="3:41" ht="24.9" customHeight="1" x14ac:dyDescent="0.3">
      <c r="C47" s="21"/>
      <c r="G47" s="14">
        <v>36</v>
      </c>
      <c r="H47" s="5"/>
      <c r="I47" s="5"/>
      <c r="J47" s="5"/>
      <c r="K47" s="126" t="b">
        <f t="shared" si="24"/>
        <v>0</v>
      </c>
      <c r="L47" s="126" t="str">
        <f t="shared" si="25"/>
        <v/>
      </c>
      <c r="M47" s="126" t="str">
        <f t="shared" si="18"/>
        <v/>
      </c>
      <c r="N47" s="126" t="str">
        <f t="shared" si="19"/>
        <v/>
      </c>
      <c r="O47" s="126" t="str">
        <f t="shared" si="31"/>
        <v/>
      </c>
      <c r="P47" s="126" t="str">
        <f t="shared" si="31"/>
        <v/>
      </c>
      <c r="Q47" s="126" t="str">
        <f t="shared" si="31"/>
        <v/>
      </c>
      <c r="R47" s="126" t="str">
        <f t="shared" si="31"/>
        <v/>
      </c>
      <c r="S47" s="126" t="str">
        <f t="shared" si="31"/>
        <v/>
      </c>
      <c r="T47" s="126">
        <f t="shared" si="3"/>
        <v>0</v>
      </c>
      <c r="U47" s="126">
        <f t="shared" si="4"/>
        <v>0</v>
      </c>
      <c r="V47" s="126">
        <f t="shared" si="5"/>
        <v>0</v>
      </c>
      <c r="W47" s="126">
        <f t="shared" si="23"/>
        <v>0</v>
      </c>
      <c r="X47" s="126">
        <f t="shared" si="6"/>
        <v>0</v>
      </c>
      <c r="Y47" s="126">
        <f t="shared" si="7"/>
        <v>0</v>
      </c>
      <c r="Z47" s="126">
        <f t="shared" si="20"/>
        <v>0</v>
      </c>
      <c r="AA47" s="126">
        <f t="shared" si="8"/>
        <v>0</v>
      </c>
      <c r="AB47" s="126">
        <f t="shared" si="9"/>
        <v>0</v>
      </c>
      <c r="AC47" s="126">
        <f t="shared" si="10"/>
        <v>0</v>
      </c>
      <c r="AD47" s="126">
        <f t="shared" si="11"/>
        <v>0</v>
      </c>
      <c r="AE47" s="126">
        <f t="shared" si="12"/>
        <v>0</v>
      </c>
      <c r="AF47" s="126" t="str">
        <f t="shared" si="21"/>
        <v/>
      </c>
      <c r="AG47" s="126" t="str">
        <f t="shared" si="26"/>
        <v/>
      </c>
      <c r="AH47" s="126" t="str">
        <f t="shared" si="27"/>
        <v/>
      </c>
      <c r="AI47" s="126" t="str">
        <f t="shared" si="28"/>
        <v/>
      </c>
      <c r="AJ47" s="126" t="str">
        <f t="shared" si="29"/>
        <v/>
      </c>
      <c r="AK47" s="126" t="str">
        <f t="shared" si="30"/>
        <v/>
      </c>
      <c r="AL47" s="14"/>
      <c r="AO47" s="21"/>
    </row>
    <row r="48" spans="3:41" ht="24.9" customHeight="1" x14ac:dyDescent="0.3">
      <c r="C48" s="21"/>
      <c r="G48" s="14">
        <v>37</v>
      </c>
      <c r="H48" s="5"/>
      <c r="I48" s="5"/>
      <c r="J48" s="5"/>
      <c r="K48" s="126" t="b">
        <f t="shared" si="24"/>
        <v>0</v>
      </c>
      <c r="L48" s="126" t="str">
        <f t="shared" si="25"/>
        <v/>
      </c>
      <c r="M48" s="126" t="str">
        <f t="shared" si="18"/>
        <v/>
      </c>
      <c r="N48" s="126" t="str">
        <f t="shared" si="19"/>
        <v/>
      </c>
      <c r="O48" s="126" t="str">
        <f t="shared" si="31"/>
        <v/>
      </c>
      <c r="P48" s="126" t="str">
        <f t="shared" si="31"/>
        <v/>
      </c>
      <c r="Q48" s="126" t="str">
        <f t="shared" si="31"/>
        <v/>
      </c>
      <c r="R48" s="126" t="str">
        <f t="shared" si="31"/>
        <v/>
      </c>
      <c r="S48" s="126" t="str">
        <f t="shared" si="31"/>
        <v/>
      </c>
      <c r="T48" s="126">
        <f t="shared" si="3"/>
        <v>0</v>
      </c>
      <c r="U48" s="126">
        <f t="shared" si="4"/>
        <v>0</v>
      </c>
      <c r="V48" s="126">
        <f t="shared" si="5"/>
        <v>0</v>
      </c>
      <c r="W48" s="126">
        <f t="shared" si="23"/>
        <v>0</v>
      </c>
      <c r="X48" s="126">
        <f t="shared" si="6"/>
        <v>0</v>
      </c>
      <c r="Y48" s="126">
        <f t="shared" si="7"/>
        <v>0</v>
      </c>
      <c r="Z48" s="126">
        <f t="shared" si="20"/>
        <v>0</v>
      </c>
      <c r="AA48" s="126">
        <f t="shared" si="8"/>
        <v>0</v>
      </c>
      <c r="AB48" s="126">
        <f t="shared" si="9"/>
        <v>0</v>
      </c>
      <c r="AC48" s="126">
        <f t="shared" si="10"/>
        <v>0</v>
      </c>
      <c r="AD48" s="126">
        <f t="shared" si="11"/>
        <v>0</v>
      </c>
      <c r="AE48" s="126">
        <f t="shared" si="12"/>
        <v>0</v>
      </c>
      <c r="AF48" s="126" t="str">
        <f t="shared" si="21"/>
        <v/>
      </c>
      <c r="AG48" s="126" t="str">
        <f t="shared" si="26"/>
        <v/>
      </c>
      <c r="AH48" s="126" t="str">
        <f t="shared" si="27"/>
        <v/>
      </c>
      <c r="AI48" s="126" t="str">
        <f t="shared" si="28"/>
        <v/>
      </c>
      <c r="AJ48" s="126" t="str">
        <f t="shared" si="29"/>
        <v/>
      </c>
      <c r="AK48" s="126" t="str">
        <f t="shared" si="30"/>
        <v/>
      </c>
      <c r="AL48" s="14"/>
      <c r="AO48" s="21"/>
    </row>
    <row r="49" spans="3:41" ht="24.9" customHeight="1" x14ac:dyDescent="0.3">
      <c r="C49" s="21"/>
      <c r="G49" s="14">
        <v>38</v>
      </c>
      <c r="H49" s="5"/>
      <c r="I49" s="5"/>
      <c r="J49" s="5"/>
      <c r="K49" s="126" t="b">
        <f t="shared" si="24"/>
        <v>0</v>
      </c>
      <c r="L49" s="126" t="str">
        <f t="shared" si="25"/>
        <v/>
      </c>
      <c r="M49" s="126" t="str">
        <f t="shared" si="18"/>
        <v/>
      </c>
      <c r="N49" s="126" t="str">
        <f t="shared" si="19"/>
        <v/>
      </c>
      <c r="O49" s="126" t="str">
        <f t="shared" si="31"/>
        <v/>
      </c>
      <c r="P49" s="126" t="str">
        <f t="shared" si="31"/>
        <v/>
      </c>
      <c r="Q49" s="126" t="str">
        <f t="shared" si="31"/>
        <v/>
      </c>
      <c r="R49" s="126" t="str">
        <f t="shared" si="31"/>
        <v/>
      </c>
      <c r="S49" s="126" t="str">
        <f t="shared" si="31"/>
        <v/>
      </c>
      <c r="T49" s="126">
        <f t="shared" si="3"/>
        <v>0</v>
      </c>
      <c r="U49" s="126">
        <f t="shared" si="4"/>
        <v>0</v>
      </c>
      <c r="V49" s="126">
        <f t="shared" si="5"/>
        <v>0</v>
      </c>
      <c r="W49" s="126">
        <f t="shared" si="23"/>
        <v>0</v>
      </c>
      <c r="X49" s="126">
        <f t="shared" si="6"/>
        <v>0</v>
      </c>
      <c r="Y49" s="126">
        <f t="shared" si="7"/>
        <v>0</v>
      </c>
      <c r="Z49" s="126">
        <f t="shared" si="20"/>
        <v>0</v>
      </c>
      <c r="AA49" s="126">
        <f t="shared" si="8"/>
        <v>0</v>
      </c>
      <c r="AB49" s="126">
        <f t="shared" si="9"/>
        <v>0</v>
      </c>
      <c r="AC49" s="126">
        <f t="shared" si="10"/>
        <v>0</v>
      </c>
      <c r="AD49" s="126">
        <f t="shared" si="11"/>
        <v>0</v>
      </c>
      <c r="AE49" s="126">
        <f t="shared" si="12"/>
        <v>0</v>
      </c>
      <c r="AF49" s="126" t="str">
        <f t="shared" si="21"/>
        <v/>
      </c>
      <c r="AG49" s="126" t="str">
        <f t="shared" si="26"/>
        <v/>
      </c>
      <c r="AH49" s="126" t="str">
        <f t="shared" si="27"/>
        <v/>
      </c>
      <c r="AI49" s="126" t="str">
        <f t="shared" si="28"/>
        <v/>
      </c>
      <c r="AJ49" s="126" t="str">
        <f t="shared" si="29"/>
        <v/>
      </c>
      <c r="AK49" s="126" t="str">
        <f t="shared" si="30"/>
        <v/>
      </c>
      <c r="AL49" s="14"/>
      <c r="AO49" s="21"/>
    </row>
    <row r="50" spans="3:41" ht="24.9" customHeight="1" x14ac:dyDescent="0.3">
      <c r="C50" s="21"/>
      <c r="G50" s="14">
        <v>39</v>
      </c>
      <c r="H50" s="5"/>
      <c r="I50" s="5"/>
      <c r="J50" s="5"/>
      <c r="K50" s="126" t="b">
        <f t="shared" si="24"/>
        <v>0</v>
      </c>
      <c r="L50" s="126" t="str">
        <f t="shared" si="25"/>
        <v/>
      </c>
      <c r="M50" s="126" t="str">
        <f t="shared" si="18"/>
        <v/>
      </c>
      <c r="N50" s="126" t="str">
        <f t="shared" si="19"/>
        <v/>
      </c>
      <c r="O50" s="126" t="str">
        <f t="shared" si="31"/>
        <v/>
      </c>
      <c r="P50" s="126" t="str">
        <f t="shared" si="31"/>
        <v/>
      </c>
      <c r="Q50" s="126" t="str">
        <f t="shared" si="31"/>
        <v/>
      </c>
      <c r="R50" s="126" t="str">
        <f t="shared" si="31"/>
        <v/>
      </c>
      <c r="S50" s="126" t="str">
        <f t="shared" si="31"/>
        <v/>
      </c>
      <c r="T50" s="126">
        <f t="shared" si="3"/>
        <v>0</v>
      </c>
      <c r="U50" s="126">
        <f t="shared" si="4"/>
        <v>0</v>
      </c>
      <c r="V50" s="126">
        <f t="shared" si="5"/>
        <v>0</v>
      </c>
      <c r="W50" s="126">
        <f t="shared" si="23"/>
        <v>0</v>
      </c>
      <c r="X50" s="126">
        <f t="shared" si="6"/>
        <v>0</v>
      </c>
      <c r="Y50" s="126">
        <f t="shared" si="7"/>
        <v>0</v>
      </c>
      <c r="Z50" s="126">
        <f t="shared" si="20"/>
        <v>0</v>
      </c>
      <c r="AA50" s="126">
        <f t="shared" si="8"/>
        <v>0</v>
      </c>
      <c r="AB50" s="126">
        <f t="shared" si="9"/>
        <v>0</v>
      </c>
      <c r="AC50" s="126">
        <f t="shared" si="10"/>
        <v>0</v>
      </c>
      <c r="AD50" s="126">
        <f t="shared" si="11"/>
        <v>0</v>
      </c>
      <c r="AE50" s="126">
        <f t="shared" si="12"/>
        <v>0</v>
      </c>
      <c r="AF50" s="126" t="str">
        <f t="shared" si="21"/>
        <v/>
      </c>
      <c r="AG50" s="126" t="str">
        <f t="shared" si="26"/>
        <v/>
      </c>
      <c r="AH50" s="126" t="str">
        <f t="shared" si="27"/>
        <v/>
      </c>
      <c r="AI50" s="126" t="str">
        <f t="shared" si="28"/>
        <v/>
      </c>
      <c r="AJ50" s="126" t="str">
        <f t="shared" si="29"/>
        <v/>
      </c>
      <c r="AK50" s="126" t="str">
        <f t="shared" si="30"/>
        <v/>
      </c>
      <c r="AL50" s="14"/>
      <c r="AO50" s="21"/>
    </row>
    <row r="51" spans="3:41" ht="24.9" customHeight="1" x14ac:dyDescent="0.3">
      <c r="C51" s="21"/>
      <c r="G51" s="14">
        <v>40</v>
      </c>
      <c r="H51" s="5"/>
      <c r="I51" s="5"/>
      <c r="J51" s="5"/>
      <c r="K51" s="126" t="b">
        <f t="shared" si="24"/>
        <v>0</v>
      </c>
      <c r="L51" s="126" t="str">
        <f t="shared" si="25"/>
        <v/>
      </c>
      <c r="M51" s="126" t="str">
        <f t="shared" si="18"/>
        <v/>
      </c>
      <c r="N51" s="126" t="str">
        <f t="shared" si="19"/>
        <v/>
      </c>
      <c r="O51" s="126" t="str">
        <f t="shared" si="31"/>
        <v/>
      </c>
      <c r="P51" s="126" t="str">
        <f t="shared" si="31"/>
        <v/>
      </c>
      <c r="Q51" s="126" t="str">
        <f t="shared" si="31"/>
        <v/>
      </c>
      <c r="R51" s="126" t="str">
        <f t="shared" si="31"/>
        <v/>
      </c>
      <c r="S51" s="126" t="str">
        <f t="shared" si="31"/>
        <v/>
      </c>
      <c r="T51" s="126">
        <f t="shared" si="3"/>
        <v>0</v>
      </c>
      <c r="U51" s="126">
        <f t="shared" si="4"/>
        <v>0</v>
      </c>
      <c r="V51" s="126">
        <f t="shared" si="5"/>
        <v>0</v>
      </c>
      <c r="W51" s="126">
        <f t="shared" si="23"/>
        <v>0</v>
      </c>
      <c r="X51" s="126">
        <f t="shared" si="6"/>
        <v>0</v>
      </c>
      <c r="Y51" s="126">
        <f t="shared" si="7"/>
        <v>0</v>
      </c>
      <c r="Z51" s="126">
        <f t="shared" si="20"/>
        <v>0</v>
      </c>
      <c r="AA51" s="126">
        <f t="shared" si="8"/>
        <v>0</v>
      </c>
      <c r="AB51" s="126">
        <f t="shared" si="9"/>
        <v>0</v>
      </c>
      <c r="AC51" s="126">
        <f t="shared" si="10"/>
        <v>0</v>
      </c>
      <c r="AD51" s="126">
        <f t="shared" si="11"/>
        <v>0</v>
      </c>
      <c r="AE51" s="126">
        <f t="shared" si="12"/>
        <v>0</v>
      </c>
      <c r="AF51" s="126" t="str">
        <f t="shared" si="21"/>
        <v/>
      </c>
      <c r="AG51" s="126" t="str">
        <f t="shared" si="26"/>
        <v/>
      </c>
      <c r="AH51" s="126" t="str">
        <f t="shared" si="27"/>
        <v/>
      </c>
      <c r="AI51" s="126" t="str">
        <f t="shared" si="28"/>
        <v/>
      </c>
      <c r="AJ51" s="126" t="str">
        <f t="shared" si="29"/>
        <v/>
      </c>
      <c r="AK51" s="126" t="str">
        <f t="shared" si="30"/>
        <v/>
      </c>
      <c r="AL51" s="14"/>
      <c r="AO51" s="21"/>
    </row>
    <row r="52" spans="3:41" ht="24.9" customHeight="1" x14ac:dyDescent="0.3">
      <c r="C52" s="21"/>
      <c r="G52" s="14">
        <v>41</v>
      </c>
      <c r="H52" s="5"/>
      <c r="I52" s="5"/>
      <c r="J52" s="5"/>
      <c r="K52" s="126" t="b">
        <f t="shared" si="24"/>
        <v>0</v>
      </c>
      <c r="L52" s="126" t="str">
        <f t="shared" si="25"/>
        <v/>
      </c>
      <c r="M52" s="126" t="str">
        <f t="shared" si="18"/>
        <v/>
      </c>
      <c r="N52" s="126" t="str">
        <f t="shared" si="19"/>
        <v/>
      </c>
      <c r="O52" s="126" t="str">
        <f t="shared" si="31"/>
        <v/>
      </c>
      <c r="P52" s="126" t="str">
        <f t="shared" si="31"/>
        <v/>
      </c>
      <c r="Q52" s="126" t="str">
        <f t="shared" si="31"/>
        <v/>
      </c>
      <c r="R52" s="126" t="str">
        <f t="shared" si="31"/>
        <v/>
      </c>
      <c r="S52" s="126" t="str">
        <f t="shared" si="31"/>
        <v/>
      </c>
      <c r="T52" s="126">
        <f t="shared" si="3"/>
        <v>0</v>
      </c>
      <c r="U52" s="126">
        <f t="shared" si="4"/>
        <v>0</v>
      </c>
      <c r="V52" s="126">
        <f t="shared" si="5"/>
        <v>0</v>
      </c>
      <c r="W52" s="126">
        <f t="shared" si="23"/>
        <v>0</v>
      </c>
      <c r="X52" s="126">
        <f t="shared" si="6"/>
        <v>0</v>
      </c>
      <c r="Y52" s="126">
        <f t="shared" si="7"/>
        <v>0</v>
      </c>
      <c r="Z52" s="126">
        <f t="shared" si="20"/>
        <v>0</v>
      </c>
      <c r="AA52" s="126">
        <f t="shared" si="8"/>
        <v>0</v>
      </c>
      <c r="AB52" s="126">
        <f t="shared" si="9"/>
        <v>0</v>
      </c>
      <c r="AC52" s="126">
        <f t="shared" si="10"/>
        <v>0</v>
      </c>
      <c r="AD52" s="126">
        <f t="shared" si="11"/>
        <v>0</v>
      </c>
      <c r="AE52" s="126">
        <f t="shared" si="12"/>
        <v>0</v>
      </c>
      <c r="AF52" s="126" t="str">
        <f t="shared" si="21"/>
        <v/>
      </c>
      <c r="AG52" s="126" t="str">
        <f t="shared" si="26"/>
        <v/>
      </c>
      <c r="AH52" s="126" t="str">
        <f t="shared" si="27"/>
        <v/>
      </c>
      <c r="AI52" s="126" t="str">
        <f t="shared" si="28"/>
        <v/>
      </c>
      <c r="AJ52" s="126" t="str">
        <f t="shared" si="29"/>
        <v/>
      </c>
      <c r="AK52" s="126" t="str">
        <f t="shared" si="30"/>
        <v/>
      </c>
      <c r="AL52" s="14"/>
      <c r="AO52" s="21"/>
    </row>
    <row r="53" spans="3:41" ht="24.9" customHeight="1" x14ac:dyDescent="0.3">
      <c r="C53" s="21"/>
      <c r="G53" s="14">
        <v>42</v>
      </c>
      <c r="H53" s="5"/>
      <c r="I53" s="5"/>
      <c r="J53" s="5"/>
      <c r="K53" s="126" t="b">
        <f t="shared" si="24"/>
        <v>0</v>
      </c>
      <c r="L53" s="126" t="str">
        <f t="shared" si="25"/>
        <v/>
      </c>
      <c r="M53" s="126" t="str">
        <f t="shared" si="18"/>
        <v/>
      </c>
      <c r="N53" s="126" t="str">
        <f t="shared" si="19"/>
        <v/>
      </c>
      <c r="O53" s="126" t="str">
        <f t="shared" si="31"/>
        <v/>
      </c>
      <c r="P53" s="126" t="str">
        <f t="shared" si="31"/>
        <v/>
      </c>
      <c r="Q53" s="126" t="str">
        <f t="shared" si="31"/>
        <v/>
      </c>
      <c r="R53" s="126" t="str">
        <f t="shared" si="31"/>
        <v/>
      </c>
      <c r="S53" s="126" t="str">
        <f t="shared" si="31"/>
        <v/>
      </c>
      <c r="T53" s="126">
        <f t="shared" si="3"/>
        <v>0</v>
      </c>
      <c r="U53" s="126">
        <f t="shared" si="4"/>
        <v>0</v>
      </c>
      <c r="V53" s="126">
        <f t="shared" si="5"/>
        <v>0</v>
      </c>
      <c r="W53" s="126">
        <f t="shared" si="23"/>
        <v>0</v>
      </c>
      <c r="X53" s="126">
        <f t="shared" si="6"/>
        <v>0</v>
      </c>
      <c r="Y53" s="126">
        <f t="shared" si="7"/>
        <v>0</v>
      </c>
      <c r="Z53" s="126">
        <f t="shared" si="20"/>
        <v>0</v>
      </c>
      <c r="AA53" s="126">
        <f t="shared" si="8"/>
        <v>0</v>
      </c>
      <c r="AB53" s="126">
        <f t="shared" si="9"/>
        <v>0</v>
      </c>
      <c r="AC53" s="126">
        <f t="shared" si="10"/>
        <v>0</v>
      </c>
      <c r="AD53" s="126">
        <f t="shared" si="11"/>
        <v>0</v>
      </c>
      <c r="AE53" s="126">
        <f t="shared" si="12"/>
        <v>0</v>
      </c>
      <c r="AF53" s="126" t="str">
        <f t="shared" si="21"/>
        <v/>
      </c>
      <c r="AG53" s="126" t="str">
        <f t="shared" si="26"/>
        <v/>
      </c>
      <c r="AH53" s="126" t="str">
        <f t="shared" si="27"/>
        <v/>
      </c>
      <c r="AI53" s="126" t="str">
        <f t="shared" si="28"/>
        <v/>
      </c>
      <c r="AJ53" s="126" t="str">
        <f t="shared" si="29"/>
        <v/>
      </c>
      <c r="AK53" s="126" t="str">
        <f t="shared" si="30"/>
        <v/>
      </c>
      <c r="AL53" s="14"/>
      <c r="AO53" s="21"/>
    </row>
    <row r="54" spans="3:41" ht="24.9" customHeight="1" x14ac:dyDescent="0.3">
      <c r="C54" s="21"/>
      <c r="G54" s="14">
        <v>43</v>
      </c>
      <c r="H54" s="5"/>
      <c r="I54" s="5"/>
      <c r="J54" s="5"/>
      <c r="K54" s="126" t="b">
        <f t="shared" si="24"/>
        <v>0</v>
      </c>
      <c r="L54" s="126" t="str">
        <f t="shared" si="25"/>
        <v/>
      </c>
      <c r="M54" s="126" t="str">
        <f t="shared" si="18"/>
        <v/>
      </c>
      <c r="N54" s="126" t="str">
        <f t="shared" si="19"/>
        <v/>
      </c>
      <c r="O54" s="126" t="str">
        <f t="shared" si="31"/>
        <v/>
      </c>
      <c r="P54" s="126" t="str">
        <f t="shared" si="31"/>
        <v/>
      </c>
      <c r="Q54" s="126" t="str">
        <f t="shared" si="31"/>
        <v/>
      </c>
      <c r="R54" s="126" t="str">
        <f t="shared" si="31"/>
        <v/>
      </c>
      <c r="S54" s="126" t="str">
        <f t="shared" si="31"/>
        <v/>
      </c>
      <c r="T54" s="126">
        <f t="shared" si="3"/>
        <v>0</v>
      </c>
      <c r="U54" s="126">
        <f t="shared" si="4"/>
        <v>0</v>
      </c>
      <c r="V54" s="126">
        <f t="shared" si="5"/>
        <v>0</v>
      </c>
      <c r="W54" s="126">
        <f t="shared" si="23"/>
        <v>0</v>
      </c>
      <c r="X54" s="126">
        <f t="shared" si="6"/>
        <v>0</v>
      </c>
      <c r="Y54" s="126">
        <f t="shared" si="7"/>
        <v>0</v>
      </c>
      <c r="Z54" s="126">
        <f t="shared" si="20"/>
        <v>0</v>
      </c>
      <c r="AA54" s="126">
        <f t="shared" si="8"/>
        <v>0</v>
      </c>
      <c r="AB54" s="126">
        <f t="shared" si="9"/>
        <v>0</v>
      </c>
      <c r="AC54" s="126">
        <f t="shared" si="10"/>
        <v>0</v>
      </c>
      <c r="AD54" s="126">
        <f t="shared" si="11"/>
        <v>0</v>
      </c>
      <c r="AE54" s="126">
        <f t="shared" si="12"/>
        <v>0</v>
      </c>
      <c r="AF54" s="126" t="str">
        <f t="shared" si="21"/>
        <v/>
      </c>
      <c r="AG54" s="126" t="str">
        <f t="shared" si="26"/>
        <v/>
      </c>
      <c r="AH54" s="126" t="str">
        <f t="shared" si="27"/>
        <v/>
      </c>
      <c r="AI54" s="126" t="str">
        <f t="shared" si="28"/>
        <v/>
      </c>
      <c r="AJ54" s="126" t="str">
        <f t="shared" si="29"/>
        <v/>
      </c>
      <c r="AK54" s="126" t="str">
        <f t="shared" si="30"/>
        <v/>
      </c>
      <c r="AL54" s="14"/>
      <c r="AO54" s="21"/>
    </row>
    <row r="55" spans="3:41" ht="24.9" customHeight="1" x14ac:dyDescent="0.3">
      <c r="C55" s="21"/>
      <c r="G55" s="14">
        <v>44</v>
      </c>
      <c r="H55" s="5"/>
      <c r="I55" s="5"/>
      <c r="J55" s="5"/>
      <c r="K55" s="126" t="b">
        <f t="shared" si="24"/>
        <v>0</v>
      </c>
      <c r="L55" s="126" t="str">
        <f t="shared" si="25"/>
        <v/>
      </c>
      <c r="M55" s="126" t="str">
        <f t="shared" si="18"/>
        <v/>
      </c>
      <c r="N55" s="126" t="str">
        <f t="shared" si="19"/>
        <v/>
      </c>
      <c r="O55" s="126" t="str">
        <f t="shared" si="31"/>
        <v/>
      </c>
      <c r="P55" s="126" t="str">
        <f t="shared" si="31"/>
        <v/>
      </c>
      <c r="Q55" s="126" t="str">
        <f t="shared" si="31"/>
        <v/>
      </c>
      <c r="R55" s="126" t="str">
        <f t="shared" si="31"/>
        <v/>
      </c>
      <c r="S55" s="126" t="str">
        <f t="shared" si="31"/>
        <v/>
      </c>
      <c r="T55" s="126">
        <f t="shared" si="3"/>
        <v>0</v>
      </c>
      <c r="U55" s="126">
        <f t="shared" si="4"/>
        <v>0</v>
      </c>
      <c r="V55" s="126">
        <f t="shared" si="5"/>
        <v>0</v>
      </c>
      <c r="W55" s="126">
        <f t="shared" si="23"/>
        <v>0</v>
      </c>
      <c r="X55" s="126">
        <f t="shared" si="6"/>
        <v>0</v>
      </c>
      <c r="Y55" s="126">
        <f t="shared" si="7"/>
        <v>0</v>
      </c>
      <c r="Z55" s="126">
        <f t="shared" si="20"/>
        <v>0</v>
      </c>
      <c r="AA55" s="126">
        <f t="shared" si="8"/>
        <v>0</v>
      </c>
      <c r="AB55" s="126">
        <f t="shared" si="9"/>
        <v>0</v>
      </c>
      <c r="AC55" s="126">
        <f t="shared" si="10"/>
        <v>0</v>
      </c>
      <c r="AD55" s="126">
        <f t="shared" si="11"/>
        <v>0</v>
      </c>
      <c r="AE55" s="126">
        <f t="shared" si="12"/>
        <v>0</v>
      </c>
      <c r="AF55" s="126" t="str">
        <f t="shared" si="21"/>
        <v/>
      </c>
      <c r="AG55" s="126" t="str">
        <f t="shared" si="26"/>
        <v/>
      </c>
      <c r="AH55" s="126" t="str">
        <f t="shared" si="27"/>
        <v/>
      </c>
      <c r="AI55" s="126" t="str">
        <f t="shared" si="28"/>
        <v/>
      </c>
      <c r="AJ55" s="126" t="str">
        <f t="shared" si="29"/>
        <v/>
      </c>
      <c r="AK55" s="126" t="str">
        <f t="shared" si="30"/>
        <v/>
      </c>
      <c r="AL55" s="14"/>
      <c r="AO55" s="21"/>
    </row>
    <row r="56" spans="3:41" ht="24.9" customHeight="1" x14ac:dyDescent="0.3">
      <c r="C56" s="21"/>
      <c r="G56" s="14">
        <v>45</v>
      </c>
      <c r="H56" s="5"/>
      <c r="I56" s="5"/>
      <c r="J56" s="5"/>
      <c r="K56" s="126" t="b">
        <f t="shared" si="24"/>
        <v>0</v>
      </c>
      <c r="L56" s="126" t="str">
        <f t="shared" si="25"/>
        <v/>
      </c>
      <c r="M56" s="126" t="str">
        <f t="shared" si="18"/>
        <v/>
      </c>
      <c r="N56" s="126" t="str">
        <f t="shared" si="19"/>
        <v/>
      </c>
      <c r="O56" s="126" t="str">
        <f t="shared" si="31"/>
        <v/>
      </c>
      <c r="P56" s="126" t="str">
        <f t="shared" si="31"/>
        <v/>
      </c>
      <c r="Q56" s="126" t="str">
        <f t="shared" si="31"/>
        <v/>
      </c>
      <c r="R56" s="126" t="str">
        <f t="shared" si="31"/>
        <v/>
      </c>
      <c r="S56" s="126" t="str">
        <f t="shared" si="31"/>
        <v/>
      </c>
      <c r="T56" s="126">
        <f t="shared" si="3"/>
        <v>0</v>
      </c>
      <c r="U56" s="126">
        <f t="shared" si="4"/>
        <v>0</v>
      </c>
      <c r="V56" s="126">
        <f t="shared" si="5"/>
        <v>0</v>
      </c>
      <c r="W56" s="126">
        <f t="shared" si="23"/>
        <v>0</v>
      </c>
      <c r="X56" s="126">
        <f t="shared" si="6"/>
        <v>0</v>
      </c>
      <c r="Y56" s="126">
        <f t="shared" si="7"/>
        <v>0</v>
      </c>
      <c r="Z56" s="126">
        <f t="shared" si="20"/>
        <v>0</v>
      </c>
      <c r="AA56" s="126">
        <f t="shared" si="8"/>
        <v>0</v>
      </c>
      <c r="AB56" s="126">
        <f t="shared" si="9"/>
        <v>0</v>
      </c>
      <c r="AC56" s="126">
        <f t="shared" si="10"/>
        <v>0</v>
      </c>
      <c r="AD56" s="126">
        <f t="shared" si="11"/>
        <v>0</v>
      </c>
      <c r="AE56" s="126">
        <f t="shared" si="12"/>
        <v>0</v>
      </c>
      <c r="AF56" s="126" t="str">
        <f t="shared" si="21"/>
        <v/>
      </c>
      <c r="AG56" s="126" t="str">
        <f t="shared" si="26"/>
        <v/>
      </c>
      <c r="AH56" s="126" t="str">
        <f t="shared" si="27"/>
        <v/>
      </c>
      <c r="AI56" s="126" t="str">
        <f t="shared" si="28"/>
        <v/>
      </c>
      <c r="AJ56" s="126" t="str">
        <f t="shared" si="29"/>
        <v/>
      </c>
      <c r="AK56" s="126" t="str">
        <f t="shared" si="30"/>
        <v/>
      </c>
      <c r="AL56" s="14"/>
      <c r="AO56" s="21"/>
    </row>
    <row r="57" spans="3:41" ht="24.9" customHeight="1" x14ac:dyDescent="0.3">
      <c r="C57" s="21"/>
      <c r="G57" s="14">
        <v>46</v>
      </c>
      <c r="H57" s="5"/>
      <c r="I57" s="5"/>
      <c r="J57" s="5"/>
      <c r="K57" s="126" t="b">
        <f t="shared" si="24"/>
        <v>0</v>
      </c>
      <c r="L57" s="126" t="str">
        <f t="shared" si="25"/>
        <v/>
      </c>
      <c r="M57" s="126" t="str">
        <f t="shared" si="18"/>
        <v/>
      </c>
      <c r="N57" s="126" t="str">
        <f t="shared" si="19"/>
        <v/>
      </c>
      <c r="O57" s="126" t="str">
        <f t="shared" si="31"/>
        <v/>
      </c>
      <c r="P57" s="126" t="str">
        <f t="shared" si="31"/>
        <v/>
      </c>
      <c r="Q57" s="126" t="str">
        <f t="shared" si="31"/>
        <v/>
      </c>
      <c r="R57" s="126" t="str">
        <f t="shared" si="31"/>
        <v/>
      </c>
      <c r="S57" s="126" t="str">
        <f t="shared" si="31"/>
        <v/>
      </c>
      <c r="T57" s="126">
        <f t="shared" si="3"/>
        <v>0</v>
      </c>
      <c r="U57" s="126">
        <f t="shared" si="4"/>
        <v>0</v>
      </c>
      <c r="V57" s="126">
        <f t="shared" si="5"/>
        <v>0</v>
      </c>
      <c r="W57" s="126">
        <f t="shared" si="23"/>
        <v>0</v>
      </c>
      <c r="X57" s="126">
        <f t="shared" si="6"/>
        <v>0</v>
      </c>
      <c r="Y57" s="126">
        <f t="shared" si="7"/>
        <v>0</v>
      </c>
      <c r="Z57" s="126">
        <f t="shared" si="20"/>
        <v>0</v>
      </c>
      <c r="AA57" s="126">
        <f t="shared" si="8"/>
        <v>0</v>
      </c>
      <c r="AB57" s="126">
        <f t="shared" si="9"/>
        <v>0</v>
      </c>
      <c r="AC57" s="126">
        <f t="shared" si="10"/>
        <v>0</v>
      </c>
      <c r="AD57" s="126">
        <f t="shared" si="11"/>
        <v>0</v>
      </c>
      <c r="AE57" s="126">
        <f t="shared" si="12"/>
        <v>0</v>
      </c>
      <c r="AF57" s="126" t="str">
        <f t="shared" si="21"/>
        <v/>
      </c>
      <c r="AG57" s="126" t="str">
        <f t="shared" si="26"/>
        <v/>
      </c>
      <c r="AH57" s="126" t="str">
        <f t="shared" si="27"/>
        <v/>
      </c>
      <c r="AI57" s="126" t="str">
        <f t="shared" si="28"/>
        <v/>
      </c>
      <c r="AJ57" s="126" t="str">
        <f t="shared" si="29"/>
        <v/>
      </c>
      <c r="AK57" s="126" t="str">
        <f t="shared" si="30"/>
        <v/>
      </c>
      <c r="AL57" s="14"/>
      <c r="AO57" s="21"/>
    </row>
    <row r="58" spans="3:41" ht="24.9" customHeight="1" x14ac:dyDescent="0.3">
      <c r="C58" s="21"/>
      <c r="G58" s="14">
        <v>47</v>
      </c>
      <c r="H58" s="5"/>
      <c r="I58" s="5"/>
      <c r="J58" s="5"/>
      <c r="K58" s="126" t="b">
        <f t="shared" si="24"/>
        <v>0</v>
      </c>
      <c r="L58" s="126" t="str">
        <f t="shared" si="25"/>
        <v/>
      </c>
      <c r="M58" s="126" t="str">
        <f t="shared" si="18"/>
        <v/>
      </c>
      <c r="N58" s="126" t="str">
        <f t="shared" si="19"/>
        <v/>
      </c>
      <c r="O58" s="126" t="str">
        <f t="shared" si="31"/>
        <v/>
      </c>
      <c r="P58" s="126" t="str">
        <f t="shared" si="31"/>
        <v/>
      </c>
      <c r="Q58" s="126" t="str">
        <f t="shared" si="31"/>
        <v/>
      </c>
      <c r="R58" s="126" t="str">
        <f t="shared" si="31"/>
        <v/>
      </c>
      <c r="S58" s="126" t="str">
        <f t="shared" si="31"/>
        <v/>
      </c>
      <c r="T58" s="126">
        <f t="shared" si="3"/>
        <v>0</v>
      </c>
      <c r="U58" s="126">
        <f t="shared" si="4"/>
        <v>0</v>
      </c>
      <c r="V58" s="126">
        <f t="shared" si="5"/>
        <v>0</v>
      </c>
      <c r="W58" s="126">
        <f t="shared" si="23"/>
        <v>0</v>
      </c>
      <c r="X58" s="126">
        <f t="shared" si="6"/>
        <v>0</v>
      </c>
      <c r="Y58" s="126">
        <f t="shared" si="7"/>
        <v>0</v>
      </c>
      <c r="Z58" s="126">
        <f t="shared" si="20"/>
        <v>0</v>
      </c>
      <c r="AA58" s="126">
        <f t="shared" si="8"/>
        <v>0</v>
      </c>
      <c r="AB58" s="126">
        <f t="shared" si="9"/>
        <v>0</v>
      </c>
      <c r="AC58" s="126">
        <f t="shared" si="10"/>
        <v>0</v>
      </c>
      <c r="AD58" s="126">
        <f t="shared" si="11"/>
        <v>0</v>
      </c>
      <c r="AE58" s="126">
        <f t="shared" si="12"/>
        <v>0</v>
      </c>
      <c r="AF58" s="126" t="str">
        <f t="shared" si="21"/>
        <v/>
      </c>
      <c r="AG58" s="126" t="str">
        <f t="shared" si="26"/>
        <v/>
      </c>
      <c r="AH58" s="126" t="str">
        <f t="shared" si="27"/>
        <v/>
      </c>
      <c r="AI58" s="126" t="str">
        <f t="shared" si="28"/>
        <v/>
      </c>
      <c r="AJ58" s="126" t="str">
        <f t="shared" si="29"/>
        <v/>
      </c>
      <c r="AK58" s="126" t="str">
        <f t="shared" si="30"/>
        <v/>
      </c>
      <c r="AL58" s="14"/>
      <c r="AO58" s="21"/>
    </row>
    <row r="59" spans="3:41" ht="24.9" customHeight="1" x14ac:dyDescent="0.3">
      <c r="C59" s="21"/>
      <c r="G59" s="14">
        <v>48</v>
      </c>
      <c r="H59" s="5"/>
      <c r="I59" s="5"/>
      <c r="J59" s="5"/>
      <c r="K59" s="126" t="b">
        <f t="shared" si="24"/>
        <v>0</v>
      </c>
      <c r="L59" s="126" t="str">
        <f t="shared" si="25"/>
        <v/>
      </c>
      <c r="M59" s="126" t="str">
        <f t="shared" si="18"/>
        <v/>
      </c>
      <c r="N59" s="126" t="str">
        <f t="shared" si="19"/>
        <v/>
      </c>
      <c r="O59" s="126" t="str">
        <f t="shared" si="31"/>
        <v/>
      </c>
      <c r="P59" s="126" t="str">
        <f t="shared" si="31"/>
        <v/>
      </c>
      <c r="Q59" s="126" t="str">
        <f t="shared" si="31"/>
        <v/>
      </c>
      <c r="R59" s="126" t="str">
        <f t="shared" si="31"/>
        <v/>
      </c>
      <c r="S59" s="126" t="str">
        <f t="shared" si="31"/>
        <v/>
      </c>
      <c r="T59" s="126">
        <f t="shared" si="3"/>
        <v>0</v>
      </c>
      <c r="U59" s="126">
        <f t="shared" si="4"/>
        <v>0</v>
      </c>
      <c r="V59" s="126">
        <f t="shared" si="5"/>
        <v>0</v>
      </c>
      <c r="W59" s="126">
        <f t="shared" si="23"/>
        <v>0</v>
      </c>
      <c r="X59" s="126">
        <f t="shared" si="6"/>
        <v>0</v>
      </c>
      <c r="Y59" s="126">
        <f t="shared" si="7"/>
        <v>0</v>
      </c>
      <c r="Z59" s="126">
        <f t="shared" si="20"/>
        <v>0</v>
      </c>
      <c r="AA59" s="126">
        <f t="shared" si="8"/>
        <v>0</v>
      </c>
      <c r="AB59" s="126">
        <f t="shared" si="9"/>
        <v>0</v>
      </c>
      <c r="AC59" s="126">
        <f t="shared" si="10"/>
        <v>0</v>
      </c>
      <c r="AD59" s="126">
        <f t="shared" si="11"/>
        <v>0</v>
      </c>
      <c r="AE59" s="126">
        <f t="shared" si="12"/>
        <v>0</v>
      </c>
      <c r="AF59" s="126" t="str">
        <f t="shared" si="21"/>
        <v/>
      </c>
      <c r="AG59" s="126" t="str">
        <f t="shared" si="26"/>
        <v/>
      </c>
      <c r="AH59" s="126" t="str">
        <f t="shared" si="27"/>
        <v/>
      </c>
      <c r="AI59" s="126" t="str">
        <f t="shared" si="28"/>
        <v/>
      </c>
      <c r="AJ59" s="126" t="str">
        <f t="shared" si="29"/>
        <v/>
      </c>
      <c r="AK59" s="126" t="str">
        <f t="shared" si="30"/>
        <v/>
      </c>
      <c r="AL59" s="14"/>
      <c r="AO59" s="21"/>
    </row>
    <row r="60" spans="3:41" ht="24.9" customHeight="1" x14ac:dyDescent="0.3">
      <c r="C60" s="21"/>
      <c r="G60" s="14">
        <v>49</v>
      </c>
      <c r="H60" s="5"/>
      <c r="I60" s="5"/>
      <c r="J60" s="5"/>
      <c r="K60" s="126" t="b">
        <f t="shared" si="24"/>
        <v>0</v>
      </c>
      <c r="L60" s="126" t="str">
        <f t="shared" si="25"/>
        <v/>
      </c>
      <c r="M60" s="126" t="str">
        <f t="shared" si="18"/>
        <v/>
      </c>
      <c r="N60" s="126" t="str">
        <f t="shared" si="19"/>
        <v/>
      </c>
      <c r="O60" s="126" t="str">
        <f t="shared" si="31"/>
        <v/>
      </c>
      <c r="P60" s="126" t="str">
        <f t="shared" si="31"/>
        <v/>
      </c>
      <c r="Q60" s="126" t="str">
        <f t="shared" si="31"/>
        <v/>
      </c>
      <c r="R60" s="126" t="str">
        <f t="shared" si="31"/>
        <v/>
      </c>
      <c r="S60" s="126" t="str">
        <f t="shared" si="31"/>
        <v/>
      </c>
      <c r="T60" s="126">
        <f t="shared" si="3"/>
        <v>0</v>
      </c>
      <c r="U60" s="126">
        <f t="shared" si="4"/>
        <v>0</v>
      </c>
      <c r="V60" s="126">
        <f t="shared" si="5"/>
        <v>0</v>
      </c>
      <c r="W60" s="126">
        <f t="shared" si="23"/>
        <v>0</v>
      </c>
      <c r="X60" s="126">
        <f t="shared" si="6"/>
        <v>0</v>
      </c>
      <c r="Y60" s="126">
        <f t="shared" si="7"/>
        <v>0</v>
      </c>
      <c r="Z60" s="126">
        <f t="shared" si="20"/>
        <v>0</v>
      </c>
      <c r="AA60" s="126">
        <f t="shared" si="8"/>
        <v>0</v>
      </c>
      <c r="AB60" s="126">
        <f t="shared" si="9"/>
        <v>0</v>
      </c>
      <c r="AC60" s="126">
        <f t="shared" si="10"/>
        <v>0</v>
      </c>
      <c r="AD60" s="126">
        <f t="shared" si="11"/>
        <v>0</v>
      </c>
      <c r="AE60" s="126">
        <f t="shared" si="12"/>
        <v>0</v>
      </c>
      <c r="AF60" s="126" t="str">
        <f t="shared" si="21"/>
        <v/>
      </c>
      <c r="AG60" s="126" t="str">
        <f t="shared" si="26"/>
        <v/>
      </c>
      <c r="AH60" s="126" t="str">
        <f t="shared" si="27"/>
        <v/>
      </c>
      <c r="AI60" s="126" t="str">
        <f t="shared" si="28"/>
        <v/>
      </c>
      <c r="AJ60" s="126" t="str">
        <f t="shared" si="29"/>
        <v/>
      </c>
      <c r="AK60" s="126" t="str">
        <f t="shared" si="30"/>
        <v/>
      </c>
      <c r="AL60" s="14"/>
      <c r="AO60" s="21"/>
    </row>
    <row r="61" spans="3:41" ht="24.9" customHeight="1" x14ac:dyDescent="0.3">
      <c r="C61" s="21"/>
      <c r="G61" s="14">
        <v>50</v>
      </c>
      <c r="H61" s="5"/>
      <c r="I61" s="5"/>
      <c r="J61" s="5"/>
      <c r="K61" s="126" t="b">
        <f t="shared" si="24"/>
        <v>0</v>
      </c>
      <c r="L61" s="126" t="str">
        <f t="shared" si="25"/>
        <v/>
      </c>
      <c r="M61" s="126" t="str">
        <f t="shared" si="18"/>
        <v/>
      </c>
      <c r="N61" s="126" t="str">
        <f t="shared" si="19"/>
        <v/>
      </c>
      <c r="O61" s="126" t="str">
        <f t="shared" si="31"/>
        <v/>
      </c>
      <c r="P61" s="126" t="str">
        <f t="shared" si="31"/>
        <v/>
      </c>
      <c r="Q61" s="126" t="str">
        <f t="shared" si="31"/>
        <v/>
      </c>
      <c r="R61" s="126" t="str">
        <f t="shared" si="31"/>
        <v/>
      </c>
      <c r="S61" s="126" t="str">
        <f t="shared" si="31"/>
        <v/>
      </c>
      <c r="T61" s="126">
        <f t="shared" si="3"/>
        <v>0</v>
      </c>
      <c r="U61" s="126">
        <f t="shared" si="4"/>
        <v>0</v>
      </c>
      <c r="V61" s="126">
        <f t="shared" si="5"/>
        <v>0</v>
      </c>
      <c r="W61" s="126">
        <f t="shared" si="23"/>
        <v>0</v>
      </c>
      <c r="X61" s="126">
        <f t="shared" si="6"/>
        <v>0</v>
      </c>
      <c r="Y61" s="126">
        <f t="shared" si="7"/>
        <v>0</v>
      </c>
      <c r="Z61" s="126">
        <f t="shared" si="20"/>
        <v>0</v>
      </c>
      <c r="AA61" s="126">
        <f t="shared" si="8"/>
        <v>0</v>
      </c>
      <c r="AB61" s="126">
        <f t="shared" si="9"/>
        <v>0</v>
      </c>
      <c r="AC61" s="126">
        <f t="shared" si="10"/>
        <v>0</v>
      </c>
      <c r="AD61" s="126">
        <f t="shared" si="11"/>
        <v>0</v>
      </c>
      <c r="AE61" s="126">
        <f t="shared" si="12"/>
        <v>0</v>
      </c>
      <c r="AF61" s="126" t="str">
        <f t="shared" si="21"/>
        <v/>
      </c>
      <c r="AG61" s="126" t="str">
        <f t="shared" si="26"/>
        <v/>
      </c>
      <c r="AH61" s="126" t="str">
        <f t="shared" si="27"/>
        <v/>
      </c>
      <c r="AI61" s="126" t="str">
        <f t="shared" si="28"/>
        <v/>
      </c>
      <c r="AJ61" s="126" t="str">
        <f t="shared" si="29"/>
        <v/>
      </c>
      <c r="AK61" s="126" t="str">
        <f t="shared" si="30"/>
        <v/>
      </c>
      <c r="AL61" s="14"/>
      <c r="AO61" s="21"/>
    </row>
    <row r="62" spans="3:41" ht="24.9" customHeight="1" x14ac:dyDescent="0.3">
      <c r="C62" s="21"/>
      <c r="G62" s="14">
        <v>51</v>
      </c>
      <c r="H62" s="5"/>
      <c r="I62" s="5"/>
      <c r="J62" s="5"/>
      <c r="K62" s="126" t="b">
        <f t="shared" si="24"/>
        <v>0</v>
      </c>
      <c r="L62" s="126" t="str">
        <f t="shared" si="25"/>
        <v/>
      </c>
      <c r="M62" s="126" t="str">
        <f t="shared" si="18"/>
        <v/>
      </c>
      <c r="N62" s="126" t="str">
        <f t="shared" si="19"/>
        <v/>
      </c>
      <c r="O62" s="126" t="str">
        <f t="shared" si="31"/>
        <v/>
      </c>
      <c r="P62" s="126" t="str">
        <f t="shared" si="31"/>
        <v/>
      </c>
      <c r="Q62" s="126" t="str">
        <f t="shared" si="31"/>
        <v/>
      </c>
      <c r="R62" s="126" t="str">
        <f t="shared" si="31"/>
        <v/>
      </c>
      <c r="S62" s="126" t="str">
        <f t="shared" si="31"/>
        <v/>
      </c>
      <c r="T62" s="126">
        <f t="shared" si="3"/>
        <v>0</v>
      </c>
      <c r="U62" s="126">
        <f t="shared" si="4"/>
        <v>0</v>
      </c>
      <c r="V62" s="126">
        <f t="shared" si="5"/>
        <v>0</v>
      </c>
      <c r="W62" s="126">
        <f t="shared" si="23"/>
        <v>0</v>
      </c>
      <c r="X62" s="126">
        <f t="shared" si="6"/>
        <v>0</v>
      </c>
      <c r="Y62" s="126">
        <f t="shared" si="7"/>
        <v>0</v>
      </c>
      <c r="Z62" s="126">
        <f t="shared" si="20"/>
        <v>0</v>
      </c>
      <c r="AA62" s="126">
        <f t="shared" si="8"/>
        <v>0</v>
      </c>
      <c r="AB62" s="126">
        <f t="shared" si="9"/>
        <v>0</v>
      </c>
      <c r="AC62" s="126">
        <f t="shared" si="10"/>
        <v>0</v>
      </c>
      <c r="AD62" s="126">
        <f t="shared" si="11"/>
        <v>0</v>
      </c>
      <c r="AE62" s="126">
        <f t="shared" si="12"/>
        <v>0</v>
      </c>
      <c r="AF62" s="126" t="str">
        <f t="shared" si="21"/>
        <v/>
      </c>
      <c r="AG62" s="126" t="str">
        <f t="shared" si="26"/>
        <v/>
      </c>
      <c r="AH62" s="126" t="str">
        <f t="shared" si="27"/>
        <v/>
      </c>
      <c r="AI62" s="126" t="str">
        <f t="shared" si="28"/>
        <v/>
      </c>
      <c r="AJ62" s="126" t="str">
        <f t="shared" si="29"/>
        <v/>
      </c>
      <c r="AK62" s="126" t="str">
        <f t="shared" si="30"/>
        <v/>
      </c>
      <c r="AL62" s="14"/>
      <c r="AO62" s="21"/>
    </row>
    <row r="63" spans="3:41" ht="24.9" customHeight="1" x14ac:dyDescent="0.3">
      <c r="C63" s="21"/>
      <c r="G63" s="14">
        <v>52</v>
      </c>
      <c r="H63" s="5"/>
      <c r="I63" s="5"/>
      <c r="J63" s="5"/>
      <c r="K63" s="126" t="b">
        <f t="shared" si="24"/>
        <v>0</v>
      </c>
      <c r="L63" s="126" t="str">
        <f t="shared" si="25"/>
        <v/>
      </c>
      <c r="M63" s="126" t="str">
        <f t="shared" si="18"/>
        <v/>
      </c>
      <c r="N63" s="126" t="str">
        <f t="shared" si="19"/>
        <v/>
      </c>
      <c r="O63" s="126" t="str">
        <f t="shared" si="31"/>
        <v/>
      </c>
      <c r="P63" s="126" t="str">
        <f t="shared" si="31"/>
        <v/>
      </c>
      <c r="Q63" s="126" t="str">
        <f t="shared" si="31"/>
        <v/>
      </c>
      <c r="R63" s="126" t="str">
        <f t="shared" si="31"/>
        <v/>
      </c>
      <c r="S63" s="126" t="str">
        <f t="shared" si="31"/>
        <v/>
      </c>
      <c r="T63" s="126">
        <f t="shared" si="3"/>
        <v>0</v>
      </c>
      <c r="U63" s="126">
        <f t="shared" si="4"/>
        <v>0</v>
      </c>
      <c r="V63" s="126">
        <f t="shared" si="5"/>
        <v>0</v>
      </c>
      <c r="W63" s="126">
        <f t="shared" si="23"/>
        <v>0</v>
      </c>
      <c r="X63" s="126">
        <f t="shared" si="6"/>
        <v>0</v>
      </c>
      <c r="Y63" s="126">
        <f t="shared" si="7"/>
        <v>0</v>
      </c>
      <c r="Z63" s="126">
        <f t="shared" si="20"/>
        <v>0</v>
      </c>
      <c r="AA63" s="126">
        <f t="shared" si="8"/>
        <v>0</v>
      </c>
      <c r="AB63" s="126">
        <f t="shared" si="9"/>
        <v>0</v>
      </c>
      <c r="AC63" s="126">
        <f t="shared" si="10"/>
        <v>0</v>
      </c>
      <c r="AD63" s="126">
        <f t="shared" si="11"/>
        <v>0</v>
      </c>
      <c r="AE63" s="126">
        <f t="shared" si="12"/>
        <v>0</v>
      </c>
      <c r="AF63" s="126" t="str">
        <f t="shared" si="21"/>
        <v/>
      </c>
      <c r="AG63" s="126" t="str">
        <f t="shared" si="26"/>
        <v/>
      </c>
      <c r="AH63" s="126" t="str">
        <f t="shared" si="27"/>
        <v/>
      </c>
      <c r="AI63" s="126" t="str">
        <f t="shared" si="28"/>
        <v/>
      </c>
      <c r="AJ63" s="126" t="str">
        <f t="shared" si="29"/>
        <v/>
      </c>
      <c r="AK63" s="126" t="str">
        <f t="shared" si="30"/>
        <v/>
      </c>
      <c r="AL63" s="14"/>
      <c r="AO63" s="21"/>
    </row>
    <row r="64" spans="3:41" ht="24.9" customHeight="1" x14ac:dyDescent="0.3">
      <c r="C64" s="21"/>
      <c r="G64" s="14">
        <v>53</v>
      </c>
      <c r="H64" s="213"/>
      <c r="I64" s="5"/>
      <c r="J64" s="5"/>
      <c r="K64" s="126" t="b">
        <f t="shared" si="24"/>
        <v>0</v>
      </c>
      <c r="L64" s="126" t="str">
        <f t="shared" si="25"/>
        <v/>
      </c>
      <c r="M64" s="126" t="str">
        <f t="shared" si="18"/>
        <v/>
      </c>
      <c r="N64" s="126" t="str">
        <f t="shared" si="19"/>
        <v/>
      </c>
      <c r="O64" s="126" t="str">
        <f t="shared" si="31"/>
        <v/>
      </c>
      <c r="P64" s="126" t="str">
        <f t="shared" si="31"/>
        <v/>
      </c>
      <c r="Q64" s="126" t="str">
        <f t="shared" si="31"/>
        <v/>
      </c>
      <c r="R64" s="126" t="str">
        <f t="shared" si="31"/>
        <v/>
      </c>
      <c r="S64" s="126" t="str">
        <f t="shared" si="31"/>
        <v/>
      </c>
      <c r="T64" s="126">
        <f t="shared" si="3"/>
        <v>0</v>
      </c>
      <c r="U64" s="126">
        <f t="shared" si="4"/>
        <v>0</v>
      </c>
      <c r="V64" s="126">
        <f t="shared" si="5"/>
        <v>0</v>
      </c>
      <c r="W64" s="126">
        <f t="shared" si="23"/>
        <v>0</v>
      </c>
      <c r="X64" s="126">
        <f t="shared" si="6"/>
        <v>0</v>
      </c>
      <c r="Y64" s="126">
        <f t="shared" si="7"/>
        <v>0</v>
      </c>
      <c r="Z64" s="126">
        <f t="shared" si="20"/>
        <v>0</v>
      </c>
      <c r="AA64" s="126">
        <f t="shared" si="8"/>
        <v>0</v>
      </c>
      <c r="AB64" s="126">
        <f t="shared" si="9"/>
        <v>0</v>
      </c>
      <c r="AC64" s="126">
        <f t="shared" si="10"/>
        <v>0</v>
      </c>
      <c r="AD64" s="126">
        <f t="shared" si="11"/>
        <v>0</v>
      </c>
      <c r="AE64" s="126">
        <f t="shared" si="12"/>
        <v>0</v>
      </c>
      <c r="AF64" s="126" t="str">
        <f t="shared" si="21"/>
        <v/>
      </c>
      <c r="AG64" s="126" t="str">
        <f t="shared" si="26"/>
        <v/>
      </c>
      <c r="AH64" s="126" t="str">
        <f t="shared" si="27"/>
        <v/>
      </c>
      <c r="AI64" s="126" t="str">
        <f t="shared" si="28"/>
        <v/>
      </c>
      <c r="AJ64" s="126" t="str">
        <f t="shared" si="29"/>
        <v/>
      </c>
      <c r="AK64" s="126" t="str">
        <f t="shared" si="30"/>
        <v/>
      </c>
      <c r="AL64" s="14"/>
      <c r="AO64" s="21"/>
    </row>
    <row r="65" spans="3:41" ht="24.9" customHeight="1" x14ac:dyDescent="0.3">
      <c r="C65" s="21"/>
      <c r="G65" s="14">
        <v>54</v>
      </c>
      <c r="H65" s="5"/>
      <c r="I65" s="5"/>
      <c r="J65" s="5"/>
      <c r="K65" s="126" t="b">
        <f t="shared" si="24"/>
        <v>0</v>
      </c>
      <c r="L65" s="126" t="str">
        <f t="shared" si="25"/>
        <v/>
      </c>
      <c r="M65" s="126" t="str">
        <f t="shared" si="18"/>
        <v/>
      </c>
      <c r="N65" s="126" t="str">
        <f t="shared" si="19"/>
        <v/>
      </c>
      <c r="O65" s="126" t="str">
        <f t="shared" si="31"/>
        <v/>
      </c>
      <c r="P65" s="126" t="str">
        <f t="shared" si="31"/>
        <v/>
      </c>
      <c r="Q65" s="126" t="str">
        <f t="shared" si="31"/>
        <v/>
      </c>
      <c r="R65" s="126" t="str">
        <f t="shared" si="31"/>
        <v/>
      </c>
      <c r="S65" s="126" t="str">
        <f t="shared" si="31"/>
        <v/>
      </c>
      <c r="T65" s="126">
        <f t="shared" si="3"/>
        <v>0</v>
      </c>
      <c r="U65" s="126">
        <f t="shared" si="4"/>
        <v>0</v>
      </c>
      <c r="V65" s="126">
        <f t="shared" si="5"/>
        <v>0</v>
      </c>
      <c r="W65" s="126">
        <f t="shared" si="23"/>
        <v>0</v>
      </c>
      <c r="X65" s="126">
        <f t="shared" si="6"/>
        <v>0</v>
      </c>
      <c r="Y65" s="126">
        <f t="shared" si="7"/>
        <v>0</v>
      </c>
      <c r="Z65" s="126">
        <f t="shared" si="20"/>
        <v>0</v>
      </c>
      <c r="AA65" s="126">
        <f t="shared" si="8"/>
        <v>0</v>
      </c>
      <c r="AB65" s="126">
        <f t="shared" si="9"/>
        <v>0</v>
      </c>
      <c r="AC65" s="126">
        <f t="shared" si="10"/>
        <v>0</v>
      </c>
      <c r="AD65" s="126">
        <f t="shared" si="11"/>
        <v>0</v>
      </c>
      <c r="AE65" s="126">
        <f t="shared" si="12"/>
        <v>0</v>
      </c>
      <c r="AF65" s="126" t="str">
        <f t="shared" si="21"/>
        <v/>
      </c>
      <c r="AG65" s="126" t="str">
        <f t="shared" si="26"/>
        <v/>
      </c>
      <c r="AH65" s="126" t="str">
        <f t="shared" si="27"/>
        <v/>
      </c>
      <c r="AI65" s="126" t="str">
        <f t="shared" si="28"/>
        <v/>
      </c>
      <c r="AJ65" s="126" t="str">
        <f t="shared" si="29"/>
        <v/>
      </c>
      <c r="AK65" s="126" t="str">
        <f t="shared" si="30"/>
        <v/>
      </c>
      <c r="AL65" s="14"/>
      <c r="AO65" s="21"/>
    </row>
    <row r="66" spans="3:41" ht="24.9" customHeight="1" x14ac:dyDescent="0.3">
      <c r="C66" s="21"/>
      <c r="G66" s="14">
        <v>55</v>
      </c>
      <c r="H66" s="5"/>
      <c r="I66" s="5"/>
      <c r="J66" s="5"/>
      <c r="K66" s="126" t="b">
        <f t="shared" si="24"/>
        <v>0</v>
      </c>
      <c r="L66" s="126" t="str">
        <f t="shared" si="25"/>
        <v/>
      </c>
      <c r="M66" s="126" t="str">
        <f t="shared" si="18"/>
        <v/>
      </c>
      <c r="N66" s="126" t="str">
        <f t="shared" si="19"/>
        <v/>
      </c>
      <c r="O66" s="126" t="str">
        <f t="shared" si="31"/>
        <v/>
      </c>
      <c r="P66" s="126" t="str">
        <f t="shared" si="31"/>
        <v/>
      </c>
      <c r="Q66" s="126" t="str">
        <f t="shared" si="31"/>
        <v/>
      </c>
      <c r="R66" s="126" t="str">
        <f t="shared" si="31"/>
        <v/>
      </c>
      <c r="S66" s="126" t="str">
        <f t="shared" si="31"/>
        <v/>
      </c>
      <c r="T66" s="126">
        <f t="shared" si="3"/>
        <v>0</v>
      </c>
      <c r="U66" s="126">
        <f t="shared" si="4"/>
        <v>0</v>
      </c>
      <c r="V66" s="126">
        <f t="shared" si="5"/>
        <v>0</v>
      </c>
      <c r="W66" s="126">
        <f t="shared" si="23"/>
        <v>0</v>
      </c>
      <c r="X66" s="126">
        <f t="shared" si="6"/>
        <v>0</v>
      </c>
      <c r="Y66" s="126">
        <f t="shared" si="7"/>
        <v>0</v>
      </c>
      <c r="Z66" s="126">
        <f t="shared" si="20"/>
        <v>0</v>
      </c>
      <c r="AA66" s="126">
        <f t="shared" si="8"/>
        <v>0</v>
      </c>
      <c r="AB66" s="126">
        <f t="shared" si="9"/>
        <v>0</v>
      </c>
      <c r="AC66" s="126">
        <f t="shared" si="10"/>
        <v>0</v>
      </c>
      <c r="AD66" s="126">
        <f t="shared" si="11"/>
        <v>0</v>
      </c>
      <c r="AE66" s="126">
        <f t="shared" si="12"/>
        <v>0</v>
      </c>
      <c r="AF66" s="126" t="str">
        <f t="shared" si="21"/>
        <v/>
      </c>
      <c r="AG66" s="126" t="str">
        <f t="shared" si="26"/>
        <v/>
      </c>
      <c r="AH66" s="126" t="str">
        <f t="shared" si="27"/>
        <v/>
      </c>
      <c r="AI66" s="126" t="str">
        <f t="shared" si="28"/>
        <v/>
      </c>
      <c r="AJ66" s="126" t="str">
        <f t="shared" si="29"/>
        <v/>
      </c>
      <c r="AK66" s="126" t="str">
        <f t="shared" si="30"/>
        <v/>
      </c>
      <c r="AL66" s="14"/>
      <c r="AO66" s="21"/>
    </row>
    <row r="67" spans="3:41" ht="24.9" customHeight="1" x14ac:dyDescent="0.3">
      <c r="C67" s="21"/>
      <c r="G67" s="14">
        <v>56</v>
      </c>
      <c r="H67" s="5"/>
      <c r="I67" s="5"/>
      <c r="J67" s="5"/>
      <c r="K67" s="126" t="b">
        <f t="shared" si="24"/>
        <v>0</v>
      </c>
      <c r="L67" s="126" t="str">
        <f t="shared" si="25"/>
        <v/>
      </c>
      <c r="M67" s="126" t="str">
        <f t="shared" si="18"/>
        <v/>
      </c>
      <c r="N67" s="126" t="str">
        <f t="shared" si="19"/>
        <v/>
      </c>
      <c r="O67" s="126" t="str">
        <f t="shared" si="31"/>
        <v/>
      </c>
      <c r="P67" s="126" t="str">
        <f t="shared" si="31"/>
        <v/>
      </c>
      <c r="Q67" s="126" t="str">
        <f t="shared" si="31"/>
        <v/>
      </c>
      <c r="R67" s="126" t="str">
        <f t="shared" si="31"/>
        <v/>
      </c>
      <c r="S67" s="126" t="str">
        <f t="shared" si="31"/>
        <v/>
      </c>
      <c r="T67" s="126">
        <f t="shared" si="3"/>
        <v>0</v>
      </c>
      <c r="U67" s="126">
        <f t="shared" si="4"/>
        <v>0</v>
      </c>
      <c r="V67" s="126">
        <f t="shared" si="5"/>
        <v>0</v>
      </c>
      <c r="W67" s="126">
        <f t="shared" si="23"/>
        <v>0</v>
      </c>
      <c r="X67" s="126">
        <f t="shared" si="6"/>
        <v>0</v>
      </c>
      <c r="Y67" s="126">
        <f t="shared" si="7"/>
        <v>0</v>
      </c>
      <c r="Z67" s="126">
        <f t="shared" si="20"/>
        <v>0</v>
      </c>
      <c r="AA67" s="126">
        <f t="shared" si="8"/>
        <v>0</v>
      </c>
      <c r="AB67" s="126">
        <f t="shared" si="9"/>
        <v>0</v>
      </c>
      <c r="AC67" s="126">
        <f t="shared" si="10"/>
        <v>0</v>
      </c>
      <c r="AD67" s="126">
        <f t="shared" si="11"/>
        <v>0</v>
      </c>
      <c r="AE67" s="126">
        <f t="shared" si="12"/>
        <v>0</v>
      </c>
      <c r="AF67" s="126" t="str">
        <f t="shared" si="21"/>
        <v/>
      </c>
      <c r="AG67" s="126" t="str">
        <f t="shared" si="26"/>
        <v/>
      </c>
      <c r="AH67" s="126" t="str">
        <f t="shared" si="27"/>
        <v/>
      </c>
      <c r="AI67" s="126" t="str">
        <f t="shared" si="28"/>
        <v/>
      </c>
      <c r="AJ67" s="126" t="str">
        <f t="shared" si="29"/>
        <v/>
      </c>
      <c r="AK67" s="126" t="str">
        <f t="shared" si="30"/>
        <v/>
      </c>
      <c r="AL67" s="14"/>
      <c r="AO67" s="21"/>
    </row>
    <row r="68" spans="3:41" ht="24.9" customHeight="1" x14ac:dyDescent="0.3">
      <c r="C68" s="21"/>
      <c r="G68" s="14">
        <v>57</v>
      </c>
      <c r="H68" s="5"/>
      <c r="I68" s="5"/>
      <c r="J68" s="5"/>
      <c r="K68" s="126" t="b">
        <f t="shared" si="24"/>
        <v>0</v>
      </c>
      <c r="L68" s="126" t="str">
        <f t="shared" si="25"/>
        <v/>
      </c>
      <c r="M68" s="126" t="str">
        <f t="shared" si="18"/>
        <v/>
      </c>
      <c r="N68" s="126" t="str">
        <f t="shared" si="19"/>
        <v/>
      </c>
      <c r="O68" s="126" t="str">
        <f t="shared" si="31"/>
        <v/>
      </c>
      <c r="P68" s="126" t="str">
        <f t="shared" si="31"/>
        <v/>
      </c>
      <c r="Q68" s="126" t="str">
        <f t="shared" si="31"/>
        <v/>
      </c>
      <c r="R68" s="126" t="str">
        <f t="shared" si="31"/>
        <v/>
      </c>
      <c r="S68" s="126" t="str">
        <f t="shared" si="31"/>
        <v/>
      </c>
      <c r="T68" s="126">
        <f t="shared" si="3"/>
        <v>0</v>
      </c>
      <c r="U68" s="126">
        <f t="shared" si="4"/>
        <v>0</v>
      </c>
      <c r="V68" s="126">
        <f t="shared" si="5"/>
        <v>0</v>
      </c>
      <c r="W68" s="126">
        <f t="shared" si="23"/>
        <v>0</v>
      </c>
      <c r="X68" s="126">
        <f t="shared" si="6"/>
        <v>0</v>
      </c>
      <c r="Y68" s="126">
        <f t="shared" si="7"/>
        <v>0</v>
      </c>
      <c r="Z68" s="126">
        <f t="shared" si="20"/>
        <v>0</v>
      </c>
      <c r="AA68" s="126">
        <f t="shared" si="8"/>
        <v>0</v>
      </c>
      <c r="AB68" s="126">
        <f t="shared" si="9"/>
        <v>0</v>
      </c>
      <c r="AC68" s="126">
        <f t="shared" si="10"/>
        <v>0</v>
      </c>
      <c r="AD68" s="126">
        <f t="shared" si="11"/>
        <v>0</v>
      </c>
      <c r="AE68" s="126">
        <f t="shared" si="12"/>
        <v>0</v>
      </c>
      <c r="AF68" s="126" t="str">
        <f t="shared" si="21"/>
        <v/>
      </c>
      <c r="AG68" s="126" t="str">
        <f t="shared" si="26"/>
        <v/>
      </c>
      <c r="AH68" s="126" t="str">
        <f t="shared" si="27"/>
        <v/>
      </c>
      <c r="AI68" s="126" t="str">
        <f t="shared" si="28"/>
        <v/>
      </c>
      <c r="AJ68" s="126" t="str">
        <f t="shared" si="29"/>
        <v/>
      </c>
      <c r="AK68" s="126" t="str">
        <f t="shared" si="30"/>
        <v/>
      </c>
      <c r="AL68" s="14"/>
      <c r="AO68" s="21"/>
    </row>
    <row r="69" spans="3:41" ht="24.9" customHeight="1" x14ac:dyDescent="0.3">
      <c r="C69" s="21"/>
      <c r="G69" s="14">
        <v>58</v>
      </c>
      <c r="H69" s="5"/>
      <c r="I69" s="5"/>
      <c r="J69" s="5"/>
      <c r="K69" s="126" t="b">
        <f t="shared" si="24"/>
        <v>0</v>
      </c>
      <c r="L69" s="126" t="str">
        <f t="shared" si="25"/>
        <v/>
      </c>
      <c r="M69" s="126" t="str">
        <f t="shared" si="18"/>
        <v/>
      </c>
      <c r="N69" s="126" t="str">
        <f t="shared" si="19"/>
        <v/>
      </c>
      <c r="O69" s="126" t="str">
        <f t="shared" si="31"/>
        <v/>
      </c>
      <c r="P69" s="126" t="str">
        <f t="shared" si="31"/>
        <v/>
      </c>
      <c r="Q69" s="126" t="str">
        <f t="shared" si="31"/>
        <v/>
      </c>
      <c r="R69" s="126" t="str">
        <f t="shared" si="31"/>
        <v/>
      </c>
      <c r="S69" s="126" t="str">
        <f t="shared" si="31"/>
        <v/>
      </c>
      <c r="T69" s="126">
        <f t="shared" si="3"/>
        <v>0</v>
      </c>
      <c r="U69" s="126">
        <f t="shared" si="4"/>
        <v>0</v>
      </c>
      <c r="V69" s="126">
        <f t="shared" si="5"/>
        <v>0</v>
      </c>
      <c r="W69" s="126">
        <f t="shared" si="23"/>
        <v>0</v>
      </c>
      <c r="X69" s="126">
        <f t="shared" si="6"/>
        <v>0</v>
      </c>
      <c r="Y69" s="126">
        <f t="shared" si="7"/>
        <v>0</v>
      </c>
      <c r="Z69" s="126">
        <f t="shared" si="20"/>
        <v>0</v>
      </c>
      <c r="AA69" s="126">
        <f t="shared" si="8"/>
        <v>0</v>
      </c>
      <c r="AB69" s="126">
        <f t="shared" si="9"/>
        <v>0</v>
      </c>
      <c r="AC69" s="126">
        <f t="shared" si="10"/>
        <v>0</v>
      </c>
      <c r="AD69" s="126">
        <f t="shared" si="11"/>
        <v>0</v>
      </c>
      <c r="AE69" s="126">
        <f t="shared" si="12"/>
        <v>0</v>
      </c>
      <c r="AF69" s="126" t="str">
        <f t="shared" si="21"/>
        <v/>
      </c>
      <c r="AG69" s="126" t="str">
        <f t="shared" si="26"/>
        <v/>
      </c>
      <c r="AH69" s="126" t="str">
        <f t="shared" si="27"/>
        <v/>
      </c>
      <c r="AI69" s="126" t="str">
        <f t="shared" si="28"/>
        <v/>
      </c>
      <c r="AJ69" s="126" t="str">
        <f t="shared" si="29"/>
        <v/>
      </c>
      <c r="AK69" s="126" t="str">
        <f t="shared" si="30"/>
        <v/>
      </c>
      <c r="AL69" s="14"/>
      <c r="AO69" s="21"/>
    </row>
    <row r="70" spans="3:41" ht="24.9" customHeight="1" x14ac:dyDescent="0.3">
      <c r="C70" s="21"/>
      <c r="G70" s="14">
        <v>59</v>
      </c>
      <c r="H70" s="5"/>
      <c r="I70" s="5"/>
      <c r="J70" s="5"/>
      <c r="K70" s="126" t="b">
        <f t="shared" si="24"/>
        <v>0</v>
      </c>
      <c r="L70" s="126" t="str">
        <f t="shared" si="25"/>
        <v/>
      </c>
      <c r="M70" s="126" t="str">
        <f t="shared" si="18"/>
        <v/>
      </c>
      <c r="N70" s="126" t="str">
        <f t="shared" si="19"/>
        <v/>
      </c>
      <c r="O70" s="126" t="str">
        <f t="shared" si="31"/>
        <v/>
      </c>
      <c r="P70" s="126" t="str">
        <f t="shared" si="31"/>
        <v/>
      </c>
      <c r="Q70" s="126" t="str">
        <f t="shared" si="31"/>
        <v/>
      </c>
      <c r="R70" s="126" t="str">
        <f t="shared" si="31"/>
        <v/>
      </c>
      <c r="S70" s="126" t="str">
        <f t="shared" si="31"/>
        <v/>
      </c>
      <c r="T70" s="126">
        <f t="shared" si="3"/>
        <v>0</v>
      </c>
      <c r="U70" s="126">
        <f t="shared" si="4"/>
        <v>0</v>
      </c>
      <c r="V70" s="126">
        <f t="shared" si="5"/>
        <v>0</v>
      </c>
      <c r="W70" s="126">
        <f t="shared" si="23"/>
        <v>0</v>
      </c>
      <c r="X70" s="126">
        <f t="shared" si="6"/>
        <v>0</v>
      </c>
      <c r="Y70" s="126">
        <f t="shared" si="7"/>
        <v>0</v>
      </c>
      <c r="Z70" s="126">
        <f t="shared" si="20"/>
        <v>0</v>
      </c>
      <c r="AA70" s="126">
        <f t="shared" si="8"/>
        <v>0</v>
      </c>
      <c r="AB70" s="126">
        <f t="shared" si="9"/>
        <v>0</v>
      </c>
      <c r="AC70" s="126">
        <f t="shared" si="10"/>
        <v>0</v>
      </c>
      <c r="AD70" s="126">
        <f t="shared" si="11"/>
        <v>0</v>
      </c>
      <c r="AE70" s="126">
        <f t="shared" si="12"/>
        <v>0</v>
      </c>
      <c r="AF70" s="126" t="str">
        <f t="shared" si="21"/>
        <v/>
      </c>
      <c r="AG70" s="126" t="str">
        <f t="shared" si="26"/>
        <v/>
      </c>
      <c r="AH70" s="126" t="str">
        <f t="shared" si="27"/>
        <v/>
      </c>
      <c r="AI70" s="126" t="str">
        <f t="shared" si="28"/>
        <v/>
      </c>
      <c r="AJ70" s="126" t="str">
        <f t="shared" si="29"/>
        <v/>
      </c>
      <c r="AK70" s="126" t="str">
        <f t="shared" si="30"/>
        <v/>
      </c>
      <c r="AL70" s="14"/>
      <c r="AO70" s="21"/>
    </row>
    <row r="71" spans="3:41" ht="24.9" customHeight="1" x14ac:dyDescent="0.3">
      <c r="C71" s="21"/>
      <c r="G71" s="14">
        <v>60</v>
      </c>
      <c r="H71" s="5"/>
      <c r="I71" s="5"/>
      <c r="J71" s="5"/>
      <c r="K71" s="126" t="b">
        <f t="shared" si="24"/>
        <v>0</v>
      </c>
      <c r="L71" s="126" t="str">
        <f t="shared" si="25"/>
        <v/>
      </c>
      <c r="M71" s="126" t="str">
        <f t="shared" si="18"/>
        <v/>
      </c>
      <c r="N71" s="126" t="str">
        <f t="shared" si="19"/>
        <v/>
      </c>
      <c r="O71" s="126" t="str">
        <f t="shared" si="31"/>
        <v/>
      </c>
      <c r="P71" s="126" t="str">
        <f t="shared" si="31"/>
        <v/>
      </c>
      <c r="Q71" s="126" t="str">
        <f t="shared" si="31"/>
        <v/>
      </c>
      <c r="R71" s="126" t="str">
        <f t="shared" si="31"/>
        <v/>
      </c>
      <c r="S71" s="126" t="str">
        <f t="shared" si="31"/>
        <v/>
      </c>
      <c r="T71" s="126">
        <f t="shared" si="3"/>
        <v>0</v>
      </c>
      <c r="U71" s="126">
        <f t="shared" si="4"/>
        <v>0</v>
      </c>
      <c r="V71" s="126">
        <f t="shared" si="5"/>
        <v>0</v>
      </c>
      <c r="W71" s="126">
        <f t="shared" si="23"/>
        <v>0</v>
      </c>
      <c r="X71" s="126">
        <f t="shared" si="6"/>
        <v>0</v>
      </c>
      <c r="Y71" s="126">
        <f t="shared" si="7"/>
        <v>0</v>
      </c>
      <c r="Z71" s="126">
        <f t="shared" si="20"/>
        <v>0</v>
      </c>
      <c r="AA71" s="126">
        <f t="shared" si="8"/>
        <v>0</v>
      </c>
      <c r="AB71" s="126">
        <f t="shared" si="9"/>
        <v>0</v>
      </c>
      <c r="AC71" s="126">
        <f t="shared" si="10"/>
        <v>0</v>
      </c>
      <c r="AD71" s="126">
        <f t="shared" si="11"/>
        <v>0</v>
      </c>
      <c r="AE71" s="126">
        <f t="shared" si="12"/>
        <v>0</v>
      </c>
      <c r="AF71" s="126" t="str">
        <f t="shared" si="21"/>
        <v/>
      </c>
      <c r="AG71" s="126" t="str">
        <f t="shared" si="26"/>
        <v/>
      </c>
      <c r="AH71" s="126" t="str">
        <f t="shared" si="27"/>
        <v/>
      </c>
      <c r="AI71" s="126" t="str">
        <f t="shared" si="28"/>
        <v/>
      </c>
      <c r="AJ71" s="126" t="str">
        <f t="shared" si="29"/>
        <v/>
      </c>
      <c r="AK71" s="126" t="str">
        <f t="shared" si="30"/>
        <v/>
      </c>
      <c r="AL71" s="14"/>
      <c r="AO71" s="21"/>
    </row>
    <row r="72" spans="3:41" ht="24.9" customHeight="1" x14ac:dyDescent="0.3">
      <c r="C72" s="21"/>
      <c r="G72" s="14">
        <v>61</v>
      </c>
      <c r="H72" s="5"/>
      <c r="I72" s="5"/>
      <c r="J72" s="5"/>
      <c r="K72" s="126" t="b">
        <f t="shared" si="24"/>
        <v>0</v>
      </c>
      <c r="L72" s="126" t="str">
        <f t="shared" si="25"/>
        <v/>
      </c>
      <c r="M72" s="126" t="str">
        <f t="shared" si="18"/>
        <v/>
      </c>
      <c r="N72" s="126" t="str">
        <f t="shared" si="19"/>
        <v/>
      </c>
      <c r="O72" s="126" t="str">
        <f t="shared" si="31"/>
        <v/>
      </c>
      <c r="P72" s="126" t="str">
        <f t="shared" si="31"/>
        <v/>
      </c>
      <c r="Q72" s="126" t="str">
        <f t="shared" si="31"/>
        <v/>
      </c>
      <c r="R72" s="126" t="str">
        <f t="shared" si="31"/>
        <v/>
      </c>
      <c r="S72" s="126" t="str">
        <f t="shared" si="31"/>
        <v/>
      </c>
      <c r="T72" s="126">
        <f t="shared" si="3"/>
        <v>0</v>
      </c>
      <c r="U72" s="126">
        <f t="shared" si="4"/>
        <v>0</v>
      </c>
      <c r="V72" s="126">
        <f t="shared" si="5"/>
        <v>0</v>
      </c>
      <c r="W72" s="126">
        <f t="shared" si="23"/>
        <v>0</v>
      </c>
      <c r="X72" s="126">
        <f t="shared" si="6"/>
        <v>0</v>
      </c>
      <c r="Y72" s="126">
        <f t="shared" si="7"/>
        <v>0</v>
      </c>
      <c r="Z72" s="126">
        <f t="shared" si="20"/>
        <v>0</v>
      </c>
      <c r="AA72" s="126">
        <f t="shared" si="8"/>
        <v>0</v>
      </c>
      <c r="AB72" s="126">
        <f t="shared" si="9"/>
        <v>0</v>
      </c>
      <c r="AC72" s="126">
        <f t="shared" si="10"/>
        <v>0</v>
      </c>
      <c r="AD72" s="126">
        <f t="shared" si="11"/>
        <v>0</v>
      </c>
      <c r="AE72" s="126">
        <f t="shared" si="12"/>
        <v>0</v>
      </c>
      <c r="AF72" s="126" t="str">
        <f t="shared" si="21"/>
        <v/>
      </c>
      <c r="AG72" s="126" t="str">
        <f t="shared" si="26"/>
        <v/>
      </c>
      <c r="AH72" s="126" t="str">
        <f t="shared" si="27"/>
        <v/>
      </c>
      <c r="AI72" s="126" t="str">
        <f t="shared" si="28"/>
        <v/>
      </c>
      <c r="AJ72" s="126" t="str">
        <f t="shared" si="29"/>
        <v/>
      </c>
      <c r="AK72" s="126" t="str">
        <f t="shared" si="30"/>
        <v/>
      </c>
      <c r="AL72" s="14"/>
      <c r="AO72" s="21"/>
    </row>
    <row r="73" spans="3:41" ht="24.9" customHeight="1" x14ac:dyDescent="0.3">
      <c r="C73" s="21"/>
      <c r="G73" s="14">
        <v>62</v>
      </c>
      <c r="H73" s="5"/>
      <c r="I73" s="5"/>
      <c r="J73" s="5"/>
      <c r="K73" s="126" t="b">
        <f t="shared" si="24"/>
        <v>0</v>
      </c>
      <c r="L73" s="126" t="str">
        <f t="shared" si="25"/>
        <v/>
      </c>
      <c r="M73" s="126" t="str">
        <f t="shared" si="18"/>
        <v/>
      </c>
      <c r="N73" s="126" t="str">
        <f t="shared" si="19"/>
        <v/>
      </c>
      <c r="O73" s="126" t="str">
        <f t="shared" si="31"/>
        <v/>
      </c>
      <c r="P73" s="126" t="str">
        <f t="shared" si="31"/>
        <v/>
      </c>
      <c r="Q73" s="126" t="str">
        <f t="shared" si="31"/>
        <v/>
      </c>
      <c r="R73" s="126" t="str">
        <f t="shared" si="31"/>
        <v/>
      </c>
      <c r="S73" s="126" t="str">
        <f t="shared" si="31"/>
        <v/>
      </c>
      <c r="T73" s="126">
        <f t="shared" si="3"/>
        <v>0</v>
      </c>
      <c r="U73" s="126">
        <f t="shared" si="4"/>
        <v>0</v>
      </c>
      <c r="V73" s="126">
        <f t="shared" si="5"/>
        <v>0</v>
      </c>
      <c r="W73" s="126">
        <f t="shared" si="23"/>
        <v>0</v>
      </c>
      <c r="X73" s="126">
        <f t="shared" si="6"/>
        <v>0</v>
      </c>
      <c r="Y73" s="126">
        <f t="shared" si="7"/>
        <v>0</v>
      </c>
      <c r="Z73" s="126">
        <f t="shared" si="20"/>
        <v>0</v>
      </c>
      <c r="AA73" s="126">
        <f t="shared" si="8"/>
        <v>0</v>
      </c>
      <c r="AB73" s="126">
        <f t="shared" si="9"/>
        <v>0</v>
      </c>
      <c r="AC73" s="126">
        <f t="shared" si="10"/>
        <v>0</v>
      </c>
      <c r="AD73" s="126">
        <f t="shared" si="11"/>
        <v>0</v>
      </c>
      <c r="AE73" s="126">
        <f t="shared" si="12"/>
        <v>0</v>
      </c>
      <c r="AF73" s="126" t="str">
        <f t="shared" si="21"/>
        <v/>
      </c>
      <c r="AG73" s="126" t="str">
        <f t="shared" si="26"/>
        <v/>
      </c>
      <c r="AH73" s="126" t="str">
        <f t="shared" si="27"/>
        <v/>
      </c>
      <c r="AI73" s="126" t="str">
        <f t="shared" si="28"/>
        <v/>
      </c>
      <c r="AJ73" s="126" t="str">
        <f t="shared" si="29"/>
        <v/>
      </c>
      <c r="AK73" s="126" t="str">
        <f t="shared" si="30"/>
        <v/>
      </c>
      <c r="AL73" s="14"/>
      <c r="AO73" s="21"/>
    </row>
    <row r="74" spans="3:41" ht="24.9" customHeight="1" x14ac:dyDescent="0.3">
      <c r="C74" s="21"/>
      <c r="G74" s="14">
        <v>63</v>
      </c>
      <c r="H74" s="5"/>
      <c r="I74" s="5"/>
      <c r="J74" s="5"/>
      <c r="K74" s="126" t="b">
        <f t="shared" si="24"/>
        <v>0</v>
      </c>
      <c r="L74" s="126" t="str">
        <f t="shared" si="25"/>
        <v/>
      </c>
      <c r="M74" s="126" t="str">
        <f t="shared" si="18"/>
        <v/>
      </c>
      <c r="N74" s="126" t="str">
        <f t="shared" si="19"/>
        <v/>
      </c>
      <c r="O74" s="126" t="str">
        <f t="shared" si="31"/>
        <v/>
      </c>
      <c r="P74" s="126" t="str">
        <f t="shared" si="31"/>
        <v/>
      </c>
      <c r="Q74" s="126" t="str">
        <f t="shared" si="31"/>
        <v/>
      </c>
      <c r="R74" s="126" t="str">
        <f t="shared" si="31"/>
        <v/>
      </c>
      <c r="S74" s="126" t="str">
        <f t="shared" si="31"/>
        <v/>
      </c>
      <c r="T74" s="126">
        <f t="shared" si="3"/>
        <v>0</v>
      </c>
      <c r="U74" s="126">
        <f t="shared" si="4"/>
        <v>0</v>
      </c>
      <c r="V74" s="126">
        <f t="shared" si="5"/>
        <v>0</v>
      </c>
      <c r="W74" s="126">
        <f t="shared" si="23"/>
        <v>0</v>
      </c>
      <c r="X74" s="126">
        <f t="shared" si="6"/>
        <v>0</v>
      </c>
      <c r="Y74" s="126">
        <f t="shared" si="7"/>
        <v>0</v>
      </c>
      <c r="Z74" s="126">
        <f t="shared" si="20"/>
        <v>0</v>
      </c>
      <c r="AA74" s="126">
        <f t="shared" si="8"/>
        <v>0</v>
      </c>
      <c r="AB74" s="126">
        <f t="shared" si="9"/>
        <v>0</v>
      </c>
      <c r="AC74" s="126">
        <f t="shared" si="10"/>
        <v>0</v>
      </c>
      <c r="AD74" s="126">
        <f t="shared" si="11"/>
        <v>0</v>
      </c>
      <c r="AE74" s="126">
        <f t="shared" si="12"/>
        <v>0</v>
      </c>
      <c r="AF74" s="126" t="str">
        <f t="shared" si="21"/>
        <v/>
      </c>
      <c r="AG74" s="126" t="str">
        <f t="shared" si="26"/>
        <v/>
      </c>
      <c r="AH74" s="126" t="str">
        <f t="shared" si="27"/>
        <v/>
      </c>
      <c r="AI74" s="126" t="str">
        <f t="shared" si="28"/>
        <v/>
      </c>
      <c r="AJ74" s="126" t="str">
        <f t="shared" si="29"/>
        <v/>
      </c>
      <c r="AK74" s="126" t="str">
        <f t="shared" si="30"/>
        <v/>
      </c>
      <c r="AL74" s="14"/>
      <c r="AO74" s="21"/>
    </row>
    <row r="75" spans="3:41" ht="24.9" customHeight="1" x14ac:dyDescent="0.3">
      <c r="C75" s="21"/>
      <c r="G75" s="14">
        <v>64</v>
      </c>
      <c r="H75" s="5"/>
      <c r="I75" s="5"/>
      <c r="J75" s="5"/>
      <c r="K75" s="126" t="b">
        <f t="shared" si="24"/>
        <v>0</v>
      </c>
      <c r="L75" s="126" t="str">
        <f t="shared" si="25"/>
        <v/>
      </c>
      <c r="M75" s="126" t="str">
        <f t="shared" si="18"/>
        <v/>
      </c>
      <c r="N75" s="126" t="str">
        <f t="shared" si="19"/>
        <v/>
      </c>
      <c r="O75" s="126" t="str">
        <f t="shared" si="31"/>
        <v/>
      </c>
      <c r="P75" s="126" t="str">
        <f t="shared" si="31"/>
        <v/>
      </c>
      <c r="Q75" s="126" t="str">
        <f t="shared" si="31"/>
        <v/>
      </c>
      <c r="R75" s="126" t="str">
        <f t="shared" si="31"/>
        <v/>
      </c>
      <c r="S75" s="126" t="str">
        <f t="shared" si="31"/>
        <v/>
      </c>
      <c r="T75" s="126">
        <f t="shared" si="3"/>
        <v>0</v>
      </c>
      <c r="U75" s="126">
        <f t="shared" si="4"/>
        <v>0</v>
      </c>
      <c r="V75" s="126">
        <f t="shared" si="5"/>
        <v>0</v>
      </c>
      <c r="W75" s="126">
        <f t="shared" si="23"/>
        <v>0</v>
      </c>
      <c r="X75" s="126">
        <f t="shared" si="6"/>
        <v>0</v>
      </c>
      <c r="Y75" s="126">
        <f t="shared" si="7"/>
        <v>0</v>
      </c>
      <c r="Z75" s="126">
        <f t="shared" si="20"/>
        <v>0</v>
      </c>
      <c r="AA75" s="126">
        <f t="shared" si="8"/>
        <v>0</v>
      </c>
      <c r="AB75" s="126">
        <f t="shared" si="9"/>
        <v>0</v>
      </c>
      <c r="AC75" s="126">
        <f t="shared" si="10"/>
        <v>0</v>
      </c>
      <c r="AD75" s="126">
        <f t="shared" si="11"/>
        <v>0</v>
      </c>
      <c r="AE75" s="126">
        <f t="shared" si="12"/>
        <v>0</v>
      </c>
      <c r="AF75" s="126" t="str">
        <f t="shared" si="21"/>
        <v/>
      </c>
      <c r="AG75" s="126" t="str">
        <f t="shared" si="26"/>
        <v/>
      </c>
      <c r="AH75" s="126" t="str">
        <f t="shared" si="27"/>
        <v/>
      </c>
      <c r="AI75" s="126" t="str">
        <f t="shared" si="28"/>
        <v/>
      </c>
      <c r="AJ75" s="126" t="str">
        <f t="shared" si="29"/>
        <v/>
      </c>
      <c r="AK75" s="126" t="str">
        <f t="shared" si="30"/>
        <v/>
      </c>
      <c r="AL75" s="14"/>
      <c r="AO75" s="21"/>
    </row>
    <row r="76" spans="3:41" ht="24.9" customHeight="1" x14ac:dyDescent="0.3">
      <c r="C76" s="21"/>
      <c r="G76" s="14">
        <v>65</v>
      </c>
      <c r="H76" s="5"/>
      <c r="I76" s="5"/>
      <c r="J76" s="5"/>
      <c r="K76" s="126" t="b">
        <f t="shared" ref="K76:K111" si="32">H76&lt;&gt;""</f>
        <v>0</v>
      </c>
      <c r="L76" s="126" t="str">
        <f t="shared" ref="L76:L107" si="33">IF(K76,LEN(H76),"")</f>
        <v/>
      </c>
      <c r="M76" s="126" t="str">
        <f t="shared" si="18"/>
        <v/>
      </c>
      <c r="N76" s="126" t="str">
        <f t="shared" si="19"/>
        <v/>
      </c>
      <c r="O76" s="126" t="str">
        <f t="shared" si="31"/>
        <v/>
      </c>
      <c r="P76" s="126" t="str">
        <f t="shared" si="31"/>
        <v/>
      </c>
      <c r="Q76" s="126" t="str">
        <f t="shared" si="31"/>
        <v/>
      </c>
      <c r="R76" s="126" t="str">
        <f t="shared" si="31"/>
        <v/>
      </c>
      <c r="S76" s="126" t="str">
        <f t="shared" si="31"/>
        <v/>
      </c>
      <c r="T76" s="126">
        <f t="shared" ref="T76:T111" si="34">IF(AND($K76,$M76&gt;T$11),O76-N76-1,0)+IF(AND($K76,$M76=T$11),$L76-N76+1,0)</f>
        <v>0</v>
      </c>
      <c r="U76" s="126">
        <f t="shared" ref="U76:U111" si="35">IF(AND($K76,$M76&gt;U$11),P76-O76-1,0)+IF(AND($K76,$M76=U$11),$L76-O76+1,0)</f>
        <v>0</v>
      </c>
      <c r="V76" s="126">
        <f t="shared" ref="V76:V111" si="36">IF(AND($K76,$M76&gt;V$11),Q76-P76-1,0)+IF(AND($K76,$M76=V$11),$L76-P76+1,0)</f>
        <v>0</v>
      </c>
      <c r="W76" s="126">
        <f t="shared" si="23"/>
        <v>0</v>
      </c>
      <c r="X76" s="126">
        <f t="shared" ref="X76:X111" si="37">IF(AND($K76,$M76&gt;X$11),S76-R76-1,0)+IF(AND($K76,$M76=X$11),$L76-R76+1,0)</f>
        <v>0</v>
      </c>
      <c r="Y76" s="126">
        <f t="shared" ref="Y76:Y111" si="38">IF(AND($K76,$M76&gt;Y$11),T76-S76-1,0)+IF(AND($K76,$M76=Y$11),$L76-S76+1,0)</f>
        <v>0</v>
      </c>
      <c r="Z76" s="126">
        <f t="shared" si="20"/>
        <v>0</v>
      </c>
      <c r="AA76" s="126">
        <f t="shared" ref="AA76:AA111" si="39">IF(AND($K76,O76&lt;&gt;""),VALUE(MID($H76,O76,U76)),0)</f>
        <v>0</v>
      </c>
      <c r="AB76" s="126">
        <f t="shared" ref="AB76:AB111" si="40">IF(AND($K76,P76&lt;&gt;""),VALUE(MID($H76,P76,V76)),0)</f>
        <v>0</v>
      </c>
      <c r="AC76" s="126">
        <f t="shared" ref="AC76:AC111" si="41">IF(AND($K76,Q76&lt;&gt;""),VALUE(MID($H76,Q76,W76)),0)</f>
        <v>0</v>
      </c>
      <c r="AD76" s="126">
        <f t="shared" ref="AD76:AD111" si="42">IF(AND($K76,R76&lt;&gt;""),VALUE(MID($H76,R76,X76)),0)</f>
        <v>0</v>
      </c>
      <c r="AE76" s="126">
        <f t="shared" ref="AE76:AE111" si="43">IF(AND($K76,S76&lt;&gt;""),VALUE(MID($H76,S76,Y76)),0)</f>
        <v>0</v>
      </c>
      <c r="AF76" s="126" t="str">
        <f t="shared" si="21"/>
        <v/>
      </c>
      <c r="AG76" s="126" t="str">
        <f t="shared" ref="AG76:AG107" si="44">IF(K76,RANK(AF76,$AF$12:$AF$111,1),"")</f>
        <v/>
      </c>
      <c r="AH76" s="126" t="str">
        <f t="shared" ref="AH76:AH111" si="45">IF(AND($K76,$J76="Yes"),$AG76,"")</f>
        <v/>
      </c>
      <c r="AI76" s="126" t="str">
        <f t="shared" ref="AI76:AI111" si="46">IF(AND($K76,$M76&lt;=3),$AG76,"")</f>
        <v/>
      </c>
      <c r="AJ76" s="126" t="str">
        <f t="shared" ref="AJ76:AJ111" si="47">IF(AH76&lt;&gt;"",RANK(AH76,AH$12:AH$111,1),"")</f>
        <v/>
      </c>
      <c r="AK76" s="126" t="str">
        <f t="shared" ref="AK76:AK111" si="48">IF(AI76&lt;&gt;"",RANK(AI76,AI$12:AI$111,1),"")</f>
        <v/>
      </c>
      <c r="AL76" s="14"/>
      <c r="AO76" s="21"/>
    </row>
    <row r="77" spans="3:41" ht="24.9" customHeight="1" x14ac:dyDescent="0.3">
      <c r="C77" s="21"/>
      <c r="G77" s="14">
        <v>66</v>
      </c>
      <c r="H77" s="5"/>
      <c r="I77" s="5"/>
      <c r="J77" s="5"/>
      <c r="K77" s="126" t="b">
        <f t="shared" si="32"/>
        <v>0</v>
      </c>
      <c r="L77" s="126" t="str">
        <f t="shared" si="33"/>
        <v/>
      </c>
      <c r="M77" s="126" t="str">
        <f t="shared" ref="M77:M111" si="49">IF(K77,LEN(H77)-LEN(SUBSTITUTE(H77,".",""))+1,"")</f>
        <v/>
      </c>
      <c r="N77" s="126" t="str">
        <f t="shared" ref="N77:N111" si="50">IF($K77,1,"")</f>
        <v/>
      </c>
      <c r="O77" s="126" t="str">
        <f t="shared" si="31"/>
        <v/>
      </c>
      <c r="P77" s="126" t="str">
        <f t="shared" si="31"/>
        <v/>
      </c>
      <c r="Q77" s="126" t="str">
        <f t="shared" si="31"/>
        <v/>
      </c>
      <c r="R77" s="126" t="str">
        <f t="shared" si="31"/>
        <v/>
      </c>
      <c r="S77" s="126" t="str">
        <f>IF(AND($K77,$M77&gt;=S$11),FIND(CHAR(1), SUBSTITUTE($H77,".", CHAR(1), S$11-1))+1,"")</f>
        <v/>
      </c>
      <c r="T77" s="126">
        <f t="shared" si="34"/>
        <v>0</v>
      </c>
      <c r="U77" s="126">
        <f t="shared" si="35"/>
        <v>0</v>
      </c>
      <c r="V77" s="126">
        <f t="shared" si="36"/>
        <v>0</v>
      </c>
      <c r="W77" s="126">
        <f t="shared" si="23"/>
        <v>0</v>
      </c>
      <c r="X77" s="126">
        <f t="shared" si="37"/>
        <v>0</v>
      </c>
      <c r="Y77" s="126">
        <f t="shared" si="38"/>
        <v>0</v>
      </c>
      <c r="Z77" s="126">
        <f t="shared" ref="Z77:Z111" si="51">IF(AND($K77,N77&lt;&gt;""),VALUE(MID($H77,N77,T77)),0)</f>
        <v>0</v>
      </c>
      <c r="AA77" s="126">
        <f t="shared" si="39"/>
        <v>0</v>
      </c>
      <c r="AB77" s="126">
        <f t="shared" si="40"/>
        <v>0</v>
      </c>
      <c r="AC77" s="126">
        <f t="shared" si="41"/>
        <v>0</v>
      </c>
      <c r="AD77" s="126">
        <f t="shared" si="42"/>
        <v>0</v>
      </c>
      <c r="AE77" s="126">
        <f t="shared" si="43"/>
        <v>0</v>
      </c>
      <c r="AF77" s="126" t="str">
        <f t="shared" ref="AF77:AF111" si="52">IF(K77,100000000000*Z77+100000000*AA77+1000000*AB77+10000*AC77+100*AD77+AE77,"")</f>
        <v/>
      </c>
      <c r="AG77" s="126" t="str">
        <f t="shared" si="44"/>
        <v/>
      </c>
      <c r="AH77" s="126" t="str">
        <f t="shared" si="45"/>
        <v/>
      </c>
      <c r="AI77" s="126" t="str">
        <f t="shared" si="46"/>
        <v/>
      </c>
      <c r="AJ77" s="126" t="str">
        <f t="shared" si="47"/>
        <v/>
      </c>
      <c r="AK77" s="126" t="str">
        <f t="shared" si="48"/>
        <v/>
      </c>
      <c r="AL77" s="14"/>
      <c r="AO77" s="21"/>
    </row>
    <row r="78" spans="3:41" ht="24.9" customHeight="1" x14ac:dyDescent="0.3">
      <c r="C78" s="21"/>
      <c r="G78" s="14">
        <v>67</v>
      </c>
      <c r="H78" s="5"/>
      <c r="I78" s="5"/>
      <c r="J78" s="5"/>
      <c r="K78" s="126" t="b">
        <f t="shared" si="32"/>
        <v>0</v>
      </c>
      <c r="L78" s="126" t="str">
        <f t="shared" si="33"/>
        <v/>
      </c>
      <c r="M78" s="126" t="str">
        <f t="shared" si="49"/>
        <v/>
      </c>
      <c r="N78" s="126" t="str">
        <f t="shared" si="50"/>
        <v/>
      </c>
      <c r="O78" s="126" t="str">
        <f t="shared" ref="O78:S111" si="53">IF(AND($K78,$M78&gt;=O$11),FIND(CHAR(1), SUBSTITUTE($H78,".", CHAR(1), O$11-1))+1,"")</f>
        <v/>
      </c>
      <c r="P78" s="126" t="str">
        <f t="shared" si="53"/>
        <v/>
      </c>
      <c r="Q78" s="126" t="str">
        <f t="shared" si="53"/>
        <v/>
      </c>
      <c r="R78" s="126" t="str">
        <f t="shared" si="53"/>
        <v/>
      </c>
      <c r="S78" s="126" t="str">
        <f t="shared" si="53"/>
        <v/>
      </c>
      <c r="T78" s="126">
        <f t="shared" si="34"/>
        <v>0</v>
      </c>
      <c r="U78" s="126">
        <f t="shared" si="35"/>
        <v>0</v>
      </c>
      <c r="V78" s="126">
        <f t="shared" si="36"/>
        <v>0</v>
      </c>
      <c r="W78" s="126">
        <f t="shared" si="23"/>
        <v>0</v>
      </c>
      <c r="X78" s="126">
        <f t="shared" si="37"/>
        <v>0</v>
      </c>
      <c r="Y78" s="126">
        <f t="shared" si="38"/>
        <v>0</v>
      </c>
      <c r="Z78" s="126">
        <f t="shared" si="51"/>
        <v>0</v>
      </c>
      <c r="AA78" s="126">
        <f t="shared" si="39"/>
        <v>0</v>
      </c>
      <c r="AB78" s="126">
        <f t="shared" si="40"/>
        <v>0</v>
      </c>
      <c r="AC78" s="126">
        <f t="shared" si="41"/>
        <v>0</v>
      </c>
      <c r="AD78" s="126">
        <f t="shared" si="42"/>
        <v>0</v>
      </c>
      <c r="AE78" s="126">
        <f t="shared" si="43"/>
        <v>0</v>
      </c>
      <c r="AF78" s="126" t="str">
        <f t="shared" si="52"/>
        <v/>
      </c>
      <c r="AG78" s="126" t="str">
        <f t="shared" si="44"/>
        <v/>
      </c>
      <c r="AH78" s="126" t="str">
        <f t="shared" si="45"/>
        <v/>
      </c>
      <c r="AI78" s="126" t="str">
        <f t="shared" si="46"/>
        <v/>
      </c>
      <c r="AJ78" s="126" t="str">
        <f t="shared" si="47"/>
        <v/>
      </c>
      <c r="AK78" s="126" t="str">
        <f t="shared" si="48"/>
        <v/>
      </c>
      <c r="AL78" s="14"/>
      <c r="AO78" s="21"/>
    </row>
    <row r="79" spans="3:41" ht="24.9" customHeight="1" x14ac:dyDescent="0.3">
      <c r="C79" s="21"/>
      <c r="G79" s="14">
        <v>68</v>
      </c>
      <c r="H79" s="5"/>
      <c r="I79" s="5"/>
      <c r="J79" s="5"/>
      <c r="K79" s="126" t="b">
        <f t="shared" si="32"/>
        <v>0</v>
      </c>
      <c r="L79" s="126" t="str">
        <f t="shared" si="33"/>
        <v/>
      </c>
      <c r="M79" s="126" t="str">
        <f t="shared" si="49"/>
        <v/>
      </c>
      <c r="N79" s="126" t="str">
        <f t="shared" si="50"/>
        <v/>
      </c>
      <c r="O79" s="126" t="str">
        <f t="shared" si="53"/>
        <v/>
      </c>
      <c r="P79" s="126" t="str">
        <f t="shared" si="53"/>
        <v/>
      </c>
      <c r="Q79" s="126" t="str">
        <f t="shared" si="53"/>
        <v/>
      </c>
      <c r="R79" s="126" t="str">
        <f t="shared" si="53"/>
        <v/>
      </c>
      <c r="S79" s="126" t="str">
        <f t="shared" si="53"/>
        <v/>
      </c>
      <c r="T79" s="126">
        <f t="shared" si="34"/>
        <v>0</v>
      </c>
      <c r="U79" s="126">
        <f t="shared" si="35"/>
        <v>0</v>
      </c>
      <c r="V79" s="126">
        <f t="shared" si="36"/>
        <v>0</v>
      </c>
      <c r="W79" s="126">
        <f t="shared" si="23"/>
        <v>0</v>
      </c>
      <c r="X79" s="126">
        <f t="shared" si="37"/>
        <v>0</v>
      </c>
      <c r="Y79" s="126">
        <f t="shared" si="38"/>
        <v>0</v>
      </c>
      <c r="Z79" s="126">
        <f t="shared" si="51"/>
        <v>0</v>
      </c>
      <c r="AA79" s="126">
        <f t="shared" si="39"/>
        <v>0</v>
      </c>
      <c r="AB79" s="126">
        <f t="shared" si="40"/>
        <v>0</v>
      </c>
      <c r="AC79" s="126">
        <f t="shared" si="41"/>
        <v>0</v>
      </c>
      <c r="AD79" s="126">
        <f t="shared" si="42"/>
        <v>0</v>
      </c>
      <c r="AE79" s="126">
        <f t="shared" si="43"/>
        <v>0</v>
      </c>
      <c r="AF79" s="126" t="str">
        <f t="shared" si="52"/>
        <v/>
      </c>
      <c r="AG79" s="126" t="str">
        <f t="shared" si="44"/>
        <v/>
      </c>
      <c r="AH79" s="126" t="str">
        <f t="shared" si="45"/>
        <v/>
      </c>
      <c r="AI79" s="126" t="str">
        <f t="shared" si="46"/>
        <v/>
      </c>
      <c r="AJ79" s="126" t="str">
        <f t="shared" si="47"/>
        <v/>
      </c>
      <c r="AK79" s="126" t="str">
        <f t="shared" si="48"/>
        <v/>
      </c>
      <c r="AL79" s="14"/>
      <c r="AO79" s="21"/>
    </row>
    <row r="80" spans="3:41" ht="24.9" customHeight="1" x14ac:dyDescent="0.3">
      <c r="C80" s="21"/>
      <c r="G80" s="14">
        <v>69</v>
      </c>
      <c r="H80" s="5"/>
      <c r="I80" s="5"/>
      <c r="J80" s="5"/>
      <c r="K80" s="126" t="b">
        <f t="shared" si="32"/>
        <v>0</v>
      </c>
      <c r="L80" s="126" t="str">
        <f t="shared" si="33"/>
        <v/>
      </c>
      <c r="M80" s="126" t="str">
        <f t="shared" si="49"/>
        <v/>
      </c>
      <c r="N80" s="126" t="str">
        <f t="shared" si="50"/>
        <v/>
      </c>
      <c r="O80" s="126" t="str">
        <f t="shared" si="53"/>
        <v/>
      </c>
      <c r="P80" s="126" t="str">
        <f t="shared" si="53"/>
        <v/>
      </c>
      <c r="Q80" s="126" t="str">
        <f t="shared" si="53"/>
        <v/>
      </c>
      <c r="R80" s="126" t="str">
        <f t="shared" si="53"/>
        <v/>
      </c>
      <c r="S80" s="126" t="str">
        <f t="shared" si="53"/>
        <v/>
      </c>
      <c r="T80" s="126">
        <f t="shared" si="34"/>
        <v>0</v>
      </c>
      <c r="U80" s="126">
        <f t="shared" si="35"/>
        <v>0</v>
      </c>
      <c r="V80" s="126">
        <f t="shared" si="36"/>
        <v>0</v>
      </c>
      <c r="W80" s="126">
        <f t="shared" si="23"/>
        <v>0</v>
      </c>
      <c r="X80" s="126">
        <f t="shared" si="37"/>
        <v>0</v>
      </c>
      <c r="Y80" s="126">
        <f t="shared" si="38"/>
        <v>0</v>
      </c>
      <c r="Z80" s="126">
        <f t="shared" si="51"/>
        <v>0</v>
      </c>
      <c r="AA80" s="126">
        <f t="shared" si="39"/>
        <v>0</v>
      </c>
      <c r="AB80" s="126">
        <f t="shared" si="40"/>
        <v>0</v>
      </c>
      <c r="AC80" s="126">
        <f t="shared" si="41"/>
        <v>0</v>
      </c>
      <c r="AD80" s="126">
        <f t="shared" si="42"/>
        <v>0</v>
      </c>
      <c r="AE80" s="126">
        <f t="shared" si="43"/>
        <v>0</v>
      </c>
      <c r="AF80" s="126" t="str">
        <f t="shared" si="52"/>
        <v/>
      </c>
      <c r="AG80" s="126" t="str">
        <f t="shared" si="44"/>
        <v/>
      </c>
      <c r="AH80" s="126" t="str">
        <f t="shared" si="45"/>
        <v/>
      </c>
      <c r="AI80" s="126" t="str">
        <f t="shared" si="46"/>
        <v/>
      </c>
      <c r="AJ80" s="126" t="str">
        <f t="shared" si="47"/>
        <v/>
      </c>
      <c r="AK80" s="126" t="str">
        <f t="shared" si="48"/>
        <v/>
      </c>
      <c r="AL80" s="14"/>
      <c r="AO80" s="21"/>
    </row>
    <row r="81" spans="3:41" ht="24.9" customHeight="1" x14ac:dyDescent="0.3">
      <c r="C81" s="21"/>
      <c r="G81" s="14">
        <v>70</v>
      </c>
      <c r="H81" s="5"/>
      <c r="I81" s="5"/>
      <c r="J81" s="5"/>
      <c r="K81" s="126" t="b">
        <f t="shared" si="32"/>
        <v>0</v>
      </c>
      <c r="L81" s="126" t="str">
        <f t="shared" si="33"/>
        <v/>
      </c>
      <c r="M81" s="126" t="str">
        <f t="shared" si="49"/>
        <v/>
      </c>
      <c r="N81" s="126" t="str">
        <f t="shared" si="50"/>
        <v/>
      </c>
      <c r="O81" s="126" t="str">
        <f t="shared" si="53"/>
        <v/>
      </c>
      <c r="P81" s="126" t="str">
        <f t="shared" si="53"/>
        <v/>
      </c>
      <c r="Q81" s="126" t="str">
        <f t="shared" si="53"/>
        <v/>
      </c>
      <c r="R81" s="126" t="str">
        <f t="shared" si="53"/>
        <v/>
      </c>
      <c r="S81" s="126" t="str">
        <f t="shared" si="53"/>
        <v/>
      </c>
      <c r="T81" s="126">
        <f t="shared" si="34"/>
        <v>0</v>
      </c>
      <c r="U81" s="126">
        <f t="shared" si="35"/>
        <v>0</v>
      </c>
      <c r="V81" s="126">
        <f t="shared" si="36"/>
        <v>0</v>
      </c>
      <c r="W81" s="126">
        <f t="shared" ref="W81:W111" si="54">IF(AND($K81,$M81&gt;W$11),R81-Q81-1,0)+IF(AND($K81,$M81=W$11),$L81-Q81+1,0)</f>
        <v>0</v>
      </c>
      <c r="X81" s="126">
        <f t="shared" si="37"/>
        <v>0</v>
      </c>
      <c r="Y81" s="126">
        <f t="shared" si="38"/>
        <v>0</v>
      </c>
      <c r="Z81" s="126">
        <f t="shared" si="51"/>
        <v>0</v>
      </c>
      <c r="AA81" s="126">
        <f t="shared" si="39"/>
        <v>0</v>
      </c>
      <c r="AB81" s="126">
        <f t="shared" si="40"/>
        <v>0</v>
      </c>
      <c r="AC81" s="126">
        <f t="shared" si="41"/>
        <v>0</v>
      </c>
      <c r="AD81" s="126">
        <f t="shared" si="42"/>
        <v>0</v>
      </c>
      <c r="AE81" s="126">
        <f t="shared" si="43"/>
        <v>0</v>
      </c>
      <c r="AF81" s="126" t="str">
        <f t="shared" si="52"/>
        <v/>
      </c>
      <c r="AG81" s="126" t="str">
        <f t="shared" si="44"/>
        <v/>
      </c>
      <c r="AH81" s="126" t="str">
        <f t="shared" si="45"/>
        <v/>
      </c>
      <c r="AI81" s="126" t="str">
        <f t="shared" si="46"/>
        <v/>
      </c>
      <c r="AJ81" s="126" t="str">
        <f t="shared" si="47"/>
        <v/>
      </c>
      <c r="AK81" s="126" t="str">
        <f t="shared" si="48"/>
        <v/>
      </c>
      <c r="AL81" s="14"/>
      <c r="AO81" s="21"/>
    </row>
    <row r="82" spans="3:41" ht="24.9" customHeight="1" x14ac:dyDescent="0.3">
      <c r="C82" s="21"/>
      <c r="G82" s="14">
        <v>71</v>
      </c>
      <c r="H82" s="5"/>
      <c r="I82" s="5"/>
      <c r="J82" s="5"/>
      <c r="K82" s="126" t="b">
        <f t="shared" si="32"/>
        <v>0</v>
      </c>
      <c r="L82" s="126" t="str">
        <f t="shared" si="33"/>
        <v/>
      </c>
      <c r="M82" s="126" t="str">
        <f t="shared" si="49"/>
        <v/>
      </c>
      <c r="N82" s="126" t="str">
        <f t="shared" si="50"/>
        <v/>
      </c>
      <c r="O82" s="126" t="str">
        <f t="shared" si="53"/>
        <v/>
      </c>
      <c r="P82" s="126" t="str">
        <f t="shared" si="53"/>
        <v/>
      </c>
      <c r="Q82" s="126" t="str">
        <f t="shared" si="53"/>
        <v/>
      </c>
      <c r="R82" s="126" t="str">
        <f t="shared" si="53"/>
        <v/>
      </c>
      <c r="S82" s="126" t="str">
        <f t="shared" si="53"/>
        <v/>
      </c>
      <c r="T82" s="126">
        <f t="shared" si="34"/>
        <v>0</v>
      </c>
      <c r="U82" s="126">
        <f t="shared" si="35"/>
        <v>0</v>
      </c>
      <c r="V82" s="126">
        <f t="shared" si="36"/>
        <v>0</v>
      </c>
      <c r="W82" s="126">
        <f t="shared" si="54"/>
        <v>0</v>
      </c>
      <c r="X82" s="126">
        <f t="shared" si="37"/>
        <v>0</v>
      </c>
      <c r="Y82" s="126">
        <f t="shared" si="38"/>
        <v>0</v>
      </c>
      <c r="Z82" s="126">
        <f t="shared" si="51"/>
        <v>0</v>
      </c>
      <c r="AA82" s="126">
        <f t="shared" si="39"/>
        <v>0</v>
      </c>
      <c r="AB82" s="126">
        <f t="shared" si="40"/>
        <v>0</v>
      </c>
      <c r="AC82" s="126">
        <f t="shared" si="41"/>
        <v>0</v>
      </c>
      <c r="AD82" s="126">
        <f t="shared" si="42"/>
        <v>0</v>
      </c>
      <c r="AE82" s="126">
        <f t="shared" si="43"/>
        <v>0</v>
      </c>
      <c r="AF82" s="126" t="str">
        <f t="shared" si="52"/>
        <v/>
      </c>
      <c r="AG82" s="126" t="str">
        <f t="shared" si="44"/>
        <v/>
      </c>
      <c r="AH82" s="126" t="str">
        <f t="shared" si="45"/>
        <v/>
      </c>
      <c r="AI82" s="126" t="str">
        <f t="shared" si="46"/>
        <v/>
      </c>
      <c r="AJ82" s="126" t="str">
        <f t="shared" si="47"/>
        <v/>
      </c>
      <c r="AK82" s="126" t="str">
        <f t="shared" si="48"/>
        <v/>
      </c>
      <c r="AL82" s="14"/>
      <c r="AO82" s="21"/>
    </row>
    <row r="83" spans="3:41" ht="24.9" customHeight="1" x14ac:dyDescent="0.3">
      <c r="C83" s="21"/>
      <c r="G83" s="14">
        <v>72</v>
      </c>
      <c r="H83" s="5"/>
      <c r="I83" s="5"/>
      <c r="J83" s="5"/>
      <c r="K83" s="126" t="b">
        <f t="shared" si="32"/>
        <v>0</v>
      </c>
      <c r="L83" s="126" t="str">
        <f t="shared" si="33"/>
        <v/>
      </c>
      <c r="M83" s="126" t="str">
        <f t="shared" si="49"/>
        <v/>
      </c>
      <c r="N83" s="126" t="str">
        <f t="shared" si="50"/>
        <v/>
      </c>
      <c r="O83" s="126" t="str">
        <f t="shared" si="53"/>
        <v/>
      </c>
      <c r="P83" s="126" t="str">
        <f t="shared" si="53"/>
        <v/>
      </c>
      <c r="Q83" s="126" t="str">
        <f t="shared" si="53"/>
        <v/>
      </c>
      <c r="R83" s="126" t="str">
        <f t="shared" si="53"/>
        <v/>
      </c>
      <c r="S83" s="126" t="str">
        <f t="shared" si="53"/>
        <v/>
      </c>
      <c r="T83" s="126">
        <f t="shared" si="34"/>
        <v>0</v>
      </c>
      <c r="U83" s="126">
        <f t="shared" si="35"/>
        <v>0</v>
      </c>
      <c r="V83" s="126">
        <f t="shared" si="36"/>
        <v>0</v>
      </c>
      <c r="W83" s="126">
        <f t="shared" si="54"/>
        <v>0</v>
      </c>
      <c r="X83" s="126">
        <f t="shared" si="37"/>
        <v>0</v>
      </c>
      <c r="Y83" s="126">
        <f t="shared" si="38"/>
        <v>0</v>
      </c>
      <c r="Z83" s="126">
        <f t="shared" si="51"/>
        <v>0</v>
      </c>
      <c r="AA83" s="126">
        <f t="shared" si="39"/>
        <v>0</v>
      </c>
      <c r="AB83" s="126">
        <f t="shared" si="40"/>
        <v>0</v>
      </c>
      <c r="AC83" s="126">
        <f t="shared" si="41"/>
        <v>0</v>
      </c>
      <c r="AD83" s="126">
        <f t="shared" si="42"/>
        <v>0</v>
      </c>
      <c r="AE83" s="126">
        <f t="shared" si="43"/>
        <v>0</v>
      </c>
      <c r="AF83" s="126" t="str">
        <f t="shared" si="52"/>
        <v/>
      </c>
      <c r="AG83" s="126" t="str">
        <f t="shared" si="44"/>
        <v/>
      </c>
      <c r="AH83" s="126" t="str">
        <f t="shared" si="45"/>
        <v/>
      </c>
      <c r="AI83" s="126" t="str">
        <f t="shared" si="46"/>
        <v/>
      </c>
      <c r="AJ83" s="126" t="str">
        <f t="shared" si="47"/>
        <v/>
      </c>
      <c r="AK83" s="126" t="str">
        <f t="shared" si="48"/>
        <v/>
      </c>
      <c r="AL83" s="14"/>
      <c r="AO83" s="21"/>
    </row>
    <row r="84" spans="3:41" ht="24.9" customHeight="1" x14ac:dyDescent="0.3">
      <c r="C84" s="21"/>
      <c r="G84" s="14">
        <v>73</v>
      </c>
      <c r="H84" s="5"/>
      <c r="I84" s="5"/>
      <c r="J84" s="5"/>
      <c r="K84" s="126" t="b">
        <f t="shared" si="32"/>
        <v>0</v>
      </c>
      <c r="L84" s="126" t="str">
        <f t="shared" si="33"/>
        <v/>
      </c>
      <c r="M84" s="126" t="str">
        <f t="shared" si="49"/>
        <v/>
      </c>
      <c r="N84" s="126" t="str">
        <f t="shared" si="50"/>
        <v/>
      </c>
      <c r="O84" s="126" t="str">
        <f t="shared" si="53"/>
        <v/>
      </c>
      <c r="P84" s="126" t="str">
        <f t="shared" si="53"/>
        <v/>
      </c>
      <c r="Q84" s="126" t="str">
        <f t="shared" si="53"/>
        <v/>
      </c>
      <c r="R84" s="126" t="str">
        <f t="shared" si="53"/>
        <v/>
      </c>
      <c r="S84" s="126" t="str">
        <f t="shared" si="53"/>
        <v/>
      </c>
      <c r="T84" s="126">
        <f t="shared" si="34"/>
        <v>0</v>
      </c>
      <c r="U84" s="126">
        <f t="shared" si="35"/>
        <v>0</v>
      </c>
      <c r="V84" s="126">
        <f t="shared" si="36"/>
        <v>0</v>
      </c>
      <c r="W84" s="126">
        <f t="shared" si="54"/>
        <v>0</v>
      </c>
      <c r="X84" s="126">
        <f t="shared" si="37"/>
        <v>0</v>
      </c>
      <c r="Y84" s="126">
        <f t="shared" si="38"/>
        <v>0</v>
      </c>
      <c r="Z84" s="126">
        <f t="shared" si="51"/>
        <v>0</v>
      </c>
      <c r="AA84" s="126">
        <f t="shared" si="39"/>
        <v>0</v>
      </c>
      <c r="AB84" s="126">
        <f t="shared" si="40"/>
        <v>0</v>
      </c>
      <c r="AC84" s="126">
        <f t="shared" si="41"/>
        <v>0</v>
      </c>
      <c r="AD84" s="126">
        <f t="shared" si="42"/>
        <v>0</v>
      </c>
      <c r="AE84" s="126">
        <f t="shared" si="43"/>
        <v>0</v>
      </c>
      <c r="AF84" s="126" t="str">
        <f t="shared" si="52"/>
        <v/>
      </c>
      <c r="AG84" s="126" t="str">
        <f t="shared" si="44"/>
        <v/>
      </c>
      <c r="AH84" s="126" t="str">
        <f t="shared" si="45"/>
        <v/>
      </c>
      <c r="AI84" s="126" t="str">
        <f t="shared" si="46"/>
        <v/>
      </c>
      <c r="AJ84" s="126" t="str">
        <f t="shared" si="47"/>
        <v/>
      </c>
      <c r="AK84" s="126" t="str">
        <f t="shared" si="48"/>
        <v/>
      </c>
      <c r="AL84" s="14"/>
      <c r="AO84" s="21"/>
    </row>
    <row r="85" spans="3:41" ht="24.9" customHeight="1" x14ac:dyDescent="0.3">
      <c r="C85" s="21"/>
      <c r="G85" s="14">
        <v>74</v>
      </c>
      <c r="H85" s="5"/>
      <c r="I85" s="5"/>
      <c r="J85" s="5"/>
      <c r="K85" s="126" t="b">
        <f t="shared" si="32"/>
        <v>0</v>
      </c>
      <c r="L85" s="126" t="str">
        <f t="shared" si="33"/>
        <v/>
      </c>
      <c r="M85" s="126" t="str">
        <f t="shared" si="49"/>
        <v/>
      </c>
      <c r="N85" s="126" t="str">
        <f t="shared" si="50"/>
        <v/>
      </c>
      <c r="O85" s="126" t="str">
        <f t="shared" si="53"/>
        <v/>
      </c>
      <c r="P85" s="126" t="str">
        <f t="shared" si="53"/>
        <v/>
      </c>
      <c r="Q85" s="126" t="str">
        <f t="shared" si="53"/>
        <v/>
      </c>
      <c r="R85" s="126" t="str">
        <f t="shared" si="53"/>
        <v/>
      </c>
      <c r="S85" s="126" t="str">
        <f t="shared" si="53"/>
        <v/>
      </c>
      <c r="T85" s="126">
        <f t="shared" si="34"/>
        <v>0</v>
      </c>
      <c r="U85" s="126">
        <f t="shared" si="35"/>
        <v>0</v>
      </c>
      <c r="V85" s="126">
        <f t="shared" si="36"/>
        <v>0</v>
      </c>
      <c r="W85" s="126">
        <f t="shared" si="54"/>
        <v>0</v>
      </c>
      <c r="X85" s="126">
        <f t="shared" si="37"/>
        <v>0</v>
      </c>
      <c r="Y85" s="126">
        <f t="shared" si="38"/>
        <v>0</v>
      </c>
      <c r="Z85" s="126">
        <f t="shared" si="51"/>
        <v>0</v>
      </c>
      <c r="AA85" s="126">
        <f t="shared" si="39"/>
        <v>0</v>
      </c>
      <c r="AB85" s="126">
        <f t="shared" si="40"/>
        <v>0</v>
      </c>
      <c r="AC85" s="126">
        <f t="shared" si="41"/>
        <v>0</v>
      </c>
      <c r="AD85" s="126">
        <f t="shared" si="42"/>
        <v>0</v>
      </c>
      <c r="AE85" s="126">
        <f t="shared" si="43"/>
        <v>0</v>
      </c>
      <c r="AF85" s="126" t="str">
        <f t="shared" si="52"/>
        <v/>
      </c>
      <c r="AG85" s="126" t="str">
        <f t="shared" si="44"/>
        <v/>
      </c>
      <c r="AH85" s="126" t="str">
        <f t="shared" si="45"/>
        <v/>
      </c>
      <c r="AI85" s="126" t="str">
        <f t="shared" si="46"/>
        <v/>
      </c>
      <c r="AJ85" s="126" t="str">
        <f t="shared" si="47"/>
        <v/>
      </c>
      <c r="AK85" s="126" t="str">
        <f t="shared" si="48"/>
        <v/>
      </c>
      <c r="AL85" s="14"/>
      <c r="AO85" s="21"/>
    </row>
    <row r="86" spans="3:41" ht="24.9" customHeight="1" x14ac:dyDescent="0.3">
      <c r="C86" s="21"/>
      <c r="G86" s="14">
        <v>75</v>
      </c>
      <c r="H86" s="5"/>
      <c r="I86" s="5"/>
      <c r="J86" s="5"/>
      <c r="K86" s="126" t="b">
        <f t="shared" si="32"/>
        <v>0</v>
      </c>
      <c r="L86" s="126" t="str">
        <f t="shared" si="33"/>
        <v/>
      </c>
      <c r="M86" s="126" t="str">
        <f t="shared" si="49"/>
        <v/>
      </c>
      <c r="N86" s="126" t="str">
        <f t="shared" si="50"/>
        <v/>
      </c>
      <c r="O86" s="126" t="str">
        <f t="shared" si="53"/>
        <v/>
      </c>
      <c r="P86" s="126" t="str">
        <f t="shared" si="53"/>
        <v/>
      </c>
      <c r="Q86" s="126" t="str">
        <f t="shared" si="53"/>
        <v/>
      </c>
      <c r="R86" s="126" t="str">
        <f t="shared" si="53"/>
        <v/>
      </c>
      <c r="S86" s="126" t="str">
        <f t="shared" si="53"/>
        <v/>
      </c>
      <c r="T86" s="126">
        <f t="shared" si="34"/>
        <v>0</v>
      </c>
      <c r="U86" s="126">
        <f t="shared" si="35"/>
        <v>0</v>
      </c>
      <c r="V86" s="126">
        <f t="shared" si="36"/>
        <v>0</v>
      </c>
      <c r="W86" s="126">
        <f t="shared" si="54"/>
        <v>0</v>
      </c>
      <c r="X86" s="126">
        <f t="shared" si="37"/>
        <v>0</v>
      </c>
      <c r="Y86" s="126">
        <f t="shared" si="38"/>
        <v>0</v>
      </c>
      <c r="Z86" s="126">
        <f t="shared" si="51"/>
        <v>0</v>
      </c>
      <c r="AA86" s="126">
        <f t="shared" si="39"/>
        <v>0</v>
      </c>
      <c r="AB86" s="126">
        <f t="shared" si="40"/>
        <v>0</v>
      </c>
      <c r="AC86" s="126">
        <f t="shared" si="41"/>
        <v>0</v>
      </c>
      <c r="AD86" s="126">
        <f t="shared" si="42"/>
        <v>0</v>
      </c>
      <c r="AE86" s="126">
        <f t="shared" si="43"/>
        <v>0</v>
      </c>
      <c r="AF86" s="126" t="str">
        <f t="shared" si="52"/>
        <v/>
      </c>
      <c r="AG86" s="126" t="str">
        <f t="shared" si="44"/>
        <v/>
      </c>
      <c r="AH86" s="126" t="str">
        <f t="shared" si="45"/>
        <v/>
      </c>
      <c r="AI86" s="126" t="str">
        <f t="shared" si="46"/>
        <v/>
      </c>
      <c r="AJ86" s="126" t="str">
        <f t="shared" si="47"/>
        <v/>
      </c>
      <c r="AK86" s="126" t="str">
        <f t="shared" si="48"/>
        <v/>
      </c>
      <c r="AL86" s="14"/>
      <c r="AO86" s="21"/>
    </row>
    <row r="87" spans="3:41" ht="24.9" customHeight="1" x14ac:dyDescent="0.3">
      <c r="C87" s="21"/>
      <c r="G87" s="14">
        <v>76</v>
      </c>
      <c r="H87" s="5"/>
      <c r="I87" s="5"/>
      <c r="J87" s="5"/>
      <c r="K87" s="126" t="b">
        <f t="shared" si="32"/>
        <v>0</v>
      </c>
      <c r="L87" s="126" t="str">
        <f t="shared" si="33"/>
        <v/>
      </c>
      <c r="M87" s="126" t="str">
        <f t="shared" si="49"/>
        <v/>
      </c>
      <c r="N87" s="126" t="str">
        <f t="shared" si="50"/>
        <v/>
      </c>
      <c r="O87" s="126" t="str">
        <f t="shared" si="53"/>
        <v/>
      </c>
      <c r="P87" s="126" t="str">
        <f t="shared" si="53"/>
        <v/>
      </c>
      <c r="Q87" s="126" t="str">
        <f t="shared" si="53"/>
        <v/>
      </c>
      <c r="R87" s="126" t="str">
        <f t="shared" si="53"/>
        <v/>
      </c>
      <c r="S87" s="126" t="str">
        <f t="shared" si="53"/>
        <v/>
      </c>
      <c r="T87" s="126">
        <f t="shared" si="34"/>
        <v>0</v>
      </c>
      <c r="U87" s="126">
        <f t="shared" si="35"/>
        <v>0</v>
      </c>
      <c r="V87" s="126">
        <f t="shared" si="36"/>
        <v>0</v>
      </c>
      <c r="W87" s="126">
        <f t="shared" si="54"/>
        <v>0</v>
      </c>
      <c r="X87" s="126">
        <f t="shared" si="37"/>
        <v>0</v>
      </c>
      <c r="Y87" s="126">
        <f t="shared" si="38"/>
        <v>0</v>
      </c>
      <c r="Z87" s="126">
        <f t="shared" si="51"/>
        <v>0</v>
      </c>
      <c r="AA87" s="126">
        <f t="shared" si="39"/>
        <v>0</v>
      </c>
      <c r="AB87" s="126">
        <f t="shared" si="40"/>
        <v>0</v>
      </c>
      <c r="AC87" s="126">
        <f t="shared" si="41"/>
        <v>0</v>
      </c>
      <c r="AD87" s="126">
        <f t="shared" si="42"/>
        <v>0</v>
      </c>
      <c r="AE87" s="126">
        <f t="shared" si="43"/>
        <v>0</v>
      </c>
      <c r="AF87" s="126" t="str">
        <f t="shared" si="52"/>
        <v/>
      </c>
      <c r="AG87" s="126" t="str">
        <f t="shared" si="44"/>
        <v/>
      </c>
      <c r="AH87" s="126" t="str">
        <f t="shared" si="45"/>
        <v/>
      </c>
      <c r="AI87" s="126" t="str">
        <f t="shared" si="46"/>
        <v/>
      </c>
      <c r="AJ87" s="126" t="str">
        <f t="shared" si="47"/>
        <v/>
      </c>
      <c r="AK87" s="126" t="str">
        <f t="shared" si="48"/>
        <v/>
      </c>
      <c r="AL87" s="14"/>
      <c r="AO87" s="21"/>
    </row>
    <row r="88" spans="3:41" ht="24.9" customHeight="1" x14ac:dyDescent="0.3">
      <c r="C88" s="21"/>
      <c r="G88" s="14">
        <v>77</v>
      </c>
      <c r="H88" s="5"/>
      <c r="I88" s="5"/>
      <c r="J88" s="5"/>
      <c r="K88" s="126" t="b">
        <f t="shared" si="32"/>
        <v>0</v>
      </c>
      <c r="L88" s="126" t="str">
        <f t="shared" si="33"/>
        <v/>
      </c>
      <c r="M88" s="126" t="str">
        <f t="shared" si="49"/>
        <v/>
      </c>
      <c r="N88" s="126" t="str">
        <f t="shared" si="50"/>
        <v/>
      </c>
      <c r="O88" s="126" t="str">
        <f t="shared" si="53"/>
        <v/>
      </c>
      <c r="P88" s="126" t="str">
        <f t="shared" si="53"/>
        <v/>
      </c>
      <c r="Q88" s="126" t="str">
        <f t="shared" si="53"/>
        <v/>
      </c>
      <c r="R88" s="126" t="str">
        <f t="shared" si="53"/>
        <v/>
      </c>
      <c r="S88" s="126" t="str">
        <f t="shared" si="53"/>
        <v/>
      </c>
      <c r="T88" s="126">
        <f t="shared" si="34"/>
        <v>0</v>
      </c>
      <c r="U88" s="126">
        <f t="shared" si="35"/>
        <v>0</v>
      </c>
      <c r="V88" s="126">
        <f t="shared" si="36"/>
        <v>0</v>
      </c>
      <c r="W88" s="126">
        <f t="shared" si="54"/>
        <v>0</v>
      </c>
      <c r="X88" s="126">
        <f t="shared" si="37"/>
        <v>0</v>
      </c>
      <c r="Y88" s="126">
        <f t="shared" si="38"/>
        <v>0</v>
      </c>
      <c r="Z88" s="126">
        <f t="shared" si="51"/>
        <v>0</v>
      </c>
      <c r="AA88" s="126">
        <f t="shared" si="39"/>
        <v>0</v>
      </c>
      <c r="AB88" s="126">
        <f t="shared" si="40"/>
        <v>0</v>
      </c>
      <c r="AC88" s="126">
        <f t="shared" si="41"/>
        <v>0</v>
      </c>
      <c r="AD88" s="126">
        <f t="shared" si="42"/>
        <v>0</v>
      </c>
      <c r="AE88" s="126">
        <f t="shared" si="43"/>
        <v>0</v>
      </c>
      <c r="AF88" s="126" t="str">
        <f t="shared" si="52"/>
        <v/>
      </c>
      <c r="AG88" s="126" t="str">
        <f t="shared" si="44"/>
        <v/>
      </c>
      <c r="AH88" s="126" t="str">
        <f t="shared" si="45"/>
        <v/>
      </c>
      <c r="AI88" s="126" t="str">
        <f t="shared" si="46"/>
        <v/>
      </c>
      <c r="AJ88" s="126" t="str">
        <f t="shared" si="47"/>
        <v/>
      </c>
      <c r="AK88" s="126" t="str">
        <f t="shared" si="48"/>
        <v/>
      </c>
      <c r="AL88" s="14"/>
      <c r="AO88" s="21"/>
    </row>
    <row r="89" spans="3:41" ht="24.9" customHeight="1" x14ac:dyDescent="0.3">
      <c r="C89" s="21"/>
      <c r="G89" s="14">
        <v>78</v>
      </c>
      <c r="H89" s="5"/>
      <c r="I89" s="5"/>
      <c r="J89" s="5"/>
      <c r="K89" s="126" t="b">
        <f t="shared" si="32"/>
        <v>0</v>
      </c>
      <c r="L89" s="126" t="str">
        <f t="shared" si="33"/>
        <v/>
      </c>
      <c r="M89" s="126" t="str">
        <f t="shared" si="49"/>
        <v/>
      </c>
      <c r="N89" s="126" t="str">
        <f t="shared" si="50"/>
        <v/>
      </c>
      <c r="O89" s="126" t="str">
        <f t="shared" si="53"/>
        <v/>
      </c>
      <c r="P89" s="126" t="str">
        <f t="shared" si="53"/>
        <v/>
      </c>
      <c r="Q89" s="126" t="str">
        <f t="shared" si="53"/>
        <v/>
      </c>
      <c r="R89" s="126" t="str">
        <f t="shared" si="53"/>
        <v/>
      </c>
      <c r="S89" s="126" t="str">
        <f t="shared" si="53"/>
        <v/>
      </c>
      <c r="T89" s="126">
        <f t="shared" si="34"/>
        <v>0</v>
      </c>
      <c r="U89" s="126">
        <f t="shared" si="35"/>
        <v>0</v>
      </c>
      <c r="V89" s="126">
        <f t="shared" si="36"/>
        <v>0</v>
      </c>
      <c r="W89" s="126">
        <f t="shared" si="54"/>
        <v>0</v>
      </c>
      <c r="X89" s="126">
        <f t="shared" si="37"/>
        <v>0</v>
      </c>
      <c r="Y89" s="126">
        <f t="shared" si="38"/>
        <v>0</v>
      </c>
      <c r="Z89" s="126">
        <f t="shared" si="51"/>
        <v>0</v>
      </c>
      <c r="AA89" s="126">
        <f t="shared" si="39"/>
        <v>0</v>
      </c>
      <c r="AB89" s="126">
        <f t="shared" si="40"/>
        <v>0</v>
      </c>
      <c r="AC89" s="126">
        <f t="shared" si="41"/>
        <v>0</v>
      </c>
      <c r="AD89" s="126">
        <f t="shared" si="42"/>
        <v>0</v>
      </c>
      <c r="AE89" s="126">
        <f t="shared" si="43"/>
        <v>0</v>
      </c>
      <c r="AF89" s="126" t="str">
        <f t="shared" si="52"/>
        <v/>
      </c>
      <c r="AG89" s="126" t="str">
        <f t="shared" si="44"/>
        <v/>
      </c>
      <c r="AH89" s="126" t="str">
        <f t="shared" si="45"/>
        <v/>
      </c>
      <c r="AI89" s="126" t="str">
        <f t="shared" si="46"/>
        <v/>
      </c>
      <c r="AJ89" s="126" t="str">
        <f t="shared" si="47"/>
        <v/>
      </c>
      <c r="AK89" s="126" t="str">
        <f t="shared" si="48"/>
        <v/>
      </c>
      <c r="AL89" s="14"/>
      <c r="AO89" s="21"/>
    </row>
    <row r="90" spans="3:41" ht="24.9" customHeight="1" x14ac:dyDescent="0.3">
      <c r="C90" s="21"/>
      <c r="G90" s="14">
        <v>79</v>
      </c>
      <c r="H90" s="5"/>
      <c r="I90" s="5"/>
      <c r="J90" s="5"/>
      <c r="K90" s="126" t="b">
        <f t="shared" si="32"/>
        <v>0</v>
      </c>
      <c r="L90" s="126" t="str">
        <f t="shared" si="33"/>
        <v/>
      </c>
      <c r="M90" s="126" t="str">
        <f t="shared" si="49"/>
        <v/>
      </c>
      <c r="N90" s="126" t="str">
        <f t="shared" si="50"/>
        <v/>
      </c>
      <c r="O90" s="126" t="str">
        <f t="shared" si="53"/>
        <v/>
      </c>
      <c r="P90" s="126" t="str">
        <f t="shared" si="53"/>
        <v/>
      </c>
      <c r="Q90" s="126" t="str">
        <f t="shared" si="53"/>
        <v/>
      </c>
      <c r="R90" s="126" t="str">
        <f t="shared" si="53"/>
        <v/>
      </c>
      <c r="S90" s="126" t="str">
        <f t="shared" si="53"/>
        <v/>
      </c>
      <c r="T90" s="126">
        <f t="shared" si="34"/>
        <v>0</v>
      </c>
      <c r="U90" s="126">
        <f t="shared" si="35"/>
        <v>0</v>
      </c>
      <c r="V90" s="126">
        <f t="shared" si="36"/>
        <v>0</v>
      </c>
      <c r="W90" s="126">
        <f t="shared" si="54"/>
        <v>0</v>
      </c>
      <c r="X90" s="126">
        <f t="shared" si="37"/>
        <v>0</v>
      </c>
      <c r="Y90" s="126">
        <f t="shared" si="38"/>
        <v>0</v>
      </c>
      <c r="Z90" s="126">
        <f t="shared" si="51"/>
        <v>0</v>
      </c>
      <c r="AA90" s="126">
        <f t="shared" si="39"/>
        <v>0</v>
      </c>
      <c r="AB90" s="126">
        <f t="shared" si="40"/>
        <v>0</v>
      </c>
      <c r="AC90" s="126">
        <f t="shared" si="41"/>
        <v>0</v>
      </c>
      <c r="AD90" s="126">
        <f t="shared" si="42"/>
        <v>0</v>
      </c>
      <c r="AE90" s="126">
        <f t="shared" si="43"/>
        <v>0</v>
      </c>
      <c r="AF90" s="126" t="str">
        <f t="shared" si="52"/>
        <v/>
      </c>
      <c r="AG90" s="126" t="str">
        <f t="shared" si="44"/>
        <v/>
      </c>
      <c r="AH90" s="126" t="str">
        <f t="shared" si="45"/>
        <v/>
      </c>
      <c r="AI90" s="126" t="str">
        <f t="shared" si="46"/>
        <v/>
      </c>
      <c r="AJ90" s="126" t="str">
        <f t="shared" si="47"/>
        <v/>
      </c>
      <c r="AK90" s="126" t="str">
        <f t="shared" si="48"/>
        <v/>
      </c>
      <c r="AL90" s="14"/>
      <c r="AO90" s="21"/>
    </row>
    <row r="91" spans="3:41" ht="24.9" customHeight="1" x14ac:dyDescent="0.3">
      <c r="C91" s="21"/>
      <c r="G91" s="14">
        <v>80</v>
      </c>
      <c r="H91" s="5"/>
      <c r="I91" s="5"/>
      <c r="J91" s="5"/>
      <c r="K91" s="126" t="b">
        <f t="shared" si="32"/>
        <v>0</v>
      </c>
      <c r="L91" s="126" t="str">
        <f t="shared" si="33"/>
        <v/>
      </c>
      <c r="M91" s="126" t="str">
        <f t="shared" si="49"/>
        <v/>
      </c>
      <c r="N91" s="126" t="str">
        <f t="shared" si="50"/>
        <v/>
      </c>
      <c r="O91" s="126" t="str">
        <f t="shared" si="53"/>
        <v/>
      </c>
      <c r="P91" s="126" t="str">
        <f t="shared" si="53"/>
        <v/>
      </c>
      <c r="Q91" s="126" t="str">
        <f t="shared" si="53"/>
        <v/>
      </c>
      <c r="R91" s="126" t="str">
        <f t="shared" si="53"/>
        <v/>
      </c>
      <c r="S91" s="126" t="str">
        <f t="shared" si="53"/>
        <v/>
      </c>
      <c r="T91" s="126">
        <f t="shared" si="34"/>
        <v>0</v>
      </c>
      <c r="U91" s="126">
        <f t="shared" si="35"/>
        <v>0</v>
      </c>
      <c r="V91" s="126">
        <f t="shared" si="36"/>
        <v>0</v>
      </c>
      <c r="W91" s="126">
        <f t="shared" si="54"/>
        <v>0</v>
      </c>
      <c r="X91" s="126">
        <f t="shared" si="37"/>
        <v>0</v>
      </c>
      <c r="Y91" s="126">
        <f t="shared" si="38"/>
        <v>0</v>
      </c>
      <c r="Z91" s="126">
        <f t="shared" si="51"/>
        <v>0</v>
      </c>
      <c r="AA91" s="126">
        <f t="shared" si="39"/>
        <v>0</v>
      </c>
      <c r="AB91" s="126">
        <f t="shared" si="40"/>
        <v>0</v>
      </c>
      <c r="AC91" s="126">
        <f t="shared" si="41"/>
        <v>0</v>
      </c>
      <c r="AD91" s="126">
        <f t="shared" si="42"/>
        <v>0</v>
      </c>
      <c r="AE91" s="126">
        <f t="shared" si="43"/>
        <v>0</v>
      </c>
      <c r="AF91" s="126" t="str">
        <f t="shared" si="52"/>
        <v/>
      </c>
      <c r="AG91" s="126" t="str">
        <f t="shared" si="44"/>
        <v/>
      </c>
      <c r="AH91" s="126" t="str">
        <f t="shared" si="45"/>
        <v/>
      </c>
      <c r="AI91" s="126" t="str">
        <f t="shared" si="46"/>
        <v/>
      </c>
      <c r="AJ91" s="126" t="str">
        <f t="shared" si="47"/>
        <v/>
      </c>
      <c r="AK91" s="126" t="str">
        <f t="shared" si="48"/>
        <v/>
      </c>
      <c r="AL91" s="14"/>
      <c r="AO91" s="21"/>
    </row>
    <row r="92" spans="3:41" ht="24.9" customHeight="1" x14ac:dyDescent="0.3">
      <c r="C92" s="21"/>
      <c r="G92" s="14">
        <v>81</v>
      </c>
      <c r="H92" s="5"/>
      <c r="I92" s="5"/>
      <c r="J92" s="5"/>
      <c r="K92" s="126" t="b">
        <f t="shared" si="32"/>
        <v>0</v>
      </c>
      <c r="L92" s="126" t="str">
        <f t="shared" si="33"/>
        <v/>
      </c>
      <c r="M92" s="126" t="str">
        <f t="shared" si="49"/>
        <v/>
      </c>
      <c r="N92" s="126" t="str">
        <f t="shared" si="50"/>
        <v/>
      </c>
      <c r="O92" s="126" t="str">
        <f t="shared" si="53"/>
        <v/>
      </c>
      <c r="P92" s="126" t="str">
        <f t="shared" si="53"/>
        <v/>
      </c>
      <c r="Q92" s="126" t="str">
        <f t="shared" si="53"/>
        <v/>
      </c>
      <c r="R92" s="126" t="str">
        <f t="shared" si="53"/>
        <v/>
      </c>
      <c r="S92" s="126" t="str">
        <f t="shared" si="53"/>
        <v/>
      </c>
      <c r="T92" s="126">
        <f t="shared" si="34"/>
        <v>0</v>
      </c>
      <c r="U92" s="126">
        <f t="shared" si="35"/>
        <v>0</v>
      </c>
      <c r="V92" s="126">
        <f t="shared" si="36"/>
        <v>0</v>
      </c>
      <c r="W92" s="126">
        <f t="shared" si="54"/>
        <v>0</v>
      </c>
      <c r="X92" s="126">
        <f t="shared" si="37"/>
        <v>0</v>
      </c>
      <c r="Y92" s="126">
        <f t="shared" si="38"/>
        <v>0</v>
      </c>
      <c r="Z92" s="126">
        <f t="shared" si="51"/>
        <v>0</v>
      </c>
      <c r="AA92" s="126">
        <f t="shared" si="39"/>
        <v>0</v>
      </c>
      <c r="AB92" s="126">
        <f t="shared" si="40"/>
        <v>0</v>
      </c>
      <c r="AC92" s="126">
        <f t="shared" si="41"/>
        <v>0</v>
      </c>
      <c r="AD92" s="126">
        <f t="shared" si="42"/>
        <v>0</v>
      </c>
      <c r="AE92" s="126">
        <f t="shared" si="43"/>
        <v>0</v>
      </c>
      <c r="AF92" s="126" t="str">
        <f t="shared" si="52"/>
        <v/>
      </c>
      <c r="AG92" s="126" t="str">
        <f t="shared" si="44"/>
        <v/>
      </c>
      <c r="AH92" s="126" t="str">
        <f t="shared" si="45"/>
        <v/>
      </c>
      <c r="AI92" s="126" t="str">
        <f t="shared" si="46"/>
        <v/>
      </c>
      <c r="AJ92" s="126" t="str">
        <f t="shared" si="47"/>
        <v/>
      </c>
      <c r="AK92" s="126" t="str">
        <f t="shared" si="48"/>
        <v/>
      </c>
      <c r="AL92" s="14"/>
      <c r="AO92" s="21"/>
    </row>
    <row r="93" spans="3:41" ht="24.9" customHeight="1" x14ac:dyDescent="0.3">
      <c r="C93" s="21"/>
      <c r="G93" s="14">
        <v>82</v>
      </c>
      <c r="H93" s="5"/>
      <c r="I93" s="5"/>
      <c r="J93" s="5"/>
      <c r="K93" s="126" t="b">
        <f t="shared" si="32"/>
        <v>0</v>
      </c>
      <c r="L93" s="126" t="str">
        <f t="shared" si="33"/>
        <v/>
      </c>
      <c r="M93" s="126" t="str">
        <f t="shared" si="49"/>
        <v/>
      </c>
      <c r="N93" s="126" t="str">
        <f t="shared" si="50"/>
        <v/>
      </c>
      <c r="O93" s="126" t="str">
        <f t="shared" si="53"/>
        <v/>
      </c>
      <c r="P93" s="126" t="str">
        <f t="shared" si="53"/>
        <v/>
      </c>
      <c r="Q93" s="126" t="str">
        <f t="shared" si="53"/>
        <v/>
      </c>
      <c r="R93" s="126" t="str">
        <f t="shared" si="53"/>
        <v/>
      </c>
      <c r="S93" s="126" t="str">
        <f t="shared" si="53"/>
        <v/>
      </c>
      <c r="T93" s="126">
        <f t="shared" si="34"/>
        <v>0</v>
      </c>
      <c r="U93" s="126">
        <f t="shared" si="35"/>
        <v>0</v>
      </c>
      <c r="V93" s="126">
        <f t="shared" si="36"/>
        <v>0</v>
      </c>
      <c r="W93" s="126">
        <f t="shared" si="54"/>
        <v>0</v>
      </c>
      <c r="X93" s="126">
        <f t="shared" si="37"/>
        <v>0</v>
      </c>
      <c r="Y93" s="126">
        <f t="shared" si="38"/>
        <v>0</v>
      </c>
      <c r="Z93" s="126">
        <f t="shared" si="51"/>
        <v>0</v>
      </c>
      <c r="AA93" s="126">
        <f t="shared" si="39"/>
        <v>0</v>
      </c>
      <c r="AB93" s="126">
        <f t="shared" si="40"/>
        <v>0</v>
      </c>
      <c r="AC93" s="126">
        <f t="shared" si="41"/>
        <v>0</v>
      </c>
      <c r="AD93" s="126">
        <f t="shared" si="42"/>
        <v>0</v>
      </c>
      <c r="AE93" s="126">
        <f t="shared" si="43"/>
        <v>0</v>
      </c>
      <c r="AF93" s="126" t="str">
        <f t="shared" si="52"/>
        <v/>
      </c>
      <c r="AG93" s="126" t="str">
        <f t="shared" si="44"/>
        <v/>
      </c>
      <c r="AH93" s="126" t="str">
        <f t="shared" si="45"/>
        <v/>
      </c>
      <c r="AI93" s="126" t="str">
        <f t="shared" si="46"/>
        <v/>
      </c>
      <c r="AJ93" s="126" t="str">
        <f t="shared" si="47"/>
        <v/>
      </c>
      <c r="AK93" s="126" t="str">
        <f t="shared" si="48"/>
        <v/>
      </c>
      <c r="AL93" s="14"/>
      <c r="AO93" s="21"/>
    </row>
    <row r="94" spans="3:41" ht="24.9" customHeight="1" x14ac:dyDescent="0.3">
      <c r="C94" s="21"/>
      <c r="G94" s="14">
        <v>83</v>
      </c>
      <c r="H94" s="5"/>
      <c r="I94" s="5"/>
      <c r="J94" s="5"/>
      <c r="K94" s="126" t="b">
        <f t="shared" si="32"/>
        <v>0</v>
      </c>
      <c r="L94" s="126" t="str">
        <f t="shared" si="33"/>
        <v/>
      </c>
      <c r="M94" s="126" t="str">
        <f t="shared" si="49"/>
        <v/>
      </c>
      <c r="N94" s="126" t="str">
        <f t="shared" si="50"/>
        <v/>
      </c>
      <c r="O94" s="126" t="str">
        <f t="shared" si="53"/>
        <v/>
      </c>
      <c r="P94" s="126" t="str">
        <f t="shared" si="53"/>
        <v/>
      </c>
      <c r="Q94" s="126" t="str">
        <f t="shared" si="53"/>
        <v/>
      </c>
      <c r="R94" s="126" t="str">
        <f t="shared" si="53"/>
        <v/>
      </c>
      <c r="S94" s="126" t="str">
        <f t="shared" si="53"/>
        <v/>
      </c>
      <c r="T94" s="126">
        <f t="shared" si="34"/>
        <v>0</v>
      </c>
      <c r="U94" s="126">
        <f t="shared" si="35"/>
        <v>0</v>
      </c>
      <c r="V94" s="126">
        <f t="shared" si="36"/>
        <v>0</v>
      </c>
      <c r="W94" s="126">
        <f t="shared" si="54"/>
        <v>0</v>
      </c>
      <c r="X94" s="126">
        <f t="shared" si="37"/>
        <v>0</v>
      </c>
      <c r="Y94" s="126">
        <f t="shared" si="38"/>
        <v>0</v>
      </c>
      <c r="Z94" s="126">
        <f t="shared" si="51"/>
        <v>0</v>
      </c>
      <c r="AA94" s="126">
        <f t="shared" si="39"/>
        <v>0</v>
      </c>
      <c r="AB94" s="126">
        <f t="shared" si="40"/>
        <v>0</v>
      </c>
      <c r="AC94" s="126">
        <f t="shared" si="41"/>
        <v>0</v>
      </c>
      <c r="AD94" s="126">
        <f t="shared" si="42"/>
        <v>0</v>
      </c>
      <c r="AE94" s="126">
        <f t="shared" si="43"/>
        <v>0</v>
      </c>
      <c r="AF94" s="126" t="str">
        <f t="shared" si="52"/>
        <v/>
      </c>
      <c r="AG94" s="126" t="str">
        <f t="shared" si="44"/>
        <v/>
      </c>
      <c r="AH94" s="126" t="str">
        <f t="shared" si="45"/>
        <v/>
      </c>
      <c r="AI94" s="126" t="str">
        <f t="shared" si="46"/>
        <v/>
      </c>
      <c r="AJ94" s="126" t="str">
        <f t="shared" si="47"/>
        <v/>
      </c>
      <c r="AK94" s="126" t="str">
        <f t="shared" si="48"/>
        <v/>
      </c>
      <c r="AL94" s="14"/>
      <c r="AO94" s="21"/>
    </row>
    <row r="95" spans="3:41" ht="24.9" customHeight="1" x14ac:dyDescent="0.3">
      <c r="C95" s="21"/>
      <c r="G95" s="14">
        <v>84</v>
      </c>
      <c r="H95" s="5"/>
      <c r="I95" s="5"/>
      <c r="J95" s="5"/>
      <c r="K95" s="126" t="b">
        <f t="shared" si="32"/>
        <v>0</v>
      </c>
      <c r="L95" s="126" t="str">
        <f t="shared" si="33"/>
        <v/>
      </c>
      <c r="M95" s="126" t="str">
        <f t="shared" si="49"/>
        <v/>
      </c>
      <c r="N95" s="126" t="str">
        <f t="shared" si="50"/>
        <v/>
      </c>
      <c r="O95" s="126" t="str">
        <f t="shared" si="53"/>
        <v/>
      </c>
      <c r="P95" s="126" t="str">
        <f t="shared" si="53"/>
        <v/>
      </c>
      <c r="Q95" s="126" t="str">
        <f t="shared" si="53"/>
        <v/>
      </c>
      <c r="R95" s="126" t="str">
        <f t="shared" si="53"/>
        <v/>
      </c>
      <c r="S95" s="126" t="str">
        <f t="shared" si="53"/>
        <v/>
      </c>
      <c r="T95" s="126">
        <f t="shared" si="34"/>
        <v>0</v>
      </c>
      <c r="U95" s="126">
        <f t="shared" si="35"/>
        <v>0</v>
      </c>
      <c r="V95" s="126">
        <f t="shared" si="36"/>
        <v>0</v>
      </c>
      <c r="W95" s="126">
        <f t="shared" si="54"/>
        <v>0</v>
      </c>
      <c r="X95" s="126">
        <f t="shared" si="37"/>
        <v>0</v>
      </c>
      <c r="Y95" s="126">
        <f t="shared" si="38"/>
        <v>0</v>
      </c>
      <c r="Z95" s="126">
        <f t="shared" si="51"/>
        <v>0</v>
      </c>
      <c r="AA95" s="126">
        <f t="shared" si="39"/>
        <v>0</v>
      </c>
      <c r="AB95" s="126">
        <f t="shared" si="40"/>
        <v>0</v>
      </c>
      <c r="AC95" s="126">
        <f t="shared" si="41"/>
        <v>0</v>
      </c>
      <c r="AD95" s="126">
        <f t="shared" si="42"/>
        <v>0</v>
      </c>
      <c r="AE95" s="126">
        <f t="shared" si="43"/>
        <v>0</v>
      </c>
      <c r="AF95" s="126" t="str">
        <f t="shared" si="52"/>
        <v/>
      </c>
      <c r="AG95" s="126" t="str">
        <f t="shared" si="44"/>
        <v/>
      </c>
      <c r="AH95" s="126" t="str">
        <f t="shared" si="45"/>
        <v/>
      </c>
      <c r="AI95" s="126" t="str">
        <f t="shared" si="46"/>
        <v/>
      </c>
      <c r="AJ95" s="126" t="str">
        <f t="shared" si="47"/>
        <v/>
      </c>
      <c r="AK95" s="126" t="str">
        <f t="shared" si="48"/>
        <v/>
      </c>
      <c r="AL95" s="14"/>
      <c r="AO95" s="21"/>
    </row>
    <row r="96" spans="3:41" ht="24.9" customHeight="1" x14ac:dyDescent="0.3">
      <c r="C96" s="21"/>
      <c r="G96" s="14">
        <v>85</v>
      </c>
      <c r="H96" s="5"/>
      <c r="I96" s="5"/>
      <c r="J96" s="5"/>
      <c r="K96" s="126" t="b">
        <f t="shared" si="32"/>
        <v>0</v>
      </c>
      <c r="L96" s="126" t="str">
        <f t="shared" si="33"/>
        <v/>
      </c>
      <c r="M96" s="126" t="str">
        <f t="shared" si="49"/>
        <v/>
      </c>
      <c r="N96" s="126" t="str">
        <f t="shared" si="50"/>
        <v/>
      </c>
      <c r="O96" s="126" t="str">
        <f t="shared" si="53"/>
        <v/>
      </c>
      <c r="P96" s="126" t="str">
        <f t="shared" si="53"/>
        <v/>
      </c>
      <c r="Q96" s="126" t="str">
        <f t="shared" si="53"/>
        <v/>
      </c>
      <c r="R96" s="126" t="str">
        <f t="shared" si="53"/>
        <v/>
      </c>
      <c r="S96" s="126" t="str">
        <f t="shared" si="53"/>
        <v/>
      </c>
      <c r="T96" s="126">
        <f t="shared" si="34"/>
        <v>0</v>
      </c>
      <c r="U96" s="126">
        <f t="shared" si="35"/>
        <v>0</v>
      </c>
      <c r="V96" s="126">
        <f t="shared" si="36"/>
        <v>0</v>
      </c>
      <c r="W96" s="126">
        <f t="shared" si="54"/>
        <v>0</v>
      </c>
      <c r="X96" s="126">
        <f t="shared" si="37"/>
        <v>0</v>
      </c>
      <c r="Y96" s="126">
        <f t="shared" si="38"/>
        <v>0</v>
      </c>
      <c r="Z96" s="126">
        <f t="shared" si="51"/>
        <v>0</v>
      </c>
      <c r="AA96" s="126">
        <f t="shared" si="39"/>
        <v>0</v>
      </c>
      <c r="AB96" s="126">
        <f t="shared" si="40"/>
        <v>0</v>
      </c>
      <c r="AC96" s="126">
        <f t="shared" si="41"/>
        <v>0</v>
      </c>
      <c r="AD96" s="126">
        <f t="shared" si="42"/>
        <v>0</v>
      </c>
      <c r="AE96" s="126">
        <f t="shared" si="43"/>
        <v>0</v>
      </c>
      <c r="AF96" s="126" t="str">
        <f t="shared" si="52"/>
        <v/>
      </c>
      <c r="AG96" s="126" t="str">
        <f t="shared" si="44"/>
        <v/>
      </c>
      <c r="AH96" s="126" t="str">
        <f t="shared" si="45"/>
        <v/>
      </c>
      <c r="AI96" s="126" t="str">
        <f t="shared" si="46"/>
        <v/>
      </c>
      <c r="AJ96" s="126" t="str">
        <f t="shared" si="47"/>
        <v/>
      </c>
      <c r="AK96" s="126" t="str">
        <f t="shared" si="48"/>
        <v/>
      </c>
      <c r="AL96" s="14"/>
      <c r="AO96" s="21"/>
    </row>
    <row r="97" spans="3:41" ht="24.9" customHeight="1" x14ac:dyDescent="0.3">
      <c r="C97" s="21"/>
      <c r="G97" s="14">
        <v>86</v>
      </c>
      <c r="H97" s="5"/>
      <c r="I97" s="5"/>
      <c r="J97" s="5"/>
      <c r="K97" s="126" t="b">
        <f t="shared" si="32"/>
        <v>0</v>
      </c>
      <c r="L97" s="126" t="str">
        <f t="shared" si="33"/>
        <v/>
      </c>
      <c r="M97" s="126" t="str">
        <f t="shared" si="49"/>
        <v/>
      </c>
      <c r="N97" s="126" t="str">
        <f t="shared" si="50"/>
        <v/>
      </c>
      <c r="O97" s="126" t="str">
        <f t="shared" si="53"/>
        <v/>
      </c>
      <c r="P97" s="126" t="str">
        <f t="shared" si="53"/>
        <v/>
      </c>
      <c r="Q97" s="126" t="str">
        <f t="shared" si="53"/>
        <v/>
      </c>
      <c r="R97" s="126" t="str">
        <f t="shared" si="53"/>
        <v/>
      </c>
      <c r="S97" s="126" t="str">
        <f t="shared" si="53"/>
        <v/>
      </c>
      <c r="T97" s="126">
        <f t="shared" si="34"/>
        <v>0</v>
      </c>
      <c r="U97" s="126">
        <f t="shared" si="35"/>
        <v>0</v>
      </c>
      <c r="V97" s="126">
        <f t="shared" si="36"/>
        <v>0</v>
      </c>
      <c r="W97" s="126">
        <f t="shared" si="54"/>
        <v>0</v>
      </c>
      <c r="X97" s="126">
        <f t="shared" si="37"/>
        <v>0</v>
      </c>
      <c r="Y97" s="126">
        <f t="shared" si="38"/>
        <v>0</v>
      </c>
      <c r="Z97" s="126">
        <f t="shared" si="51"/>
        <v>0</v>
      </c>
      <c r="AA97" s="126">
        <f t="shared" si="39"/>
        <v>0</v>
      </c>
      <c r="AB97" s="126">
        <f t="shared" si="40"/>
        <v>0</v>
      </c>
      <c r="AC97" s="126">
        <f t="shared" si="41"/>
        <v>0</v>
      </c>
      <c r="AD97" s="126">
        <f t="shared" si="42"/>
        <v>0</v>
      </c>
      <c r="AE97" s="126">
        <f t="shared" si="43"/>
        <v>0</v>
      </c>
      <c r="AF97" s="126" t="str">
        <f t="shared" si="52"/>
        <v/>
      </c>
      <c r="AG97" s="126" t="str">
        <f t="shared" si="44"/>
        <v/>
      </c>
      <c r="AH97" s="126" t="str">
        <f t="shared" si="45"/>
        <v/>
      </c>
      <c r="AI97" s="126" t="str">
        <f t="shared" si="46"/>
        <v/>
      </c>
      <c r="AJ97" s="126" t="str">
        <f t="shared" si="47"/>
        <v/>
      </c>
      <c r="AK97" s="126" t="str">
        <f t="shared" si="48"/>
        <v/>
      </c>
      <c r="AL97" s="14"/>
      <c r="AO97" s="21"/>
    </row>
    <row r="98" spans="3:41" ht="24.9" customHeight="1" x14ac:dyDescent="0.3">
      <c r="C98" s="21"/>
      <c r="G98" s="14">
        <v>87</v>
      </c>
      <c r="H98" s="5"/>
      <c r="I98" s="5"/>
      <c r="J98" s="5"/>
      <c r="K98" s="126" t="b">
        <f t="shared" si="32"/>
        <v>0</v>
      </c>
      <c r="L98" s="126" t="str">
        <f t="shared" si="33"/>
        <v/>
      </c>
      <c r="M98" s="126" t="str">
        <f t="shared" si="49"/>
        <v/>
      </c>
      <c r="N98" s="126" t="str">
        <f t="shared" si="50"/>
        <v/>
      </c>
      <c r="O98" s="126" t="str">
        <f t="shared" si="53"/>
        <v/>
      </c>
      <c r="P98" s="126" t="str">
        <f t="shared" si="53"/>
        <v/>
      </c>
      <c r="Q98" s="126" t="str">
        <f t="shared" si="53"/>
        <v/>
      </c>
      <c r="R98" s="126" t="str">
        <f t="shared" si="53"/>
        <v/>
      </c>
      <c r="S98" s="126" t="str">
        <f t="shared" si="53"/>
        <v/>
      </c>
      <c r="T98" s="126">
        <f t="shared" si="34"/>
        <v>0</v>
      </c>
      <c r="U98" s="126">
        <f t="shared" si="35"/>
        <v>0</v>
      </c>
      <c r="V98" s="126">
        <f t="shared" si="36"/>
        <v>0</v>
      </c>
      <c r="W98" s="126">
        <f t="shared" si="54"/>
        <v>0</v>
      </c>
      <c r="X98" s="126">
        <f t="shared" si="37"/>
        <v>0</v>
      </c>
      <c r="Y98" s="126">
        <f t="shared" si="38"/>
        <v>0</v>
      </c>
      <c r="Z98" s="126">
        <f t="shared" si="51"/>
        <v>0</v>
      </c>
      <c r="AA98" s="126">
        <f t="shared" si="39"/>
        <v>0</v>
      </c>
      <c r="AB98" s="126">
        <f t="shared" si="40"/>
        <v>0</v>
      </c>
      <c r="AC98" s="126">
        <f t="shared" si="41"/>
        <v>0</v>
      </c>
      <c r="AD98" s="126">
        <f t="shared" si="42"/>
        <v>0</v>
      </c>
      <c r="AE98" s="126">
        <f t="shared" si="43"/>
        <v>0</v>
      </c>
      <c r="AF98" s="126" t="str">
        <f t="shared" si="52"/>
        <v/>
      </c>
      <c r="AG98" s="126" t="str">
        <f t="shared" si="44"/>
        <v/>
      </c>
      <c r="AH98" s="126" t="str">
        <f t="shared" si="45"/>
        <v/>
      </c>
      <c r="AI98" s="126" t="str">
        <f t="shared" si="46"/>
        <v/>
      </c>
      <c r="AJ98" s="126" t="str">
        <f t="shared" si="47"/>
        <v/>
      </c>
      <c r="AK98" s="126" t="str">
        <f t="shared" si="48"/>
        <v/>
      </c>
      <c r="AL98" s="14"/>
      <c r="AO98" s="21"/>
    </row>
    <row r="99" spans="3:41" ht="24.9" customHeight="1" x14ac:dyDescent="0.3">
      <c r="C99" s="21"/>
      <c r="G99" s="14">
        <v>88</v>
      </c>
      <c r="H99" s="5"/>
      <c r="I99" s="5"/>
      <c r="J99" s="5"/>
      <c r="K99" s="126" t="b">
        <f t="shared" si="32"/>
        <v>0</v>
      </c>
      <c r="L99" s="126" t="str">
        <f t="shared" si="33"/>
        <v/>
      </c>
      <c r="M99" s="126" t="str">
        <f t="shared" si="49"/>
        <v/>
      </c>
      <c r="N99" s="126" t="str">
        <f t="shared" si="50"/>
        <v/>
      </c>
      <c r="O99" s="126" t="str">
        <f t="shared" si="53"/>
        <v/>
      </c>
      <c r="P99" s="126" t="str">
        <f t="shared" si="53"/>
        <v/>
      </c>
      <c r="Q99" s="126" t="str">
        <f t="shared" si="53"/>
        <v/>
      </c>
      <c r="R99" s="126" t="str">
        <f t="shared" si="53"/>
        <v/>
      </c>
      <c r="S99" s="126" t="str">
        <f t="shared" si="53"/>
        <v/>
      </c>
      <c r="T99" s="126">
        <f t="shared" si="34"/>
        <v>0</v>
      </c>
      <c r="U99" s="126">
        <f t="shared" si="35"/>
        <v>0</v>
      </c>
      <c r="V99" s="126">
        <f t="shared" si="36"/>
        <v>0</v>
      </c>
      <c r="W99" s="126">
        <f t="shared" si="54"/>
        <v>0</v>
      </c>
      <c r="X99" s="126">
        <f t="shared" si="37"/>
        <v>0</v>
      </c>
      <c r="Y99" s="126">
        <f t="shared" si="38"/>
        <v>0</v>
      </c>
      <c r="Z99" s="126">
        <f t="shared" si="51"/>
        <v>0</v>
      </c>
      <c r="AA99" s="126">
        <f t="shared" si="39"/>
        <v>0</v>
      </c>
      <c r="AB99" s="126">
        <f t="shared" si="40"/>
        <v>0</v>
      </c>
      <c r="AC99" s="126">
        <f t="shared" si="41"/>
        <v>0</v>
      </c>
      <c r="AD99" s="126">
        <f t="shared" si="42"/>
        <v>0</v>
      </c>
      <c r="AE99" s="126">
        <f t="shared" si="43"/>
        <v>0</v>
      </c>
      <c r="AF99" s="126" t="str">
        <f t="shared" si="52"/>
        <v/>
      </c>
      <c r="AG99" s="126" t="str">
        <f t="shared" si="44"/>
        <v/>
      </c>
      <c r="AH99" s="126" t="str">
        <f t="shared" si="45"/>
        <v/>
      </c>
      <c r="AI99" s="126" t="str">
        <f t="shared" si="46"/>
        <v/>
      </c>
      <c r="AJ99" s="126" t="str">
        <f t="shared" si="47"/>
        <v/>
      </c>
      <c r="AK99" s="126" t="str">
        <f t="shared" si="48"/>
        <v/>
      </c>
      <c r="AL99" s="14"/>
      <c r="AO99" s="21"/>
    </row>
    <row r="100" spans="3:41" ht="24.9" customHeight="1" x14ac:dyDescent="0.3">
      <c r="C100" s="21"/>
      <c r="G100" s="14">
        <v>89</v>
      </c>
      <c r="H100" s="5"/>
      <c r="I100" s="5"/>
      <c r="J100" s="5"/>
      <c r="K100" s="126" t="b">
        <f t="shared" si="32"/>
        <v>0</v>
      </c>
      <c r="L100" s="126" t="str">
        <f t="shared" si="33"/>
        <v/>
      </c>
      <c r="M100" s="126" t="str">
        <f t="shared" si="49"/>
        <v/>
      </c>
      <c r="N100" s="126" t="str">
        <f t="shared" si="50"/>
        <v/>
      </c>
      <c r="O100" s="126" t="str">
        <f t="shared" si="53"/>
        <v/>
      </c>
      <c r="P100" s="126" t="str">
        <f t="shared" si="53"/>
        <v/>
      </c>
      <c r="Q100" s="126" t="str">
        <f t="shared" si="53"/>
        <v/>
      </c>
      <c r="R100" s="126" t="str">
        <f t="shared" si="53"/>
        <v/>
      </c>
      <c r="S100" s="126" t="str">
        <f t="shared" si="53"/>
        <v/>
      </c>
      <c r="T100" s="126">
        <f t="shared" si="34"/>
        <v>0</v>
      </c>
      <c r="U100" s="126">
        <f t="shared" si="35"/>
        <v>0</v>
      </c>
      <c r="V100" s="126">
        <f t="shared" si="36"/>
        <v>0</v>
      </c>
      <c r="W100" s="126">
        <f t="shared" si="54"/>
        <v>0</v>
      </c>
      <c r="X100" s="126">
        <f t="shared" si="37"/>
        <v>0</v>
      </c>
      <c r="Y100" s="126">
        <f t="shared" si="38"/>
        <v>0</v>
      </c>
      <c r="Z100" s="126">
        <f t="shared" si="51"/>
        <v>0</v>
      </c>
      <c r="AA100" s="126">
        <f t="shared" si="39"/>
        <v>0</v>
      </c>
      <c r="AB100" s="126">
        <f t="shared" si="40"/>
        <v>0</v>
      </c>
      <c r="AC100" s="126">
        <f t="shared" si="41"/>
        <v>0</v>
      </c>
      <c r="AD100" s="126">
        <f t="shared" si="42"/>
        <v>0</v>
      </c>
      <c r="AE100" s="126">
        <f t="shared" si="43"/>
        <v>0</v>
      </c>
      <c r="AF100" s="126" t="str">
        <f t="shared" si="52"/>
        <v/>
      </c>
      <c r="AG100" s="126" t="str">
        <f t="shared" si="44"/>
        <v/>
      </c>
      <c r="AH100" s="126" t="str">
        <f t="shared" si="45"/>
        <v/>
      </c>
      <c r="AI100" s="126" t="str">
        <f t="shared" si="46"/>
        <v/>
      </c>
      <c r="AJ100" s="126" t="str">
        <f t="shared" si="47"/>
        <v/>
      </c>
      <c r="AK100" s="126" t="str">
        <f t="shared" si="48"/>
        <v/>
      </c>
      <c r="AL100" s="14"/>
      <c r="AO100" s="21"/>
    </row>
    <row r="101" spans="3:41" ht="24.9" customHeight="1" x14ac:dyDescent="0.3">
      <c r="C101" s="21"/>
      <c r="G101" s="14">
        <v>90</v>
      </c>
      <c r="H101" s="5"/>
      <c r="I101" s="5"/>
      <c r="J101" s="5"/>
      <c r="K101" s="126" t="b">
        <f t="shared" si="32"/>
        <v>0</v>
      </c>
      <c r="L101" s="126" t="str">
        <f t="shared" si="33"/>
        <v/>
      </c>
      <c r="M101" s="126" t="str">
        <f t="shared" si="49"/>
        <v/>
      </c>
      <c r="N101" s="126" t="str">
        <f t="shared" si="50"/>
        <v/>
      </c>
      <c r="O101" s="126" t="str">
        <f t="shared" si="53"/>
        <v/>
      </c>
      <c r="P101" s="126" t="str">
        <f t="shared" si="53"/>
        <v/>
      </c>
      <c r="Q101" s="126" t="str">
        <f t="shared" si="53"/>
        <v/>
      </c>
      <c r="R101" s="126" t="str">
        <f t="shared" si="53"/>
        <v/>
      </c>
      <c r="S101" s="126" t="str">
        <f t="shared" si="53"/>
        <v/>
      </c>
      <c r="T101" s="126">
        <f t="shared" si="34"/>
        <v>0</v>
      </c>
      <c r="U101" s="126">
        <f t="shared" si="35"/>
        <v>0</v>
      </c>
      <c r="V101" s="126">
        <f t="shared" si="36"/>
        <v>0</v>
      </c>
      <c r="W101" s="126">
        <f t="shared" si="54"/>
        <v>0</v>
      </c>
      <c r="X101" s="126">
        <f t="shared" si="37"/>
        <v>0</v>
      </c>
      <c r="Y101" s="126">
        <f t="shared" si="38"/>
        <v>0</v>
      </c>
      <c r="Z101" s="126">
        <f t="shared" si="51"/>
        <v>0</v>
      </c>
      <c r="AA101" s="126">
        <f t="shared" si="39"/>
        <v>0</v>
      </c>
      <c r="AB101" s="126">
        <f t="shared" si="40"/>
        <v>0</v>
      </c>
      <c r="AC101" s="126">
        <f t="shared" si="41"/>
        <v>0</v>
      </c>
      <c r="AD101" s="126">
        <f t="shared" si="42"/>
        <v>0</v>
      </c>
      <c r="AE101" s="126">
        <f t="shared" si="43"/>
        <v>0</v>
      </c>
      <c r="AF101" s="126" t="str">
        <f t="shared" si="52"/>
        <v/>
      </c>
      <c r="AG101" s="126" t="str">
        <f t="shared" si="44"/>
        <v/>
      </c>
      <c r="AH101" s="126" t="str">
        <f t="shared" si="45"/>
        <v/>
      </c>
      <c r="AI101" s="126" t="str">
        <f t="shared" si="46"/>
        <v/>
      </c>
      <c r="AJ101" s="126" t="str">
        <f t="shared" si="47"/>
        <v/>
      </c>
      <c r="AK101" s="126" t="str">
        <f t="shared" si="48"/>
        <v/>
      </c>
      <c r="AL101" s="14"/>
      <c r="AO101" s="21"/>
    </row>
    <row r="102" spans="3:41" ht="24.9" customHeight="1" x14ac:dyDescent="0.3">
      <c r="C102" s="21"/>
      <c r="G102" s="14">
        <v>91</v>
      </c>
      <c r="H102" s="5"/>
      <c r="I102" s="5"/>
      <c r="J102" s="5"/>
      <c r="K102" s="126" t="b">
        <f t="shared" si="32"/>
        <v>0</v>
      </c>
      <c r="L102" s="126" t="str">
        <f t="shared" si="33"/>
        <v/>
      </c>
      <c r="M102" s="126" t="str">
        <f t="shared" si="49"/>
        <v/>
      </c>
      <c r="N102" s="126" t="str">
        <f t="shared" si="50"/>
        <v/>
      </c>
      <c r="O102" s="126" t="str">
        <f t="shared" si="53"/>
        <v/>
      </c>
      <c r="P102" s="126" t="str">
        <f t="shared" si="53"/>
        <v/>
      </c>
      <c r="Q102" s="126" t="str">
        <f t="shared" si="53"/>
        <v/>
      </c>
      <c r="R102" s="126" t="str">
        <f t="shared" si="53"/>
        <v/>
      </c>
      <c r="S102" s="126" t="str">
        <f t="shared" si="53"/>
        <v/>
      </c>
      <c r="T102" s="126">
        <f t="shared" si="34"/>
        <v>0</v>
      </c>
      <c r="U102" s="126">
        <f t="shared" si="35"/>
        <v>0</v>
      </c>
      <c r="V102" s="126">
        <f t="shared" si="36"/>
        <v>0</v>
      </c>
      <c r="W102" s="126">
        <f t="shared" si="54"/>
        <v>0</v>
      </c>
      <c r="X102" s="126">
        <f t="shared" si="37"/>
        <v>0</v>
      </c>
      <c r="Y102" s="126">
        <f t="shared" si="38"/>
        <v>0</v>
      </c>
      <c r="Z102" s="126">
        <f t="shared" si="51"/>
        <v>0</v>
      </c>
      <c r="AA102" s="126">
        <f t="shared" si="39"/>
        <v>0</v>
      </c>
      <c r="AB102" s="126">
        <f t="shared" si="40"/>
        <v>0</v>
      </c>
      <c r="AC102" s="126">
        <f t="shared" si="41"/>
        <v>0</v>
      </c>
      <c r="AD102" s="126">
        <f t="shared" si="42"/>
        <v>0</v>
      </c>
      <c r="AE102" s="126">
        <f t="shared" si="43"/>
        <v>0</v>
      </c>
      <c r="AF102" s="126" t="str">
        <f t="shared" si="52"/>
        <v/>
      </c>
      <c r="AG102" s="126" t="str">
        <f t="shared" si="44"/>
        <v/>
      </c>
      <c r="AH102" s="126" t="str">
        <f t="shared" si="45"/>
        <v/>
      </c>
      <c r="AI102" s="126" t="str">
        <f t="shared" si="46"/>
        <v/>
      </c>
      <c r="AJ102" s="126" t="str">
        <f t="shared" si="47"/>
        <v/>
      </c>
      <c r="AK102" s="126" t="str">
        <f t="shared" si="48"/>
        <v/>
      </c>
      <c r="AL102" s="14"/>
      <c r="AO102" s="21"/>
    </row>
    <row r="103" spans="3:41" ht="24.9" customHeight="1" x14ac:dyDescent="0.3">
      <c r="C103" s="21"/>
      <c r="G103" s="14">
        <v>92</v>
      </c>
      <c r="H103" s="5"/>
      <c r="I103" s="5"/>
      <c r="J103" s="5"/>
      <c r="K103" s="126" t="b">
        <f t="shared" si="32"/>
        <v>0</v>
      </c>
      <c r="L103" s="126" t="str">
        <f t="shared" si="33"/>
        <v/>
      </c>
      <c r="M103" s="126" t="str">
        <f t="shared" si="49"/>
        <v/>
      </c>
      <c r="N103" s="126" t="str">
        <f t="shared" si="50"/>
        <v/>
      </c>
      <c r="O103" s="126" t="str">
        <f t="shared" si="53"/>
        <v/>
      </c>
      <c r="P103" s="126" t="str">
        <f t="shared" si="53"/>
        <v/>
      </c>
      <c r="Q103" s="126" t="str">
        <f t="shared" si="53"/>
        <v/>
      </c>
      <c r="R103" s="126" t="str">
        <f t="shared" si="53"/>
        <v/>
      </c>
      <c r="S103" s="126" t="str">
        <f t="shared" ref="R103:S111" si="55">IF(AND($K103,$M103&gt;=S$11),FIND(CHAR(1), SUBSTITUTE($H103,".", CHAR(1), S$11-1))+1,"")</f>
        <v/>
      </c>
      <c r="T103" s="126">
        <f t="shared" si="34"/>
        <v>0</v>
      </c>
      <c r="U103" s="126">
        <f t="shared" si="35"/>
        <v>0</v>
      </c>
      <c r="V103" s="126">
        <f t="shared" si="36"/>
        <v>0</v>
      </c>
      <c r="W103" s="126">
        <f t="shared" si="54"/>
        <v>0</v>
      </c>
      <c r="X103" s="126">
        <f t="shared" si="37"/>
        <v>0</v>
      </c>
      <c r="Y103" s="126">
        <f t="shared" si="38"/>
        <v>0</v>
      </c>
      <c r="Z103" s="126">
        <f t="shared" si="51"/>
        <v>0</v>
      </c>
      <c r="AA103" s="126">
        <f t="shared" si="39"/>
        <v>0</v>
      </c>
      <c r="AB103" s="126">
        <f t="shared" si="40"/>
        <v>0</v>
      </c>
      <c r="AC103" s="126">
        <f t="shared" si="41"/>
        <v>0</v>
      </c>
      <c r="AD103" s="126">
        <f t="shared" si="42"/>
        <v>0</v>
      </c>
      <c r="AE103" s="126">
        <f t="shared" si="43"/>
        <v>0</v>
      </c>
      <c r="AF103" s="126" t="str">
        <f t="shared" si="52"/>
        <v/>
      </c>
      <c r="AG103" s="126" t="str">
        <f t="shared" si="44"/>
        <v/>
      </c>
      <c r="AH103" s="126" t="str">
        <f t="shared" si="45"/>
        <v/>
      </c>
      <c r="AI103" s="126" t="str">
        <f t="shared" si="46"/>
        <v/>
      </c>
      <c r="AJ103" s="126" t="str">
        <f t="shared" si="47"/>
        <v/>
      </c>
      <c r="AK103" s="126" t="str">
        <f t="shared" si="48"/>
        <v/>
      </c>
      <c r="AL103" s="14"/>
      <c r="AO103" s="21"/>
    </row>
    <row r="104" spans="3:41" ht="24.9" customHeight="1" x14ac:dyDescent="0.3">
      <c r="C104" s="21"/>
      <c r="G104" s="14">
        <v>93</v>
      </c>
      <c r="H104" s="5"/>
      <c r="I104" s="5"/>
      <c r="J104" s="5"/>
      <c r="K104" s="126" t="b">
        <f t="shared" si="32"/>
        <v>0</v>
      </c>
      <c r="L104" s="126" t="str">
        <f t="shared" si="33"/>
        <v/>
      </c>
      <c r="M104" s="126" t="str">
        <f t="shared" si="49"/>
        <v/>
      </c>
      <c r="N104" s="126" t="str">
        <f t="shared" si="50"/>
        <v/>
      </c>
      <c r="O104" s="126" t="str">
        <f t="shared" si="53"/>
        <v/>
      </c>
      <c r="P104" s="126" t="str">
        <f t="shared" si="53"/>
        <v/>
      </c>
      <c r="Q104" s="126" t="str">
        <f t="shared" si="53"/>
        <v/>
      </c>
      <c r="R104" s="126" t="str">
        <f t="shared" si="55"/>
        <v/>
      </c>
      <c r="S104" s="126" t="str">
        <f t="shared" si="55"/>
        <v/>
      </c>
      <c r="T104" s="126">
        <f t="shared" si="34"/>
        <v>0</v>
      </c>
      <c r="U104" s="126">
        <f t="shared" si="35"/>
        <v>0</v>
      </c>
      <c r="V104" s="126">
        <f t="shared" si="36"/>
        <v>0</v>
      </c>
      <c r="W104" s="126">
        <f t="shared" si="54"/>
        <v>0</v>
      </c>
      <c r="X104" s="126">
        <f t="shared" si="37"/>
        <v>0</v>
      </c>
      <c r="Y104" s="126">
        <f t="shared" si="38"/>
        <v>0</v>
      </c>
      <c r="Z104" s="126">
        <f t="shared" si="51"/>
        <v>0</v>
      </c>
      <c r="AA104" s="126">
        <f t="shared" si="39"/>
        <v>0</v>
      </c>
      <c r="AB104" s="126">
        <f t="shared" si="40"/>
        <v>0</v>
      </c>
      <c r="AC104" s="126">
        <f t="shared" si="41"/>
        <v>0</v>
      </c>
      <c r="AD104" s="126">
        <f t="shared" si="42"/>
        <v>0</v>
      </c>
      <c r="AE104" s="126">
        <f t="shared" si="43"/>
        <v>0</v>
      </c>
      <c r="AF104" s="126" t="str">
        <f t="shared" si="52"/>
        <v/>
      </c>
      <c r="AG104" s="126" t="str">
        <f t="shared" si="44"/>
        <v/>
      </c>
      <c r="AH104" s="126" t="str">
        <f t="shared" si="45"/>
        <v/>
      </c>
      <c r="AI104" s="126" t="str">
        <f t="shared" si="46"/>
        <v/>
      </c>
      <c r="AJ104" s="126" t="str">
        <f t="shared" si="47"/>
        <v/>
      </c>
      <c r="AK104" s="126" t="str">
        <f t="shared" si="48"/>
        <v/>
      </c>
      <c r="AL104" s="14"/>
      <c r="AO104" s="21"/>
    </row>
    <row r="105" spans="3:41" ht="24.9" customHeight="1" x14ac:dyDescent="0.3">
      <c r="C105" s="21"/>
      <c r="G105" s="14">
        <v>94</v>
      </c>
      <c r="H105" s="5"/>
      <c r="I105" s="5"/>
      <c r="J105" s="5"/>
      <c r="K105" s="126" t="b">
        <f t="shared" si="32"/>
        <v>0</v>
      </c>
      <c r="L105" s="126" t="str">
        <f t="shared" si="33"/>
        <v/>
      </c>
      <c r="M105" s="126" t="str">
        <f t="shared" si="49"/>
        <v/>
      </c>
      <c r="N105" s="126" t="str">
        <f t="shared" si="50"/>
        <v/>
      </c>
      <c r="O105" s="126" t="str">
        <f t="shared" si="53"/>
        <v/>
      </c>
      <c r="P105" s="126" t="str">
        <f t="shared" si="53"/>
        <v/>
      </c>
      <c r="Q105" s="126" t="str">
        <f t="shared" si="53"/>
        <v/>
      </c>
      <c r="R105" s="126" t="str">
        <f t="shared" si="55"/>
        <v/>
      </c>
      <c r="S105" s="126" t="str">
        <f t="shared" si="55"/>
        <v/>
      </c>
      <c r="T105" s="126">
        <f t="shared" si="34"/>
        <v>0</v>
      </c>
      <c r="U105" s="126">
        <f t="shared" si="35"/>
        <v>0</v>
      </c>
      <c r="V105" s="126">
        <f t="shared" si="36"/>
        <v>0</v>
      </c>
      <c r="W105" s="126">
        <f t="shared" si="54"/>
        <v>0</v>
      </c>
      <c r="X105" s="126">
        <f t="shared" si="37"/>
        <v>0</v>
      </c>
      <c r="Y105" s="126">
        <f t="shared" si="38"/>
        <v>0</v>
      </c>
      <c r="Z105" s="126">
        <f t="shared" si="51"/>
        <v>0</v>
      </c>
      <c r="AA105" s="126">
        <f t="shared" si="39"/>
        <v>0</v>
      </c>
      <c r="AB105" s="126">
        <f t="shared" si="40"/>
        <v>0</v>
      </c>
      <c r="AC105" s="126">
        <f t="shared" si="41"/>
        <v>0</v>
      </c>
      <c r="AD105" s="126">
        <f t="shared" si="42"/>
        <v>0</v>
      </c>
      <c r="AE105" s="126">
        <f t="shared" si="43"/>
        <v>0</v>
      </c>
      <c r="AF105" s="126" t="str">
        <f t="shared" si="52"/>
        <v/>
      </c>
      <c r="AG105" s="126" t="str">
        <f t="shared" si="44"/>
        <v/>
      </c>
      <c r="AH105" s="126" t="str">
        <f t="shared" si="45"/>
        <v/>
      </c>
      <c r="AI105" s="126" t="str">
        <f t="shared" si="46"/>
        <v/>
      </c>
      <c r="AJ105" s="126" t="str">
        <f t="shared" si="47"/>
        <v/>
      </c>
      <c r="AK105" s="126" t="str">
        <f t="shared" si="48"/>
        <v/>
      </c>
      <c r="AL105" s="14"/>
      <c r="AO105" s="21"/>
    </row>
    <row r="106" spans="3:41" ht="24.9" customHeight="1" x14ac:dyDescent="0.3">
      <c r="C106" s="21"/>
      <c r="G106" s="14">
        <v>95</v>
      </c>
      <c r="H106" s="5"/>
      <c r="I106" s="5"/>
      <c r="J106" s="5"/>
      <c r="K106" s="126" t="b">
        <f t="shared" si="32"/>
        <v>0</v>
      </c>
      <c r="L106" s="126" t="str">
        <f t="shared" si="33"/>
        <v/>
      </c>
      <c r="M106" s="126" t="str">
        <f t="shared" si="49"/>
        <v/>
      </c>
      <c r="N106" s="126" t="str">
        <f t="shared" si="50"/>
        <v/>
      </c>
      <c r="O106" s="126" t="str">
        <f t="shared" si="53"/>
        <v/>
      </c>
      <c r="P106" s="126" t="str">
        <f t="shared" si="53"/>
        <v/>
      </c>
      <c r="Q106" s="126" t="str">
        <f t="shared" si="53"/>
        <v/>
      </c>
      <c r="R106" s="126" t="str">
        <f t="shared" si="55"/>
        <v/>
      </c>
      <c r="S106" s="126" t="str">
        <f t="shared" si="55"/>
        <v/>
      </c>
      <c r="T106" s="126">
        <f t="shared" si="34"/>
        <v>0</v>
      </c>
      <c r="U106" s="126">
        <f t="shared" si="35"/>
        <v>0</v>
      </c>
      <c r="V106" s="126">
        <f t="shared" si="36"/>
        <v>0</v>
      </c>
      <c r="W106" s="126">
        <f t="shared" si="54"/>
        <v>0</v>
      </c>
      <c r="X106" s="126">
        <f t="shared" si="37"/>
        <v>0</v>
      </c>
      <c r="Y106" s="126">
        <f t="shared" si="38"/>
        <v>0</v>
      </c>
      <c r="Z106" s="126">
        <f t="shared" si="51"/>
        <v>0</v>
      </c>
      <c r="AA106" s="126">
        <f t="shared" si="39"/>
        <v>0</v>
      </c>
      <c r="AB106" s="126">
        <f t="shared" si="40"/>
        <v>0</v>
      </c>
      <c r="AC106" s="126">
        <f t="shared" si="41"/>
        <v>0</v>
      </c>
      <c r="AD106" s="126">
        <f t="shared" si="42"/>
        <v>0</v>
      </c>
      <c r="AE106" s="126">
        <f t="shared" si="43"/>
        <v>0</v>
      </c>
      <c r="AF106" s="126" t="str">
        <f t="shared" si="52"/>
        <v/>
      </c>
      <c r="AG106" s="126" t="str">
        <f t="shared" si="44"/>
        <v/>
      </c>
      <c r="AH106" s="126" t="str">
        <f t="shared" si="45"/>
        <v/>
      </c>
      <c r="AI106" s="126" t="str">
        <f t="shared" si="46"/>
        <v/>
      </c>
      <c r="AJ106" s="126" t="str">
        <f t="shared" si="47"/>
        <v/>
      </c>
      <c r="AK106" s="126" t="str">
        <f t="shared" si="48"/>
        <v/>
      </c>
      <c r="AL106" s="14"/>
      <c r="AO106" s="21"/>
    </row>
    <row r="107" spans="3:41" ht="24.9" customHeight="1" x14ac:dyDescent="0.3">
      <c r="C107" s="21"/>
      <c r="G107" s="14">
        <v>96</v>
      </c>
      <c r="H107" s="5"/>
      <c r="I107" s="5"/>
      <c r="J107" s="5"/>
      <c r="K107" s="126" t="b">
        <f t="shared" si="32"/>
        <v>0</v>
      </c>
      <c r="L107" s="126" t="str">
        <f t="shared" si="33"/>
        <v/>
      </c>
      <c r="M107" s="126" t="str">
        <f t="shared" si="49"/>
        <v/>
      </c>
      <c r="N107" s="126" t="str">
        <f t="shared" si="50"/>
        <v/>
      </c>
      <c r="O107" s="126" t="str">
        <f t="shared" si="53"/>
        <v/>
      </c>
      <c r="P107" s="126" t="str">
        <f t="shared" si="53"/>
        <v/>
      </c>
      <c r="Q107" s="126" t="str">
        <f t="shared" si="53"/>
        <v/>
      </c>
      <c r="R107" s="126" t="str">
        <f t="shared" si="55"/>
        <v/>
      </c>
      <c r="S107" s="126" t="str">
        <f t="shared" si="55"/>
        <v/>
      </c>
      <c r="T107" s="126">
        <f t="shared" si="34"/>
        <v>0</v>
      </c>
      <c r="U107" s="126">
        <f t="shared" si="35"/>
        <v>0</v>
      </c>
      <c r="V107" s="126">
        <f t="shared" si="36"/>
        <v>0</v>
      </c>
      <c r="W107" s="126">
        <f t="shared" si="54"/>
        <v>0</v>
      </c>
      <c r="X107" s="126">
        <f t="shared" si="37"/>
        <v>0</v>
      </c>
      <c r="Y107" s="126">
        <f t="shared" si="38"/>
        <v>0</v>
      </c>
      <c r="Z107" s="126">
        <f t="shared" si="51"/>
        <v>0</v>
      </c>
      <c r="AA107" s="126">
        <f t="shared" si="39"/>
        <v>0</v>
      </c>
      <c r="AB107" s="126">
        <f t="shared" si="40"/>
        <v>0</v>
      </c>
      <c r="AC107" s="126">
        <f t="shared" si="41"/>
        <v>0</v>
      </c>
      <c r="AD107" s="126">
        <f t="shared" si="42"/>
        <v>0</v>
      </c>
      <c r="AE107" s="126">
        <f t="shared" si="43"/>
        <v>0</v>
      </c>
      <c r="AF107" s="126" t="str">
        <f t="shared" si="52"/>
        <v/>
      </c>
      <c r="AG107" s="126" t="str">
        <f t="shared" si="44"/>
        <v/>
      </c>
      <c r="AH107" s="126" t="str">
        <f t="shared" si="45"/>
        <v/>
      </c>
      <c r="AI107" s="126" t="str">
        <f t="shared" si="46"/>
        <v/>
      </c>
      <c r="AJ107" s="126" t="str">
        <f t="shared" si="47"/>
        <v/>
      </c>
      <c r="AK107" s="126" t="str">
        <f t="shared" si="48"/>
        <v/>
      </c>
      <c r="AL107" s="14"/>
      <c r="AO107" s="21"/>
    </row>
    <row r="108" spans="3:41" ht="24.9" customHeight="1" x14ac:dyDescent="0.3">
      <c r="C108" s="21"/>
      <c r="G108" s="14">
        <v>97</v>
      </c>
      <c r="H108" s="5"/>
      <c r="I108" s="5"/>
      <c r="J108" s="5"/>
      <c r="K108" s="126" t="b">
        <f t="shared" si="32"/>
        <v>0</v>
      </c>
      <c r="L108" s="126" t="str">
        <f>IF(K108,LEN(H108),"")</f>
        <v/>
      </c>
      <c r="M108" s="126" t="str">
        <f t="shared" si="49"/>
        <v/>
      </c>
      <c r="N108" s="126" t="str">
        <f t="shared" si="50"/>
        <v/>
      </c>
      <c r="O108" s="126" t="str">
        <f t="shared" si="53"/>
        <v/>
      </c>
      <c r="P108" s="126" t="str">
        <f t="shared" si="53"/>
        <v/>
      </c>
      <c r="Q108" s="126" t="str">
        <f t="shared" si="53"/>
        <v/>
      </c>
      <c r="R108" s="126" t="str">
        <f t="shared" si="55"/>
        <v/>
      </c>
      <c r="S108" s="126" t="str">
        <f t="shared" si="55"/>
        <v/>
      </c>
      <c r="T108" s="126">
        <f t="shared" si="34"/>
        <v>0</v>
      </c>
      <c r="U108" s="126">
        <f t="shared" si="35"/>
        <v>0</v>
      </c>
      <c r="V108" s="126">
        <f t="shared" si="36"/>
        <v>0</v>
      </c>
      <c r="W108" s="126">
        <f t="shared" si="54"/>
        <v>0</v>
      </c>
      <c r="X108" s="126">
        <f t="shared" si="37"/>
        <v>0</v>
      </c>
      <c r="Y108" s="126">
        <f t="shared" si="38"/>
        <v>0</v>
      </c>
      <c r="Z108" s="126">
        <f t="shared" si="51"/>
        <v>0</v>
      </c>
      <c r="AA108" s="126">
        <f t="shared" si="39"/>
        <v>0</v>
      </c>
      <c r="AB108" s="126">
        <f t="shared" si="40"/>
        <v>0</v>
      </c>
      <c r="AC108" s="126">
        <f t="shared" si="41"/>
        <v>0</v>
      </c>
      <c r="AD108" s="126">
        <f t="shared" si="42"/>
        <v>0</v>
      </c>
      <c r="AE108" s="126">
        <f t="shared" si="43"/>
        <v>0</v>
      </c>
      <c r="AF108" s="126" t="str">
        <f t="shared" si="52"/>
        <v/>
      </c>
      <c r="AG108" s="126" t="str">
        <f>IF(K108,RANK(AF108,$AF$12:$AF$111,1),"")</f>
        <v/>
      </c>
      <c r="AH108" s="126" t="str">
        <f t="shared" si="45"/>
        <v/>
      </c>
      <c r="AI108" s="126" t="str">
        <f t="shared" si="46"/>
        <v/>
      </c>
      <c r="AJ108" s="126" t="str">
        <f t="shared" si="47"/>
        <v/>
      </c>
      <c r="AK108" s="126" t="str">
        <f t="shared" si="48"/>
        <v/>
      </c>
      <c r="AL108" s="14"/>
      <c r="AO108" s="21"/>
    </row>
    <row r="109" spans="3:41" ht="24.9" customHeight="1" x14ac:dyDescent="0.3">
      <c r="C109" s="21"/>
      <c r="G109" s="14">
        <v>98</v>
      </c>
      <c r="H109" s="5"/>
      <c r="I109" s="5"/>
      <c r="J109" s="5"/>
      <c r="K109" s="126" t="b">
        <f t="shared" si="32"/>
        <v>0</v>
      </c>
      <c r="L109" s="126" t="str">
        <f>IF(K109,LEN(H109),"")</f>
        <v/>
      </c>
      <c r="M109" s="126" t="str">
        <f t="shared" si="49"/>
        <v/>
      </c>
      <c r="N109" s="126" t="str">
        <f t="shared" si="50"/>
        <v/>
      </c>
      <c r="O109" s="126" t="str">
        <f t="shared" si="53"/>
        <v/>
      </c>
      <c r="P109" s="126" t="str">
        <f t="shared" si="53"/>
        <v/>
      </c>
      <c r="Q109" s="126" t="str">
        <f t="shared" si="53"/>
        <v/>
      </c>
      <c r="R109" s="126" t="str">
        <f t="shared" si="55"/>
        <v/>
      </c>
      <c r="S109" s="126" t="str">
        <f t="shared" si="55"/>
        <v/>
      </c>
      <c r="T109" s="126">
        <f t="shared" si="34"/>
        <v>0</v>
      </c>
      <c r="U109" s="126">
        <f t="shared" si="35"/>
        <v>0</v>
      </c>
      <c r="V109" s="126">
        <f t="shared" si="36"/>
        <v>0</v>
      </c>
      <c r="W109" s="126">
        <f t="shared" si="54"/>
        <v>0</v>
      </c>
      <c r="X109" s="126">
        <f t="shared" si="37"/>
        <v>0</v>
      </c>
      <c r="Y109" s="126">
        <f t="shared" si="38"/>
        <v>0</v>
      </c>
      <c r="Z109" s="126">
        <f t="shared" si="51"/>
        <v>0</v>
      </c>
      <c r="AA109" s="126">
        <f t="shared" si="39"/>
        <v>0</v>
      </c>
      <c r="AB109" s="126">
        <f t="shared" si="40"/>
        <v>0</v>
      </c>
      <c r="AC109" s="126">
        <f t="shared" si="41"/>
        <v>0</v>
      </c>
      <c r="AD109" s="126">
        <f t="shared" si="42"/>
        <v>0</v>
      </c>
      <c r="AE109" s="126">
        <f t="shared" si="43"/>
        <v>0</v>
      </c>
      <c r="AF109" s="126" t="str">
        <f t="shared" si="52"/>
        <v/>
      </c>
      <c r="AG109" s="126" t="str">
        <f>IF(K109,RANK(AF109,$AF$12:$AF$111,1),"")</f>
        <v/>
      </c>
      <c r="AH109" s="126" t="str">
        <f t="shared" si="45"/>
        <v/>
      </c>
      <c r="AI109" s="126" t="str">
        <f t="shared" si="46"/>
        <v/>
      </c>
      <c r="AJ109" s="126" t="str">
        <f t="shared" si="47"/>
        <v/>
      </c>
      <c r="AK109" s="126" t="str">
        <f t="shared" si="48"/>
        <v/>
      </c>
      <c r="AL109" s="14"/>
      <c r="AO109" s="21"/>
    </row>
    <row r="110" spans="3:41" ht="24.9" customHeight="1" x14ac:dyDescent="0.3">
      <c r="C110" s="21"/>
      <c r="G110" s="14">
        <v>99</v>
      </c>
      <c r="H110" s="5"/>
      <c r="I110" s="5"/>
      <c r="J110" s="5"/>
      <c r="K110" s="126" t="b">
        <f t="shared" si="32"/>
        <v>0</v>
      </c>
      <c r="L110" s="126" t="str">
        <f>IF(K110,LEN(H110),"")</f>
        <v/>
      </c>
      <c r="M110" s="126" t="str">
        <f t="shared" si="49"/>
        <v/>
      </c>
      <c r="N110" s="126" t="str">
        <f t="shared" si="50"/>
        <v/>
      </c>
      <c r="O110" s="126" t="str">
        <f t="shared" si="53"/>
        <v/>
      </c>
      <c r="P110" s="126" t="str">
        <f t="shared" si="53"/>
        <v/>
      </c>
      <c r="Q110" s="126" t="str">
        <f t="shared" si="53"/>
        <v/>
      </c>
      <c r="R110" s="126" t="str">
        <f t="shared" si="55"/>
        <v/>
      </c>
      <c r="S110" s="126" t="str">
        <f t="shared" si="55"/>
        <v/>
      </c>
      <c r="T110" s="126">
        <f t="shared" si="34"/>
        <v>0</v>
      </c>
      <c r="U110" s="126">
        <f t="shared" si="35"/>
        <v>0</v>
      </c>
      <c r="V110" s="126">
        <f t="shared" si="36"/>
        <v>0</v>
      </c>
      <c r="W110" s="126">
        <f t="shared" si="54"/>
        <v>0</v>
      </c>
      <c r="X110" s="126">
        <f t="shared" si="37"/>
        <v>0</v>
      </c>
      <c r="Y110" s="126">
        <f t="shared" si="38"/>
        <v>0</v>
      </c>
      <c r="Z110" s="126">
        <f t="shared" si="51"/>
        <v>0</v>
      </c>
      <c r="AA110" s="126">
        <f t="shared" si="39"/>
        <v>0</v>
      </c>
      <c r="AB110" s="126">
        <f t="shared" si="40"/>
        <v>0</v>
      </c>
      <c r="AC110" s="126">
        <f t="shared" si="41"/>
        <v>0</v>
      </c>
      <c r="AD110" s="126">
        <f t="shared" si="42"/>
        <v>0</v>
      </c>
      <c r="AE110" s="126">
        <f t="shared" si="43"/>
        <v>0</v>
      </c>
      <c r="AF110" s="126" t="str">
        <f t="shared" si="52"/>
        <v/>
      </c>
      <c r="AG110" s="126" t="str">
        <f>IF(K110,RANK(AF110,$AF$12:$AF$111,1),"")</f>
        <v/>
      </c>
      <c r="AH110" s="126" t="str">
        <f t="shared" si="45"/>
        <v/>
      </c>
      <c r="AI110" s="126" t="str">
        <f t="shared" si="46"/>
        <v/>
      </c>
      <c r="AJ110" s="126" t="str">
        <f t="shared" si="47"/>
        <v/>
      </c>
      <c r="AK110" s="126" t="str">
        <f t="shared" si="48"/>
        <v/>
      </c>
      <c r="AL110" s="14"/>
      <c r="AO110" s="21"/>
    </row>
    <row r="111" spans="3:41" ht="24.9" customHeight="1" x14ac:dyDescent="0.3">
      <c r="C111" s="21"/>
      <c r="G111" s="14">
        <v>100</v>
      </c>
      <c r="H111" s="5"/>
      <c r="I111" s="5"/>
      <c r="J111" s="5"/>
      <c r="K111" s="126" t="b">
        <f t="shared" si="32"/>
        <v>0</v>
      </c>
      <c r="L111" s="126" t="str">
        <f>IF(K111,LEN(H111),"")</f>
        <v/>
      </c>
      <c r="M111" s="126" t="str">
        <f t="shared" si="49"/>
        <v/>
      </c>
      <c r="N111" s="126" t="str">
        <f t="shared" si="50"/>
        <v/>
      </c>
      <c r="O111" s="126" t="str">
        <f t="shared" si="53"/>
        <v/>
      </c>
      <c r="P111" s="126" t="str">
        <f t="shared" si="53"/>
        <v/>
      </c>
      <c r="Q111" s="126" t="str">
        <f t="shared" si="53"/>
        <v/>
      </c>
      <c r="R111" s="126" t="str">
        <f t="shared" si="55"/>
        <v/>
      </c>
      <c r="S111" s="126" t="str">
        <f t="shared" si="55"/>
        <v/>
      </c>
      <c r="T111" s="126">
        <f t="shared" si="34"/>
        <v>0</v>
      </c>
      <c r="U111" s="126">
        <f t="shared" si="35"/>
        <v>0</v>
      </c>
      <c r="V111" s="126">
        <f t="shared" si="36"/>
        <v>0</v>
      </c>
      <c r="W111" s="126">
        <f t="shared" si="54"/>
        <v>0</v>
      </c>
      <c r="X111" s="126">
        <f t="shared" si="37"/>
        <v>0</v>
      </c>
      <c r="Y111" s="126">
        <f t="shared" si="38"/>
        <v>0</v>
      </c>
      <c r="Z111" s="126">
        <f t="shared" si="51"/>
        <v>0</v>
      </c>
      <c r="AA111" s="126">
        <f t="shared" si="39"/>
        <v>0</v>
      </c>
      <c r="AB111" s="126">
        <f t="shared" si="40"/>
        <v>0</v>
      </c>
      <c r="AC111" s="126">
        <f t="shared" si="41"/>
        <v>0</v>
      </c>
      <c r="AD111" s="126">
        <f t="shared" si="42"/>
        <v>0</v>
      </c>
      <c r="AE111" s="126">
        <f t="shared" si="43"/>
        <v>0</v>
      </c>
      <c r="AF111" s="126" t="str">
        <f t="shared" si="52"/>
        <v/>
      </c>
      <c r="AG111" s="126" t="str">
        <f>IF(K111,RANK(AF111,$AF$12:$AF$111,1),"")</f>
        <v/>
      </c>
      <c r="AH111" s="126" t="str">
        <f t="shared" si="45"/>
        <v/>
      </c>
      <c r="AI111" s="126" t="str">
        <f t="shared" si="46"/>
        <v/>
      </c>
      <c r="AJ111" s="126" t="str">
        <f t="shared" si="47"/>
        <v/>
      </c>
      <c r="AK111" s="126" t="str">
        <f t="shared" si="48"/>
        <v/>
      </c>
      <c r="AL111" s="14"/>
      <c r="AO111" s="21"/>
    </row>
    <row r="112" spans="3:41" ht="9.9" customHeight="1" thickBot="1" x14ac:dyDescent="0.35">
      <c r="C112" s="21"/>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O112" s="21"/>
    </row>
    <row r="113" spans="1:41" ht="9.9" customHeight="1" x14ac:dyDescent="0.3">
      <c r="C113" s="21"/>
      <c r="D113" s="45"/>
      <c r="AN113" s="45"/>
      <c r="AO113" s="21"/>
    </row>
    <row r="114" spans="1:41" ht="9.9" customHeight="1" x14ac:dyDescent="0.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row>
    <row r="115" spans="1:41" ht="15" hidden="1" customHeight="1" x14ac:dyDescent="0.3">
      <c r="A115" s="9" t="s">
        <v>34</v>
      </c>
    </row>
  </sheetData>
  <phoneticPr fontId="10" type="noConversion"/>
  <conditionalFormatting sqref="J12:M111 AA12:AC111 O12:Q111 AF12:AL111">
    <cfRule type="cellIs" dxfId="120" priority="11" stopIfTrue="1" operator="equal">
      <formula>"No"</formula>
    </cfRule>
  </conditionalFormatting>
  <conditionalFormatting sqref="T12:Y111">
    <cfRule type="cellIs" dxfId="119" priority="10" stopIfTrue="1" operator="equal">
      <formula>"No"</formula>
    </cfRule>
  </conditionalFormatting>
  <conditionalFormatting sqref="R12:S111">
    <cfRule type="cellIs" dxfId="118" priority="9" stopIfTrue="1" operator="equal">
      <formula>"No"</formula>
    </cfRule>
  </conditionalFormatting>
  <conditionalFormatting sqref="N12:N111">
    <cfRule type="cellIs" dxfId="117" priority="8" stopIfTrue="1" operator="equal">
      <formula>"No"</formula>
    </cfRule>
  </conditionalFormatting>
  <conditionalFormatting sqref="T12:Y111">
    <cfRule type="cellIs" dxfId="116" priority="7" stopIfTrue="1" operator="equal">
      <formula>"No"</formula>
    </cfRule>
  </conditionalFormatting>
  <conditionalFormatting sqref="X12:Y111">
    <cfRule type="cellIs" dxfId="115" priority="4" stopIfTrue="1" operator="equal">
      <formula>"No"</formula>
    </cfRule>
  </conditionalFormatting>
  <conditionalFormatting sqref="X12:Y111">
    <cfRule type="cellIs" dxfId="114" priority="3" stopIfTrue="1" operator="equal">
      <formula>"No"</formula>
    </cfRule>
  </conditionalFormatting>
  <conditionalFormatting sqref="Z12:AE111">
    <cfRule type="cellIs" dxfId="113" priority="2" stopIfTrue="1" operator="equal">
      <formula>"No"</formula>
    </cfRule>
  </conditionalFormatting>
  <conditionalFormatting sqref="AD12:AE111">
    <cfRule type="cellIs" dxfId="112" priority="1" stopIfTrue="1" operator="equal">
      <formula>"No"</formula>
    </cfRule>
  </conditionalFormatting>
  <dataValidations count="1">
    <dataValidation type="list" allowBlank="1" showInputMessage="1" showErrorMessage="1" sqref="J12:J111">
      <formula1>"Yes, No"</formula1>
    </dataValidation>
  </dataValidations>
  <hyperlinks>
    <hyperlink ref="G8" location="HOME!A1" display="HOME"/>
  </hyperlinks>
  <pageMargins left="0.27559055118110237" right="0.19685039370078741" top="0.39370078740157483" bottom="0.74803149606299213" header="0.19685039370078741" footer="0.19685039370078741"/>
  <pageSetup paperSize="9" scale="50" fitToHeight="2" orientation="portrait" r:id="rId1"/>
  <headerFooter alignWithMargins="0">
    <oddHeader>&amp;C[ PROTECTIVE MARKING TO BE CONFIRMED]</oddHeader>
    <oddFooter>&amp;L&amp;D at &amp;T&amp;C&amp;P of &amp;N&amp;R&amp;F  &amp;A</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29"/>
    <pageSetUpPr fitToPage="1"/>
  </sheetPr>
  <dimension ref="A1:S157"/>
  <sheetViews>
    <sheetView showGridLines="0" topLeftCell="C1" zoomScale="75" workbookViewId="0">
      <pane ySplit="19" topLeftCell="A20" activePane="bottomLeft" state="frozen"/>
      <selection pane="bottomLeft" activeCell="G21" sqref="G21"/>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40.6640625" customWidth="1"/>
    <col min="9" max="9" width="100.6640625" customWidth="1"/>
    <col min="10" max="10" width="80.6640625" customWidth="1"/>
    <col min="11" max="11" width="2.6640625" hidden="1" customWidth="1"/>
    <col min="12" max="15" width="12.6640625" hidden="1" customWidth="1"/>
    <col min="16" max="18" width="2.6640625" customWidth="1"/>
    <col min="19" max="19" width="3.6640625" hidden="1" customWidth="1"/>
  </cols>
  <sheetData>
    <row r="1" spans="1:19" ht="15" hidden="1" customHeight="1" x14ac:dyDescent="0.3">
      <c r="A1" s="9" t="str">
        <f ca="1">IF(VLOOKUP($B$2,Sheet_Table,Sheet_Visibility_ColX,FALSE),"S","H")</f>
        <v>S</v>
      </c>
      <c r="C1" s="21"/>
      <c r="K1" s="9" t="s">
        <v>34</v>
      </c>
      <c r="L1" s="9" t="s">
        <v>34</v>
      </c>
      <c r="M1" s="9" t="s">
        <v>34</v>
      </c>
      <c r="N1" s="9" t="s">
        <v>34</v>
      </c>
      <c r="O1" s="9" t="s">
        <v>34</v>
      </c>
      <c r="R1" s="21"/>
      <c r="S1" s="9" t="s">
        <v>34</v>
      </c>
    </row>
    <row r="2" spans="1:19" ht="20.100000000000001" hidden="1" customHeight="1" x14ac:dyDescent="0.3">
      <c r="B2" s="19" t="str">
        <f ca="1">MID(CELL("filename",A1),1+FIND("]",CELL("filename",A1)),50)</f>
        <v>06_Deliverables</v>
      </c>
      <c r="C2" s="21"/>
      <c r="L2" s="13">
        <f>SUM(L20:L39)</f>
        <v>1</v>
      </c>
      <c r="M2" s="13">
        <f>SUM(M20:M39)</f>
        <v>0</v>
      </c>
      <c r="N2" s="13">
        <f>SUM(N20:N39)</f>
        <v>0</v>
      </c>
      <c r="O2" s="43"/>
      <c r="R2" s="21"/>
    </row>
    <row r="3" spans="1:19" ht="9.9" customHeight="1" x14ac:dyDescent="0.3">
      <c r="A3" s="21"/>
      <c r="B3" s="22"/>
      <c r="C3" s="21"/>
      <c r="D3" s="21"/>
      <c r="E3" s="21"/>
      <c r="F3" s="21"/>
      <c r="G3" s="21"/>
      <c r="H3" s="21"/>
      <c r="I3" s="21"/>
      <c r="J3" s="21"/>
      <c r="K3" s="21"/>
      <c r="L3" s="21"/>
      <c r="M3" s="21"/>
      <c r="N3" s="21"/>
      <c r="O3" s="21"/>
      <c r="P3" s="21"/>
      <c r="Q3" s="21"/>
      <c r="R3" s="21"/>
    </row>
    <row r="4" spans="1:19" ht="9.9" customHeight="1" thickBot="1" x14ac:dyDescent="0.35">
      <c r="C4" s="21"/>
      <c r="E4" s="7"/>
      <c r="F4" s="7"/>
      <c r="G4" s="7"/>
      <c r="H4" s="7"/>
      <c r="I4" s="7"/>
      <c r="J4" s="7"/>
      <c r="K4" s="7"/>
      <c r="L4" s="7"/>
      <c r="M4" s="7"/>
      <c r="N4" s="7"/>
      <c r="O4" s="7"/>
      <c r="P4" s="7"/>
      <c r="R4" s="21"/>
    </row>
    <row r="5" spans="1:19" ht="9.9" customHeight="1" x14ac:dyDescent="0.3">
      <c r="A5" s="45"/>
      <c r="B5" s="45"/>
      <c r="C5" s="46"/>
      <c r="D5" s="45"/>
      <c r="Q5" s="45"/>
      <c r="R5" s="46"/>
    </row>
    <row r="6" spans="1:19" ht="30" customHeight="1" x14ac:dyDescent="0.3">
      <c r="C6" s="21"/>
      <c r="E6" s="48" t="str">
        <f>UPPER(Sys_SSPR_Logo)</f>
        <v>SINGLE SOURCE PROCUREMENT FRAMEWORK</v>
      </c>
      <c r="F6" s="42"/>
      <c r="G6" s="43"/>
      <c r="H6" s="43"/>
      <c r="I6" s="43"/>
      <c r="J6" s="104" t="str">
        <f>Sys_ReportingEntityAsTitle</f>
        <v>Contract: {{title}}</v>
      </c>
      <c r="K6" s="43"/>
      <c r="L6" s="43"/>
      <c r="M6" s="43"/>
      <c r="N6" s="43"/>
      <c r="O6" s="43"/>
      <c r="P6" s="43"/>
      <c r="R6" s="21"/>
    </row>
    <row r="7" spans="1:19" ht="30" customHeight="1" x14ac:dyDescent="0.3">
      <c r="C7" s="21"/>
      <c r="F7" s="48" t="str">
        <f>View_1_SelectedCaption</f>
        <v>VIEW ALL WORKSHEETS</v>
      </c>
      <c r="G7" s="43"/>
      <c r="H7" s="43"/>
      <c r="I7" s="43"/>
      <c r="K7" s="43"/>
      <c r="L7" s="43"/>
      <c r="M7" s="43"/>
      <c r="N7" s="43"/>
      <c r="O7" s="43"/>
      <c r="P7" s="43"/>
      <c r="R7" s="21"/>
    </row>
    <row r="8" spans="1:19" ht="24.9" customHeight="1" x14ac:dyDescent="0.3">
      <c r="C8" s="21"/>
      <c r="G8" s="17" t="s">
        <v>6</v>
      </c>
      <c r="R8" s="21"/>
    </row>
    <row r="9" spans="1:19" ht="24.9" customHeight="1" x14ac:dyDescent="0.3">
      <c r="C9" s="21"/>
      <c r="G9" s="18" t="str">
        <f ca="1">VLOOKUP($B$2,Sheet_Table,Sheet_Caption_ColX,FALSE)</f>
        <v>06 - Key Deliverables</v>
      </c>
      <c r="R9" s="21"/>
    </row>
    <row r="10" spans="1:19" ht="9.9" customHeight="1" x14ac:dyDescent="0.3">
      <c r="C10" s="21"/>
      <c r="R10" s="21"/>
    </row>
    <row r="11" spans="1:19" ht="9.9" hidden="1" customHeight="1" x14ac:dyDescent="0.3">
      <c r="A11" s="9" t="s">
        <v>34</v>
      </c>
      <c r="C11" s="21"/>
      <c r="R11" s="21"/>
    </row>
    <row r="12" spans="1:19" ht="9.9" hidden="1" customHeight="1" x14ac:dyDescent="0.3">
      <c r="A12" s="9" t="s">
        <v>34</v>
      </c>
      <c r="C12" s="21"/>
      <c r="R12" s="21"/>
    </row>
    <row r="13" spans="1:19" ht="9.9" hidden="1" customHeight="1" x14ac:dyDescent="0.3">
      <c r="A13" s="9" t="s">
        <v>34</v>
      </c>
      <c r="C13" s="21"/>
      <c r="R13" s="21"/>
    </row>
    <row r="14" spans="1:19" ht="9.9" hidden="1" customHeight="1" x14ac:dyDescent="0.3">
      <c r="A14" s="9" t="s">
        <v>34</v>
      </c>
      <c r="C14" s="21"/>
      <c r="R14" s="21"/>
    </row>
    <row r="15" spans="1:19" ht="24.9" customHeight="1" x14ac:dyDescent="0.3">
      <c r="C15" s="21"/>
      <c r="G15" s="3" t="s">
        <v>11</v>
      </c>
      <c r="H15" s="15" t="s">
        <v>287</v>
      </c>
      <c r="I15" s="15" t="s">
        <v>285</v>
      </c>
      <c r="J15" s="15" t="s">
        <v>286</v>
      </c>
      <c r="L15" s="3" t="s">
        <v>23</v>
      </c>
      <c r="M15" s="3" t="s">
        <v>24</v>
      </c>
      <c r="N15" s="3" t="s">
        <v>32</v>
      </c>
      <c r="O15" s="3" t="s">
        <v>160</v>
      </c>
      <c r="R15" s="21"/>
    </row>
    <row r="16" spans="1:19" ht="30" customHeight="1" x14ac:dyDescent="0.3">
      <c r="C16" s="21"/>
      <c r="H16" s="16"/>
      <c r="I16" s="16"/>
      <c r="J16" s="16"/>
      <c r="R16" s="21"/>
    </row>
    <row r="17" spans="1:18" ht="20.100000000000001" customHeight="1" x14ac:dyDescent="0.3">
      <c r="C17" s="21"/>
      <c r="H17" s="26" t="s">
        <v>29</v>
      </c>
      <c r="I17" s="26" t="s">
        <v>29</v>
      </c>
      <c r="J17" s="26" t="s">
        <v>29</v>
      </c>
      <c r="R17" s="21"/>
    </row>
    <row r="18" spans="1:18" ht="20.100000000000001" hidden="1" customHeight="1" x14ac:dyDescent="0.3">
      <c r="A18" s="9" t="s">
        <v>34</v>
      </c>
      <c r="C18" s="21"/>
      <c r="H18" s="12">
        <v>1</v>
      </c>
      <c r="I18" s="12">
        <v>1</v>
      </c>
      <c r="J18" s="12">
        <v>0</v>
      </c>
      <c r="L18" s="13">
        <f>SUM(H18:J18)</f>
        <v>2</v>
      </c>
      <c r="R18" s="21"/>
    </row>
    <row r="19" spans="1:18" ht="9.9" customHeight="1" x14ac:dyDescent="0.3">
      <c r="C19" s="21"/>
      <c r="R19" s="21"/>
    </row>
    <row r="20" spans="1:18" ht="30" customHeight="1" x14ac:dyDescent="0.3">
      <c r="B20" s="113">
        <f>O20</f>
        <v>1</v>
      </c>
      <c r="C20" s="21"/>
      <c r="G20" s="28">
        <v>1</v>
      </c>
      <c r="H20" s="5"/>
      <c r="I20" s="5"/>
      <c r="J20" s="5"/>
      <c r="L20" s="12">
        <v>1</v>
      </c>
      <c r="M20" s="13">
        <f t="array" ref="M20">(SUM($H$18:$J$18*(H20:J20&lt;&gt;""))=$L$18)*1</f>
        <v>0</v>
      </c>
      <c r="N20" s="29"/>
      <c r="O20" s="13">
        <f>SUM(L20:N20)</f>
        <v>1</v>
      </c>
      <c r="R20" s="21"/>
    </row>
    <row r="21" spans="1:18" ht="30" customHeight="1" x14ac:dyDescent="0.3">
      <c r="B21" s="113">
        <f t="shared" ref="B21:B39" si="0">O21</f>
        <v>0</v>
      </c>
      <c r="C21" s="21"/>
      <c r="G21" s="28">
        <v>2</v>
      </c>
      <c r="H21" s="5"/>
      <c r="I21" s="5"/>
      <c r="J21" s="5"/>
      <c r="L21" s="13">
        <f>(COUNTA(H21:J21)&gt;0)*1</f>
        <v>0</v>
      </c>
      <c r="M21" s="13">
        <f t="array" ref="M21">(SUM($H$18:$J$18*(H21:J21&lt;&gt;""))=$L$18)*1</f>
        <v>0</v>
      </c>
      <c r="N21" s="29"/>
      <c r="O21" s="13">
        <f t="shared" ref="O21:O39" si="1">SUM(L21:N21)</f>
        <v>0</v>
      </c>
      <c r="R21" s="21"/>
    </row>
    <row r="22" spans="1:18" ht="30" customHeight="1" x14ac:dyDescent="0.3">
      <c r="B22" s="113">
        <f t="shared" si="0"/>
        <v>0</v>
      </c>
      <c r="C22" s="21"/>
      <c r="G22" s="28">
        <v>3</v>
      </c>
      <c r="H22" s="5"/>
      <c r="I22" s="5"/>
      <c r="J22" s="5"/>
      <c r="L22" s="13">
        <f t="shared" ref="L22:L39" si="2">(COUNTA(H22:J22)&gt;0)*1</f>
        <v>0</v>
      </c>
      <c r="M22" s="13">
        <f t="array" ref="M22">(SUM($H$18:$J$18*(H22:J22&lt;&gt;""))=$L$18)*1</f>
        <v>0</v>
      </c>
      <c r="N22" s="29"/>
      <c r="O22" s="13">
        <f t="shared" si="1"/>
        <v>0</v>
      </c>
      <c r="R22" s="21"/>
    </row>
    <row r="23" spans="1:18" ht="30" customHeight="1" x14ac:dyDescent="0.3">
      <c r="B23" s="113">
        <f t="shared" si="0"/>
        <v>0</v>
      </c>
      <c r="C23" s="21"/>
      <c r="G23" s="28">
        <v>4</v>
      </c>
      <c r="H23" s="5"/>
      <c r="I23" s="5"/>
      <c r="J23" s="5"/>
      <c r="L23" s="13">
        <f t="shared" si="2"/>
        <v>0</v>
      </c>
      <c r="M23" s="13">
        <f t="array" ref="M23">(SUM($H$18:$J$18*(H23:J23&lt;&gt;""))=$L$18)*1</f>
        <v>0</v>
      </c>
      <c r="N23" s="29"/>
      <c r="O23" s="13">
        <f t="shared" si="1"/>
        <v>0</v>
      </c>
      <c r="R23" s="21"/>
    </row>
    <row r="24" spans="1:18" ht="30" customHeight="1" x14ac:dyDescent="0.3">
      <c r="B24" s="113">
        <f t="shared" si="0"/>
        <v>0</v>
      </c>
      <c r="C24" s="21"/>
      <c r="G24" s="28">
        <v>5</v>
      </c>
      <c r="H24" s="5"/>
      <c r="I24" s="5"/>
      <c r="J24" s="5"/>
      <c r="L24" s="13">
        <f t="shared" si="2"/>
        <v>0</v>
      </c>
      <c r="M24" s="13">
        <f t="array" ref="M24">(SUM($H$18:$J$18*(H24:J24&lt;&gt;""))=$L$18)*1</f>
        <v>0</v>
      </c>
      <c r="N24" s="29"/>
      <c r="O24" s="13">
        <f t="shared" si="1"/>
        <v>0</v>
      </c>
      <c r="R24" s="21"/>
    </row>
    <row r="25" spans="1:18" ht="30" customHeight="1" x14ac:dyDescent="0.3">
      <c r="B25" s="113">
        <f t="shared" si="0"/>
        <v>0</v>
      </c>
      <c r="C25" s="21"/>
      <c r="G25" s="28">
        <v>6</v>
      </c>
      <c r="H25" s="5"/>
      <c r="I25" s="5"/>
      <c r="J25" s="5"/>
      <c r="L25" s="13">
        <f t="shared" si="2"/>
        <v>0</v>
      </c>
      <c r="M25" s="13">
        <f t="array" ref="M25">(SUM($H$18:$J$18*(H25:J25&lt;&gt;""))=$L$18)*1</f>
        <v>0</v>
      </c>
      <c r="N25" s="29"/>
      <c r="O25" s="13">
        <f t="shared" si="1"/>
        <v>0</v>
      </c>
      <c r="R25" s="21"/>
    </row>
    <row r="26" spans="1:18" ht="30" customHeight="1" x14ac:dyDescent="0.3">
      <c r="B26" s="113">
        <f t="shared" si="0"/>
        <v>0</v>
      </c>
      <c r="C26" s="21"/>
      <c r="G26" s="28">
        <v>7</v>
      </c>
      <c r="H26" s="5"/>
      <c r="I26" s="5"/>
      <c r="J26" s="5"/>
      <c r="L26" s="13">
        <f t="shared" si="2"/>
        <v>0</v>
      </c>
      <c r="M26" s="13">
        <f t="array" ref="M26">(SUM($H$18:$J$18*(H26:J26&lt;&gt;""))=$L$18)*1</f>
        <v>0</v>
      </c>
      <c r="N26" s="29"/>
      <c r="O26" s="13">
        <f t="shared" si="1"/>
        <v>0</v>
      </c>
      <c r="R26" s="21"/>
    </row>
    <row r="27" spans="1:18" ht="30" customHeight="1" x14ac:dyDescent="0.3">
      <c r="B27" s="113">
        <f t="shared" si="0"/>
        <v>0</v>
      </c>
      <c r="C27" s="21"/>
      <c r="G27" s="28">
        <v>8</v>
      </c>
      <c r="H27" s="5"/>
      <c r="I27" s="5"/>
      <c r="J27" s="5"/>
      <c r="L27" s="13">
        <f t="shared" si="2"/>
        <v>0</v>
      </c>
      <c r="M27" s="13">
        <f t="array" ref="M27">(SUM($H$18:$J$18*(H27:J27&lt;&gt;""))=$L$18)*1</f>
        <v>0</v>
      </c>
      <c r="N27" s="29"/>
      <c r="O27" s="13">
        <f t="shared" si="1"/>
        <v>0</v>
      </c>
      <c r="R27" s="21"/>
    </row>
    <row r="28" spans="1:18" ht="30" customHeight="1" x14ac:dyDescent="0.3">
      <c r="B28" s="113">
        <f t="shared" si="0"/>
        <v>0</v>
      </c>
      <c r="C28" s="21"/>
      <c r="G28" s="28">
        <v>9</v>
      </c>
      <c r="H28" s="5"/>
      <c r="I28" s="5"/>
      <c r="J28" s="5"/>
      <c r="L28" s="13">
        <f t="shared" si="2"/>
        <v>0</v>
      </c>
      <c r="M28" s="13">
        <f t="array" ref="M28">(SUM($H$18:$J$18*(H28:J28&lt;&gt;""))=$L$18)*1</f>
        <v>0</v>
      </c>
      <c r="N28" s="29"/>
      <c r="O28" s="13">
        <f t="shared" si="1"/>
        <v>0</v>
      </c>
      <c r="R28" s="21"/>
    </row>
    <row r="29" spans="1:18" ht="30" customHeight="1" x14ac:dyDescent="0.3">
      <c r="B29" s="113">
        <f t="shared" si="0"/>
        <v>0</v>
      </c>
      <c r="C29" s="21"/>
      <c r="G29" s="28">
        <v>10</v>
      </c>
      <c r="H29" s="5"/>
      <c r="I29" s="5"/>
      <c r="J29" s="5"/>
      <c r="L29" s="13">
        <f t="shared" si="2"/>
        <v>0</v>
      </c>
      <c r="M29" s="13">
        <f t="array" ref="M29">(SUM($H$18:$J$18*(H29:J29&lt;&gt;""))=$L$18)*1</f>
        <v>0</v>
      </c>
      <c r="N29" s="29"/>
      <c r="O29" s="13">
        <f t="shared" si="1"/>
        <v>0</v>
      </c>
      <c r="R29" s="21"/>
    </row>
    <row r="30" spans="1:18" ht="30" customHeight="1" x14ac:dyDescent="0.3">
      <c r="B30" s="113">
        <f t="shared" si="0"/>
        <v>0</v>
      </c>
      <c r="C30" s="21"/>
      <c r="G30" s="28">
        <v>11</v>
      </c>
      <c r="H30" s="5"/>
      <c r="I30" s="5"/>
      <c r="J30" s="5"/>
      <c r="L30" s="13">
        <f t="shared" si="2"/>
        <v>0</v>
      </c>
      <c r="M30" s="13">
        <f t="array" ref="M30">(SUM($H$18:$J$18*(H30:J30&lt;&gt;""))=$L$18)*1</f>
        <v>0</v>
      </c>
      <c r="N30" s="29"/>
      <c r="O30" s="13">
        <f t="shared" si="1"/>
        <v>0</v>
      </c>
      <c r="R30" s="21"/>
    </row>
    <row r="31" spans="1:18" ht="30" customHeight="1" x14ac:dyDescent="0.3">
      <c r="B31" s="113">
        <f t="shared" si="0"/>
        <v>0</v>
      </c>
      <c r="C31" s="21"/>
      <c r="G31" s="28">
        <v>12</v>
      </c>
      <c r="H31" s="5"/>
      <c r="I31" s="5"/>
      <c r="J31" s="5"/>
      <c r="L31" s="13">
        <f t="shared" si="2"/>
        <v>0</v>
      </c>
      <c r="M31" s="13">
        <f t="array" ref="M31">(SUM($H$18:$J$18*(H31:J31&lt;&gt;""))=$L$18)*1</f>
        <v>0</v>
      </c>
      <c r="N31" s="29"/>
      <c r="O31" s="13">
        <f t="shared" si="1"/>
        <v>0</v>
      </c>
      <c r="R31" s="21"/>
    </row>
    <row r="32" spans="1:18" ht="30" customHeight="1" x14ac:dyDescent="0.3">
      <c r="B32" s="113">
        <f t="shared" si="0"/>
        <v>0</v>
      </c>
      <c r="C32" s="21"/>
      <c r="G32" s="28">
        <v>13</v>
      </c>
      <c r="H32" s="5"/>
      <c r="I32" s="5"/>
      <c r="J32" s="5"/>
      <c r="L32" s="13">
        <f t="shared" si="2"/>
        <v>0</v>
      </c>
      <c r="M32" s="13">
        <f t="array" ref="M32">(SUM($H$18:$J$18*(H32:J32&lt;&gt;""))=$L$18)*1</f>
        <v>0</v>
      </c>
      <c r="N32" s="29"/>
      <c r="O32" s="13">
        <f t="shared" si="1"/>
        <v>0</v>
      </c>
      <c r="R32" s="21"/>
    </row>
    <row r="33" spans="1:18" ht="30" customHeight="1" x14ac:dyDescent="0.3">
      <c r="B33" s="113">
        <f t="shared" si="0"/>
        <v>0</v>
      </c>
      <c r="C33" s="21"/>
      <c r="G33" s="28">
        <v>14</v>
      </c>
      <c r="H33" s="5"/>
      <c r="I33" s="5"/>
      <c r="J33" s="5"/>
      <c r="L33" s="13">
        <f t="shared" si="2"/>
        <v>0</v>
      </c>
      <c r="M33" s="13">
        <f t="array" ref="M33">(SUM($H$18:$J$18*(H33:J33&lt;&gt;""))=$L$18)*1</f>
        <v>0</v>
      </c>
      <c r="N33" s="29"/>
      <c r="O33" s="13">
        <f t="shared" si="1"/>
        <v>0</v>
      </c>
      <c r="R33" s="21"/>
    </row>
    <row r="34" spans="1:18" ht="30" customHeight="1" x14ac:dyDescent="0.3">
      <c r="B34" s="113">
        <f t="shared" si="0"/>
        <v>0</v>
      </c>
      <c r="C34" s="21"/>
      <c r="G34" s="28">
        <v>15</v>
      </c>
      <c r="H34" s="5"/>
      <c r="I34" s="5"/>
      <c r="J34" s="5"/>
      <c r="L34" s="13">
        <f t="shared" si="2"/>
        <v>0</v>
      </c>
      <c r="M34" s="13">
        <f t="array" ref="M34">(SUM($H$18:$J$18*(H34:J34&lt;&gt;""))=$L$18)*1</f>
        <v>0</v>
      </c>
      <c r="N34" s="29"/>
      <c r="O34" s="13">
        <f t="shared" si="1"/>
        <v>0</v>
      </c>
      <c r="R34" s="21"/>
    </row>
    <row r="35" spans="1:18" ht="30" customHeight="1" x14ac:dyDescent="0.3">
      <c r="B35" s="113">
        <f t="shared" si="0"/>
        <v>0</v>
      </c>
      <c r="C35" s="21"/>
      <c r="G35" s="28">
        <v>16</v>
      </c>
      <c r="H35" s="5"/>
      <c r="I35" s="5"/>
      <c r="J35" s="5"/>
      <c r="L35" s="13">
        <f t="shared" si="2"/>
        <v>0</v>
      </c>
      <c r="M35" s="13">
        <f t="array" ref="M35">(SUM($H$18:$J$18*(H35:J35&lt;&gt;""))=$L$18)*1</f>
        <v>0</v>
      </c>
      <c r="N35" s="29"/>
      <c r="O35" s="13">
        <f t="shared" si="1"/>
        <v>0</v>
      </c>
      <c r="R35" s="21"/>
    </row>
    <row r="36" spans="1:18" ht="30" customHeight="1" x14ac:dyDescent="0.3">
      <c r="B36" s="113">
        <f t="shared" si="0"/>
        <v>0</v>
      </c>
      <c r="C36" s="21"/>
      <c r="G36" s="28">
        <v>17</v>
      </c>
      <c r="H36" s="5"/>
      <c r="I36" s="5"/>
      <c r="J36" s="5"/>
      <c r="L36" s="13">
        <f t="shared" si="2"/>
        <v>0</v>
      </c>
      <c r="M36" s="13">
        <f t="array" ref="M36">(SUM($H$18:$J$18*(H36:J36&lt;&gt;""))=$L$18)*1</f>
        <v>0</v>
      </c>
      <c r="N36" s="29"/>
      <c r="O36" s="13">
        <f t="shared" si="1"/>
        <v>0</v>
      </c>
      <c r="R36" s="21"/>
    </row>
    <row r="37" spans="1:18" ht="30" customHeight="1" x14ac:dyDescent="0.3">
      <c r="B37" s="113">
        <f t="shared" si="0"/>
        <v>0</v>
      </c>
      <c r="C37" s="21"/>
      <c r="G37" s="28">
        <v>18</v>
      </c>
      <c r="H37" s="5"/>
      <c r="I37" s="5"/>
      <c r="J37" s="5"/>
      <c r="L37" s="13">
        <f t="shared" si="2"/>
        <v>0</v>
      </c>
      <c r="M37" s="13">
        <f t="array" ref="M37">(SUM($H$18:$J$18*(H37:J37&lt;&gt;""))=$L$18)*1</f>
        <v>0</v>
      </c>
      <c r="N37" s="29"/>
      <c r="O37" s="13">
        <f t="shared" si="1"/>
        <v>0</v>
      </c>
      <c r="R37" s="21"/>
    </row>
    <row r="38" spans="1:18" ht="30" customHeight="1" x14ac:dyDescent="0.3">
      <c r="B38" s="113">
        <f t="shared" si="0"/>
        <v>0</v>
      </c>
      <c r="C38" s="21"/>
      <c r="G38" s="28">
        <v>19</v>
      </c>
      <c r="H38" s="5"/>
      <c r="I38" s="5"/>
      <c r="J38" s="5"/>
      <c r="L38" s="13">
        <f t="shared" si="2"/>
        <v>0</v>
      </c>
      <c r="M38" s="13">
        <f t="array" ref="M38">(SUM($H$18:$J$18*(H38:J38&lt;&gt;""))=$L$18)*1</f>
        <v>0</v>
      </c>
      <c r="N38" s="29"/>
      <c r="O38" s="13">
        <f t="shared" si="1"/>
        <v>0</v>
      </c>
      <c r="R38" s="21"/>
    </row>
    <row r="39" spans="1:18" ht="30" customHeight="1" x14ac:dyDescent="0.3">
      <c r="B39" s="113">
        <f t="shared" si="0"/>
        <v>0</v>
      </c>
      <c r="C39" s="21"/>
      <c r="G39" s="28">
        <v>20</v>
      </c>
      <c r="H39" s="5"/>
      <c r="I39" s="5"/>
      <c r="J39" s="5"/>
      <c r="L39" s="13">
        <f t="shared" si="2"/>
        <v>0</v>
      </c>
      <c r="M39" s="13">
        <f t="array" ref="M39">(SUM($H$18:$J$18*(H39:J39&lt;&gt;""))=$L$18)*1</f>
        <v>0</v>
      </c>
      <c r="N39" s="29"/>
      <c r="O39" s="13">
        <f t="shared" si="1"/>
        <v>0</v>
      </c>
      <c r="R39" s="21"/>
    </row>
    <row r="40" spans="1:18" ht="9.9" customHeight="1" thickBot="1" x14ac:dyDescent="0.35">
      <c r="C40" s="21"/>
      <c r="E40" s="7"/>
      <c r="F40" s="7"/>
      <c r="G40" s="7"/>
      <c r="H40" s="7"/>
      <c r="I40" s="7"/>
      <c r="J40" s="7"/>
      <c r="K40" s="7"/>
      <c r="L40" s="7"/>
      <c r="M40" s="7"/>
      <c r="N40" s="7"/>
      <c r="O40" s="7"/>
      <c r="P40" s="7"/>
      <c r="R40" s="21"/>
    </row>
    <row r="41" spans="1:18" ht="9.9" customHeight="1" x14ac:dyDescent="0.3">
      <c r="C41" s="21"/>
      <c r="D41" s="45"/>
      <c r="Q41" s="45"/>
      <c r="R41" s="21"/>
    </row>
    <row r="42" spans="1:18" ht="9.9" customHeight="1" x14ac:dyDescent="0.3">
      <c r="C42" s="21"/>
      <c r="D42" s="21"/>
      <c r="E42" s="21"/>
      <c r="F42" s="21"/>
      <c r="G42" s="21"/>
      <c r="H42" s="21"/>
      <c r="I42" s="21"/>
      <c r="J42" s="21"/>
      <c r="K42" s="21"/>
      <c r="L42" s="21"/>
      <c r="M42" s="21"/>
      <c r="N42" s="21"/>
      <c r="O42" s="21"/>
      <c r="P42" s="21"/>
      <c r="Q42" s="21"/>
      <c r="R42" s="21"/>
    </row>
    <row r="43" spans="1:18" ht="15" hidden="1" customHeight="1" x14ac:dyDescent="0.3">
      <c r="A43" s="9" t="s">
        <v>34</v>
      </c>
    </row>
    <row r="44" spans="1:18" ht="13.8" hidden="1" x14ac:dyDescent="0.3"/>
    <row r="45" spans="1:18" ht="13.8" hidden="1" x14ac:dyDescent="0.3"/>
    <row r="46" spans="1:18" ht="13.8" hidden="1" x14ac:dyDescent="0.3"/>
    <row r="47" spans="1:18" ht="13.8" hidden="1" x14ac:dyDescent="0.3"/>
    <row r="48" spans="1:18" ht="13.8" hidden="1" x14ac:dyDescent="0.3"/>
    <row r="49" ht="13.8" hidden="1" x14ac:dyDescent="0.3"/>
    <row r="50" ht="13.8" hidden="1" x14ac:dyDescent="0.3"/>
    <row r="51" ht="13.8" hidden="1" x14ac:dyDescent="0.3"/>
    <row r="52" ht="13.8" hidden="1" x14ac:dyDescent="0.3"/>
    <row r="53" ht="13.8" hidden="1" x14ac:dyDescent="0.3"/>
    <row r="54" ht="13.8" hidden="1" x14ac:dyDescent="0.3"/>
    <row r="55" ht="13.8" hidden="1" x14ac:dyDescent="0.3"/>
    <row r="56" ht="13.8" hidden="1" x14ac:dyDescent="0.3"/>
    <row r="57" ht="13.8" hidden="1" x14ac:dyDescent="0.3"/>
    <row r="58" ht="13.8" hidden="1" x14ac:dyDescent="0.3"/>
    <row r="59" ht="13.8" hidden="1" x14ac:dyDescent="0.3"/>
    <row r="60" ht="13.8" hidden="1" x14ac:dyDescent="0.3"/>
    <row r="61" ht="13.8" hidden="1" x14ac:dyDescent="0.3"/>
    <row r="62" ht="13.8" hidden="1" x14ac:dyDescent="0.3"/>
    <row r="63" ht="13.8" hidden="1" x14ac:dyDescent="0.3"/>
    <row r="64" ht="13.8" hidden="1" x14ac:dyDescent="0.3"/>
    <row r="65" ht="13.8" hidden="1" x14ac:dyDescent="0.3"/>
    <row r="66" ht="13.8" hidden="1" x14ac:dyDescent="0.3"/>
    <row r="67" ht="13.8" hidden="1" x14ac:dyDescent="0.3"/>
    <row r="68" ht="13.8" hidden="1" x14ac:dyDescent="0.3"/>
    <row r="69" ht="13.8" hidden="1" x14ac:dyDescent="0.3"/>
    <row r="70" ht="13.8" hidden="1" x14ac:dyDescent="0.3"/>
    <row r="71" ht="13.8" hidden="1" x14ac:dyDescent="0.3"/>
    <row r="72" ht="13.8" hidden="1" x14ac:dyDescent="0.3"/>
    <row r="73" ht="13.8" hidden="1" x14ac:dyDescent="0.3"/>
    <row r="74" ht="13.8" hidden="1" x14ac:dyDescent="0.3"/>
    <row r="75" ht="13.8" hidden="1" x14ac:dyDescent="0.3"/>
    <row r="76" ht="13.8" hidden="1" x14ac:dyDescent="0.3"/>
    <row r="77" ht="13.8" hidden="1" x14ac:dyDescent="0.3"/>
    <row r="78" ht="13.8" hidden="1" x14ac:dyDescent="0.3"/>
    <row r="79" ht="13.8" hidden="1" x14ac:dyDescent="0.3"/>
    <row r="8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2.75" hidden="1" customHeight="1" x14ac:dyDescent="0.3"/>
    <row r="155" ht="12.75" hidden="1" customHeight="1" x14ac:dyDescent="0.3"/>
    <row r="156" ht="12.75" hidden="1" customHeight="1" x14ac:dyDescent="0.3"/>
    <row r="157" ht="12.75" hidden="1" customHeight="1" x14ac:dyDescent="0.3"/>
  </sheetData>
  <phoneticPr fontId="10" type="noConversion"/>
  <conditionalFormatting sqref="G20:G39">
    <cfRule type="expression" dxfId="111" priority="7" stopIfTrue="1">
      <formula>B20=1</formula>
    </cfRule>
    <cfRule type="expression" dxfId="110" priority="8" stopIfTrue="1">
      <formula>B20=2</formula>
    </cfRule>
    <cfRule type="expression" dxfId="109" priority="9" stopIfTrue="1">
      <formula>B20=3</formula>
    </cfRule>
  </conditionalFormatting>
  <conditionalFormatting sqref="H17:J17">
    <cfRule type="expression" dxfId="108" priority="3" stopIfTrue="1">
      <formula>H18=1</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62" orientation="landscape" r:id="rId1"/>
  <headerFooter alignWithMargins="0">
    <oddHeader>&amp;C[ PROTECTIVE MARKING TO BE CONFIRMED]</oddHeader>
    <oddFooter>&amp;L&amp;D at &amp;T&amp;C&amp;P of &amp;N&amp;R&amp;F  &amp;A</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29"/>
    <pageSetUpPr fitToPage="1"/>
  </sheetPr>
  <dimension ref="A1:Q232"/>
  <sheetViews>
    <sheetView showGridLines="0" topLeftCell="C1" zoomScale="70" zoomScaleNormal="70" workbookViewId="0">
      <pane ySplit="15" topLeftCell="A16" activePane="bottomLeft" state="frozen"/>
      <selection pane="bottomLeft" activeCell="J16" sqref="J16"/>
    </sheetView>
  </sheetViews>
  <sheetFormatPr defaultColWidth="0" defaultRowHeight="0" customHeight="1" zeroHeight="1" x14ac:dyDescent="0.3"/>
  <cols>
    <col min="1" max="1" width="8.6640625" hidden="1" customWidth="1"/>
    <col min="2" max="2" width="3.6640625" hidden="1" customWidth="1"/>
    <col min="3" max="6" width="2.6640625" customWidth="1"/>
    <col min="7" max="7" width="5.6640625" customWidth="1"/>
    <col min="8" max="8" width="30.6640625" customWidth="1"/>
    <col min="9" max="9" width="50.6640625" customWidth="1"/>
    <col min="10" max="11" width="60.6640625" customWidth="1"/>
    <col min="12" max="13" width="20.6640625" customWidth="1"/>
    <col min="14" max="16" width="2.6640625" customWidth="1"/>
    <col min="17" max="17" width="3.6640625" hidden="1" customWidth="1"/>
  </cols>
  <sheetData>
    <row r="1" spans="1:17" ht="15" hidden="1" customHeight="1" x14ac:dyDescent="0.3">
      <c r="A1" s="9" t="str">
        <f ca="1">IF(VLOOKUP($B$2,Sheet_Table,Sheet_Visibility_ColX,FALSE),"S","H")</f>
        <v>S</v>
      </c>
      <c r="C1" s="21"/>
      <c r="P1" s="21"/>
      <c r="Q1" s="9" t="s">
        <v>34</v>
      </c>
    </row>
    <row r="2" spans="1:17" ht="20.100000000000001" hidden="1" customHeight="1" x14ac:dyDescent="0.3">
      <c r="B2" s="19" t="str">
        <f ca="1">MID(CELL("filename",A1),1+FIND("]",CELL("filename",A1)),50)</f>
        <v>07_Metrics</v>
      </c>
      <c r="C2" s="21"/>
      <c r="P2" s="21"/>
    </row>
    <row r="3" spans="1:17" ht="9.9" customHeight="1" x14ac:dyDescent="0.3">
      <c r="A3" s="21"/>
      <c r="B3" s="22"/>
      <c r="C3" s="21"/>
      <c r="D3" s="21"/>
      <c r="E3" s="21"/>
      <c r="F3" s="21"/>
      <c r="G3" s="21"/>
      <c r="H3" s="21"/>
      <c r="I3" s="21"/>
      <c r="J3" s="21"/>
      <c r="K3" s="21"/>
      <c r="L3" s="21"/>
      <c r="M3" s="21"/>
      <c r="N3" s="21"/>
      <c r="O3" s="21"/>
      <c r="P3" s="21"/>
    </row>
    <row r="4" spans="1:17" ht="9.9" customHeight="1" thickBot="1" x14ac:dyDescent="0.35">
      <c r="C4" s="21"/>
      <c r="E4" s="7"/>
      <c r="F4" s="7"/>
      <c r="G4" s="7"/>
      <c r="H4" s="7"/>
      <c r="I4" s="7"/>
      <c r="J4" s="7"/>
      <c r="K4" s="7"/>
      <c r="L4" s="7"/>
      <c r="M4" s="7"/>
      <c r="N4" s="7"/>
      <c r="P4" s="21"/>
    </row>
    <row r="5" spans="1:17" ht="9.9" customHeight="1" x14ac:dyDescent="0.3">
      <c r="A5" s="45"/>
      <c r="B5" s="45"/>
      <c r="C5" s="46"/>
      <c r="D5" s="45"/>
      <c r="O5" s="45"/>
      <c r="P5" s="46"/>
    </row>
    <row r="6" spans="1:17" ht="30" customHeight="1" x14ac:dyDescent="0.3">
      <c r="C6" s="21"/>
      <c r="E6" s="48" t="str">
        <f>UPPER(Sys_SSPR_Logo)</f>
        <v>SINGLE SOURCE PROCUREMENT FRAMEWORK</v>
      </c>
      <c r="F6" s="42"/>
      <c r="G6" s="43"/>
      <c r="H6" s="43"/>
      <c r="I6" s="43"/>
      <c r="J6" s="43"/>
      <c r="M6" s="104" t="str">
        <f>Sys_ReportingEntityAsTitle</f>
        <v>Contract: {{title}}</v>
      </c>
      <c r="N6" s="43"/>
      <c r="P6" s="21"/>
    </row>
    <row r="7" spans="1:17" ht="30" customHeight="1" x14ac:dyDescent="0.3">
      <c r="C7" s="21"/>
      <c r="F7" s="48" t="str">
        <f>View_1_SelectedCaption</f>
        <v>VIEW ALL WORKSHEETS</v>
      </c>
      <c r="G7" s="43"/>
      <c r="H7" s="43"/>
      <c r="I7" s="43"/>
      <c r="J7" s="43"/>
      <c r="N7" s="43"/>
      <c r="P7" s="21"/>
    </row>
    <row r="8" spans="1:17" ht="24.9" customHeight="1" x14ac:dyDescent="0.3">
      <c r="C8" s="21"/>
      <c r="G8" s="17" t="s">
        <v>6</v>
      </c>
      <c r="P8" s="21"/>
    </row>
    <row r="9" spans="1:17" ht="24.9" customHeight="1" x14ac:dyDescent="0.3">
      <c r="C9" s="21"/>
      <c r="G9" s="18" t="str">
        <f ca="1">VLOOKUP($B$2,Sheet_Table,Sheet_Caption_ColX,FALSE)</f>
        <v>07 - Metrics</v>
      </c>
      <c r="P9" s="21"/>
    </row>
    <row r="10" spans="1:17" ht="9.9" customHeight="1" x14ac:dyDescent="0.3">
      <c r="C10" s="21"/>
      <c r="P10" s="21"/>
    </row>
    <row r="11" spans="1:17" ht="9.9" hidden="1" customHeight="1" x14ac:dyDescent="0.3">
      <c r="A11" s="9" t="s">
        <v>34</v>
      </c>
      <c r="C11" s="21"/>
      <c r="P11" s="21"/>
    </row>
    <row r="12" spans="1:17" ht="9.9" hidden="1" customHeight="1" x14ac:dyDescent="0.3">
      <c r="A12" s="9" t="s">
        <v>34</v>
      </c>
      <c r="C12" s="21"/>
      <c r="P12" s="21"/>
    </row>
    <row r="13" spans="1:17" ht="9.9" hidden="1" customHeight="1" x14ac:dyDescent="0.3">
      <c r="A13" s="9" t="s">
        <v>34</v>
      </c>
      <c r="C13" s="21"/>
      <c r="P13" s="21"/>
    </row>
    <row r="14" spans="1:17" ht="9.9" hidden="1" customHeight="1" x14ac:dyDescent="0.3">
      <c r="A14" s="9" t="s">
        <v>34</v>
      </c>
      <c r="C14" s="21"/>
      <c r="P14" s="21"/>
    </row>
    <row r="15" spans="1:17" ht="24.9" customHeight="1" x14ac:dyDescent="0.3">
      <c r="C15" s="21"/>
      <c r="G15" s="3" t="s">
        <v>11</v>
      </c>
      <c r="H15" s="15" t="s">
        <v>596</v>
      </c>
      <c r="I15" s="3" t="s">
        <v>597</v>
      </c>
      <c r="J15" s="3" t="s">
        <v>538</v>
      </c>
      <c r="K15" s="3" t="s">
        <v>539</v>
      </c>
      <c r="L15" s="3" t="s">
        <v>27</v>
      </c>
      <c r="M15" s="3" t="s">
        <v>12</v>
      </c>
      <c r="P15" s="21"/>
    </row>
    <row r="16" spans="1:17" ht="30" customHeight="1" x14ac:dyDescent="0.3">
      <c r="C16" s="21"/>
      <c r="G16" s="27">
        <v>1</v>
      </c>
      <c r="H16" s="5"/>
      <c r="I16" s="5"/>
      <c r="J16" s="5"/>
      <c r="K16" s="5"/>
      <c r="L16" s="303"/>
      <c r="M16" s="5"/>
      <c r="P16" s="21"/>
    </row>
    <row r="17" spans="3:16" ht="30" customHeight="1" x14ac:dyDescent="0.3">
      <c r="C17" s="21"/>
      <c r="G17" s="27">
        <v>2</v>
      </c>
      <c r="H17" s="5"/>
      <c r="I17" s="5"/>
      <c r="J17" s="5"/>
      <c r="K17" s="5"/>
      <c r="L17" s="303"/>
      <c r="M17" s="5"/>
      <c r="P17" s="21"/>
    </row>
    <row r="18" spans="3:16" ht="30" customHeight="1" x14ac:dyDescent="0.3">
      <c r="C18" s="21"/>
      <c r="G18" s="27">
        <v>3</v>
      </c>
      <c r="H18" s="5"/>
      <c r="I18" s="5"/>
      <c r="J18" s="5"/>
      <c r="K18" s="5"/>
      <c r="L18" s="303"/>
      <c r="M18" s="5"/>
      <c r="P18" s="21"/>
    </row>
    <row r="19" spans="3:16" ht="30" customHeight="1" x14ac:dyDescent="0.3">
      <c r="C19" s="21"/>
      <c r="G19" s="27">
        <v>4</v>
      </c>
      <c r="H19" s="5"/>
      <c r="I19" s="5"/>
      <c r="J19" s="5"/>
      <c r="K19" s="5"/>
      <c r="L19" s="303"/>
      <c r="M19" s="5"/>
      <c r="P19" s="21"/>
    </row>
    <row r="20" spans="3:16" ht="30" customHeight="1" x14ac:dyDescent="0.3">
      <c r="C20" s="21"/>
      <c r="G20" s="27">
        <v>5</v>
      </c>
      <c r="H20" s="5"/>
      <c r="I20" s="5"/>
      <c r="J20" s="5"/>
      <c r="K20" s="5"/>
      <c r="L20" s="303"/>
      <c r="M20" s="5"/>
      <c r="P20" s="21"/>
    </row>
    <row r="21" spans="3:16" ht="30" customHeight="1" x14ac:dyDescent="0.3">
      <c r="C21" s="21"/>
      <c r="G21" s="27">
        <v>6</v>
      </c>
      <c r="H21" s="5"/>
      <c r="I21" s="5"/>
      <c r="J21" s="5"/>
      <c r="K21" s="5"/>
      <c r="L21" s="303"/>
      <c r="M21" s="5"/>
      <c r="P21" s="21"/>
    </row>
    <row r="22" spans="3:16" ht="30" customHeight="1" x14ac:dyDescent="0.3">
      <c r="C22" s="21"/>
      <c r="G22" s="27">
        <v>7</v>
      </c>
      <c r="H22" s="5"/>
      <c r="I22" s="5"/>
      <c r="J22" s="5"/>
      <c r="K22" s="5"/>
      <c r="L22" s="303"/>
      <c r="M22" s="5"/>
      <c r="P22" s="21"/>
    </row>
    <row r="23" spans="3:16" ht="30" customHeight="1" x14ac:dyDescent="0.3">
      <c r="C23" s="21"/>
      <c r="G23" s="27">
        <v>8</v>
      </c>
      <c r="H23" s="5"/>
      <c r="I23" s="5"/>
      <c r="J23" s="5"/>
      <c r="K23" s="5"/>
      <c r="L23" s="303"/>
      <c r="M23" s="5"/>
      <c r="P23" s="21"/>
    </row>
    <row r="24" spans="3:16" ht="30" customHeight="1" x14ac:dyDescent="0.3">
      <c r="C24" s="21"/>
      <c r="G24" s="27">
        <v>9</v>
      </c>
      <c r="H24" s="5"/>
      <c r="I24" s="5"/>
      <c r="J24" s="5"/>
      <c r="K24" s="5"/>
      <c r="L24" s="303"/>
      <c r="M24" s="5"/>
      <c r="P24" s="21"/>
    </row>
    <row r="25" spans="3:16" ht="30" customHeight="1" x14ac:dyDescent="0.3">
      <c r="C25" s="21"/>
      <c r="G25" s="27">
        <v>10</v>
      </c>
      <c r="H25" s="5"/>
      <c r="I25" s="5"/>
      <c r="J25" s="5"/>
      <c r="K25" s="5"/>
      <c r="L25" s="303"/>
      <c r="M25" s="5"/>
      <c r="P25" s="21"/>
    </row>
    <row r="26" spans="3:16" ht="30" customHeight="1" x14ac:dyDescent="0.3">
      <c r="C26" s="21"/>
      <c r="G26" s="27">
        <v>11</v>
      </c>
      <c r="H26" s="5"/>
      <c r="I26" s="5"/>
      <c r="J26" s="5"/>
      <c r="K26" s="5"/>
      <c r="L26" s="303"/>
      <c r="M26" s="5"/>
      <c r="P26" s="21"/>
    </row>
    <row r="27" spans="3:16" ht="30" customHeight="1" x14ac:dyDescent="0.3">
      <c r="C27" s="21"/>
      <c r="G27" s="27">
        <v>12</v>
      </c>
      <c r="H27" s="5"/>
      <c r="I27" s="5"/>
      <c r="J27" s="5"/>
      <c r="K27" s="5"/>
      <c r="L27" s="303"/>
      <c r="M27" s="5"/>
      <c r="P27" s="21"/>
    </row>
    <row r="28" spans="3:16" ht="30" customHeight="1" x14ac:dyDescent="0.3">
      <c r="C28" s="21"/>
      <c r="G28" s="27">
        <v>13</v>
      </c>
      <c r="H28" s="5"/>
      <c r="I28" s="5"/>
      <c r="J28" s="5"/>
      <c r="K28" s="5"/>
      <c r="L28" s="303"/>
      <c r="M28" s="5"/>
      <c r="P28" s="21"/>
    </row>
    <row r="29" spans="3:16" ht="30" customHeight="1" x14ac:dyDescent="0.3">
      <c r="C29" s="21"/>
      <c r="G29" s="27">
        <v>14</v>
      </c>
      <c r="H29" s="5"/>
      <c r="I29" s="5"/>
      <c r="J29" s="5"/>
      <c r="K29" s="5"/>
      <c r="L29" s="303"/>
      <c r="M29" s="5"/>
      <c r="P29" s="21"/>
    </row>
    <row r="30" spans="3:16" ht="30" customHeight="1" x14ac:dyDescent="0.3">
      <c r="C30" s="21"/>
      <c r="G30" s="27">
        <v>15</v>
      </c>
      <c r="H30" s="5"/>
      <c r="I30" s="5"/>
      <c r="J30" s="5"/>
      <c r="K30" s="5"/>
      <c r="L30" s="303"/>
      <c r="M30" s="5"/>
      <c r="P30" s="21"/>
    </row>
    <row r="31" spans="3:16" ht="30" customHeight="1" x14ac:dyDescent="0.3">
      <c r="C31" s="21"/>
      <c r="G31" s="27">
        <v>16</v>
      </c>
      <c r="H31" s="5"/>
      <c r="I31" s="5"/>
      <c r="J31" s="5"/>
      <c r="K31" s="5"/>
      <c r="L31" s="303"/>
      <c r="M31" s="5"/>
      <c r="P31" s="21"/>
    </row>
    <row r="32" spans="3:16" ht="30" customHeight="1" x14ac:dyDescent="0.3">
      <c r="C32" s="21"/>
      <c r="G32" s="27">
        <v>17</v>
      </c>
      <c r="H32" s="5"/>
      <c r="I32" s="5"/>
      <c r="J32" s="5"/>
      <c r="K32" s="5"/>
      <c r="L32" s="303"/>
      <c r="M32" s="5"/>
      <c r="P32" s="21"/>
    </row>
    <row r="33" spans="3:16" ht="30" customHeight="1" x14ac:dyDescent="0.3">
      <c r="C33" s="21"/>
      <c r="G33" s="27">
        <v>18</v>
      </c>
      <c r="H33" s="5"/>
      <c r="I33" s="5"/>
      <c r="J33" s="5"/>
      <c r="K33" s="5"/>
      <c r="L33" s="303"/>
      <c r="M33" s="5"/>
      <c r="P33" s="21"/>
    </row>
    <row r="34" spans="3:16" ht="30" customHeight="1" x14ac:dyDescent="0.3">
      <c r="C34" s="21"/>
      <c r="G34" s="27">
        <v>19</v>
      </c>
      <c r="H34" s="5"/>
      <c r="I34" s="5"/>
      <c r="J34" s="5"/>
      <c r="K34" s="5"/>
      <c r="L34" s="303"/>
      <c r="M34" s="5"/>
      <c r="P34" s="21"/>
    </row>
    <row r="35" spans="3:16" ht="30" customHeight="1" x14ac:dyDescent="0.3">
      <c r="C35" s="21"/>
      <c r="G35" s="27">
        <v>20</v>
      </c>
      <c r="H35" s="5"/>
      <c r="I35" s="5"/>
      <c r="J35" s="5"/>
      <c r="K35" s="5"/>
      <c r="L35" s="303"/>
      <c r="M35" s="5"/>
      <c r="P35" s="21"/>
    </row>
    <row r="36" spans="3:16" ht="30" customHeight="1" x14ac:dyDescent="0.3">
      <c r="C36" s="21"/>
      <c r="G36" s="27">
        <v>21</v>
      </c>
      <c r="H36" s="5"/>
      <c r="I36" s="5"/>
      <c r="J36" s="5"/>
      <c r="K36" s="5"/>
      <c r="L36" s="303"/>
      <c r="M36" s="5"/>
      <c r="P36" s="21"/>
    </row>
    <row r="37" spans="3:16" ht="30" customHeight="1" x14ac:dyDescent="0.3">
      <c r="C37" s="21"/>
      <c r="G37" s="27">
        <v>22</v>
      </c>
      <c r="H37" s="5"/>
      <c r="I37" s="5"/>
      <c r="J37" s="5"/>
      <c r="K37" s="5"/>
      <c r="L37" s="303"/>
      <c r="M37" s="5"/>
      <c r="P37" s="21"/>
    </row>
    <row r="38" spans="3:16" ht="30" customHeight="1" x14ac:dyDescent="0.3">
      <c r="C38" s="21"/>
      <c r="G38" s="27">
        <v>23</v>
      </c>
      <c r="H38" s="5"/>
      <c r="I38" s="5"/>
      <c r="J38" s="5"/>
      <c r="K38" s="5"/>
      <c r="L38" s="303"/>
      <c r="M38" s="5"/>
      <c r="P38" s="21"/>
    </row>
    <row r="39" spans="3:16" ht="30" customHeight="1" x14ac:dyDescent="0.3">
      <c r="C39" s="21"/>
      <c r="G39" s="27">
        <v>24</v>
      </c>
      <c r="H39" s="5"/>
      <c r="I39" s="5"/>
      <c r="J39" s="5"/>
      <c r="K39" s="5"/>
      <c r="L39" s="303"/>
      <c r="M39" s="5"/>
      <c r="P39" s="21"/>
    </row>
    <row r="40" spans="3:16" ht="30" customHeight="1" x14ac:dyDescent="0.3">
      <c r="C40" s="21"/>
      <c r="G40" s="27">
        <v>25</v>
      </c>
      <c r="H40" s="5"/>
      <c r="I40" s="5"/>
      <c r="J40" s="5"/>
      <c r="K40" s="5"/>
      <c r="L40" s="303"/>
      <c r="M40" s="5"/>
      <c r="P40" s="21"/>
    </row>
    <row r="41" spans="3:16" ht="30" customHeight="1" x14ac:dyDescent="0.3">
      <c r="C41" s="21"/>
      <c r="G41" s="27">
        <v>26</v>
      </c>
      <c r="H41" s="5"/>
      <c r="I41" s="5"/>
      <c r="J41" s="5"/>
      <c r="K41" s="5"/>
      <c r="L41" s="303"/>
      <c r="M41" s="5"/>
      <c r="P41" s="21"/>
    </row>
    <row r="42" spans="3:16" ht="30" customHeight="1" x14ac:dyDescent="0.3">
      <c r="C42" s="21"/>
      <c r="G42" s="27">
        <v>27</v>
      </c>
      <c r="H42" s="5"/>
      <c r="I42" s="5"/>
      <c r="J42" s="5"/>
      <c r="K42" s="5"/>
      <c r="L42" s="303"/>
      <c r="M42" s="5"/>
      <c r="P42" s="21"/>
    </row>
    <row r="43" spans="3:16" ht="30" customHeight="1" x14ac:dyDescent="0.3">
      <c r="C43" s="21"/>
      <c r="G43" s="27">
        <v>28</v>
      </c>
      <c r="H43" s="5"/>
      <c r="I43" s="5"/>
      <c r="J43" s="5"/>
      <c r="K43" s="5"/>
      <c r="L43" s="303"/>
      <c r="M43" s="5"/>
      <c r="P43" s="21"/>
    </row>
    <row r="44" spans="3:16" ht="30" customHeight="1" x14ac:dyDescent="0.3">
      <c r="C44" s="21"/>
      <c r="G44" s="27">
        <v>29</v>
      </c>
      <c r="H44" s="5"/>
      <c r="I44" s="5"/>
      <c r="J44" s="5"/>
      <c r="K44" s="5"/>
      <c r="L44" s="303"/>
      <c r="M44" s="5"/>
      <c r="P44" s="21"/>
    </row>
    <row r="45" spans="3:16" ht="30" customHeight="1" x14ac:dyDescent="0.3">
      <c r="C45" s="21"/>
      <c r="G45" s="27">
        <v>30</v>
      </c>
      <c r="H45" s="5"/>
      <c r="I45" s="5"/>
      <c r="J45" s="5"/>
      <c r="K45" s="5"/>
      <c r="L45" s="303"/>
      <c r="M45" s="5"/>
      <c r="P45" s="21"/>
    </row>
    <row r="46" spans="3:16" ht="30" customHeight="1" x14ac:dyDescent="0.3">
      <c r="C46" s="21"/>
      <c r="G46" s="27">
        <v>31</v>
      </c>
      <c r="H46" s="5"/>
      <c r="I46" s="5"/>
      <c r="J46" s="5"/>
      <c r="K46" s="5"/>
      <c r="L46" s="303"/>
      <c r="M46" s="5"/>
      <c r="P46" s="21"/>
    </row>
    <row r="47" spans="3:16" ht="30" customHeight="1" x14ac:dyDescent="0.3">
      <c r="C47" s="21"/>
      <c r="G47" s="27">
        <v>32</v>
      </c>
      <c r="H47" s="5"/>
      <c r="I47" s="5"/>
      <c r="J47" s="5"/>
      <c r="K47" s="5"/>
      <c r="L47" s="303"/>
      <c r="M47" s="5"/>
      <c r="P47" s="21"/>
    </row>
    <row r="48" spans="3:16" ht="30" customHeight="1" x14ac:dyDescent="0.3">
      <c r="C48" s="21"/>
      <c r="G48" s="27">
        <v>33</v>
      </c>
      <c r="H48" s="5"/>
      <c r="I48" s="5"/>
      <c r="J48" s="5"/>
      <c r="K48" s="5"/>
      <c r="L48" s="303"/>
      <c r="M48" s="5"/>
      <c r="P48" s="21"/>
    </row>
    <row r="49" spans="3:16" ht="30" customHeight="1" x14ac:dyDescent="0.3">
      <c r="C49" s="21"/>
      <c r="G49" s="27">
        <v>34</v>
      </c>
      <c r="H49" s="5"/>
      <c r="I49" s="5"/>
      <c r="J49" s="5"/>
      <c r="K49" s="5"/>
      <c r="L49" s="303"/>
      <c r="M49" s="5"/>
      <c r="P49" s="21"/>
    </row>
    <row r="50" spans="3:16" ht="30" customHeight="1" x14ac:dyDescent="0.3">
      <c r="C50" s="21"/>
      <c r="G50" s="27">
        <v>35</v>
      </c>
      <c r="H50" s="5"/>
      <c r="I50" s="5"/>
      <c r="J50" s="5"/>
      <c r="K50" s="5"/>
      <c r="L50" s="303"/>
      <c r="M50" s="5"/>
      <c r="P50" s="21"/>
    </row>
    <row r="51" spans="3:16" ht="30" customHeight="1" x14ac:dyDescent="0.3">
      <c r="C51" s="21"/>
      <c r="G51" s="27">
        <v>36</v>
      </c>
      <c r="H51" s="5"/>
      <c r="I51" s="5"/>
      <c r="J51" s="5"/>
      <c r="K51" s="5"/>
      <c r="L51" s="303"/>
      <c r="M51" s="5"/>
      <c r="P51" s="21"/>
    </row>
    <row r="52" spans="3:16" ht="30" customHeight="1" x14ac:dyDescent="0.3">
      <c r="C52" s="21"/>
      <c r="G52" s="27">
        <v>37</v>
      </c>
      <c r="H52" s="5"/>
      <c r="I52" s="5"/>
      <c r="J52" s="5"/>
      <c r="K52" s="5"/>
      <c r="L52" s="303"/>
      <c r="M52" s="5"/>
      <c r="P52" s="21"/>
    </row>
    <row r="53" spans="3:16" ht="30" customHeight="1" x14ac:dyDescent="0.3">
      <c r="C53" s="21"/>
      <c r="G53" s="27">
        <v>38</v>
      </c>
      <c r="H53" s="5"/>
      <c r="I53" s="5"/>
      <c r="J53" s="5"/>
      <c r="K53" s="5"/>
      <c r="L53" s="303"/>
      <c r="M53" s="5"/>
      <c r="P53" s="21"/>
    </row>
    <row r="54" spans="3:16" ht="30" customHeight="1" x14ac:dyDescent="0.3">
      <c r="C54" s="21"/>
      <c r="G54" s="27">
        <v>39</v>
      </c>
      <c r="H54" s="5"/>
      <c r="I54" s="5"/>
      <c r="J54" s="5"/>
      <c r="K54" s="5"/>
      <c r="L54" s="303"/>
      <c r="M54" s="5"/>
      <c r="P54" s="21"/>
    </row>
    <row r="55" spans="3:16" ht="30" customHeight="1" x14ac:dyDescent="0.3">
      <c r="C55" s="21"/>
      <c r="G55" s="27">
        <v>40</v>
      </c>
      <c r="H55" s="5"/>
      <c r="I55" s="5"/>
      <c r="J55" s="5"/>
      <c r="K55" s="5"/>
      <c r="L55" s="303"/>
      <c r="M55" s="5"/>
      <c r="P55" s="21"/>
    </row>
    <row r="56" spans="3:16" ht="30" customHeight="1" x14ac:dyDescent="0.3">
      <c r="C56" s="21"/>
      <c r="G56" s="27">
        <v>41</v>
      </c>
      <c r="H56" s="5"/>
      <c r="I56" s="5"/>
      <c r="J56" s="5"/>
      <c r="K56" s="5"/>
      <c r="L56" s="303"/>
      <c r="M56" s="5"/>
      <c r="P56" s="21"/>
    </row>
    <row r="57" spans="3:16" ht="30" customHeight="1" x14ac:dyDescent="0.3">
      <c r="C57" s="21"/>
      <c r="G57" s="27">
        <v>42</v>
      </c>
      <c r="H57" s="5"/>
      <c r="I57" s="5"/>
      <c r="J57" s="5"/>
      <c r="K57" s="5"/>
      <c r="L57" s="303"/>
      <c r="M57" s="5"/>
      <c r="P57" s="21"/>
    </row>
    <row r="58" spans="3:16" ht="30" customHeight="1" x14ac:dyDescent="0.3">
      <c r="C58" s="21"/>
      <c r="G58" s="27">
        <v>43</v>
      </c>
      <c r="H58" s="5"/>
      <c r="I58" s="5"/>
      <c r="J58" s="5"/>
      <c r="K58" s="5"/>
      <c r="L58" s="303"/>
      <c r="M58" s="5"/>
      <c r="P58" s="21"/>
    </row>
    <row r="59" spans="3:16" ht="30" customHeight="1" x14ac:dyDescent="0.3">
      <c r="C59" s="21"/>
      <c r="G59" s="27">
        <v>44</v>
      </c>
      <c r="H59" s="5"/>
      <c r="I59" s="5"/>
      <c r="J59" s="5"/>
      <c r="K59" s="5"/>
      <c r="L59" s="303"/>
      <c r="M59" s="5"/>
      <c r="P59" s="21"/>
    </row>
    <row r="60" spans="3:16" ht="30" customHeight="1" x14ac:dyDescent="0.3">
      <c r="C60" s="21"/>
      <c r="G60" s="27">
        <v>45</v>
      </c>
      <c r="H60" s="5"/>
      <c r="I60" s="5"/>
      <c r="J60" s="5"/>
      <c r="K60" s="5"/>
      <c r="L60" s="303"/>
      <c r="M60" s="5"/>
      <c r="P60" s="21"/>
    </row>
    <row r="61" spans="3:16" ht="30" customHeight="1" x14ac:dyDescent="0.3">
      <c r="C61" s="21"/>
      <c r="G61" s="27">
        <v>46</v>
      </c>
      <c r="H61" s="5"/>
      <c r="I61" s="5"/>
      <c r="J61" s="5"/>
      <c r="K61" s="5"/>
      <c r="L61" s="303"/>
      <c r="M61" s="5"/>
      <c r="P61" s="21"/>
    </row>
    <row r="62" spans="3:16" ht="30" customHeight="1" x14ac:dyDescent="0.3">
      <c r="C62" s="21"/>
      <c r="G62" s="27">
        <v>47</v>
      </c>
      <c r="H62" s="5"/>
      <c r="I62" s="5"/>
      <c r="J62" s="5"/>
      <c r="K62" s="5"/>
      <c r="L62" s="303"/>
      <c r="M62" s="5"/>
      <c r="P62" s="21"/>
    </row>
    <row r="63" spans="3:16" ht="30" customHeight="1" x14ac:dyDescent="0.3">
      <c r="C63" s="21"/>
      <c r="G63" s="27">
        <v>48</v>
      </c>
      <c r="H63" s="5"/>
      <c r="I63" s="5"/>
      <c r="J63" s="5"/>
      <c r="K63" s="5"/>
      <c r="L63" s="303"/>
      <c r="M63" s="5"/>
      <c r="P63" s="21"/>
    </row>
    <row r="64" spans="3:16" ht="30" customHeight="1" x14ac:dyDescent="0.3">
      <c r="C64" s="21"/>
      <c r="G64" s="27">
        <v>49</v>
      </c>
      <c r="H64" s="5"/>
      <c r="I64" s="5"/>
      <c r="J64" s="5"/>
      <c r="K64" s="5"/>
      <c r="L64" s="303"/>
      <c r="M64" s="5"/>
      <c r="P64" s="21"/>
    </row>
    <row r="65" spans="3:16" ht="30" customHeight="1" x14ac:dyDescent="0.3">
      <c r="C65" s="21"/>
      <c r="G65" s="27">
        <v>50</v>
      </c>
      <c r="H65" s="5"/>
      <c r="I65" s="5"/>
      <c r="J65" s="5"/>
      <c r="K65" s="5"/>
      <c r="L65" s="303"/>
      <c r="M65" s="5"/>
      <c r="P65" s="21"/>
    </row>
    <row r="66" spans="3:16" ht="30" customHeight="1" x14ac:dyDescent="0.3">
      <c r="C66" s="21"/>
      <c r="G66" s="27">
        <v>51</v>
      </c>
      <c r="H66" s="5"/>
      <c r="I66" s="5"/>
      <c r="J66" s="5"/>
      <c r="K66" s="5"/>
      <c r="L66" s="303"/>
      <c r="M66" s="5"/>
      <c r="P66" s="21"/>
    </row>
    <row r="67" spans="3:16" ht="30" customHeight="1" x14ac:dyDescent="0.3">
      <c r="C67" s="21"/>
      <c r="G67" s="27">
        <v>52</v>
      </c>
      <c r="H67" s="5"/>
      <c r="I67" s="5"/>
      <c r="J67" s="5"/>
      <c r="K67" s="5"/>
      <c r="L67" s="303"/>
      <c r="M67" s="5"/>
      <c r="P67" s="21"/>
    </row>
    <row r="68" spans="3:16" ht="30" customHeight="1" x14ac:dyDescent="0.3">
      <c r="C68" s="21"/>
      <c r="G68" s="27">
        <v>53</v>
      </c>
      <c r="H68" s="5"/>
      <c r="I68" s="5"/>
      <c r="J68" s="5"/>
      <c r="K68" s="5"/>
      <c r="L68" s="303"/>
      <c r="M68" s="5"/>
      <c r="P68" s="21"/>
    </row>
    <row r="69" spans="3:16" ht="30" customHeight="1" x14ac:dyDescent="0.3">
      <c r="C69" s="21"/>
      <c r="G69" s="27">
        <v>54</v>
      </c>
      <c r="H69" s="5"/>
      <c r="I69" s="5"/>
      <c r="J69" s="5"/>
      <c r="K69" s="5"/>
      <c r="L69" s="303"/>
      <c r="M69" s="5"/>
      <c r="P69" s="21"/>
    </row>
    <row r="70" spans="3:16" ht="30" customHeight="1" x14ac:dyDescent="0.3">
      <c r="C70" s="21"/>
      <c r="G70" s="27">
        <v>55</v>
      </c>
      <c r="H70" s="5"/>
      <c r="I70" s="5"/>
      <c r="J70" s="5"/>
      <c r="K70" s="5"/>
      <c r="L70" s="303"/>
      <c r="M70" s="5"/>
      <c r="P70" s="21"/>
    </row>
    <row r="71" spans="3:16" ht="30" customHeight="1" x14ac:dyDescent="0.3">
      <c r="C71" s="21"/>
      <c r="G71" s="27">
        <v>56</v>
      </c>
      <c r="H71" s="5"/>
      <c r="I71" s="5"/>
      <c r="J71" s="5"/>
      <c r="K71" s="5"/>
      <c r="L71" s="303"/>
      <c r="M71" s="5"/>
      <c r="P71" s="21"/>
    </row>
    <row r="72" spans="3:16" ht="30" customHeight="1" x14ac:dyDescent="0.3">
      <c r="C72" s="21"/>
      <c r="G72" s="27">
        <v>57</v>
      </c>
      <c r="H72" s="5"/>
      <c r="I72" s="5"/>
      <c r="J72" s="5"/>
      <c r="K72" s="5"/>
      <c r="L72" s="303"/>
      <c r="M72" s="5"/>
      <c r="P72" s="21"/>
    </row>
    <row r="73" spans="3:16" ht="30" customHeight="1" x14ac:dyDescent="0.3">
      <c r="C73" s="21"/>
      <c r="G73" s="27">
        <v>58</v>
      </c>
      <c r="H73" s="5"/>
      <c r="I73" s="5"/>
      <c r="J73" s="5"/>
      <c r="K73" s="5"/>
      <c r="L73" s="303"/>
      <c r="M73" s="5"/>
      <c r="P73" s="21"/>
    </row>
    <row r="74" spans="3:16" ht="30" customHeight="1" x14ac:dyDescent="0.3">
      <c r="C74" s="21"/>
      <c r="G74" s="27">
        <v>59</v>
      </c>
      <c r="H74" s="5"/>
      <c r="I74" s="5"/>
      <c r="J74" s="5"/>
      <c r="K74" s="5"/>
      <c r="L74" s="303"/>
      <c r="M74" s="5"/>
      <c r="P74" s="21"/>
    </row>
    <row r="75" spans="3:16" ht="30" customHeight="1" x14ac:dyDescent="0.3">
      <c r="C75" s="21"/>
      <c r="G75" s="27">
        <v>60</v>
      </c>
      <c r="H75" s="5"/>
      <c r="I75" s="5"/>
      <c r="J75" s="5"/>
      <c r="K75" s="5"/>
      <c r="L75" s="303"/>
      <c r="M75" s="5"/>
      <c r="P75" s="21"/>
    </row>
    <row r="76" spans="3:16" ht="30" customHeight="1" x14ac:dyDescent="0.3">
      <c r="C76" s="21"/>
      <c r="G76" s="27">
        <v>61</v>
      </c>
      <c r="H76" s="5"/>
      <c r="I76" s="5"/>
      <c r="J76" s="5"/>
      <c r="K76" s="5"/>
      <c r="L76" s="303"/>
      <c r="M76" s="5"/>
      <c r="P76" s="21"/>
    </row>
    <row r="77" spans="3:16" ht="30" customHeight="1" x14ac:dyDescent="0.3">
      <c r="C77" s="21"/>
      <c r="G77" s="27">
        <v>62</v>
      </c>
      <c r="H77" s="5"/>
      <c r="I77" s="5"/>
      <c r="J77" s="5"/>
      <c r="K77" s="5"/>
      <c r="L77" s="303"/>
      <c r="M77" s="5"/>
      <c r="P77" s="21"/>
    </row>
    <row r="78" spans="3:16" ht="30" customHeight="1" x14ac:dyDescent="0.3">
      <c r="C78" s="21"/>
      <c r="G78" s="27">
        <v>63</v>
      </c>
      <c r="H78" s="5"/>
      <c r="I78" s="5"/>
      <c r="J78" s="5"/>
      <c r="K78" s="5"/>
      <c r="L78" s="303"/>
      <c r="M78" s="5"/>
      <c r="P78" s="21"/>
    </row>
    <row r="79" spans="3:16" ht="30" customHeight="1" x14ac:dyDescent="0.3">
      <c r="C79" s="21"/>
      <c r="G79" s="27">
        <v>64</v>
      </c>
      <c r="H79" s="5"/>
      <c r="I79" s="5"/>
      <c r="J79" s="5"/>
      <c r="K79" s="5"/>
      <c r="L79" s="303"/>
      <c r="M79" s="5"/>
      <c r="P79" s="21"/>
    </row>
    <row r="80" spans="3:16" ht="30" customHeight="1" x14ac:dyDescent="0.3">
      <c r="C80" s="21"/>
      <c r="G80" s="27">
        <v>65</v>
      </c>
      <c r="H80" s="5"/>
      <c r="I80" s="5"/>
      <c r="J80" s="5"/>
      <c r="K80" s="5"/>
      <c r="L80" s="303"/>
      <c r="M80" s="5"/>
      <c r="P80" s="21"/>
    </row>
    <row r="81" spans="3:16" ht="30" customHeight="1" x14ac:dyDescent="0.3">
      <c r="C81" s="21"/>
      <c r="G81" s="27">
        <v>66</v>
      </c>
      <c r="H81" s="5"/>
      <c r="I81" s="5"/>
      <c r="J81" s="5"/>
      <c r="K81" s="5"/>
      <c r="L81" s="303"/>
      <c r="M81" s="5"/>
      <c r="P81" s="21"/>
    </row>
    <row r="82" spans="3:16" ht="30" customHeight="1" x14ac:dyDescent="0.3">
      <c r="C82" s="21"/>
      <c r="G82" s="27">
        <v>67</v>
      </c>
      <c r="H82" s="5"/>
      <c r="I82" s="5"/>
      <c r="J82" s="5"/>
      <c r="K82" s="5"/>
      <c r="L82" s="303"/>
      <c r="M82" s="5"/>
      <c r="P82" s="21"/>
    </row>
    <row r="83" spans="3:16" ht="30" customHeight="1" x14ac:dyDescent="0.3">
      <c r="C83" s="21"/>
      <c r="G83" s="27">
        <v>68</v>
      </c>
      <c r="H83" s="5"/>
      <c r="I83" s="5"/>
      <c r="J83" s="5"/>
      <c r="K83" s="5"/>
      <c r="L83" s="303"/>
      <c r="M83" s="5"/>
      <c r="P83" s="21"/>
    </row>
    <row r="84" spans="3:16" ht="30" customHeight="1" x14ac:dyDescent="0.3">
      <c r="C84" s="21"/>
      <c r="G84" s="27">
        <v>69</v>
      </c>
      <c r="H84" s="5"/>
      <c r="I84" s="5"/>
      <c r="J84" s="5"/>
      <c r="K84" s="5"/>
      <c r="L84" s="303"/>
      <c r="M84" s="5"/>
      <c r="P84" s="21"/>
    </row>
    <row r="85" spans="3:16" ht="30" customHeight="1" x14ac:dyDescent="0.3">
      <c r="C85" s="21"/>
      <c r="G85" s="27">
        <v>70</v>
      </c>
      <c r="H85" s="5"/>
      <c r="I85" s="5"/>
      <c r="J85" s="5"/>
      <c r="K85" s="5"/>
      <c r="L85" s="303"/>
      <c r="M85" s="5"/>
      <c r="P85" s="21"/>
    </row>
    <row r="86" spans="3:16" ht="30" customHeight="1" x14ac:dyDescent="0.3">
      <c r="C86" s="21"/>
      <c r="G86" s="27">
        <v>71</v>
      </c>
      <c r="H86" s="5"/>
      <c r="I86" s="5"/>
      <c r="J86" s="5"/>
      <c r="K86" s="5"/>
      <c r="L86" s="303"/>
      <c r="M86" s="5"/>
      <c r="P86" s="21"/>
    </row>
    <row r="87" spans="3:16" ht="30" customHeight="1" x14ac:dyDescent="0.3">
      <c r="C87" s="21"/>
      <c r="G87" s="27">
        <v>72</v>
      </c>
      <c r="H87" s="5"/>
      <c r="I87" s="5"/>
      <c r="J87" s="5"/>
      <c r="K87" s="5"/>
      <c r="L87" s="303"/>
      <c r="M87" s="5"/>
      <c r="P87" s="21"/>
    </row>
    <row r="88" spans="3:16" ht="30" customHeight="1" x14ac:dyDescent="0.3">
      <c r="C88" s="21"/>
      <c r="G88" s="27">
        <v>73</v>
      </c>
      <c r="H88" s="5"/>
      <c r="I88" s="5"/>
      <c r="J88" s="5"/>
      <c r="K88" s="5"/>
      <c r="L88" s="303"/>
      <c r="M88" s="5"/>
      <c r="P88" s="21"/>
    </row>
    <row r="89" spans="3:16" ht="30" customHeight="1" x14ac:dyDescent="0.3">
      <c r="C89" s="21"/>
      <c r="G89" s="27">
        <v>74</v>
      </c>
      <c r="H89" s="5"/>
      <c r="I89" s="5"/>
      <c r="J89" s="5"/>
      <c r="K89" s="5"/>
      <c r="L89" s="303"/>
      <c r="M89" s="5"/>
      <c r="P89" s="21"/>
    </row>
    <row r="90" spans="3:16" ht="30" customHeight="1" x14ac:dyDescent="0.3">
      <c r="C90" s="21"/>
      <c r="G90" s="27">
        <v>75</v>
      </c>
      <c r="H90" s="5"/>
      <c r="I90" s="5"/>
      <c r="J90" s="5"/>
      <c r="K90" s="5"/>
      <c r="L90" s="303"/>
      <c r="M90" s="5"/>
      <c r="P90" s="21"/>
    </row>
    <row r="91" spans="3:16" ht="30" customHeight="1" x14ac:dyDescent="0.3">
      <c r="C91" s="21"/>
      <c r="G91" s="27">
        <v>76</v>
      </c>
      <c r="H91" s="5"/>
      <c r="I91" s="5"/>
      <c r="J91" s="5"/>
      <c r="K91" s="5"/>
      <c r="L91" s="303"/>
      <c r="M91" s="5"/>
      <c r="P91" s="21"/>
    </row>
    <row r="92" spans="3:16" ht="30" customHeight="1" x14ac:dyDescent="0.3">
      <c r="C92" s="21"/>
      <c r="G92" s="27">
        <v>77</v>
      </c>
      <c r="H92" s="5"/>
      <c r="I92" s="5"/>
      <c r="J92" s="5"/>
      <c r="K92" s="5"/>
      <c r="L92" s="303"/>
      <c r="M92" s="5"/>
      <c r="P92" s="21"/>
    </row>
    <row r="93" spans="3:16" ht="30" customHeight="1" x14ac:dyDescent="0.3">
      <c r="C93" s="21"/>
      <c r="G93" s="27">
        <v>78</v>
      </c>
      <c r="H93" s="5"/>
      <c r="I93" s="5"/>
      <c r="J93" s="5"/>
      <c r="K93" s="5"/>
      <c r="L93" s="303"/>
      <c r="M93" s="5"/>
      <c r="P93" s="21"/>
    </row>
    <row r="94" spans="3:16" ht="30" customHeight="1" x14ac:dyDescent="0.3">
      <c r="C94" s="21"/>
      <c r="G94" s="27">
        <v>79</v>
      </c>
      <c r="H94" s="5"/>
      <c r="I94" s="5"/>
      <c r="J94" s="5"/>
      <c r="K94" s="5"/>
      <c r="L94" s="303"/>
      <c r="M94" s="5"/>
      <c r="P94" s="21"/>
    </row>
    <row r="95" spans="3:16" ht="30" customHeight="1" x14ac:dyDescent="0.3">
      <c r="C95" s="21"/>
      <c r="G95" s="27">
        <v>80</v>
      </c>
      <c r="H95" s="5"/>
      <c r="I95" s="5"/>
      <c r="J95" s="5"/>
      <c r="K95" s="5"/>
      <c r="L95" s="303"/>
      <c r="M95" s="5"/>
      <c r="P95" s="21"/>
    </row>
    <row r="96" spans="3:16" ht="30" customHeight="1" x14ac:dyDescent="0.3">
      <c r="C96" s="21"/>
      <c r="G96" s="27">
        <v>81</v>
      </c>
      <c r="H96" s="5"/>
      <c r="I96" s="5"/>
      <c r="J96" s="5"/>
      <c r="K96" s="5"/>
      <c r="L96" s="303"/>
      <c r="M96" s="5"/>
      <c r="P96" s="21"/>
    </row>
    <row r="97" spans="3:16" ht="30" customHeight="1" x14ac:dyDescent="0.3">
      <c r="C97" s="21"/>
      <c r="G97" s="27">
        <v>82</v>
      </c>
      <c r="H97" s="5"/>
      <c r="I97" s="5"/>
      <c r="J97" s="5"/>
      <c r="K97" s="5"/>
      <c r="L97" s="303"/>
      <c r="M97" s="5"/>
      <c r="P97" s="21"/>
    </row>
    <row r="98" spans="3:16" ht="30" customHeight="1" x14ac:dyDescent="0.3">
      <c r="C98" s="21"/>
      <c r="G98" s="27">
        <v>83</v>
      </c>
      <c r="H98" s="5"/>
      <c r="I98" s="5"/>
      <c r="J98" s="5"/>
      <c r="K98" s="5"/>
      <c r="L98" s="303"/>
      <c r="M98" s="5"/>
      <c r="P98" s="21"/>
    </row>
    <row r="99" spans="3:16" ht="30" customHeight="1" x14ac:dyDescent="0.3">
      <c r="C99" s="21"/>
      <c r="G99" s="27">
        <v>84</v>
      </c>
      <c r="H99" s="5"/>
      <c r="I99" s="5"/>
      <c r="J99" s="5"/>
      <c r="K99" s="5"/>
      <c r="L99" s="303"/>
      <c r="M99" s="5"/>
      <c r="P99" s="21"/>
    </row>
    <row r="100" spans="3:16" ht="30" customHeight="1" x14ac:dyDescent="0.3">
      <c r="C100" s="21"/>
      <c r="G100" s="27">
        <v>85</v>
      </c>
      <c r="H100" s="5"/>
      <c r="I100" s="5"/>
      <c r="J100" s="5"/>
      <c r="K100" s="5"/>
      <c r="L100" s="303"/>
      <c r="M100" s="5"/>
      <c r="P100" s="21"/>
    </row>
    <row r="101" spans="3:16" ht="30" customHeight="1" x14ac:dyDescent="0.3">
      <c r="C101" s="21"/>
      <c r="G101" s="27">
        <v>86</v>
      </c>
      <c r="H101" s="5"/>
      <c r="I101" s="5"/>
      <c r="J101" s="5"/>
      <c r="K101" s="5"/>
      <c r="L101" s="303"/>
      <c r="M101" s="5"/>
      <c r="P101" s="21"/>
    </row>
    <row r="102" spans="3:16" ht="30" customHeight="1" x14ac:dyDescent="0.3">
      <c r="C102" s="21"/>
      <c r="G102" s="27">
        <v>87</v>
      </c>
      <c r="H102" s="5"/>
      <c r="I102" s="5"/>
      <c r="J102" s="5"/>
      <c r="K102" s="5"/>
      <c r="L102" s="303"/>
      <c r="M102" s="5"/>
      <c r="P102" s="21"/>
    </row>
    <row r="103" spans="3:16" ht="30" customHeight="1" x14ac:dyDescent="0.3">
      <c r="C103" s="21"/>
      <c r="G103" s="27">
        <v>88</v>
      </c>
      <c r="H103" s="5"/>
      <c r="I103" s="5"/>
      <c r="J103" s="5"/>
      <c r="K103" s="5"/>
      <c r="L103" s="303"/>
      <c r="M103" s="5"/>
      <c r="P103" s="21"/>
    </row>
    <row r="104" spans="3:16" ht="30" customHeight="1" x14ac:dyDescent="0.3">
      <c r="C104" s="21"/>
      <c r="G104" s="27">
        <v>89</v>
      </c>
      <c r="H104" s="5"/>
      <c r="I104" s="5"/>
      <c r="J104" s="5"/>
      <c r="K104" s="5"/>
      <c r="L104" s="303"/>
      <c r="M104" s="5"/>
      <c r="P104" s="21"/>
    </row>
    <row r="105" spans="3:16" ht="30" customHeight="1" x14ac:dyDescent="0.3">
      <c r="C105" s="21"/>
      <c r="G105" s="27">
        <v>90</v>
      </c>
      <c r="H105" s="5"/>
      <c r="I105" s="5"/>
      <c r="J105" s="5"/>
      <c r="K105" s="5"/>
      <c r="L105" s="303"/>
      <c r="M105" s="5"/>
      <c r="P105" s="21"/>
    </row>
    <row r="106" spans="3:16" ht="30" customHeight="1" x14ac:dyDescent="0.3">
      <c r="C106" s="21"/>
      <c r="G106" s="27">
        <v>91</v>
      </c>
      <c r="H106" s="5"/>
      <c r="I106" s="5"/>
      <c r="J106" s="5"/>
      <c r="K106" s="5"/>
      <c r="L106" s="303"/>
      <c r="M106" s="5"/>
      <c r="P106" s="21"/>
    </row>
    <row r="107" spans="3:16" ht="30" customHeight="1" x14ac:dyDescent="0.3">
      <c r="C107" s="21"/>
      <c r="G107" s="27">
        <v>92</v>
      </c>
      <c r="H107" s="5"/>
      <c r="I107" s="5"/>
      <c r="J107" s="5"/>
      <c r="K107" s="5"/>
      <c r="L107" s="303"/>
      <c r="M107" s="5"/>
      <c r="P107" s="21"/>
    </row>
    <row r="108" spans="3:16" ht="30" customHeight="1" x14ac:dyDescent="0.3">
      <c r="C108" s="21"/>
      <c r="G108" s="27">
        <v>93</v>
      </c>
      <c r="H108" s="5"/>
      <c r="I108" s="5"/>
      <c r="J108" s="5"/>
      <c r="K108" s="5"/>
      <c r="L108" s="303"/>
      <c r="M108" s="5"/>
      <c r="P108" s="21"/>
    </row>
    <row r="109" spans="3:16" ht="30" customHeight="1" x14ac:dyDescent="0.3">
      <c r="C109" s="21"/>
      <c r="G109" s="27">
        <v>94</v>
      </c>
      <c r="H109" s="5"/>
      <c r="I109" s="5"/>
      <c r="J109" s="5"/>
      <c r="K109" s="5"/>
      <c r="L109" s="303"/>
      <c r="M109" s="5"/>
      <c r="P109" s="21"/>
    </row>
    <row r="110" spans="3:16" ht="30" customHeight="1" x14ac:dyDescent="0.3">
      <c r="C110" s="21"/>
      <c r="G110" s="27">
        <v>95</v>
      </c>
      <c r="H110" s="5"/>
      <c r="I110" s="5"/>
      <c r="J110" s="5"/>
      <c r="K110" s="5"/>
      <c r="L110" s="303"/>
      <c r="M110" s="5"/>
      <c r="P110" s="21"/>
    </row>
    <row r="111" spans="3:16" ht="30" customHeight="1" x14ac:dyDescent="0.3">
      <c r="C111" s="21"/>
      <c r="G111" s="27">
        <v>96</v>
      </c>
      <c r="H111" s="5"/>
      <c r="I111" s="5"/>
      <c r="J111" s="5"/>
      <c r="K111" s="5"/>
      <c r="L111" s="303"/>
      <c r="M111" s="5"/>
      <c r="P111" s="21"/>
    </row>
    <row r="112" spans="3:16" ht="30" customHeight="1" x14ac:dyDescent="0.3">
      <c r="C112" s="21"/>
      <c r="G112" s="27">
        <v>97</v>
      </c>
      <c r="H112" s="5"/>
      <c r="I112" s="5"/>
      <c r="J112" s="5"/>
      <c r="K112" s="5"/>
      <c r="L112" s="303"/>
      <c r="M112" s="5"/>
      <c r="P112" s="21"/>
    </row>
    <row r="113" spans="1:16" ht="30" customHeight="1" x14ac:dyDescent="0.3">
      <c r="C113" s="21"/>
      <c r="G113" s="27">
        <v>98</v>
      </c>
      <c r="H113" s="5"/>
      <c r="I113" s="5"/>
      <c r="J113" s="5"/>
      <c r="K113" s="5"/>
      <c r="L113" s="303"/>
      <c r="M113" s="5"/>
      <c r="P113" s="21"/>
    </row>
    <row r="114" spans="1:16" ht="30" customHeight="1" x14ac:dyDescent="0.3">
      <c r="C114" s="21"/>
      <c r="G114" s="27">
        <v>99</v>
      </c>
      <c r="H114" s="5"/>
      <c r="I114" s="5"/>
      <c r="J114" s="5"/>
      <c r="K114" s="5"/>
      <c r="L114" s="303"/>
      <c r="M114" s="5"/>
      <c r="P114" s="21"/>
    </row>
    <row r="115" spans="1:16" ht="30" customHeight="1" x14ac:dyDescent="0.3">
      <c r="C115" s="21"/>
      <c r="G115" s="27">
        <v>100</v>
      </c>
      <c r="H115" s="5"/>
      <c r="I115" s="5"/>
      <c r="J115" s="5"/>
      <c r="K115" s="5"/>
      <c r="L115" s="303"/>
      <c r="M115" s="5"/>
      <c r="P115" s="21"/>
    </row>
    <row r="116" spans="1:16" ht="9.9" customHeight="1" x14ac:dyDescent="0.3">
      <c r="C116" s="21"/>
      <c r="P116" s="21"/>
    </row>
    <row r="117" spans="1:16" ht="9.9" customHeight="1" thickBot="1" x14ac:dyDescent="0.35">
      <c r="C117" s="21"/>
      <c r="E117" s="7"/>
      <c r="F117" s="7"/>
      <c r="G117" s="7"/>
      <c r="H117" s="7"/>
      <c r="I117" s="7"/>
      <c r="J117" s="7"/>
      <c r="K117" s="7"/>
      <c r="L117" s="7"/>
      <c r="M117" s="7"/>
      <c r="N117" s="7"/>
      <c r="P117" s="21"/>
    </row>
    <row r="118" spans="1:16" ht="9.9" customHeight="1" x14ac:dyDescent="0.3">
      <c r="C118" s="21"/>
      <c r="D118" s="45"/>
      <c r="O118" s="45"/>
      <c r="P118" s="21"/>
    </row>
    <row r="119" spans="1:16" ht="9.9" customHeight="1" x14ac:dyDescent="0.3">
      <c r="C119" s="21"/>
      <c r="D119" s="21"/>
      <c r="E119" s="21"/>
      <c r="F119" s="21"/>
      <c r="G119" s="21"/>
      <c r="H119" s="21"/>
      <c r="I119" s="21"/>
      <c r="J119" s="21"/>
      <c r="K119" s="21"/>
      <c r="L119" s="21"/>
      <c r="M119" s="21"/>
      <c r="N119" s="21"/>
      <c r="O119" s="21"/>
      <c r="P119" s="21"/>
    </row>
    <row r="120" spans="1:16" ht="15" hidden="1" customHeight="1" x14ac:dyDescent="0.3">
      <c r="A120" s="9" t="s">
        <v>34</v>
      </c>
    </row>
    <row r="121" spans="1:16" ht="13.8" hidden="1" x14ac:dyDescent="0.3"/>
    <row r="122" spans="1:16" ht="13.8" hidden="1" x14ac:dyDescent="0.3"/>
    <row r="123" spans="1:16" ht="13.8" hidden="1" x14ac:dyDescent="0.3"/>
    <row r="124" spans="1:16" ht="13.8" hidden="1" x14ac:dyDescent="0.3"/>
    <row r="125" spans="1:16" ht="13.8" hidden="1" x14ac:dyDescent="0.3"/>
    <row r="126" spans="1:16" ht="13.8" hidden="1" x14ac:dyDescent="0.3"/>
    <row r="127" spans="1:16" ht="13.8" hidden="1" x14ac:dyDescent="0.3"/>
    <row r="128" spans="1:16"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3.8" hidden="1" x14ac:dyDescent="0.3"/>
    <row r="197" ht="13.8" hidden="1" x14ac:dyDescent="0.3"/>
    <row r="198" ht="13.8" hidden="1" x14ac:dyDescent="0.3"/>
    <row r="199" ht="13.8" hidden="1" x14ac:dyDescent="0.3"/>
    <row r="200" ht="13.8" hidden="1" x14ac:dyDescent="0.3"/>
    <row r="201" ht="13.8" hidden="1" x14ac:dyDescent="0.3"/>
    <row r="202" ht="13.8" hidden="1" x14ac:dyDescent="0.3"/>
    <row r="203" ht="13.8" hidden="1" x14ac:dyDescent="0.3"/>
    <row r="204" ht="13.8" hidden="1" x14ac:dyDescent="0.3"/>
    <row r="205" ht="13.8" hidden="1" x14ac:dyDescent="0.3"/>
    <row r="206" ht="13.8" hidden="1" x14ac:dyDescent="0.3"/>
    <row r="207" ht="13.8" hidden="1" x14ac:dyDescent="0.3"/>
    <row r="208" ht="13.8" hidden="1" x14ac:dyDescent="0.3"/>
    <row r="209" ht="13.8" hidden="1" x14ac:dyDescent="0.3"/>
    <row r="210" ht="13.8" hidden="1" x14ac:dyDescent="0.3"/>
    <row r="211" ht="13.8" hidden="1" x14ac:dyDescent="0.3"/>
    <row r="212" ht="13.8" hidden="1" x14ac:dyDescent="0.3"/>
    <row r="213" ht="13.8" hidden="1" x14ac:dyDescent="0.3"/>
    <row r="214" ht="13.8" hidden="1" x14ac:dyDescent="0.3"/>
    <row r="215" ht="13.8" hidden="1" x14ac:dyDescent="0.3"/>
    <row r="216" ht="13.8" hidden="1" x14ac:dyDescent="0.3"/>
    <row r="217" ht="13.8" hidden="1" x14ac:dyDescent="0.3"/>
    <row r="218" ht="13.8" hidden="1" x14ac:dyDescent="0.3"/>
    <row r="219" ht="13.8" hidden="1" x14ac:dyDescent="0.3"/>
    <row r="220" ht="13.8" hidden="1" x14ac:dyDescent="0.3"/>
    <row r="221" ht="13.8" hidden="1" x14ac:dyDescent="0.3"/>
    <row r="222" ht="13.8" hidden="1" x14ac:dyDescent="0.3"/>
    <row r="223" ht="13.8" hidden="1" x14ac:dyDescent="0.3"/>
    <row r="224" ht="13.8" hidden="1" x14ac:dyDescent="0.3"/>
    <row r="225" ht="13.8" hidden="1" x14ac:dyDescent="0.3"/>
    <row r="226" ht="13.8" hidden="1" x14ac:dyDescent="0.3"/>
    <row r="227" ht="13.8" hidden="1" x14ac:dyDescent="0.3"/>
    <row r="228" ht="13.8" hidden="1" x14ac:dyDescent="0.3"/>
    <row r="229" ht="13.8" hidden="1" x14ac:dyDescent="0.3"/>
    <row r="230" ht="13.8" hidden="1" x14ac:dyDescent="0.3"/>
    <row r="231" ht="12.75" hidden="1" customHeight="1" x14ac:dyDescent="0.3"/>
    <row r="232" ht="12.75" hidden="1" customHeight="1" x14ac:dyDescent="0.3"/>
  </sheetData>
  <phoneticPr fontId="10" type="noConversion"/>
  <hyperlinks>
    <hyperlink ref="G8" location="HOME!A1" display="HOME"/>
  </hyperlinks>
  <pageMargins left="0.39370078740157483" right="0.39370078740157483" top="0.39370078740157483" bottom="0.39370078740157483" header="0.19685039370078741" footer="0.19685039370078741"/>
  <pageSetup paperSize="9" scale="58" fitToHeight="0" orientation="landscape" r:id="rId1"/>
  <headerFooter alignWithMargins="0">
    <oddHeader>&amp;C[ PROTECTIVE MARKING TO BE CONFIRMED]</oddHeader>
    <oddFooter>&amp;L&amp;D at &amp;T&amp;C&amp;P of &amp;N&amp;R&amp;F  &amp;A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indexed="42"/>
    <pageSetUpPr fitToPage="1"/>
  </sheetPr>
  <dimension ref="A1:BD439"/>
  <sheetViews>
    <sheetView showGridLines="0" zoomScale="75" zoomScaleNormal="75" workbookViewId="0">
      <pane xSplit="9" ySplit="17" topLeftCell="K254" activePane="bottomRight" state="frozen"/>
      <selection pane="topRight"/>
      <selection pane="bottomLeft"/>
      <selection pane="bottomRight" activeCell="K255" sqref="K255"/>
    </sheetView>
  </sheetViews>
  <sheetFormatPr defaultColWidth="0" defaultRowHeight="0" customHeight="1" zeroHeight="1" x14ac:dyDescent="0.3"/>
  <cols>
    <col min="1" max="1" width="8.6640625" hidden="1" customWidth="1"/>
    <col min="2" max="2" width="10.6640625" hidden="1" customWidth="1"/>
    <col min="3" max="3" width="2.6640625" style="190" customWidth="1"/>
    <col min="4" max="5" width="2.6640625" customWidth="1"/>
    <col min="6" max="6" width="3.6640625" customWidth="1"/>
    <col min="7" max="7" width="15.6640625" customWidth="1"/>
    <col min="8" max="8" width="60.6640625" customWidth="1"/>
    <col min="9" max="9" width="10.6640625" customWidth="1"/>
    <col min="10" max="10" width="1.6640625" customWidth="1"/>
    <col min="11" max="40" width="11.6640625" hidden="1" customWidth="1"/>
    <col min="41" max="41" width="1.6640625" customWidth="1"/>
    <col min="42" max="42" width="11.6640625" customWidth="1"/>
    <col min="43" max="43" width="1.6640625" customWidth="1"/>
    <col min="44" max="44" width="12.6640625" customWidth="1"/>
    <col min="45" max="45" width="1.6640625" customWidth="1"/>
    <col min="46" max="46" width="15.6640625" customWidth="1"/>
    <col min="47" max="47" width="2.6640625" hidden="1" customWidth="1"/>
    <col min="48" max="48" width="12.6640625" hidden="1" customWidth="1"/>
    <col min="49" max="52" width="10.6640625" hidden="1" customWidth="1"/>
    <col min="53" max="55" width="2.6640625" customWidth="1"/>
    <col min="56" max="56" width="3.6640625" hidden="1" customWidth="1"/>
  </cols>
  <sheetData>
    <row r="1" spans="1:56" ht="15" hidden="1" customHeight="1" x14ac:dyDescent="0.3">
      <c r="A1" s="9" t="str">
        <f ca="1">IF(VLOOKUP($B$2,Sheet_Table,Sheet_Visibility_ColX,FALSE),"S","H")</f>
        <v>S</v>
      </c>
      <c r="C1" s="188"/>
      <c r="K1" s="146" t="str">
        <f t="shared" ref="K1:AN1" si="0">IF(OR(Cols_Switch="All",K2),"","H")</f>
        <v>H</v>
      </c>
      <c r="L1" s="146" t="str">
        <f t="shared" si="0"/>
        <v>H</v>
      </c>
      <c r="M1" s="146" t="str">
        <f t="shared" si="0"/>
        <v>H</v>
      </c>
      <c r="N1" s="146" t="str">
        <f t="shared" si="0"/>
        <v>H</v>
      </c>
      <c r="O1" s="146" t="str">
        <f t="shared" si="0"/>
        <v>H</v>
      </c>
      <c r="P1" s="146" t="str">
        <f t="shared" si="0"/>
        <v>H</v>
      </c>
      <c r="Q1" s="146" t="str">
        <f t="shared" si="0"/>
        <v>H</v>
      </c>
      <c r="R1" s="146" t="str">
        <f t="shared" si="0"/>
        <v>H</v>
      </c>
      <c r="S1" s="146" t="str">
        <f t="shared" si="0"/>
        <v>H</v>
      </c>
      <c r="T1" s="146" t="str">
        <f t="shared" si="0"/>
        <v>H</v>
      </c>
      <c r="U1" s="146" t="str">
        <f t="shared" si="0"/>
        <v>H</v>
      </c>
      <c r="V1" s="146" t="str">
        <f t="shared" si="0"/>
        <v>H</v>
      </c>
      <c r="W1" s="146" t="str">
        <f t="shared" si="0"/>
        <v>H</v>
      </c>
      <c r="X1" s="146" t="str">
        <f t="shared" si="0"/>
        <v>H</v>
      </c>
      <c r="Y1" s="146" t="str">
        <f t="shared" si="0"/>
        <v>H</v>
      </c>
      <c r="Z1" s="146" t="str">
        <f t="shared" si="0"/>
        <v>H</v>
      </c>
      <c r="AA1" s="146" t="str">
        <f t="shared" si="0"/>
        <v>H</v>
      </c>
      <c r="AB1" s="146" t="str">
        <f t="shared" si="0"/>
        <v>H</v>
      </c>
      <c r="AC1" s="146" t="str">
        <f t="shared" si="0"/>
        <v>H</v>
      </c>
      <c r="AD1" s="146" t="str">
        <f t="shared" si="0"/>
        <v>H</v>
      </c>
      <c r="AE1" s="146" t="str">
        <f t="shared" si="0"/>
        <v>H</v>
      </c>
      <c r="AF1" s="146" t="str">
        <f t="shared" si="0"/>
        <v>H</v>
      </c>
      <c r="AG1" s="146" t="str">
        <f t="shared" si="0"/>
        <v>H</v>
      </c>
      <c r="AH1" s="146" t="str">
        <f t="shared" si="0"/>
        <v>H</v>
      </c>
      <c r="AI1" s="146" t="str">
        <f t="shared" si="0"/>
        <v>H</v>
      </c>
      <c r="AJ1" s="146" t="str">
        <f t="shared" si="0"/>
        <v>H</v>
      </c>
      <c r="AK1" s="146" t="str">
        <f t="shared" si="0"/>
        <v>H</v>
      </c>
      <c r="AL1" s="146" t="str">
        <f t="shared" si="0"/>
        <v>H</v>
      </c>
      <c r="AM1" s="146" t="str">
        <f t="shared" si="0"/>
        <v>H</v>
      </c>
      <c r="AN1" s="146" t="str">
        <f t="shared" si="0"/>
        <v>H</v>
      </c>
      <c r="AU1" s="9" t="s">
        <v>34</v>
      </c>
      <c r="AV1" s="9" t="s">
        <v>34</v>
      </c>
      <c r="AW1" s="9" t="s">
        <v>34</v>
      </c>
      <c r="AX1" s="9" t="s">
        <v>34</v>
      </c>
      <c r="AY1" s="9" t="s">
        <v>34</v>
      </c>
      <c r="AZ1" s="9" t="s">
        <v>34</v>
      </c>
      <c r="BC1" s="21"/>
      <c r="BD1" s="9" t="s">
        <v>34</v>
      </c>
    </row>
    <row r="2" spans="1:56" ht="20.100000000000001" hidden="1" customHeight="1" x14ac:dyDescent="0.3">
      <c r="B2" s="19" t="str">
        <f ca="1">MID(CELL("filename",A1),1+FIND("]",CELL("filename",A1)),50)</f>
        <v>08_Price</v>
      </c>
      <c r="C2" s="188"/>
      <c r="K2" s="14" t="b">
        <f>K15&lt;&gt;""</f>
        <v>0</v>
      </c>
      <c r="L2" s="14" t="b">
        <f t="shared" ref="L2:AP2" si="1">L15&lt;&gt;""</f>
        <v>0</v>
      </c>
      <c r="M2" s="14" t="b">
        <f t="shared" si="1"/>
        <v>0</v>
      </c>
      <c r="N2" s="14" t="b">
        <f t="shared" si="1"/>
        <v>0</v>
      </c>
      <c r="O2" s="14" t="b">
        <f t="shared" si="1"/>
        <v>0</v>
      </c>
      <c r="P2" s="14" t="b">
        <f t="shared" si="1"/>
        <v>0</v>
      </c>
      <c r="Q2" s="14" t="b">
        <f t="shared" si="1"/>
        <v>0</v>
      </c>
      <c r="R2" s="14" t="b">
        <f t="shared" si="1"/>
        <v>0</v>
      </c>
      <c r="S2" s="14" t="b">
        <f t="shared" si="1"/>
        <v>0</v>
      </c>
      <c r="T2" s="14" t="b">
        <f t="shared" si="1"/>
        <v>0</v>
      </c>
      <c r="U2" s="14" t="b">
        <f t="shared" si="1"/>
        <v>0</v>
      </c>
      <c r="V2" s="14" t="b">
        <f t="shared" si="1"/>
        <v>0</v>
      </c>
      <c r="W2" s="14" t="b">
        <f t="shared" si="1"/>
        <v>0</v>
      </c>
      <c r="X2" s="14" t="b">
        <f t="shared" si="1"/>
        <v>0</v>
      </c>
      <c r="Y2" s="14" t="b">
        <f t="shared" si="1"/>
        <v>0</v>
      </c>
      <c r="Z2" s="14" t="b">
        <f t="shared" si="1"/>
        <v>0</v>
      </c>
      <c r="AA2" s="14" t="b">
        <f t="shared" si="1"/>
        <v>0</v>
      </c>
      <c r="AB2" s="14" t="b">
        <f t="shared" si="1"/>
        <v>0</v>
      </c>
      <c r="AC2" s="14" t="b">
        <f t="shared" si="1"/>
        <v>0</v>
      </c>
      <c r="AD2" s="14" t="b">
        <f t="shared" si="1"/>
        <v>0</v>
      </c>
      <c r="AE2" s="14" t="b">
        <f t="shared" si="1"/>
        <v>0</v>
      </c>
      <c r="AF2" s="14" t="b">
        <f t="shared" si="1"/>
        <v>0</v>
      </c>
      <c r="AG2" s="14" t="b">
        <f t="shared" si="1"/>
        <v>0</v>
      </c>
      <c r="AH2" s="14" t="b">
        <f t="shared" si="1"/>
        <v>0</v>
      </c>
      <c r="AI2" s="14" t="b">
        <f t="shared" si="1"/>
        <v>0</v>
      </c>
      <c r="AJ2" s="14" t="b">
        <f t="shared" si="1"/>
        <v>0</v>
      </c>
      <c r="AK2" s="14" t="b">
        <f t="shared" si="1"/>
        <v>0</v>
      </c>
      <c r="AL2" s="14" t="b">
        <f t="shared" si="1"/>
        <v>0</v>
      </c>
      <c r="AM2" s="14" t="b">
        <f t="shared" si="1"/>
        <v>0</v>
      </c>
      <c r="AN2" s="14" t="b">
        <f t="shared" si="1"/>
        <v>0</v>
      </c>
      <c r="AP2" s="14" t="b">
        <f t="shared" si="1"/>
        <v>1</v>
      </c>
      <c r="AT2" s="14" t="b">
        <f>AT15&lt;&gt;""</f>
        <v>1</v>
      </c>
      <c r="BC2" s="21"/>
    </row>
    <row r="3" spans="1:56" ht="9.9" customHeight="1" x14ac:dyDescent="0.3">
      <c r="A3" s="21"/>
      <c r="B3" s="22"/>
      <c r="C3" s="188"/>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row>
    <row r="4" spans="1:56" ht="9.9" customHeight="1" thickBot="1" x14ac:dyDescent="0.35">
      <c r="C4" s="188"/>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C4" s="21"/>
    </row>
    <row r="5" spans="1:56" ht="9.9" customHeight="1" x14ac:dyDescent="0.3">
      <c r="A5" s="45"/>
      <c r="B5" s="45"/>
      <c r="C5" s="189"/>
      <c r="D5" s="45"/>
      <c r="BB5" s="45"/>
      <c r="BC5" s="46"/>
    </row>
    <row r="6" spans="1:56" ht="30" customHeight="1" x14ac:dyDescent="0.3">
      <c r="C6" s="188"/>
      <c r="E6" s="48" t="str">
        <f>UPPER(Sys_SSPR_Logo)</f>
        <v>SINGLE SOURCE PROCUREMENT FRAMEWORK</v>
      </c>
      <c r="F6" s="42"/>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K6" s="43"/>
      <c r="AL6" s="43"/>
      <c r="AM6" s="43"/>
      <c r="AN6" s="43"/>
      <c r="AO6" s="43"/>
      <c r="AP6" s="43"/>
      <c r="AQ6" s="43"/>
      <c r="AR6" s="43"/>
      <c r="AS6" s="43"/>
      <c r="AT6" s="104" t="str">
        <f>Sys_ReportingEntityAsTitle</f>
        <v>Contract: {{title}}</v>
      </c>
      <c r="AU6" s="43"/>
      <c r="AV6" s="43"/>
      <c r="AW6" s="43"/>
      <c r="AX6" s="43"/>
      <c r="AY6" s="43"/>
      <c r="AZ6" s="43"/>
      <c r="BA6" s="43"/>
      <c r="BC6" s="21"/>
    </row>
    <row r="7" spans="1:56" ht="30" customHeight="1" x14ac:dyDescent="0.3">
      <c r="B7" s="133"/>
      <c r="C7" s="188"/>
      <c r="F7" s="48" t="str">
        <f>View_1_SelectedCaption</f>
        <v>VIEW ALL WORKSHEETS</v>
      </c>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K7" s="43"/>
      <c r="AL7" s="43"/>
      <c r="AM7" s="43"/>
      <c r="AN7" s="43"/>
      <c r="AO7" s="43"/>
      <c r="AP7" s="43"/>
      <c r="AQ7" s="43"/>
      <c r="AR7" s="43"/>
      <c r="AS7" s="43"/>
      <c r="AU7" s="43"/>
      <c r="AV7" s="43"/>
      <c r="AW7" s="43"/>
      <c r="AX7" s="43"/>
      <c r="AY7" s="43"/>
      <c r="AZ7" s="43"/>
      <c r="BA7" s="43"/>
      <c r="BC7" s="21"/>
    </row>
    <row r="8" spans="1:56" ht="24.9" customHeight="1" x14ac:dyDescent="0.3">
      <c r="B8" s="133"/>
      <c r="C8" s="188"/>
      <c r="G8" s="17" t="s">
        <v>6</v>
      </c>
      <c r="BC8" s="21"/>
    </row>
    <row r="9" spans="1:56" ht="24.9" customHeight="1" x14ac:dyDescent="0.3">
      <c r="B9" s="133"/>
      <c r="C9" s="188"/>
      <c r="G9" s="18" t="str">
        <f ca="1">VLOOKUP($B$2,Sheet_Table,Sheet_Caption_ColX,FALSE)</f>
        <v>08 - Price Breakdown</v>
      </c>
      <c r="BC9" s="21"/>
    </row>
    <row r="10" spans="1:56" ht="20.100000000000001" customHeight="1" x14ac:dyDescent="0.3">
      <c r="C10" s="188"/>
      <c r="G10" s="110" t="str">
        <f>"All financials to be stated in "&amp;Con_1_SinRepCur&amp;" (millions) to 1 d.p. unless stated"</f>
        <v>All financials to be stated in GBP (millions) to 1 d.p. unless stated</v>
      </c>
      <c r="BC10" s="21"/>
    </row>
    <row r="11" spans="1:56" ht="9.9" customHeight="1" x14ac:dyDescent="0.3">
      <c r="C11" s="188"/>
      <c r="G11" s="110"/>
      <c r="BC11" s="21"/>
    </row>
    <row r="12" spans="1:56" ht="20.100000000000001" customHeight="1" x14ac:dyDescent="0.3">
      <c r="C12" s="188"/>
      <c r="G12" s="154" t="s">
        <v>362</v>
      </c>
      <c r="H12" s="136" t="s">
        <v>2</v>
      </c>
      <c r="BC12" s="21"/>
    </row>
    <row r="13" spans="1:56" ht="20.100000000000001" customHeight="1" x14ac:dyDescent="0.3">
      <c r="C13" s="188"/>
      <c r="G13" s="155" t="s">
        <v>362</v>
      </c>
      <c r="H13" s="136" t="s">
        <v>3</v>
      </c>
      <c r="BC13" s="21"/>
    </row>
    <row r="14" spans="1:56" ht="9.9" customHeight="1" x14ac:dyDescent="0.3">
      <c r="C14" s="188"/>
      <c r="G14" s="110"/>
      <c r="BC14" s="21"/>
    </row>
    <row r="15" spans="1:56" ht="30" customHeight="1" x14ac:dyDescent="0.3">
      <c r="B15" s="11"/>
      <c r="C15" s="188"/>
      <c r="G15" s="3" t="s">
        <v>376</v>
      </c>
      <c r="H15" s="145" t="s">
        <v>285</v>
      </c>
      <c r="I15" s="3" t="s">
        <v>454</v>
      </c>
      <c r="K15" s="3" t="str">
        <f t="array" ref="K15:AN15">IF(GFY_RowHeadx30="","",GFY_RowHeadx30)</f>
        <v/>
      </c>
      <c r="L15" s="3" t="str">
        <v/>
      </c>
      <c r="M15" s="3" t="str">
        <v/>
      </c>
      <c r="N15" s="3" t="str">
        <v/>
      </c>
      <c r="O15" s="3" t="str">
        <v/>
      </c>
      <c r="P15" s="3" t="str">
        <v/>
      </c>
      <c r="Q15" s="3" t="str">
        <v/>
      </c>
      <c r="R15" s="3" t="str">
        <v/>
      </c>
      <c r="S15" s="3" t="str">
        <v/>
      </c>
      <c r="T15" s="3" t="str">
        <v/>
      </c>
      <c r="U15" s="3" t="str">
        <v/>
      </c>
      <c r="V15" s="3" t="str">
        <v/>
      </c>
      <c r="W15" s="3" t="str">
        <v/>
      </c>
      <c r="X15" s="3" t="str">
        <v/>
      </c>
      <c r="Y15" s="3" t="str">
        <v/>
      </c>
      <c r="Z15" s="3" t="str">
        <v/>
      </c>
      <c r="AA15" s="3" t="str">
        <v/>
      </c>
      <c r="AB15" s="3" t="str">
        <v/>
      </c>
      <c r="AC15" s="3" t="str">
        <v/>
      </c>
      <c r="AD15" s="3" t="str">
        <v/>
      </c>
      <c r="AE15" s="3" t="str">
        <v/>
      </c>
      <c r="AF15" s="3" t="str">
        <v/>
      </c>
      <c r="AG15" s="3" t="str">
        <v/>
      </c>
      <c r="AH15" s="3" t="str">
        <v/>
      </c>
      <c r="AI15" s="3" t="str">
        <v/>
      </c>
      <c r="AJ15" s="3" t="str">
        <v/>
      </c>
      <c r="AK15" s="3" t="str">
        <v/>
      </c>
      <c r="AL15" s="3" t="str">
        <v/>
      </c>
      <c r="AM15" s="3" t="str">
        <v/>
      </c>
      <c r="AN15" s="3" t="str">
        <v/>
      </c>
      <c r="AP15" s="3" t="s">
        <v>455</v>
      </c>
      <c r="AR15" s="3" t="s">
        <v>160</v>
      </c>
      <c r="AT15" s="3" t="s">
        <v>457</v>
      </c>
      <c r="BC15" s="21"/>
    </row>
    <row r="16" spans="1:56" ht="5.0999999999999996" customHeight="1" x14ac:dyDescent="0.3">
      <c r="C16" s="188"/>
      <c r="G16" s="132"/>
      <c r="H16" s="132"/>
      <c r="I16" s="132"/>
      <c r="BC16" s="21"/>
    </row>
    <row r="17" spans="1:55" ht="20.100000000000001" customHeight="1" x14ac:dyDescent="0.3">
      <c r="C17" s="188"/>
      <c r="G17" s="132"/>
      <c r="H17" s="65" t="s">
        <v>593</v>
      </c>
      <c r="I17" s="132"/>
      <c r="K17" s="14" t="s">
        <v>459</v>
      </c>
      <c r="L17" s="14" t="s">
        <v>459</v>
      </c>
      <c r="M17" s="14" t="s">
        <v>459</v>
      </c>
      <c r="N17" s="14" t="s">
        <v>459</v>
      </c>
      <c r="O17" s="14" t="s">
        <v>459</v>
      </c>
      <c r="P17" s="14" t="s">
        <v>459</v>
      </c>
      <c r="Q17" s="14" t="s">
        <v>459</v>
      </c>
      <c r="R17" s="14" t="s">
        <v>459</v>
      </c>
      <c r="S17" s="14" t="s">
        <v>459</v>
      </c>
      <c r="T17" s="14" t="s">
        <v>459</v>
      </c>
      <c r="U17" s="14" t="s">
        <v>459</v>
      </c>
      <c r="V17" s="14" t="s">
        <v>459</v>
      </c>
      <c r="W17" s="14" t="s">
        <v>459</v>
      </c>
      <c r="X17" s="14" t="s">
        <v>459</v>
      </c>
      <c r="Y17" s="14" t="s">
        <v>459</v>
      </c>
      <c r="Z17" s="14" t="s">
        <v>459</v>
      </c>
      <c r="AA17" s="14" t="s">
        <v>459</v>
      </c>
      <c r="AB17" s="14" t="s">
        <v>459</v>
      </c>
      <c r="AC17" s="14" t="s">
        <v>459</v>
      </c>
      <c r="AD17" s="14" t="s">
        <v>459</v>
      </c>
      <c r="AE17" s="14" t="s">
        <v>459</v>
      </c>
      <c r="AF17" s="14" t="s">
        <v>459</v>
      </c>
      <c r="AG17" s="14" t="s">
        <v>459</v>
      </c>
      <c r="AH17" s="14" t="s">
        <v>459</v>
      </c>
      <c r="AI17" s="14" t="s">
        <v>459</v>
      </c>
      <c r="AJ17" s="14" t="s">
        <v>459</v>
      </c>
      <c r="AK17" s="14" t="s">
        <v>459</v>
      </c>
      <c r="AL17" s="14" t="s">
        <v>459</v>
      </c>
      <c r="AM17" s="14" t="s">
        <v>459</v>
      </c>
      <c r="AN17" s="14" t="s">
        <v>459</v>
      </c>
      <c r="BC17" s="21"/>
    </row>
    <row r="18" spans="1:55" ht="5.0999999999999996" customHeight="1" thickBot="1" x14ac:dyDescent="0.35">
      <c r="A18" s="148" t="str">
        <f t="shared" ref="A18:A40" si="2">IF(AND(HLOOKUP(C18,RowRangeVis_Lookup,2,FALSE),B18),"","H")</f>
        <v/>
      </c>
      <c r="B18" s="135" t="b">
        <v>1</v>
      </c>
      <c r="C18" s="188" t="s">
        <v>385</v>
      </c>
      <c r="BC18" s="21"/>
    </row>
    <row r="19" spans="1:55" ht="24.9" customHeight="1" thickBot="1" x14ac:dyDescent="0.35">
      <c r="A19" s="148" t="str">
        <f t="shared" si="2"/>
        <v/>
      </c>
      <c r="B19" s="135" t="b">
        <v>1</v>
      </c>
      <c r="C19" s="188" t="s">
        <v>385</v>
      </c>
      <c r="F19" s="6" t="s">
        <v>531</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C19" s="21"/>
    </row>
    <row r="20" spans="1:55" ht="9.9" customHeight="1" x14ac:dyDescent="0.3">
      <c r="A20" s="148" t="str">
        <f t="shared" si="2"/>
        <v/>
      </c>
      <c r="B20" s="135" t="b">
        <v>1</v>
      </c>
      <c r="C20" s="188" t="s">
        <v>385</v>
      </c>
      <c r="BC20" s="21"/>
    </row>
    <row r="21" spans="1:55" ht="30" customHeight="1" x14ac:dyDescent="0.3">
      <c r="A21" s="148" t="str">
        <f t="shared" si="2"/>
        <v/>
      </c>
      <c r="B21" s="135" t="b">
        <v>1</v>
      </c>
      <c r="C21" s="188" t="s">
        <v>385</v>
      </c>
      <c r="G21" s="136"/>
      <c r="H21" s="138" t="s">
        <v>382</v>
      </c>
      <c r="I21" s="140"/>
      <c r="K21" s="129">
        <f t="shared" ref="K21:AN21" si="3">IF(View_1_Selected="QCR",K254,K40)</f>
        <v>0</v>
      </c>
      <c r="L21" s="129">
        <f t="shared" si="3"/>
        <v>0</v>
      </c>
      <c r="M21" s="129">
        <f t="shared" si="3"/>
        <v>0</v>
      </c>
      <c r="N21" s="129">
        <f t="shared" si="3"/>
        <v>0</v>
      </c>
      <c r="O21" s="129">
        <f t="shared" si="3"/>
        <v>0</v>
      </c>
      <c r="P21" s="129">
        <f t="shared" si="3"/>
        <v>0</v>
      </c>
      <c r="Q21" s="129">
        <f t="shared" si="3"/>
        <v>0</v>
      </c>
      <c r="R21" s="129">
        <f t="shared" si="3"/>
        <v>0</v>
      </c>
      <c r="S21" s="129">
        <f t="shared" si="3"/>
        <v>0</v>
      </c>
      <c r="T21" s="129">
        <f t="shared" si="3"/>
        <v>0</v>
      </c>
      <c r="U21" s="129">
        <f t="shared" si="3"/>
        <v>0</v>
      </c>
      <c r="V21" s="129">
        <f t="shared" si="3"/>
        <v>0</v>
      </c>
      <c r="W21" s="129">
        <f t="shared" si="3"/>
        <v>0</v>
      </c>
      <c r="X21" s="129">
        <f t="shared" si="3"/>
        <v>0</v>
      </c>
      <c r="Y21" s="129">
        <f t="shared" si="3"/>
        <v>0</v>
      </c>
      <c r="Z21" s="129">
        <f t="shared" si="3"/>
        <v>0</v>
      </c>
      <c r="AA21" s="129">
        <f t="shared" si="3"/>
        <v>0</v>
      </c>
      <c r="AB21" s="129">
        <f t="shared" si="3"/>
        <v>0</v>
      </c>
      <c r="AC21" s="129">
        <f t="shared" si="3"/>
        <v>0</v>
      </c>
      <c r="AD21" s="129">
        <f t="shared" si="3"/>
        <v>0</v>
      </c>
      <c r="AE21" s="129">
        <f t="shared" si="3"/>
        <v>0</v>
      </c>
      <c r="AF21" s="129">
        <f t="shared" si="3"/>
        <v>0</v>
      </c>
      <c r="AG21" s="129">
        <f t="shared" si="3"/>
        <v>0</v>
      </c>
      <c r="AH21" s="129">
        <f t="shared" si="3"/>
        <v>0</v>
      </c>
      <c r="AI21" s="129">
        <f t="shared" si="3"/>
        <v>0</v>
      </c>
      <c r="AJ21" s="129">
        <f t="shared" si="3"/>
        <v>0</v>
      </c>
      <c r="AK21" s="129">
        <f t="shared" si="3"/>
        <v>0</v>
      </c>
      <c r="AL21" s="129">
        <f t="shared" si="3"/>
        <v>0</v>
      </c>
      <c r="AM21" s="129">
        <f t="shared" si="3"/>
        <v>0</v>
      </c>
      <c r="AN21" s="129">
        <f t="shared" si="3"/>
        <v>0</v>
      </c>
      <c r="AP21" s="129">
        <f>IF(View_1_Selected="QCR",AP254,AP40)</f>
        <v>0</v>
      </c>
      <c r="AR21" s="129">
        <f>SUM(K21:AP21)</f>
        <v>0</v>
      </c>
      <c r="AT21" s="9" t="s">
        <v>458</v>
      </c>
      <c r="BC21" s="21"/>
    </row>
    <row r="22" spans="1:55" ht="20.100000000000001" customHeight="1" x14ac:dyDescent="0.3">
      <c r="A22" s="148" t="str">
        <f t="shared" si="2"/>
        <v/>
      </c>
      <c r="B22" s="135" t="b">
        <v>1</v>
      </c>
      <c r="C22" s="188" t="s">
        <v>385</v>
      </c>
      <c r="G22" s="136"/>
      <c r="H22" s="139" t="s">
        <v>383</v>
      </c>
      <c r="I22" s="141"/>
      <c r="K22" s="117"/>
      <c r="L22" s="187"/>
      <c r="M22" s="187"/>
      <c r="N22" s="187"/>
      <c r="O22" s="187"/>
      <c r="P22" s="187"/>
      <c r="Q22" s="187"/>
      <c r="R22" s="187"/>
      <c r="S22" s="187"/>
      <c r="T22" s="117"/>
      <c r="U22" s="117"/>
      <c r="V22" s="117"/>
      <c r="W22" s="117"/>
      <c r="X22" s="117"/>
      <c r="Y22" s="117"/>
      <c r="Z22" s="117"/>
      <c r="AA22" s="117"/>
      <c r="AB22" s="117"/>
      <c r="AC22" s="117"/>
      <c r="AD22" s="117"/>
      <c r="AE22" s="117"/>
      <c r="AF22" s="117"/>
      <c r="AG22" s="117"/>
      <c r="AH22" s="117"/>
      <c r="AI22" s="117"/>
      <c r="AJ22" s="117"/>
      <c r="AK22" s="117"/>
      <c r="AL22" s="117"/>
      <c r="AM22" s="117"/>
      <c r="AN22" s="117"/>
      <c r="AP22" s="117"/>
      <c r="AR22" s="128">
        <f>SUM(K22:AP22)</f>
        <v>0</v>
      </c>
      <c r="AT22" s="151" t="str">
        <f>IF($AR$24=0,"",AR22/$AR$24)</f>
        <v/>
      </c>
      <c r="BC22" s="21"/>
    </row>
    <row r="23" spans="1:55" ht="5.0999999999999996" customHeight="1" x14ac:dyDescent="0.3">
      <c r="A23" s="148" t="str">
        <f t="shared" si="2"/>
        <v/>
      </c>
      <c r="B23" s="135" t="b">
        <v>1</v>
      </c>
      <c r="C23" s="188" t="s">
        <v>385</v>
      </c>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U23" s="136"/>
      <c r="BC23" s="21"/>
    </row>
    <row r="24" spans="1:55" ht="30" customHeight="1" x14ac:dyDescent="0.3">
      <c r="A24" s="148" t="str">
        <f t="shared" si="2"/>
        <v/>
      </c>
      <c r="B24" s="135" t="b">
        <v>1</v>
      </c>
      <c r="C24" s="188" t="s">
        <v>385</v>
      </c>
      <c r="G24" s="136"/>
      <c r="H24" s="142" t="s">
        <v>384</v>
      </c>
      <c r="I24" s="143"/>
      <c r="K24" s="137">
        <f t="shared" ref="K24:AP24" si="4">K21+K22</f>
        <v>0</v>
      </c>
      <c r="L24" s="137">
        <f t="shared" si="4"/>
        <v>0</v>
      </c>
      <c r="M24" s="137">
        <f t="shared" si="4"/>
        <v>0</v>
      </c>
      <c r="N24" s="137">
        <f t="shared" si="4"/>
        <v>0</v>
      </c>
      <c r="O24" s="137">
        <f t="shared" si="4"/>
        <v>0</v>
      </c>
      <c r="P24" s="137">
        <f t="shared" si="4"/>
        <v>0</v>
      </c>
      <c r="Q24" s="137">
        <f t="shared" si="4"/>
        <v>0</v>
      </c>
      <c r="R24" s="137">
        <f t="shared" si="4"/>
        <v>0</v>
      </c>
      <c r="S24" s="137">
        <f t="shared" si="4"/>
        <v>0</v>
      </c>
      <c r="T24" s="137">
        <f t="shared" si="4"/>
        <v>0</v>
      </c>
      <c r="U24" s="137">
        <f t="shared" si="4"/>
        <v>0</v>
      </c>
      <c r="V24" s="137">
        <f t="shared" si="4"/>
        <v>0</v>
      </c>
      <c r="W24" s="137">
        <f t="shared" si="4"/>
        <v>0</v>
      </c>
      <c r="X24" s="137">
        <f t="shared" si="4"/>
        <v>0</v>
      </c>
      <c r="Y24" s="137">
        <f t="shared" si="4"/>
        <v>0</v>
      </c>
      <c r="Z24" s="137">
        <f t="shared" si="4"/>
        <v>0</v>
      </c>
      <c r="AA24" s="137">
        <f t="shared" si="4"/>
        <v>0</v>
      </c>
      <c r="AB24" s="137">
        <f t="shared" si="4"/>
        <v>0</v>
      </c>
      <c r="AC24" s="137">
        <f t="shared" si="4"/>
        <v>0</v>
      </c>
      <c r="AD24" s="137">
        <f t="shared" si="4"/>
        <v>0</v>
      </c>
      <c r="AE24" s="137">
        <f t="shared" si="4"/>
        <v>0</v>
      </c>
      <c r="AF24" s="137">
        <f t="shared" si="4"/>
        <v>0</v>
      </c>
      <c r="AG24" s="137">
        <f t="shared" si="4"/>
        <v>0</v>
      </c>
      <c r="AH24" s="137">
        <f t="shared" si="4"/>
        <v>0</v>
      </c>
      <c r="AI24" s="137">
        <f t="shared" si="4"/>
        <v>0</v>
      </c>
      <c r="AJ24" s="137">
        <f t="shared" si="4"/>
        <v>0</v>
      </c>
      <c r="AK24" s="137">
        <f t="shared" si="4"/>
        <v>0</v>
      </c>
      <c r="AL24" s="137">
        <f t="shared" si="4"/>
        <v>0</v>
      </c>
      <c r="AM24" s="137">
        <f t="shared" si="4"/>
        <v>0</v>
      </c>
      <c r="AN24" s="137">
        <f>AN21+AN22</f>
        <v>0</v>
      </c>
      <c r="AP24" s="137">
        <f t="shared" si="4"/>
        <v>0</v>
      </c>
      <c r="AR24" s="137">
        <f>SUM(K24:AP24)</f>
        <v>0</v>
      </c>
      <c r="AT24" s="9" t="s">
        <v>458</v>
      </c>
      <c r="BC24" s="21"/>
    </row>
    <row r="25" spans="1:55" ht="5.0999999999999996" customHeight="1" x14ac:dyDescent="0.3">
      <c r="A25" s="148" t="str">
        <f t="shared" si="2"/>
        <v/>
      </c>
      <c r="B25" s="135" t="b">
        <v>1</v>
      </c>
      <c r="C25" s="188" t="s">
        <v>385</v>
      </c>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U25" s="136"/>
      <c r="BC25" s="21"/>
    </row>
    <row r="26" spans="1:55" ht="20.100000000000001" customHeight="1" x14ac:dyDescent="0.3">
      <c r="A26" s="148" t="str">
        <f t="shared" si="2"/>
        <v/>
      </c>
      <c r="B26" s="135" t="b">
        <v>1</v>
      </c>
      <c r="C26" s="188" t="s">
        <v>385</v>
      </c>
      <c r="G26" s="136"/>
      <c r="H26" s="139" t="s">
        <v>465</v>
      </c>
      <c r="I26" s="141"/>
      <c r="K26" s="117"/>
      <c r="L26" s="187"/>
      <c r="M26" s="187"/>
      <c r="N26" s="187"/>
      <c r="O26" s="187"/>
      <c r="P26" s="187"/>
      <c r="Q26" s="187"/>
      <c r="R26" s="187"/>
      <c r="S26" s="187"/>
      <c r="T26" s="117"/>
      <c r="U26" s="117"/>
      <c r="V26" s="117"/>
      <c r="W26" s="117"/>
      <c r="X26" s="117"/>
      <c r="Y26" s="117"/>
      <c r="Z26" s="117"/>
      <c r="AA26" s="117"/>
      <c r="AB26" s="117"/>
      <c r="AC26" s="117"/>
      <c r="AD26" s="117"/>
      <c r="AE26" s="117"/>
      <c r="AF26" s="117"/>
      <c r="AG26" s="117"/>
      <c r="AH26" s="117"/>
      <c r="AI26" s="117"/>
      <c r="AJ26" s="117"/>
      <c r="AK26" s="117"/>
      <c r="AL26" s="117"/>
      <c r="AM26" s="117"/>
      <c r="AN26" s="117"/>
      <c r="AP26" s="117"/>
      <c r="AR26" s="128">
        <f>SUM(K26:AP26)</f>
        <v>0</v>
      </c>
      <c r="AT26" s="151" t="str">
        <f>IF($AR$24=0,"",AR26/$AR$24)</f>
        <v/>
      </c>
      <c r="BC26" s="21"/>
    </row>
    <row r="27" spans="1:55" ht="5.0999999999999996" customHeight="1" x14ac:dyDescent="0.3">
      <c r="A27" s="148" t="str">
        <f t="shared" si="2"/>
        <v/>
      </c>
      <c r="B27" s="135" t="b">
        <v>1</v>
      </c>
      <c r="C27" s="188" t="s">
        <v>385</v>
      </c>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U27" s="136"/>
      <c r="BC27" s="21"/>
    </row>
    <row r="28" spans="1:55" ht="30" customHeight="1" x14ac:dyDescent="0.3">
      <c r="A28" s="148" t="str">
        <f t="shared" si="2"/>
        <v/>
      </c>
      <c r="B28" s="135" t="b">
        <v>1</v>
      </c>
      <c r="C28" s="188" t="s">
        <v>385</v>
      </c>
      <c r="G28" s="136"/>
      <c r="H28" s="144" t="s">
        <v>466</v>
      </c>
      <c r="I28" s="143"/>
      <c r="K28" s="137">
        <f t="shared" ref="K28:AP28" si="5">K24+K26</f>
        <v>0</v>
      </c>
      <c r="L28" s="137">
        <f t="shared" si="5"/>
        <v>0</v>
      </c>
      <c r="M28" s="137">
        <f t="shared" si="5"/>
        <v>0</v>
      </c>
      <c r="N28" s="137">
        <f t="shared" si="5"/>
        <v>0</v>
      </c>
      <c r="O28" s="137">
        <f t="shared" si="5"/>
        <v>0</v>
      </c>
      <c r="P28" s="137">
        <f t="shared" si="5"/>
        <v>0</v>
      </c>
      <c r="Q28" s="137">
        <f t="shared" si="5"/>
        <v>0</v>
      </c>
      <c r="R28" s="137">
        <f t="shared" si="5"/>
        <v>0</v>
      </c>
      <c r="S28" s="137">
        <f t="shared" si="5"/>
        <v>0</v>
      </c>
      <c r="T28" s="137">
        <f t="shared" si="5"/>
        <v>0</v>
      </c>
      <c r="U28" s="137">
        <f t="shared" si="5"/>
        <v>0</v>
      </c>
      <c r="V28" s="137">
        <f t="shared" si="5"/>
        <v>0</v>
      </c>
      <c r="W28" s="137">
        <f t="shared" si="5"/>
        <v>0</v>
      </c>
      <c r="X28" s="137">
        <f t="shared" si="5"/>
        <v>0</v>
      </c>
      <c r="Y28" s="137">
        <f t="shared" si="5"/>
        <v>0</v>
      </c>
      <c r="Z28" s="137">
        <f t="shared" si="5"/>
        <v>0</v>
      </c>
      <c r="AA28" s="137">
        <f t="shared" si="5"/>
        <v>0</v>
      </c>
      <c r="AB28" s="137">
        <f t="shared" si="5"/>
        <v>0</v>
      </c>
      <c r="AC28" s="137">
        <f t="shared" si="5"/>
        <v>0</v>
      </c>
      <c r="AD28" s="137">
        <f t="shared" si="5"/>
        <v>0</v>
      </c>
      <c r="AE28" s="137">
        <f t="shared" si="5"/>
        <v>0</v>
      </c>
      <c r="AF28" s="137">
        <f t="shared" si="5"/>
        <v>0</v>
      </c>
      <c r="AG28" s="137">
        <f t="shared" si="5"/>
        <v>0</v>
      </c>
      <c r="AH28" s="137">
        <f t="shared" si="5"/>
        <v>0</v>
      </c>
      <c r="AI28" s="137">
        <f t="shared" si="5"/>
        <v>0</v>
      </c>
      <c r="AJ28" s="137">
        <f t="shared" si="5"/>
        <v>0</v>
      </c>
      <c r="AK28" s="137">
        <f t="shared" si="5"/>
        <v>0</v>
      </c>
      <c r="AL28" s="137">
        <f t="shared" si="5"/>
        <v>0</v>
      </c>
      <c r="AM28" s="137">
        <f t="shared" si="5"/>
        <v>0</v>
      </c>
      <c r="AN28" s="137">
        <f>AN24+AN26</f>
        <v>0</v>
      </c>
      <c r="AP28" s="137">
        <f t="shared" si="5"/>
        <v>0</v>
      </c>
      <c r="AR28" s="137">
        <f>SUM(K28:AP28)</f>
        <v>0</v>
      </c>
      <c r="AT28" s="9" t="s">
        <v>458</v>
      </c>
      <c r="BC28" s="21"/>
    </row>
    <row r="29" spans="1:55" ht="5.0999999999999996" customHeight="1" x14ac:dyDescent="0.3">
      <c r="A29" s="148" t="str">
        <f t="shared" si="2"/>
        <v/>
      </c>
      <c r="B29" s="135" t="b">
        <v>1</v>
      </c>
      <c r="C29" s="188" t="s">
        <v>385</v>
      </c>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U29" s="136"/>
      <c r="BC29" s="21"/>
    </row>
    <row r="30" spans="1:55" ht="20.100000000000001" customHeight="1" x14ac:dyDescent="0.3">
      <c r="A30" s="148" t="str">
        <f t="shared" si="2"/>
        <v/>
      </c>
      <c r="B30" s="135" t="b">
        <v>1</v>
      </c>
      <c r="C30" s="188" t="s">
        <v>385</v>
      </c>
      <c r="G30" s="136"/>
      <c r="H30" s="139" t="s">
        <v>467</v>
      </c>
      <c r="I30" s="141"/>
      <c r="K30" s="117"/>
      <c r="L30" s="187"/>
      <c r="M30" s="187"/>
      <c r="N30" s="187"/>
      <c r="O30" s="187"/>
      <c r="P30" s="187"/>
      <c r="Q30" s="187"/>
      <c r="R30" s="187"/>
      <c r="S30" s="187"/>
      <c r="T30" s="117"/>
      <c r="U30" s="117"/>
      <c r="V30" s="117"/>
      <c r="W30" s="117"/>
      <c r="X30" s="117"/>
      <c r="Y30" s="117"/>
      <c r="Z30" s="117"/>
      <c r="AA30" s="117"/>
      <c r="AB30" s="117"/>
      <c r="AC30" s="117"/>
      <c r="AD30" s="117"/>
      <c r="AE30" s="117"/>
      <c r="AF30" s="117"/>
      <c r="AG30" s="117"/>
      <c r="AH30" s="117"/>
      <c r="AI30" s="117"/>
      <c r="AJ30" s="117"/>
      <c r="AK30" s="117"/>
      <c r="AL30" s="117"/>
      <c r="AM30" s="117"/>
      <c r="AN30" s="117"/>
      <c r="AP30" s="117"/>
      <c r="AR30" s="128">
        <f>SUM(K30:AP30)</f>
        <v>0</v>
      </c>
      <c r="AT30" s="151" t="str">
        <f>IF($AR$24=0,"",AR30/$AR$24)</f>
        <v/>
      </c>
      <c r="BC30" s="21"/>
    </row>
    <row r="31" spans="1:55" ht="5.0999999999999996" customHeight="1" x14ac:dyDescent="0.3">
      <c r="A31" s="148" t="str">
        <f t="shared" si="2"/>
        <v/>
      </c>
      <c r="B31" s="135" t="b">
        <v>1</v>
      </c>
      <c r="C31" s="188" t="s">
        <v>385</v>
      </c>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U31" s="136"/>
      <c r="BC31" s="21"/>
    </row>
    <row r="32" spans="1:55" ht="30" customHeight="1" x14ac:dyDescent="0.3">
      <c r="A32" s="148" t="str">
        <f t="shared" si="2"/>
        <v/>
      </c>
      <c r="B32" s="135" t="b">
        <v>1</v>
      </c>
      <c r="C32" s="188" t="s">
        <v>385</v>
      </c>
      <c r="G32" s="136"/>
      <c r="H32" s="144" t="s">
        <v>468</v>
      </c>
      <c r="I32" s="143"/>
      <c r="K32" s="137">
        <f t="shared" ref="K32:AM32" si="6">K28+K30</f>
        <v>0</v>
      </c>
      <c r="L32" s="137">
        <f t="shared" si="6"/>
        <v>0</v>
      </c>
      <c r="M32" s="137">
        <f t="shared" si="6"/>
        <v>0</v>
      </c>
      <c r="N32" s="137">
        <f t="shared" si="6"/>
        <v>0</v>
      </c>
      <c r="O32" s="137">
        <f t="shared" si="6"/>
        <v>0</v>
      </c>
      <c r="P32" s="137">
        <f t="shared" si="6"/>
        <v>0</v>
      </c>
      <c r="Q32" s="137">
        <f t="shared" si="6"/>
        <v>0</v>
      </c>
      <c r="R32" s="137">
        <f t="shared" si="6"/>
        <v>0</v>
      </c>
      <c r="S32" s="137">
        <f t="shared" si="6"/>
        <v>0</v>
      </c>
      <c r="T32" s="137">
        <f t="shared" si="6"/>
        <v>0</v>
      </c>
      <c r="U32" s="137">
        <f t="shared" si="6"/>
        <v>0</v>
      </c>
      <c r="V32" s="137">
        <f t="shared" si="6"/>
        <v>0</v>
      </c>
      <c r="W32" s="137">
        <f t="shared" si="6"/>
        <v>0</v>
      </c>
      <c r="X32" s="137">
        <f t="shared" si="6"/>
        <v>0</v>
      </c>
      <c r="Y32" s="137">
        <f t="shared" si="6"/>
        <v>0</v>
      </c>
      <c r="Z32" s="137">
        <f t="shared" si="6"/>
        <v>0</v>
      </c>
      <c r="AA32" s="137">
        <f t="shared" si="6"/>
        <v>0</v>
      </c>
      <c r="AB32" s="137">
        <f t="shared" si="6"/>
        <v>0</v>
      </c>
      <c r="AC32" s="137">
        <f t="shared" si="6"/>
        <v>0</v>
      </c>
      <c r="AD32" s="137">
        <f t="shared" si="6"/>
        <v>0</v>
      </c>
      <c r="AE32" s="137">
        <f t="shared" si="6"/>
        <v>0</v>
      </c>
      <c r="AF32" s="137">
        <f t="shared" si="6"/>
        <v>0</v>
      </c>
      <c r="AG32" s="137">
        <f t="shared" si="6"/>
        <v>0</v>
      </c>
      <c r="AH32" s="137">
        <f t="shared" si="6"/>
        <v>0</v>
      </c>
      <c r="AI32" s="137">
        <f t="shared" si="6"/>
        <v>0</v>
      </c>
      <c r="AJ32" s="137">
        <f t="shared" si="6"/>
        <v>0</v>
      </c>
      <c r="AK32" s="137">
        <f t="shared" si="6"/>
        <v>0</v>
      </c>
      <c r="AL32" s="137">
        <f t="shared" si="6"/>
        <v>0</v>
      </c>
      <c r="AM32" s="137">
        <f t="shared" si="6"/>
        <v>0</v>
      </c>
      <c r="AN32" s="137">
        <f>AN28+AN30</f>
        <v>0</v>
      </c>
      <c r="AP32" s="137">
        <f>AP28+AP30</f>
        <v>0</v>
      </c>
      <c r="AR32" s="137">
        <f>SUM(K32:AP32)</f>
        <v>0</v>
      </c>
      <c r="AT32" s="9" t="s">
        <v>458</v>
      </c>
      <c r="BC32" s="21"/>
    </row>
    <row r="33" spans="1:55" ht="9.9" customHeight="1" x14ac:dyDescent="0.3">
      <c r="A33" s="148" t="str">
        <f t="shared" si="2"/>
        <v/>
      </c>
      <c r="B33" s="135" t="b">
        <v>1</v>
      </c>
      <c r="C33" s="188" t="s">
        <v>385</v>
      </c>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36"/>
      <c r="AT33" s="136"/>
      <c r="AU33" s="136"/>
      <c r="AV33" s="136"/>
      <c r="AW33" s="136"/>
      <c r="AX33" s="136"/>
      <c r="AY33" s="136"/>
      <c r="AZ33" s="136"/>
      <c r="BC33" s="21"/>
    </row>
    <row r="34" spans="1:55" ht="20.100000000000001" customHeight="1" x14ac:dyDescent="0.3">
      <c r="A34" s="148" t="str">
        <f t="shared" si="2"/>
        <v/>
      </c>
      <c r="B34" s="135" t="b">
        <v>1</v>
      </c>
      <c r="C34" s="188" t="s">
        <v>385</v>
      </c>
      <c r="G34" s="348" t="s">
        <v>453</v>
      </c>
      <c r="H34" s="348"/>
      <c r="I34" s="348"/>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C34" s="21"/>
    </row>
    <row r="35" spans="1:55" ht="30" customHeight="1" x14ac:dyDescent="0.3">
      <c r="A35" s="148" t="str">
        <f t="shared" si="2"/>
        <v/>
      </c>
      <c r="B35" s="135" t="b">
        <v>1</v>
      </c>
      <c r="C35" s="188" t="s">
        <v>385</v>
      </c>
      <c r="G35" s="326" t="s">
        <v>452</v>
      </c>
      <c r="H35" s="326"/>
      <c r="I35" s="326"/>
      <c r="J35" s="326"/>
      <c r="K35" s="326"/>
      <c r="L35" s="326"/>
      <c r="M35" s="326"/>
      <c r="N35" s="326"/>
      <c r="O35" s="326"/>
      <c r="P35" s="326"/>
      <c r="Q35" s="326"/>
      <c r="R35" s="326"/>
      <c r="S35" s="326"/>
      <c r="T35" s="326"/>
      <c r="U35" s="326"/>
      <c r="V35" s="326"/>
      <c r="W35" s="326"/>
      <c r="X35" s="326"/>
      <c r="Y35" s="326"/>
      <c r="Z35" s="326"/>
      <c r="AA35" s="326"/>
      <c r="AB35" s="326"/>
      <c r="AC35" s="326"/>
      <c r="AD35" s="326"/>
      <c r="AE35" s="326"/>
      <c r="AF35" s="326"/>
      <c r="AG35" s="326"/>
      <c r="AH35" s="326"/>
      <c r="AI35" s="326"/>
      <c r="AJ35" s="326"/>
      <c r="AK35" s="326"/>
      <c r="AL35" s="326"/>
      <c r="AM35" s="326"/>
      <c r="AN35" s="326"/>
      <c r="AO35" s="326"/>
      <c r="AP35" s="326"/>
      <c r="AQ35" s="326"/>
      <c r="AR35" s="326"/>
      <c r="AS35" s="326"/>
      <c r="AT35" s="326"/>
      <c r="AU35" s="136"/>
      <c r="AV35" s="136"/>
      <c r="AW35" s="136"/>
      <c r="AX35" s="136"/>
      <c r="AY35" s="136"/>
      <c r="AZ35" s="136"/>
      <c r="BC35" s="21"/>
    </row>
    <row r="36" spans="1:55" ht="20.100000000000001" customHeight="1" thickBot="1" x14ac:dyDescent="0.35">
      <c r="A36" s="148" t="str">
        <f t="shared" si="2"/>
        <v/>
      </c>
      <c r="B36" s="135" t="b">
        <v>1</v>
      </c>
      <c r="C36" s="188" t="s">
        <v>385</v>
      </c>
      <c r="BC36" s="21"/>
    </row>
    <row r="37" spans="1:55" ht="24.9" customHeight="1" thickBot="1" x14ac:dyDescent="0.35">
      <c r="A37" s="149" t="str">
        <f t="shared" si="2"/>
        <v/>
      </c>
      <c r="B37" s="135" t="b">
        <v>1</v>
      </c>
      <c r="C37" s="188" t="s">
        <v>386</v>
      </c>
      <c r="F37" s="6" t="s">
        <v>591</v>
      </c>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C37" s="21"/>
    </row>
    <row r="38" spans="1:55" ht="9.9" customHeight="1" x14ac:dyDescent="0.3">
      <c r="A38" s="149" t="str">
        <f t="shared" si="2"/>
        <v/>
      </c>
      <c r="B38" s="135" t="b">
        <v>1</v>
      </c>
      <c r="C38" s="188" t="s">
        <v>386</v>
      </c>
      <c r="BC38" s="21"/>
    </row>
    <row r="39" spans="1:55" ht="20.100000000000001" customHeight="1" x14ac:dyDescent="0.3">
      <c r="A39" s="149" t="str">
        <f t="shared" si="2"/>
        <v/>
      </c>
      <c r="B39" s="135" t="b">
        <v>1</v>
      </c>
      <c r="C39" s="188" t="s">
        <v>386</v>
      </c>
      <c r="H39" s="132"/>
      <c r="I39" s="231" t="s">
        <v>590</v>
      </c>
      <c r="K39" s="11" t="str">
        <f>IF(K$2,IF(K40=K147,"OK","Error"),"")</f>
        <v/>
      </c>
      <c r="L39" s="11" t="str">
        <f t="shared" ref="L39:AP39" si="7">IF(L$2,IF(L40=L147,"OK","Error"),"")</f>
        <v/>
      </c>
      <c r="M39" s="11" t="str">
        <f t="shared" si="7"/>
        <v/>
      </c>
      <c r="N39" s="11" t="str">
        <f t="shared" si="7"/>
        <v/>
      </c>
      <c r="O39" s="11" t="str">
        <f t="shared" si="7"/>
        <v/>
      </c>
      <c r="P39" s="11" t="str">
        <f t="shared" si="7"/>
        <v/>
      </c>
      <c r="Q39" s="11" t="str">
        <f t="shared" si="7"/>
        <v/>
      </c>
      <c r="R39" s="11" t="str">
        <f t="shared" si="7"/>
        <v/>
      </c>
      <c r="S39" s="11" t="str">
        <f t="shared" si="7"/>
        <v/>
      </c>
      <c r="T39" s="11" t="str">
        <f t="shared" si="7"/>
        <v/>
      </c>
      <c r="U39" s="11" t="str">
        <f t="shared" si="7"/>
        <v/>
      </c>
      <c r="V39" s="11" t="str">
        <f t="shared" si="7"/>
        <v/>
      </c>
      <c r="W39" s="11" t="str">
        <f t="shared" si="7"/>
        <v/>
      </c>
      <c r="X39" s="11" t="str">
        <f t="shared" si="7"/>
        <v/>
      </c>
      <c r="Y39" s="11" t="str">
        <f t="shared" si="7"/>
        <v/>
      </c>
      <c r="Z39" s="11" t="str">
        <f t="shared" si="7"/>
        <v/>
      </c>
      <c r="AA39" s="11" t="str">
        <f t="shared" si="7"/>
        <v/>
      </c>
      <c r="AB39" s="11" t="str">
        <f t="shared" si="7"/>
        <v/>
      </c>
      <c r="AC39" s="11" t="str">
        <f t="shared" si="7"/>
        <v/>
      </c>
      <c r="AD39" s="11" t="str">
        <f t="shared" si="7"/>
        <v/>
      </c>
      <c r="AE39" s="11" t="str">
        <f t="shared" si="7"/>
        <v/>
      </c>
      <c r="AF39" s="11" t="str">
        <f t="shared" si="7"/>
        <v/>
      </c>
      <c r="AG39" s="11" t="str">
        <f t="shared" si="7"/>
        <v/>
      </c>
      <c r="AH39" s="11" t="str">
        <f t="shared" si="7"/>
        <v/>
      </c>
      <c r="AI39" s="11" t="str">
        <f t="shared" si="7"/>
        <v/>
      </c>
      <c r="AJ39" s="11" t="str">
        <f t="shared" si="7"/>
        <v/>
      </c>
      <c r="AK39" s="11" t="str">
        <f t="shared" si="7"/>
        <v/>
      </c>
      <c r="AL39" s="11" t="str">
        <f t="shared" si="7"/>
        <v/>
      </c>
      <c r="AM39" s="11" t="str">
        <f t="shared" si="7"/>
        <v/>
      </c>
      <c r="AN39" s="11" t="str">
        <f t="shared" si="7"/>
        <v/>
      </c>
      <c r="AP39" s="11" t="str">
        <f t="shared" si="7"/>
        <v>OK</v>
      </c>
      <c r="AT39" s="11" t="str">
        <f>IF(AT$2,IF(AT40=AT147,"OK","Error"),"")</f>
        <v>OK</v>
      </c>
      <c r="AV39" s="216"/>
      <c r="AW39" s="217" t="s">
        <v>4</v>
      </c>
      <c r="AX39" s="218" t="s">
        <v>456</v>
      </c>
      <c r="AY39" s="218">
        <v>2</v>
      </c>
      <c r="AZ39" s="218">
        <v>3</v>
      </c>
      <c r="BC39" s="21"/>
    </row>
    <row r="40" spans="1:55" ht="20.100000000000001" hidden="1" customHeight="1" x14ac:dyDescent="0.3">
      <c r="A40" s="149" t="str">
        <f t="shared" si="2"/>
        <v>H</v>
      </c>
      <c r="B40" s="156" t="b">
        <f>OR(Rows_Switch="All",H40&lt;&gt;"")</f>
        <v>0</v>
      </c>
      <c r="C40" s="188" t="s">
        <v>386</v>
      </c>
      <c r="G40" s="219" t="str">
        <f>IF($AW40,INDEX('05_DPS_Input'!H$12:H$111,$AX40),"")</f>
        <v/>
      </c>
      <c r="H40" s="219" t="str">
        <f>IF($AW40,INDEX('05_DPS_Input'!I$12:I$111,$AX40),"")</f>
        <v/>
      </c>
      <c r="I40" s="227" t="str">
        <f>IF($AW40,INDEX('05_DPS_Input'!M$12:M$111,$AX40),"")</f>
        <v/>
      </c>
      <c r="J40" s="220"/>
      <c r="K40" s="221">
        <f t="shared" ref="K40:AN40" si="8">SUM(K148:K247)</f>
        <v>0</v>
      </c>
      <c r="L40" s="221">
        <f t="shared" si="8"/>
        <v>0</v>
      </c>
      <c r="M40" s="221">
        <f t="shared" si="8"/>
        <v>0</v>
      </c>
      <c r="N40" s="221">
        <f t="shared" si="8"/>
        <v>0</v>
      </c>
      <c r="O40" s="221">
        <f t="shared" si="8"/>
        <v>0</v>
      </c>
      <c r="P40" s="221">
        <f t="shared" si="8"/>
        <v>0</v>
      </c>
      <c r="Q40" s="221">
        <f t="shared" si="8"/>
        <v>0</v>
      </c>
      <c r="R40" s="221">
        <f t="shared" si="8"/>
        <v>0</v>
      </c>
      <c r="S40" s="221">
        <f t="shared" si="8"/>
        <v>0</v>
      </c>
      <c r="T40" s="221">
        <f t="shared" si="8"/>
        <v>0</v>
      </c>
      <c r="U40" s="221">
        <f t="shared" si="8"/>
        <v>0</v>
      </c>
      <c r="V40" s="221">
        <f t="shared" si="8"/>
        <v>0</v>
      </c>
      <c r="W40" s="221">
        <f t="shared" si="8"/>
        <v>0</v>
      </c>
      <c r="X40" s="221">
        <f t="shared" si="8"/>
        <v>0</v>
      </c>
      <c r="Y40" s="221">
        <f t="shared" si="8"/>
        <v>0</v>
      </c>
      <c r="Z40" s="221">
        <f t="shared" si="8"/>
        <v>0</v>
      </c>
      <c r="AA40" s="221">
        <f t="shared" si="8"/>
        <v>0</v>
      </c>
      <c r="AB40" s="221">
        <f t="shared" si="8"/>
        <v>0</v>
      </c>
      <c r="AC40" s="221">
        <f t="shared" si="8"/>
        <v>0</v>
      </c>
      <c r="AD40" s="221">
        <f t="shared" si="8"/>
        <v>0</v>
      </c>
      <c r="AE40" s="221">
        <f t="shared" si="8"/>
        <v>0</v>
      </c>
      <c r="AF40" s="221">
        <f t="shared" si="8"/>
        <v>0</v>
      </c>
      <c r="AG40" s="221">
        <f t="shared" si="8"/>
        <v>0</v>
      </c>
      <c r="AH40" s="221">
        <f t="shared" si="8"/>
        <v>0</v>
      </c>
      <c r="AI40" s="221">
        <f t="shared" si="8"/>
        <v>0</v>
      </c>
      <c r="AJ40" s="221">
        <f t="shared" si="8"/>
        <v>0</v>
      </c>
      <c r="AK40" s="221">
        <f t="shared" si="8"/>
        <v>0</v>
      </c>
      <c r="AL40" s="221">
        <f t="shared" si="8"/>
        <v>0</v>
      </c>
      <c r="AM40" s="221">
        <f t="shared" si="8"/>
        <v>0</v>
      </c>
      <c r="AN40" s="221">
        <f t="shared" si="8"/>
        <v>0</v>
      </c>
      <c r="AO40" s="224"/>
      <c r="AP40" s="221">
        <f>SUM(AP148:AP247)</f>
        <v>0</v>
      </c>
      <c r="AQ40" s="224"/>
      <c r="AR40" s="225">
        <f>SUM(K40:AP40)</f>
        <v>0</v>
      </c>
      <c r="AS40" s="224"/>
      <c r="AT40" s="221">
        <f>SUM(AT148:AT247)</f>
        <v>0</v>
      </c>
      <c r="AV40" s="214">
        <v>1</v>
      </c>
      <c r="AW40" s="215" t="b">
        <f t="shared" ref="AW40:AW71" si="9">AV40&lt;=DPSinput_CountRep</f>
        <v>0</v>
      </c>
      <c r="AX40" s="214" t="str">
        <f>IF(AW40,MATCH(AV40,'05_DPS_Input'!$AK$12:$AK$111,0),"")</f>
        <v/>
      </c>
      <c r="AY40" s="214"/>
      <c r="AZ40" s="214"/>
      <c r="BC40" s="21"/>
    </row>
    <row r="41" spans="1:55" ht="20.100000000000001" hidden="1" customHeight="1" x14ac:dyDescent="0.3">
      <c r="A41" s="149" t="str">
        <f t="shared" ref="A41:A104" si="10">IF(AND(HLOOKUP(C41,RowRangeVis_Lookup,2,FALSE),B41),"","H")</f>
        <v>H</v>
      </c>
      <c r="B41" s="156" t="b">
        <f t="shared" ref="B41:B104" si="11">OR(Rows_Switch="All",H41&lt;&gt;"")</f>
        <v>0</v>
      </c>
      <c r="C41" s="188" t="s">
        <v>386</v>
      </c>
      <c r="G41" s="226" t="str">
        <f>IF($AW41,INDEX('05_DPS_Input'!H$12:H$111,$AX41),"")</f>
        <v/>
      </c>
      <c r="H41" s="226" t="str">
        <f>IF($AW41,INDEX('05_DPS_Input'!I$12:I$111,$AX41),"")</f>
        <v/>
      </c>
      <c r="I41" s="228" t="str">
        <f>IF($AW41,INDEX('05_DPS_Input'!M$12:M$111,$AX41),"")</f>
        <v/>
      </c>
      <c r="J41" s="222"/>
      <c r="K41" s="223" t="str">
        <f t="shared" ref="K41:T50" si="12">IF($I41=2,SUMIF($AY$148:$AY$247,$G41,K$148:K$247),IF($I41=3,SUMIF($AZ$148:$AZ$247,$G41,K$148:K$247),""))</f>
        <v/>
      </c>
      <c r="L41" s="223" t="str">
        <f t="shared" si="12"/>
        <v/>
      </c>
      <c r="M41" s="223" t="str">
        <f t="shared" si="12"/>
        <v/>
      </c>
      <c r="N41" s="223" t="str">
        <f t="shared" si="12"/>
        <v/>
      </c>
      <c r="O41" s="223" t="str">
        <f t="shared" si="12"/>
        <v/>
      </c>
      <c r="P41" s="223" t="str">
        <f t="shared" si="12"/>
        <v/>
      </c>
      <c r="Q41" s="223" t="str">
        <f t="shared" si="12"/>
        <v/>
      </c>
      <c r="R41" s="223" t="str">
        <f t="shared" si="12"/>
        <v/>
      </c>
      <c r="S41" s="223" t="str">
        <f t="shared" si="12"/>
        <v/>
      </c>
      <c r="T41" s="223" t="str">
        <f t="shared" si="12"/>
        <v/>
      </c>
      <c r="U41" s="223" t="str">
        <f t="shared" ref="U41:AD50" si="13">IF($I41=2,SUMIF($AY$148:$AY$247,$G41,U$148:U$247),IF($I41=3,SUMIF($AZ$148:$AZ$247,$G41,U$148:U$247),""))</f>
        <v/>
      </c>
      <c r="V41" s="223" t="str">
        <f t="shared" si="13"/>
        <v/>
      </c>
      <c r="W41" s="223" t="str">
        <f t="shared" si="13"/>
        <v/>
      </c>
      <c r="X41" s="223" t="str">
        <f t="shared" si="13"/>
        <v/>
      </c>
      <c r="Y41" s="223" t="str">
        <f t="shared" si="13"/>
        <v/>
      </c>
      <c r="Z41" s="223" t="str">
        <f t="shared" si="13"/>
        <v/>
      </c>
      <c r="AA41" s="223" t="str">
        <f t="shared" si="13"/>
        <v/>
      </c>
      <c r="AB41" s="223" t="str">
        <f t="shared" si="13"/>
        <v/>
      </c>
      <c r="AC41" s="223" t="str">
        <f t="shared" si="13"/>
        <v/>
      </c>
      <c r="AD41" s="223" t="str">
        <f t="shared" si="13"/>
        <v/>
      </c>
      <c r="AE41" s="223" t="str">
        <f t="shared" ref="AE41:AN50" si="14">IF($I41=2,SUMIF($AY$148:$AY$247,$G41,AE$148:AE$247),IF($I41=3,SUMIF($AZ$148:$AZ$247,$G41,AE$148:AE$247),""))</f>
        <v/>
      </c>
      <c r="AF41" s="223" t="str">
        <f t="shared" si="14"/>
        <v/>
      </c>
      <c r="AG41" s="223" t="str">
        <f t="shared" si="14"/>
        <v/>
      </c>
      <c r="AH41" s="223" t="str">
        <f t="shared" si="14"/>
        <v/>
      </c>
      <c r="AI41" s="223" t="str">
        <f t="shared" si="14"/>
        <v/>
      </c>
      <c r="AJ41" s="223" t="str">
        <f t="shared" si="14"/>
        <v/>
      </c>
      <c r="AK41" s="223" t="str">
        <f t="shared" si="14"/>
        <v/>
      </c>
      <c r="AL41" s="223" t="str">
        <f t="shared" si="14"/>
        <v/>
      </c>
      <c r="AM41" s="223" t="str">
        <f t="shared" si="14"/>
        <v/>
      </c>
      <c r="AN41" s="223" t="str">
        <f t="shared" si="14"/>
        <v/>
      </c>
      <c r="AO41" s="222"/>
      <c r="AP41" s="223" t="str">
        <f t="shared" ref="AP41:AP72" si="15">IF($I41=2,SUMIF($AY$148:$AY$247,$G41,AP$148:AP$247),IF($I41=3,SUMIF($AZ$148:$AZ$247,$G41,AP$148:AP$247),""))</f>
        <v/>
      </c>
      <c r="AQ41" s="222"/>
      <c r="AR41" s="223">
        <f t="shared" ref="AR41:AR104" si="16">SUM(K41:AP41)</f>
        <v>0</v>
      </c>
      <c r="AS41" s="222"/>
      <c r="AT41" s="223" t="str">
        <f t="shared" ref="AT41:AT72" si="17">IF($I41=2,SUMIF($AY$148:$AY$247,$G41,AT$148:AT$247),IF($I41=3,SUMIF($AZ$148:$AZ$247,$G41,AT$148:AT$247),""))</f>
        <v/>
      </c>
      <c r="AV41" s="131">
        <v>2</v>
      </c>
      <c r="AW41" s="126" t="b">
        <f t="shared" si="9"/>
        <v>0</v>
      </c>
      <c r="AX41" s="214" t="str">
        <f>IF(AW41,MATCH(AV41,'05_DPS_Input'!$AK$12:$AK$111,0),"")</f>
        <v/>
      </c>
      <c r="AY41" s="131"/>
      <c r="AZ41" s="131"/>
      <c r="BC41" s="21"/>
    </row>
    <row r="42" spans="1:55" ht="20.100000000000001" hidden="1" customHeight="1" x14ac:dyDescent="0.3">
      <c r="A42" s="149" t="str">
        <f t="shared" si="10"/>
        <v>H</v>
      </c>
      <c r="B42" s="156" t="b">
        <f t="shared" si="11"/>
        <v>0</v>
      </c>
      <c r="C42" s="188" t="s">
        <v>386</v>
      </c>
      <c r="G42" s="226" t="str">
        <f>IF($AW42,INDEX('05_DPS_Input'!H$12:H$111,$AX42),"")</f>
        <v/>
      </c>
      <c r="H42" s="226" t="str">
        <f>IF($AW42,INDEX('05_DPS_Input'!I$12:I$111,$AX42),"")</f>
        <v/>
      </c>
      <c r="I42" s="228" t="str">
        <f>IF($AW42,INDEX('05_DPS_Input'!M$12:M$111,$AX42),"")</f>
        <v/>
      </c>
      <c r="J42" s="222"/>
      <c r="K42" s="223" t="str">
        <f t="shared" si="12"/>
        <v/>
      </c>
      <c r="L42" s="223" t="str">
        <f t="shared" si="12"/>
        <v/>
      </c>
      <c r="M42" s="223" t="str">
        <f t="shared" si="12"/>
        <v/>
      </c>
      <c r="N42" s="223" t="str">
        <f t="shared" si="12"/>
        <v/>
      </c>
      <c r="O42" s="223" t="str">
        <f t="shared" si="12"/>
        <v/>
      </c>
      <c r="P42" s="223" t="str">
        <f t="shared" si="12"/>
        <v/>
      </c>
      <c r="Q42" s="223" t="str">
        <f t="shared" si="12"/>
        <v/>
      </c>
      <c r="R42" s="223" t="str">
        <f t="shared" si="12"/>
        <v/>
      </c>
      <c r="S42" s="223" t="str">
        <f t="shared" si="12"/>
        <v/>
      </c>
      <c r="T42" s="223" t="str">
        <f t="shared" si="12"/>
        <v/>
      </c>
      <c r="U42" s="223" t="str">
        <f t="shared" si="13"/>
        <v/>
      </c>
      <c r="V42" s="223" t="str">
        <f t="shared" si="13"/>
        <v/>
      </c>
      <c r="W42" s="223" t="str">
        <f t="shared" si="13"/>
        <v/>
      </c>
      <c r="X42" s="223" t="str">
        <f t="shared" si="13"/>
        <v/>
      </c>
      <c r="Y42" s="223" t="str">
        <f t="shared" si="13"/>
        <v/>
      </c>
      <c r="Z42" s="223" t="str">
        <f t="shared" si="13"/>
        <v/>
      </c>
      <c r="AA42" s="223" t="str">
        <f t="shared" si="13"/>
        <v/>
      </c>
      <c r="AB42" s="223" t="str">
        <f t="shared" si="13"/>
        <v/>
      </c>
      <c r="AC42" s="223" t="str">
        <f t="shared" si="13"/>
        <v/>
      </c>
      <c r="AD42" s="223" t="str">
        <f t="shared" si="13"/>
        <v/>
      </c>
      <c r="AE42" s="223" t="str">
        <f t="shared" si="14"/>
        <v/>
      </c>
      <c r="AF42" s="223" t="str">
        <f t="shared" si="14"/>
        <v/>
      </c>
      <c r="AG42" s="223" t="str">
        <f t="shared" si="14"/>
        <v/>
      </c>
      <c r="AH42" s="223" t="str">
        <f t="shared" si="14"/>
        <v/>
      </c>
      <c r="AI42" s="223" t="str">
        <f t="shared" si="14"/>
        <v/>
      </c>
      <c r="AJ42" s="223" t="str">
        <f t="shared" si="14"/>
        <v/>
      </c>
      <c r="AK42" s="223" t="str">
        <f t="shared" si="14"/>
        <v/>
      </c>
      <c r="AL42" s="223" t="str">
        <f t="shared" si="14"/>
        <v/>
      </c>
      <c r="AM42" s="223" t="str">
        <f t="shared" si="14"/>
        <v/>
      </c>
      <c r="AN42" s="223" t="str">
        <f t="shared" si="14"/>
        <v/>
      </c>
      <c r="AO42" s="222"/>
      <c r="AP42" s="223" t="str">
        <f t="shared" si="15"/>
        <v/>
      </c>
      <c r="AQ42" s="222"/>
      <c r="AR42" s="223">
        <f t="shared" si="16"/>
        <v>0</v>
      </c>
      <c r="AS42" s="222"/>
      <c r="AT42" s="223" t="str">
        <f t="shared" si="17"/>
        <v/>
      </c>
      <c r="AV42" s="131">
        <v>3</v>
      </c>
      <c r="AW42" s="126" t="b">
        <f t="shared" si="9"/>
        <v>0</v>
      </c>
      <c r="AX42" s="214" t="str">
        <f>IF(AW42,MATCH(AV42,'05_DPS_Input'!$AK$12:$AK$111,0),"")</f>
        <v/>
      </c>
      <c r="AY42" s="131"/>
      <c r="AZ42" s="131"/>
      <c r="BC42" s="21"/>
    </row>
    <row r="43" spans="1:55" ht="20.100000000000001" hidden="1" customHeight="1" x14ac:dyDescent="0.3">
      <c r="A43" s="149" t="str">
        <f t="shared" si="10"/>
        <v>H</v>
      </c>
      <c r="B43" s="156" t="b">
        <f t="shared" si="11"/>
        <v>0</v>
      </c>
      <c r="C43" s="188" t="s">
        <v>386</v>
      </c>
      <c r="G43" s="226" t="str">
        <f>IF($AW43,INDEX('05_DPS_Input'!H$12:H$111,$AX43),"")</f>
        <v/>
      </c>
      <c r="H43" s="226" t="str">
        <f>IF($AW43,INDEX('05_DPS_Input'!I$12:I$111,$AX43),"")</f>
        <v/>
      </c>
      <c r="I43" s="228" t="str">
        <f>IF($AW43,INDEX('05_DPS_Input'!M$12:M$111,$AX43),"")</f>
        <v/>
      </c>
      <c r="J43" s="222"/>
      <c r="K43" s="223" t="str">
        <f t="shared" si="12"/>
        <v/>
      </c>
      <c r="L43" s="223" t="str">
        <f t="shared" si="12"/>
        <v/>
      </c>
      <c r="M43" s="223" t="str">
        <f t="shared" si="12"/>
        <v/>
      </c>
      <c r="N43" s="223" t="str">
        <f t="shared" si="12"/>
        <v/>
      </c>
      <c r="O43" s="223" t="str">
        <f t="shared" si="12"/>
        <v/>
      </c>
      <c r="P43" s="223" t="str">
        <f t="shared" si="12"/>
        <v/>
      </c>
      <c r="Q43" s="223" t="str">
        <f t="shared" si="12"/>
        <v/>
      </c>
      <c r="R43" s="223" t="str">
        <f t="shared" si="12"/>
        <v/>
      </c>
      <c r="S43" s="223" t="str">
        <f t="shared" si="12"/>
        <v/>
      </c>
      <c r="T43" s="223" t="str">
        <f t="shared" si="12"/>
        <v/>
      </c>
      <c r="U43" s="223" t="str">
        <f t="shared" si="13"/>
        <v/>
      </c>
      <c r="V43" s="223" t="str">
        <f t="shared" si="13"/>
        <v/>
      </c>
      <c r="W43" s="223" t="str">
        <f t="shared" si="13"/>
        <v/>
      </c>
      <c r="X43" s="223" t="str">
        <f t="shared" si="13"/>
        <v/>
      </c>
      <c r="Y43" s="223" t="str">
        <f t="shared" si="13"/>
        <v/>
      </c>
      <c r="Z43" s="223" t="str">
        <f t="shared" si="13"/>
        <v/>
      </c>
      <c r="AA43" s="223" t="str">
        <f t="shared" si="13"/>
        <v/>
      </c>
      <c r="AB43" s="223" t="str">
        <f t="shared" si="13"/>
        <v/>
      </c>
      <c r="AC43" s="223" t="str">
        <f t="shared" si="13"/>
        <v/>
      </c>
      <c r="AD43" s="223" t="str">
        <f t="shared" si="13"/>
        <v/>
      </c>
      <c r="AE43" s="223" t="str">
        <f t="shared" si="14"/>
        <v/>
      </c>
      <c r="AF43" s="223" t="str">
        <f t="shared" si="14"/>
        <v/>
      </c>
      <c r="AG43" s="223" t="str">
        <f t="shared" si="14"/>
        <v/>
      </c>
      <c r="AH43" s="223" t="str">
        <f t="shared" si="14"/>
        <v/>
      </c>
      <c r="AI43" s="223" t="str">
        <f t="shared" si="14"/>
        <v/>
      </c>
      <c r="AJ43" s="223" t="str">
        <f t="shared" si="14"/>
        <v/>
      </c>
      <c r="AK43" s="223" t="str">
        <f t="shared" si="14"/>
        <v/>
      </c>
      <c r="AL43" s="223" t="str">
        <f t="shared" si="14"/>
        <v/>
      </c>
      <c r="AM43" s="223" t="str">
        <f t="shared" si="14"/>
        <v/>
      </c>
      <c r="AN43" s="223" t="str">
        <f t="shared" si="14"/>
        <v/>
      </c>
      <c r="AO43" s="222"/>
      <c r="AP43" s="223" t="str">
        <f t="shared" si="15"/>
        <v/>
      </c>
      <c r="AQ43" s="222"/>
      <c r="AR43" s="223">
        <f t="shared" si="16"/>
        <v>0</v>
      </c>
      <c r="AS43" s="222"/>
      <c r="AT43" s="223" t="str">
        <f t="shared" si="17"/>
        <v/>
      </c>
      <c r="AV43" s="131">
        <v>4</v>
      </c>
      <c r="AW43" s="126" t="b">
        <f t="shared" si="9"/>
        <v>0</v>
      </c>
      <c r="AX43" s="214" t="str">
        <f>IF(AW43,MATCH(AV43,'05_DPS_Input'!$AK$12:$AK$111,0),"")</f>
        <v/>
      </c>
      <c r="AY43" s="131"/>
      <c r="AZ43" s="131"/>
      <c r="BC43" s="21"/>
    </row>
    <row r="44" spans="1:55" ht="20.100000000000001" hidden="1" customHeight="1" x14ac:dyDescent="0.3">
      <c r="A44" s="149" t="str">
        <f t="shared" si="10"/>
        <v>H</v>
      </c>
      <c r="B44" s="156" t="b">
        <f t="shared" si="11"/>
        <v>0</v>
      </c>
      <c r="C44" s="188" t="s">
        <v>386</v>
      </c>
      <c r="G44" s="226" t="str">
        <f>IF($AW44,INDEX('05_DPS_Input'!H$12:H$111,$AX44),"")</f>
        <v/>
      </c>
      <c r="H44" s="226" t="str">
        <f>IF($AW44,INDEX('05_DPS_Input'!I$12:I$111,$AX44),"")</f>
        <v/>
      </c>
      <c r="I44" s="228" t="str">
        <f>IF($AW44,INDEX('05_DPS_Input'!M$12:M$111,$AX44),"")</f>
        <v/>
      </c>
      <c r="J44" s="222"/>
      <c r="K44" s="223" t="str">
        <f t="shared" si="12"/>
        <v/>
      </c>
      <c r="L44" s="223" t="str">
        <f t="shared" si="12"/>
        <v/>
      </c>
      <c r="M44" s="223" t="str">
        <f t="shared" si="12"/>
        <v/>
      </c>
      <c r="N44" s="223" t="str">
        <f t="shared" si="12"/>
        <v/>
      </c>
      <c r="O44" s="223" t="str">
        <f t="shared" si="12"/>
        <v/>
      </c>
      <c r="P44" s="223" t="str">
        <f t="shared" si="12"/>
        <v/>
      </c>
      <c r="Q44" s="223" t="str">
        <f t="shared" si="12"/>
        <v/>
      </c>
      <c r="R44" s="223" t="str">
        <f t="shared" si="12"/>
        <v/>
      </c>
      <c r="S44" s="223" t="str">
        <f t="shared" si="12"/>
        <v/>
      </c>
      <c r="T44" s="223" t="str">
        <f t="shared" si="12"/>
        <v/>
      </c>
      <c r="U44" s="223" t="str">
        <f t="shared" si="13"/>
        <v/>
      </c>
      <c r="V44" s="223" t="str">
        <f t="shared" si="13"/>
        <v/>
      </c>
      <c r="W44" s="223" t="str">
        <f t="shared" si="13"/>
        <v/>
      </c>
      <c r="X44" s="223" t="str">
        <f t="shared" si="13"/>
        <v/>
      </c>
      <c r="Y44" s="223" t="str">
        <f t="shared" si="13"/>
        <v/>
      </c>
      <c r="Z44" s="223" t="str">
        <f t="shared" si="13"/>
        <v/>
      </c>
      <c r="AA44" s="223" t="str">
        <f t="shared" si="13"/>
        <v/>
      </c>
      <c r="AB44" s="223" t="str">
        <f t="shared" si="13"/>
        <v/>
      </c>
      <c r="AC44" s="223" t="str">
        <f t="shared" si="13"/>
        <v/>
      </c>
      <c r="AD44" s="223" t="str">
        <f t="shared" si="13"/>
        <v/>
      </c>
      <c r="AE44" s="223" t="str">
        <f t="shared" si="14"/>
        <v/>
      </c>
      <c r="AF44" s="223" t="str">
        <f t="shared" si="14"/>
        <v/>
      </c>
      <c r="AG44" s="223" t="str">
        <f t="shared" si="14"/>
        <v/>
      </c>
      <c r="AH44" s="223" t="str">
        <f t="shared" si="14"/>
        <v/>
      </c>
      <c r="AI44" s="223" t="str">
        <f t="shared" si="14"/>
        <v/>
      </c>
      <c r="AJ44" s="223" t="str">
        <f t="shared" si="14"/>
        <v/>
      </c>
      <c r="AK44" s="223" t="str">
        <f t="shared" si="14"/>
        <v/>
      </c>
      <c r="AL44" s="223" t="str">
        <f t="shared" si="14"/>
        <v/>
      </c>
      <c r="AM44" s="223" t="str">
        <f t="shared" si="14"/>
        <v/>
      </c>
      <c r="AN44" s="223" t="str">
        <f t="shared" si="14"/>
        <v/>
      </c>
      <c r="AO44" s="222"/>
      <c r="AP44" s="223" t="str">
        <f t="shared" si="15"/>
        <v/>
      </c>
      <c r="AQ44" s="222"/>
      <c r="AR44" s="223">
        <f t="shared" si="16"/>
        <v>0</v>
      </c>
      <c r="AS44" s="222"/>
      <c r="AT44" s="223" t="str">
        <f t="shared" si="17"/>
        <v/>
      </c>
      <c r="AV44" s="131">
        <v>5</v>
      </c>
      <c r="AW44" s="126" t="b">
        <f t="shared" si="9"/>
        <v>0</v>
      </c>
      <c r="AX44" s="214" t="str">
        <f>IF(AW44,MATCH(AV44,'05_DPS_Input'!$AK$12:$AK$111,0),"")</f>
        <v/>
      </c>
      <c r="AY44" s="131"/>
      <c r="AZ44" s="131"/>
      <c r="BC44" s="21"/>
    </row>
    <row r="45" spans="1:55" ht="20.100000000000001" hidden="1" customHeight="1" x14ac:dyDescent="0.3">
      <c r="A45" s="149" t="str">
        <f t="shared" si="10"/>
        <v>H</v>
      </c>
      <c r="B45" s="156" t="b">
        <f t="shared" si="11"/>
        <v>0</v>
      </c>
      <c r="C45" s="188" t="s">
        <v>386</v>
      </c>
      <c r="G45" s="226" t="str">
        <f>IF($AW45,INDEX('05_DPS_Input'!H$12:H$111,$AX45),"")</f>
        <v/>
      </c>
      <c r="H45" s="226" t="str">
        <f>IF($AW45,INDEX('05_DPS_Input'!I$12:I$111,$AX45),"")</f>
        <v/>
      </c>
      <c r="I45" s="228" t="str">
        <f>IF($AW45,INDEX('05_DPS_Input'!M$12:M$111,$AX45),"")</f>
        <v/>
      </c>
      <c r="J45" s="222"/>
      <c r="K45" s="223" t="str">
        <f t="shared" si="12"/>
        <v/>
      </c>
      <c r="L45" s="223" t="str">
        <f t="shared" si="12"/>
        <v/>
      </c>
      <c r="M45" s="223" t="str">
        <f t="shared" si="12"/>
        <v/>
      </c>
      <c r="N45" s="223" t="str">
        <f t="shared" si="12"/>
        <v/>
      </c>
      <c r="O45" s="223" t="str">
        <f t="shared" si="12"/>
        <v/>
      </c>
      <c r="P45" s="223" t="str">
        <f t="shared" si="12"/>
        <v/>
      </c>
      <c r="Q45" s="223" t="str">
        <f t="shared" si="12"/>
        <v/>
      </c>
      <c r="R45" s="223" t="str">
        <f t="shared" si="12"/>
        <v/>
      </c>
      <c r="S45" s="223" t="str">
        <f t="shared" si="12"/>
        <v/>
      </c>
      <c r="T45" s="223" t="str">
        <f t="shared" si="12"/>
        <v/>
      </c>
      <c r="U45" s="223" t="str">
        <f t="shared" si="13"/>
        <v/>
      </c>
      <c r="V45" s="223" t="str">
        <f t="shared" si="13"/>
        <v/>
      </c>
      <c r="W45" s="223" t="str">
        <f t="shared" si="13"/>
        <v/>
      </c>
      <c r="X45" s="223" t="str">
        <f t="shared" si="13"/>
        <v/>
      </c>
      <c r="Y45" s="223" t="str">
        <f t="shared" si="13"/>
        <v/>
      </c>
      <c r="Z45" s="223" t="str">
        <f t="shared" si="13"/>
        <v/>
      </c>
      <c r="AA45" s="223" t="str">
        <f t="shared" si="13"/>
        <v/>
      </c>
      <c r="AB45" s="223" t="str">
        <f t="shared" si="13"/>
        <v/>
      </c>
      <c r="AC45" s="223" t="str">
        <f t="shared" si="13"/>
        <v/>
      </c>
      <c r="AD45" s="223" t="str">
        <f t="shared" si="13"/>
        <v/>
      </c>
      <c r="AE45" s="223" t="str">
        <f t="shared" si="14"/>
        <v/>
      </c>
      <c r="AF45" s="223" t="str">
        <f t="shared" si="14"/>
        <v/>
      </c>
      <c r="AG45" s="223" t="str">
        <f t="shared" si="14"/>
        <v/>
      </c>
      <c r="AH45" s="223" t="str">
        <f t="shared" si="14"/>
        <v/>
      </c>
      <c r="AI45" s="223" t="str">
        <f t="shared" si="14"/>
        <v/>
      </c>
      <c r="AJ45" s="223" t="str">
        <f t="shared" si="14"/>
        <v/>
      </c>
      <c r="AK45" s="223" t="str">
        <f t="shared" si="14"/>
        <v/>
      </c>
      <c r="AL45" s="223" t="str">
        <f t="shared" si="14"/>
        <v/>
      </c>
      <c r="AM45" s="223" t="str">
        <f t="shared" si="14"/>
        <v/>
      </c>
      <c r="AN45" s="223" t="str">
        <f t="shared" si="14"/>
        <v/>
      </c>
      <c r="AO45" s="222"/>
      <c r="AP45" s="223" t="str">
        <f t="shared" si="15"/>
        <v/>
      </c>
      <c r="AQ45" s="222"/>
      <c r="AR45" s="223">
        <f t="shared" si="16"/>
        <v>0</v>
      </c>
      <c r="AS45" s="222"/>
      <c r="AT45" s="223" t="str">
        <f t="shared" si="17"/>
        <v/>
      </c>
      <c r="AV45" s="131">
        <v>6</v>
      </c>
      <c r="AW45" s="126" t="b">
        <f t="shared" si="9"/>
        <v>0</v>
      </c>
      <c r="AX45" s="214" t="str">
        <f>IF(AW45,MATCH(AV45,'05_DPS_Input'!$AK$12:$AK$111,0),"")</f>
        <v/>
      </c>
      <c r="AY45" s="131"/>
      <c r="AZ45" s="131"/>
      <c r="BC45" s="21"/>
    </row>
    <row r="46" spans="1:55" ht="20.100000000000001" hidden="1" customHeight="1" x14ac:dyDescent="0.3">
      <c r="A46" s="149" t="str">
        <f t="shared" si="10"/>
        <v>H</v>
      </c>
      <c r="B46" s="156" t="b">
        <f t="shared" si="11"/>
        <v>0</v>
      </c>
      <c r="C46" s="188" t="s">
        <v>386</v>
      </c>
      <c r="G46" s="226" t="str">
        <f>IF($AW46,INDEX('05_DPS_Input'!H$12:H$111,$AX46),"")</f>
        <v/>
      </c>
      <c r="H46" s="226" t="str">
        <f>IF($AW46,INDEX('05_DPS_Input'!I$12:I$111,$AX46),"")</f>
        <v/>
      </c>
      <c r="I46" s="228" t="str">
        <f>IF($AW46,INDEX('05_DPS_Input'!M$12:M$111,$AX46),"")</f>
        <v/>
      </c>
      <c r="J46" s="222"/>
      <c r="K46" s="223" t="str">
        <f t="shared" si="12"/>
        <v/>
      </c>
      <c r="L46" s="223" t="str">
        <f t="shared" si="12"/>
        <v/>
      </c>
      <c r="M46" s="223" t="str">
        <f t="shared" si="12"/>
        <v/>
      </c>
      <c r="N46" s="223" t="str">
        <f t="shared" si="12"/>
        <v/>
      </c>
      <c r="O46" s="223" t="str">
        <f t="shared" si="12"/>
        <v/>
      </c>
      <c r="P46" s="223" t="str">
        <f t="shared" si="12"/>
        <v/>
      </c>
      <c r="Q46" s="223" t="str">
        <f t="shared" si="12"/>
        <v/>
      </c>
      <c r="R46" s="223" t="str">
        <f t="shared" si="12"/>
        <v/>
      </c>
      <c r="S46" s="223" t="str">
        <f t="shared" si="12"/>
        <v/>
      </c>
      <c r="T46" s="223" t="str">
        <f t="shared" si="12"/>
        <v/>
      </c>
      <c r="U46" s="223" t="str">
        <f t="shared" si="13"/>
        <v/>
      </c>
      <c r="V46" s="223" t="str">
        <f t="shared" si="13"/>
        <v/>
      </c>
      <c r="W46" s="223" t="str">
        <f t="shared" si="13"/>
        <v/>
      </c>
      <c r="X46" s="223" t="str">
        <f t="shared" si="13"/>
        <v/>
      </c>
      <c r="Y46" s="223" t="str">
        <f t="shared" si="13"/>
        <v/>
      </c>
      <c r="Z46" s="223" t="str">
        <f t="shared" si="13"/>
        <v/>
      </c>
      <c r="AA46" s="223" t="str">
        <f t="shared" si="13"/>
        <v/>
      </c>
      <c r="AB46" s="223" t="str">
        <f t="shared" si="13"/>
        <v/>
      </c>
      <c r="AC46" s="223" t="str">
        <f t="shared" si="13"/>
        <v/>
      </c>
      <c r="AD46" s="223" t="str">
        <f t="shared" si="13"/>
        <v/>
      </c>
      <c r="AE46" s="223" t="str">
        <f t="shared" si="14"/>
        <v/>
      </c>
      <c r="AF46" s="223" t="str">
        <f t="shared" si="14"/>
        <v/>
      </c>
      <c r="AG46" s="223" t="str">
        <f t="shared" si="14"/>
        <v/>
      </c>
      <c r="AH46" s="223" t="str">
        <f t="shared" si="14"/>
        <v/>
      </c>
      <c r="AI46" s="223" t="str">
        <f t="shared" si="14"/>
        <v/>
      </c>
      <c r="AJ46" s="223" t="str">
        <f t="shared" si="14"/>
        <v/>
      </c>
      <c r="AK46" s="223" t="str">
        <f t="shared" si="14"/>
        <v/>
      </c>
      <c r="AL46" s="223" t="str">
        <f t="shared" si="14"/>
        <v/>
      </c>
      <c r="AM46" s="223" t="str">
        <f t="shared" si="14"/>
        <v/>
      </c>
      <c r="AN46" s="223" t="str">
        <f t="shared" si="14"/>
        <v/>
      </c>
      <c r="AO46" s="222"/>
      <c r="AP46" s="223" t="str">
        <f t="shared" si="15"/>
        <v/>
      </c>
      <c r="AQ46" s="222"/>
      <c r="AR46" s="223">
        <f t="shared" si="16"/>
        <v>0</v>
      </c>
      <c r="AS46" s="222"/>
      <c r="AT46" s="223" t="str">
        <f t="shared" si="17"/>
        <v/>
      </c>
      <c r="AV46" s="131">
        <v>7</v>
      </c>
      <c r="AW46" s="126" t="b">
        <f t="shared" si="9"/>
        <v>0</v>
      </c>
      <c r="AX46" s="214" t="str">
        <f>IF(AW46,MATCH(AV46,'05_DPS_Input'!$AK$12:$AK$111,0),"")</f>
        <v/>
      </c>
      <c r="AY46" s="131"/>
      <c r="AZ46" s="131"/>
      <c r="BC46" s="21"/>
    </row>
    <row r="47" spans="1:55" ht="20.100000000000001" hidden="1" customHeight="1" x14ac:dyDescent="0.3">
      <c r="A47" s="149" t="str">
        <f t="shared" si="10"/>
        <v>H</v>
      </c>
      <c r="B47" s="156" t="b">
        <f t="shared" si="11"/>
        <v>0</v>
      </c>
      <c r="C47" s="188" t="s">
        <v>386</v>
      </c>
      <c r="G47" s="226" t="str">
        <f>IF($AW47,INDEX('05_DPS_Input'!H$12:H$111,$AX47),"")</f>
        <v/>
      </c>
      <c r="H47" s="226" t="str">
        <f>IF($AW47,INDEX('05_DPS_Input'!I$12:I$111,$AX47),"")</f>
        <v/>
      </c>
      <c r="I47" s="228" t="str">
        <f>IF($AW47,INDEX('05_DPS_Input'!M$12:M$111,$AX47),"")</f>
        <v/>
      </c>
      <c r="J47" s="222"/>
      <c r="K47" s="223" t="str">
        <f t="shared" si="12"/>
        <v/>
      </c>
      <c r="L47" s="223" t="str">
        <f t="shared" si="12"/>
        <v/>
      </c>
      <c r="M47" s="223" t="str">
        <f t="shared" si="12"/>
        <v/>
      </c>
      <c r="N47" s="223" t="str">
        <f t="shared" si="12"/>
        <v/>
      </c>
      <c r="O47" s="223" t="str">
        <f t="shared" si="12"/>
        <v/>
      </c>
      <c r="P47" s="223" t="str">
        <f t="shared" si="12"/>
        <v/>
      </c>
      <c r="Q47" s="223" t="str">
        <f t="shared" si="12"/>
        <v/>
      </c>
      <c r="R47" s="223" t="str">
        <f t="shared" si="12"/>
        <v/>
      </c>
      <c r="S47" s="223" t="str">
        <f t="shared" si="12"/>
        <v/>
      </c>
      <c r="T47" s="223" t="str">
        <f t="shared" si="12"/>
        <v/>
      </c>
      <c r="U47" s="223" t="str">
        <f t="shared" si="13"/>
        <v/>
      </c>
      <c r="V47" s="223" t="str">
        <f t="shared" si="13"/>
        <v/>
      </c>
      <c r="W47" s="223" t="str">
        <f t="shared" si="13"/>
        <v/>
      </c>
      <c r="X47" s="223" t="str">
        <f t="shared" si="13"/>
        <v/>
      </c>
      <c r="Y47" s="223" t="str">
        <f t="shared" si="13"/>
        <v/>
      </c>
      <c r="Z47" s="223" t="str">
        <f t="shared" si="13"/>
        <v/>
      </c>
      <c r="AA47" s="223" t="str">
        <f t="shared" si="13"/>
        <v/>
      </c>
      <c r="AB47" s="223" t="str">
        <f t="shared" si="13"/>
        <v/>
      </c>
      <c r="AC47" s="223" t="str">
        <f t="shared" si="13"/>
        <v/>
      </c>
      <c r="AD47" s="223" t="str">
        <f t="shared" si="13"/>
        <v/>
      </c>
      <c r="AE47" s="223" t="str">
        <f t="shared" si="14"/>
        <v/>
      </c>
      <c r="AF47" s="223" t="str">
        <f t="shared" si="14"/>
        <v/>
      </c>
      <c r="AG47" s="223" t="str">
        <f t="shared" si="14"/>
        <v/>
      </c>
      <c r="AH47" s="223" t="str">
        <f t="shared" si="14"/>
        <v/>
      </c>
      <c r="AI47" s="223" t="str">
        <f t="shared" si="14"/>
        <v/>
      </c>
      <c r="AJ47" s="223" t="str">
        <f t="shared" si="14"/>
        <v/>
      </c>
      <c r="AK47" s="223" t="str">
        <f t="shared" si="14"/>
        <v/>
      </c>
      <c r="AL47" s="223" t="str">
        <f t="shared" si="14"/>
        <v/>
      </c>
      <c r="AM47" s="223" t="str">
        <f t="shared" si="14"/>
        <v/>
      </c>
      <c r="AN47" s="223" t="str">
        <f t="shared" si="14"/>
        <v/>
      </c>
      <c r="AO47" s="222"/>
      <c r="AP47" s="223" t="str">
        <f t="shared" si="15"/>
        <v/>
      </c>
      <c r="AQ47" s="222"/>
      <c r="AR47" s="223">
        <f t="shared" si="16"/>
        <v>0</v>
      </c>
      <c r="AS47" s="222"/>
      <c r="AT47" s="223" t="str">
        <f t="shared" si="17"/>
        <v/>
      </c>
      <c r="AV47" s="131">
        <v>8</v>
      </c>
      <c r="AW47" s="126" t="b">
        <f t="shared" si="9"/>
        <v>0</v>
      </c>
      <c r="AX47" s="214" t="str">
        <f>IF(AW47,MATCH(AV47,'05_DPS_Input'!$AK$12:$AK$111,0),"")</f>
        <v/>
      </c>
      <c r="AY47" s="131"/>
      <c r="AZ47" s="131"/>
      <c r="BC47" s="21"/>
    </row>
    <row r="48" spans="1:55" ht="20.100000000000001" hidden="1" customHeight="1" x14ac:dyDescent="0.3">
      <c r="A48" s="149" t="str">
        <f t="shared" si="10"/>
        <v>H</v>
      </c>
      <c r="B48" s="156" t="b">
        <f t="shared" si="11"/>
        <v>0</v>
      </c>
      <c r="C48" s="188" t="s">
        <v>386</v>
      </c>
      <c r="G48" s="226" t="str">
        <f>IF($AW48,INDEX('05_DPS_Input'!H$12:H$111,$AX48),"")</f>
        <v/>
      </c>
      <c r="H48" s="226" t="str">
        <f>IF($AW48,INDEX('05_DPS_Input'!I$12:I$111,$AX48),"")</f>
        <v/>
      </c>
      <c r="I48" s="228" t="str">
        <f>IF($AW48,INDEX('05_DPS_Input'!M$12:M$111,$AX48),"")</f>
        <v/>
      </c>
      <c r="J48" s="222"/>
      <c r="K48" s="223" t="str">
        <f t="shared" si="12"/>
        <v/>
      </c>
      <c r="L48" s="223" t="str">
        <f t="shared" si="12"/>
        <v/>
      </c>
      <c r="M48" s="223" t="str">
        <f t="shared" si="12"/>
        <v/>
      </c>
      <c r="N48" s="223" t="str">
        <f t="shared" si="12"/>
        <v/>
      </c>
      <c r="O48" s="223" t="str">
        <f t="shared" si="12"/>
        <v/>
      </c>
      <c r="P48" s="223" t="str">
        <f t="shared" si="12"/>
        <v/>
      </c>
      <c r="Q48" s="223" t="str">
        <f t="shared" si="12"/>
        <v/>
      </c>
      <c r="R48" s="223" t="str">
        <f t="shared" si="12"/>
        <v/>
      </c>
      <c r="S48" s="223" t="str">
        <f t="shared" si="12"/>
        <v/>
      </c>
      <c r="T48" s="223" t="str">
        <f t="shared" si="12"/>
        <v/>
      </c>
      <c r="U48" s="223" t="str">
        <f t="shared" si="13"/>
        <v/>
      </c>
      <c r="V48" s="223" t="str">
        <f t="shared" si="13"/>
        <v/>
      </c>
      <c r="W48" s="223" t="str">
        <f t="shared" si="13"/>
        <v/>
      </c>
      <c r="X48" s="223" t="str">
        <f t="shared" si="13"/>
        <v/>
      </c>
      <c r="Y48" s="223" t="str">
        <f t="shared" si="13"/>
        <v/>
      </c>
      <c r="Z48" s="223" t="str">
        <f t="shared" si="13"/>
        <v/>
      </c>
      <c r="AA48" s="223" t="str">
        <f t="shared" si="13"/>
        <v/>
      </c>
      <c r="AB48" s="223" t="str">
        <f t="shared" si="13"/>
        <v/>
      </c>
      <c r="AC48" s="223" t="str">
        <f t="shared" si="13"/>
        <v/>
      </c>
      <c r="AD48" s="223" t="str">
        <f t="shared" si="13"/>
        <v/>
      </c>
      <c r="AE48" s="223" t="str">
        <f t="shared" si="14"/>
        <v/>
      </c>
      <c r="AF48" s="223" t="str">
        <f t="shared" si="14"/>
        <v/>
      </c>
      <c r="AG48" s="223" t="str">
        <f t="shared" si="14"/>
        <v/>
      </c>
      <c r="AH48" s="223" t="str">
        <f t="shared" si="14"/>
        <v/>
      </c>
      <c r="AI48" s="223" t="str">
        <f t="shared" si="14"/>
        <v/>
      </c>
      <c r="AJ48" s="223" t="str">
        <f t="shared" si="14"/>
        <v/>
      </c>
      <c r="AK48" s="223" t="str">
        <f t="shared" si="14"/>
        <v/>
      </c>
      <c r="AL48" s="223" t="str">
        <f t="shared" si="14"/>
        <v/>
      </c>
      <c r="AM48" s="223" t="str">
        <f t="shared" si="14"/>
        <v/>
      </c>
      <c r="AN48" s="223" t="str">
        <f t="shared" si="14"/>
        <v/>
      </c>
      <c r="AO48" s="222"/>
      <c r="AP48" s="223" t="str">
        <f t="shared" si="15"/>
        <v/>
      </c>
      <c r="AQ48" s="222"/>
      <c r="AR48" s="223">
        <f t="shared" si="16"/>
        <v>0</v>
      </c>
      <c r="AS48" s="222"/>
      <c r="AT48" s="223" t="str">
        <f t="shared" si="17"/>
        <v/>
      </c>
      <c r="AV48" s="131">
        <v>9</v>
      </c>
      <c r="AW48" s="126" t="b">
        <f t="shared" si="9"/>
        <v>0</v>
      </c>
      <c r="AX48" s="214" t="str">
        <f>IF(AW48,MATCH(AV48,'05_DPS_Input'!$AK$12:$AK$111,0),"")</f>
        <v/>
      </c>
      <c r="AY48" s="131"/>
      <c r="AZ48" s="131"/>
      <c r="BC48" s="21"/>
    </row>
    <row r="49" spans="1:55" ht="20.100000000000001" hidden="1" customHeight="1" x14ac:dyDescent="0.3">
      <c r="A49" s="149" t="str">
        <f t="shared" si="10"/>
        <v>H</v>
      </c>
      <c r="B49" s="156" t="b">
        <f t="shared" si="11"/>
        <v>0</v>
      </c>
      <c r="C49" s="188" t="s">
        <v>386</v>
      </c>
      <c r="G49" s="226" t="str">
        <f>IF($AW49,INDEX('05_DPS_Input'!H$12:H$111,$AX49),"")</f>
        <v/>
      </c>
      <c r="H49" s="226" t="str">
        <f>IF($AW49,INDEX('05_DPS_Input'!I$12:I$111,$AX49),"")</f>
        <v/>
      </c>
      <c r="I49" s="228" t="str">
        <f>IF($AW49,INDEX('05_DPS_Input'!M$12:M$111,$AX49),"")</f>
        <v/>
      </c>
      <c r="J49" s="222"/>
      <c r="K49" s="223" t="str">
        <f t="shared" si="12"/>
        <v/>
      </c>
      <c r="L49" s="223" t="str">
        <f t="shared" si="12"/>
        <v/>
      </c>
      <c r="M49" s="223" t="str">
        <f t="shared" si="12"/>
        <v/>
      </c>
      <c r="N49" s="223" t="str">
        <f t="shared" si="12"/>
        <v/>
      </c>
      <c r="O49" s="223" t="str">
        <f t="shared" si="12"/>
        <v/>
      </c>
      <c r="P49" s="223" t="str">
        <f t="shared" si="12"/>
        <v/>
      </c>
      <c r="Q49" s="223" t="str">
        <f t="shared" si="12"/>
        <v/>
      </c>
      <c r="R49" s="223" t="str">
        <f t="shared" si="12"/>
        <v/>
      </c>
      <c r="S49" s="223" t="str">
        <f t="shared" si="12"/>
        <v/>
      </c>
      <c r="T49" s="223" t="str">
        <f t="shared" si="12"/>
        <v/>
      </c>
      <c r="U49" s="223" t="str">
        <f t="shared" si="13"/>
        <v/>
      </c>
      <c r="V49" s="223" t="str">
        <f t="shared" si="13"/>
        <v/>
      </c>
      <c r="W49" s="223" t="str">
        <f t="shared" si="13"/>
        <v/>
      </c>
      <c r="X49" s="223" t="str">
        <f t="shared" si="13"/>
        <v/>
      </c>
      <c r="Y49" s="223" t="str">
        <f t="shared" si="13"/>
        <v/>
      </c>
      <c r="Z49" s="223" t="str">
        <f t="shared" si="13"/>
        <v/>
      </c>
      <c r="AA49" s="223" t="str">
        <f t="shared" si="13"/>
        <v/>
      </c>
      <c r="AB49" s="223" t="str">
        <f t="shared" si="13"/>
        <v/>
      </c>
      <c r="AC49" s="223" t="str">
        <f t="shared" si="13"/>
        <v/>
      </c>
      <c r="AD49" s="223" t="str">
        <f t="shared" si="13"/>
        <v/>
      </c>
      <c r="AE49" s="223" t="str">
        <f t="shared" si="14"/>
        <v/>
      </c>
      <c r="AF49" s="223" t="str">
        <f t="shared" si="14"/>
        <v/>
      </c>
      <c r="AG49" s="223" t="str">
        <f t="shared" si="14"/>
        <v/>
      </c>
      <c r="AH49" s="223" t="str">
        <f t="shared" si="14"/>
        <v/>
      </c>
      <c r="AI49" s="223" t="str">
        <f t="shared" si="14"/>
        <v/>
      </c>
      <c r="AJ49" s="223" t="str">
        <f t="shared" si="14"/>
        <v/>
      </c>
      <c r="AK49" s="223" t="str">
        <f t="shared" si="14"/>
        <v/>
      </c>
      <c r="AL49" s="223" t="str">
        <f t="shared" si="14"/>
        <v/>
      </c>
      <c r="AM49" s="223" t="str">
        <f t="shared" si="14"/>
        <v/>
      </c>
      <c r="AN49" s="223" t="str">
        <f t="shared" si="14"/>
        <v/>
      </c>
      <c r="AO49" s="222"/>
      <c r="AP49" s="223" t="str">
        <f t="shared" si="15"/>
        <v/>
      </c>
      <c r="AQ49" s="222"/>
      <c r="AR49" s="223">
        <f t="shared" si="16"/>
        <v>0</v>
      </c>
      <c r="AS49" s="222"/>
      <c r="AT49" s="223" t="str">
        <f t="shared" si="17"/>
        <v/>
      </c>
      <c r="AV49" s="131">
        <v>10</v>
      </c>
      <c r="AW49" s="126" t="b">
        <f t="shared" si="9"/>
        <v>0</v>
      </c>
      <c r="AX49" s="214" t="str">
        <f>IF(AW49,MATCH(AV49,'05_DPS_Input'!$AK$12:$AK$111,0),"")</f>
        <v/>
      </c>
      <c r="AY49" s="131"/>
      <c r="AZ49" s="131"/>
      <c r="BC49" s="21"/>
    </row>
    <row r="50" spans="1:55" ht="20.100000000000001" hidden="1" customHeight="1" x14ac:dyDescent="0.3">
      <c r="A50" s="149" t="str">
        <f t="shared" si="10"/>
        <v>H</v>
      </c>
      <c r="B50" s="156" t="b">
        <f t="shared" si="11"/>
        <v>0</v>
      </c>
      <c r="C50" s="188" t="s">
        <v>386</v>
      </c>
      <c r="G50" s="226" t="str">
        <f>IF($AW50,INDEX('05_DPS_Input'!H$12:H$111,$AX50),"")</f>
        <v/>
      </c>
      <c r="H50" s="226" t="str">
        <f>IF($AW50,INDEX('05_DPS_Input'!I$12:I$111,$AX50),"")</f>
        <v/>
      </c>
      <c r="I50" s="228" t="str">
        <f>IF($AW50,INDEX('05_DPS_Input'!M$12:M$111,$AX50),"")</f>
        <v/>
      </c>
      <c r="J50" s="222"/>
      <c r="K50" s="223" t="str">
        <f t="shared" si="12"/>
        <v/>
      </c>
      <c r="L50" s="223" t="str">
        <f t="shared" si="12"/>
        <v/>
      </c>
      <c r="M50" s="223" t="str">
        <f t="shared" si="12"/>
        <v/>
      </c>
      <c r="N50" s="223" t="str">
        <f t="shared" si="12"/>
        <v/>
      </c>
      <c r="O50" s="223" t="str">
        <f t="shared" si="12"/>
        <v/>
      </c>
      <c r="P50" s="223" t="str">
        <f t="shared" si="12"/>
        <v/>
      </c>
      <c r="Q50" s="223" t="str">
        <f t="shared" si="12"/>
        <v/>
      </c>
      <c r="R50" s="223" t="str">
        <f t="shared" si="12"/>
        <v/>
      </c>
      <c r="S50" s="223" t="str">
        <f t="shared" si="12"/>
        <v/>
      </c>
      <c r="T50" s="223" t="str">
        <f t="shared" si="12"/>
        <v/>
      </c>
      <c r="U50" s="223" t="str">
        <f t="shared" si="13"/>
        <v/>
      </c>
      <c r="V50" s="223" t="str">
        <f t="shared" si="13"/>
        <v/>
      </c>
      <c r="W50" s="223" t="str">
        <f t="shared" si="13"/>
        <v/>
      </c>
      <c r="X50" s="223" t="str">
        <f t="shared" si="13"/>
        <v/>
      </c>
      <c r="Y50" s="223" t="str">
        <f t="shared" si="13"/>
        <v/>
      </c>
      <c r="Z50" s="223" t="str">
        <f t="shared" si="13"/>
        <v/>
      </c>
      <c r="AA50" s="223" t="str">
        <f t="shared" si="13"/>
        <v/>
      </c>
      <c r="AB50" s="223" t="str">
        <f t="shared" si="13"/>
        <v/>
      </c>
      <c r="AC50" s="223" t="str">
        <f t="shared" si="13"/>
        <v/>
      </c>
      <c r="AD50" s="223" t="str">
        <f t="shared" si="13"/>
        <v/>
      </c>
      <c r="AE50" s="223" t="str">
        <f t="shared" si="14"/>
        <v/>
      </c>
      <c r="AF50" s="223" t="str">
        <f t="shared" si="14"/>
        <v/>
      </c>
      <c r="AG50" s="223" t="str">
        <f t="shared" si="14"/>
        <v/>
      </c>
      <c r="AH50" s="223" t="str">
        <f t="shared" si="14"/>
        <v/>
      </c>
      <c r="AI50" s="223" t="str">
        <f t="shared" si="14"/>
        <v/>
      </c>
      <c r="AJ50" s="223" t="str">
        <f t="shared" si="14"/>
        <v/>
      </c>
      <c r="AK50" s="223" t="str">
        <f t="shared" si="14"/>
        <v/>
      </c>
      <c r="AL50" s="223" t="str">
        <f t="shared" si="14"/>
        <v/>
      </c>
      <c r="AM50" s="223" t="str">
        <f t="shared" si="14"/>
        <v/>
      </c>
      <c r="AN50" s="223" t="str">
        <f t="shared" si="14"/>
        <v/>
      </c>
      <c r="AO50" s="222"/>
      <c r="AP50" s="223" t="str">
        <f t="shared" si="15"/>
        <v/>
      </c>
      <c r="AQ50" s="222"/>
      <c r="AR50" s="223">
        <f t="shared" si="16"/>
        <v>0</v>
      </c>
      <c r="AS50" s="222"/>
      <c r="AT50" s="223" t="str">
        <f t="shared" si="17"/>
        <v/>
      </c>
      <c r="AV50" s="131">
        <v>11</v>
      </c>
      <c r="AW50" s="126" t="b">
        <f t="shared" si="9"/>
        <v>0</v>
      </c>
      <c r="AX50" s="214" t="str">
        <f>IF(AW50,MATCH(AV50,'05_DPS_Input'!$AK$12:$AK$111,0),"")</f>
        <v/>
      </c>
      <c r="AY50" s="131"/>
      <c r="AZ50" s="131"/>
      <c r="BC50" s="21"/>
    </row>
    <row r="51" spans="1:55" ht="20.100000000000001" hidden="1" customHeight="1" x14ac:dyDescent="0.3">
      <c r="A51" s="149" t="str">
        <f t="shared" si="10"/>
        <v>H</v>
      </c>
      <c r="B51" s="156" t="b">
        <f t="shared" si="11"/>
        <v>0</v>
      </c>
      <c r="C51" s="188" t="s">
        <v>386</v>
      </c>
      <c r="G51" s="226" t="str">
        <f>IF($AW51,INDEX('05_DPS_Input'!H$12:H$111,$AX51),"")</f>
        <v/>
      </c>
      <c r="H51" s="226" t="str">
        <f>IF($AW51,INDEX('05_DPS_Input'!I$12:I$111,$AX51),"")</f>
        <v/>
      </c>
      <c r="I51" s="228" t="str">
        <f>IF($AW51,INDEX('05_DPS_Input'!M$12:M$111,$AX51),"")</f>
        <v/>
      </c>
      <c r="J51" s="222"/>
      <c r="K51" s="223" t="str">
        <f t="shared" ref="K51:T60" si="18">IF($I51=2,SUMIF($AY$148:$AY$247,$G51,K$148:K$247),IF($I51=3,SUMIF($AZ$148:$AZ$247,$G51,K$148:K$247),""))</f>
        <v/>
      </c>
      <c r="L51" s="223" t="str">
        <f t="shared" si="18"/>
        <v/>
      </c>
      <c r="M51" s="223" t="str">
        <f t="shared" si="18"/>
        <v/>
      </c>
      <c r="N51" s="223" t="str">
        <f t="shared" si="18"/>
        <v/>
      </c>
      <c r="O51" s="223" t="str">
        <f t="shared" si="18"/>
        <v/>
      </c>
      <c r="P51" s="223" t="str">
        <f t="shared" si="18"/>
        <v/>
      </c>
      <c r="Q51" s="223" t="str">
        <f t="shared" si="18"/>
        <v/>
      </c>
      <c r="R51" s="223" t="str">
        <f t="shared" si="18"/>
        <v/>
      </c>
      <c r="S51" s="223" t="str">
        <f t="shared" si="18"/>
        <v/>
      </c>
      <c r="T51" s="223" t="str">
        <f t="shared" si="18"/>
        <v/>
      </c>
      <c r="U51" s="223" t="str">
        <f t="shared" ref="U51:AD60" si="19">IF($I51=2,SUMIF($AY$148:$AY$247,$G51,U$148:U$247),IF($I51=3,SUMIF($AZ$148:$AZ$247,$G51,U$148:U$247),""))</f>
        <v/>
      </c>
      <c r="V51" s="223" t="str">
        <f t="shared" si="19"/>
        <v/>
      </c>
      <c r="W51" s="223" t="str">
        <f t="shared" si="19"/>
        <v/>
      </c>
      <c r="X51" s="223" t="str">
        <f t="shared" si="19"/>
        <v/>
      </c>
      <c r="Y51" s="223" t="str">
        <f t="shared" si="19"/>
        <v/>
      </c>
      <c r="Z51" s="223" t="str">
        <f t="shared" si="19"/>
        <v/>
      </c>
      <c r="AA51" s="223" t="str">
        <f t="shared" si="19"/>
        <v/>
      </c>
      <c r="AB51" s="223" t="str">
        <f t="shared" si="19"/>
        <v/>
      </c>
      <c r="AC51" s="223" t="str">
        <f t="shared" si="19"/>
        <v/>
      </c>
      <c r="AD51" s="223" t="str">
        <f t="shared" si="19"/>
        <v/>
      </c>
      <c r="AE51" s="223" t="str">
        <f t="shared" ref="AE51:AN60" si="20">IF($I51=2,SUMIF($AY$148:$AY$247,$G51,AE$148:AE$247),IF($I51=3,SUMIF($AZ$148:$AZ$247,$G51,AE$148:AE$247),""))</f>
        <v/>
      </c>
      <c r="AF51" s="223" t="str">
        <f t="shared" si="20"/>
        <v/>
      </c>
      <c r="AG51" s="223" t="str">
        <f t="shared" si="20"/>
        <v/>
      </c>
      <c r="AH51" s="223" t="str">
        <f t="shared" si="20"/>
        <v/>
      </c>
      <c r="AI51" s="223" t="str">
        <f t="shared" si="20"/>
        <v/>
      </c>
      <c r="AJ51" s="223" t="str">
        <f t="shared" si="20"/>
        <v/>
      </c>
      <c r="AK51" s="223" t="str">
        <f t="shared" si="20"/>
        <v/>
      </c>
      <c r="AL51" s="223" t="str">
        <f t="shared" si="20"/>
        <v/>
      </c>
      <c r="AM51" s="223" t="str">
        <f t="shared" si="20"/>
        <v/>
      </c>
      <c r="AN51" s="223" t="str">
        <f t="shared" si="20"/>
        <v/>
      </c>
      <c r="AO51" s="222"/>
      <c r="AP51" s="223" t="str">
        <f t="shared" si="15"/>
        <v/>
      </c>
      <c r="AQ51" s="222"/>
      <c r="AR51" s="223">
        <f t="shared" si="16"/>
        <v>0</v>
      </c>
      <c r="AS51" s="222"/>
      <c r="AT51" s="223" t="str">
        <f t="shared" si="17"/>
        <v/>
      </c>
      <c r="AV51" s="131">
        <v>12</v>
      </c>
      <c r="AW51" s="126" t="b">
        <f t="shared" si="9"/>
        <v>0</v>
      </c>
      <c r="AX51" s="214" t="str">
        <f>IF(AW51,MATCH(AV51,'05_DPS_Input'!$AK$12:$AK$111,0),"")</f>
        <v/>
      </c>
      <c r="AY51" s="131"/>
      <c r="AZ51" s="131"/>
      <c r="BC51" s="21"/>
    </row>
    <row r="52" spans="1:55" ht="20.100000000000001" hidden="1" customHeight="1" x14ac:dyDescent="0.3">
      <c r="A52" s="149" t="str">
        <f t="shared" si="10"/>
        <v>H</v>
      </c>
      <c r="B52" s="156" t="b">
        <f t="shared" si="11"/>
        <v>0</v>
      </c>
      <c r="C52" s="188" t="s">
        <v>386</v>
      </c>
      <c r="G52" s="226" t="str">
        <f>IF($AW52,INDEX('05_DPS_Input'!H$12:H$111,$AX52),"")</f>
        <v/>
      </c>
      <c r="H52" s="226" t="str">
        <f>IF($AW52,INDEX('05_DPS_Input'!I$12:I$111,$AX52),"")</f>
        <v/>
      </c>
      <c r="I52" s="228" t="str">
        <f>IF($AW52,INDEX('05_DPS_Input'!M$12:M$111,$AX52),"")</f>
        <v/>
      </c>
      <c r="J52" s="222"/>
      <c r="K52" s="223" t="str">
        <f t="shared" si="18"/>
        <v/>
      </c>
      <c r="L52" s="223" t="str">
        <f t="shared" si="18"/>
        <v/>
      </c>
      <c r="M52" s="223" t="str">
        <f t="shared" si="18"/>
        <v/>
      </c>
      <c r="N52" s="223" t="str">
        <f t="shared" si="18"/>
        <v/>
      </c>
      <c r="O52" s="223" t="str">
        <f t="shared" si="18"/>
        <v/>
      </c>
      <c r="P52" s="223" t="str">
        <f t="shared" si="18"/>
        <v/>
      </c>
      <c r="Q52" s="223" t="str">
        <f t="shared" si="18"/>
        <v/>
      </c>
      <c r="R52" s="223" t="str">
        <f t="shared" si="18"/>
        <v/>
      </c>
      <c r="S52" s="223" t="str">
        <f t="shared" si="18"/>
        <v/>
      </c>
      <c r="T52" s="223" t="str">
        <f t="shared" si="18"/>
        <v/>
      </c>
      <c r="U52" s="223" t="str">
        <f t="shared" si="19"/>
        <v/>
      </c>
      <c r="V52" s="223" t="str">
        <f t="shared" si="19"/>
        <v/>
      </c>
      <c r="W52" s="223" t="str">
        <f t="shared" si="19"/>
        <v/>
      </c>
      <c r="X52" s="223" t="str">
        <f t="shared" si="19"/>
        <v/>
      </c>
      <c r="Y52" s="223" t="str">
        <f t="shared" si="19"/>
        <v/>
      </c>
      <c r="Z52" s="223" t="str">
        <f t="shared" si="19"/>
        <v/>
      </c>
      <c r="AA52" s="223" t="str">
        <f t="shared" si="19"/>
        <v/>
      </c>
      <c r="AB52" s="223" t="str">
        <f t="shared" si="19"/>
        <v/>
      </c>
      <c r="AC52" s="223" t="str">
        <f t="shared" si="19"/>
        <v/>
      </c>
      <c r="AD52" s="223" t="str">
        <f t="shared" si="19"/>
        <v/>
      </c>
      <c r="AE52" s="223" t="str">
        <f t="shared" si="20"/>
        <v/>
      </c>
      <c r="AF52" s="223" t="str">
        <f t="shared" si="20"/>
        <v/>
      </c>
      <c r="AG52" s="223" t="str">
        <f t="shared" si="20"/>
        <v/>
      </c>
      <c r="AH52" s="223" t="str">
        <f t="shared" si="20"/>
        <v/>
      </c>
      <c r="AI52" s="223" t="str">
        <f t="shared" si="20"/>
        <v/>
      </c>
      <c r="AJ52" s="223" t="str">
        <f t="shared" si="20"/>
        <v/>
      </c>
      <c r="AK52" s="223" t="str">
        <f t="shared" si="20"/>
        <v/>
      </c>
      <c r="AL52" s="223" t="str">
        <f t="shared" si="20"/>
        <v/>
      </c>
      <c r="AM52" s="223" t="str">
        <f t="shared" si="20"/>
        <v/>
      </c>
      <c r="AN52" s="223" t="str">
        <f t="shared" si="20"/>
        <v/>
      </c>
      <c r="AO52" s="222"/>
      <c r="AP52" s="223" t="str">
        <f t="shared" si="15"/>
        <v/>
      </c>
      <c r="AQ52" s="222"/>
      <c r="AR52" s="223">
        <f t="shared" si="16"/>
        <v>0</v>
      </c>
      <c r="AS52" s="222"/>
      <c r="AT52" s="223" t="str">
        <f t="shared" si="17"/>
        <v/>
      </c>
      <c r="AV52" s="131">
        <v>13</v>
      </c>
      <c r="AW52" s="126" t="b">
        <f t="shared" si="9"/>
        <v>0</v>
      </c>
      <c r="AX52" s="214" t="str">
        <f>IF(AW52,MATCH(AV52,'05_DPS_Input'!$AK$12:$AK$111,0),"")</f>
        <v/>
      </c>
      <c r="AY52" s="131"/>
      <c r="AZ52" s="131"/>
      <c r="BC52" s="21"/>
    </row>
    <row r="53" spans="1:55" ht="20.100000000000001" hidden="1" customHeight="1" x14ac:dyDescent="0.3">
      <c r="A53" s="149" t="str">
        <f t="shared" si="10"/>
        <v>H</v>
      </c>
      <c r="B53" s="156" t="b">
        <f t="shared" si="11"/>
        <v>0</v>
      </c>
      <c r="C53" s="188" t="s">
        <v>386</v>
      </c>
      <c r="G53" s="226" t="str">
        <f>IF($AW53,INDEX('05_DPS_Input'!H$12:H$111,$AX53),"")</f>
        <v/>
      </c>
      <c r="H53" s="226" t="str">
        <f>IF($AW53,INDEX('05_DPS_Input'!I$12:I$111,$AX53),"")</f>
        <v/>
      </c>
      <c r="I53" s="228" t="str">
        <f>IF($AW53,INDEX('05_DPS_Input'!M$12:M$111,$AX53),"")</f>
        <v/>
      </c>
      <c r="J53" s="222"/>
      <c r="K53" s="223" t="str">
        <f t="shared" si="18"/>
        <v/>
      </c>
      <c r="L53" s="223" t="str">
        <f t="shared" si="18"/>
        <v/>
      </c>
      <c r="M53" s="223" t="str">
        <f t="shared" si="18"/>
        <v/>
      </c>
      <c r="N53" s="223" t="str">
        <f t="shared" si="18"/>
        <v/>
      </c>
      <c r="O53" s="223" t="str">
        <f t="shared" si="18"/>
        <v/>
      </c>
      <c r="P53" s="223" t="str">
        <f t="shared" si="18"/>
        <v/>
      </c>
      <c r="Q53" s="223" t="str">
        <f t="shared" si="18"/>
        <v/>
      </c>
      <c r="R53" s="223" t="str">
        <f t="shared" si="18"/>
        <v/>
      </c>
      <c r="S53" s="223" t="str">
        <f t="shared" si="18"/>
        <v/>
      </c>
      <c r="T53" s="223" t="str">
        <f t="shared" si="18"/>
        <v/>
      </c>
      <c r="U53" s="223" t="str">
        <f t="shared" si="19"/>
        <v/>
      </c>
      <c r="V53" s="223" t="str">
        <f t="shared" si="19"/>
        <v/>
      </c>
      <c r="W53" s="223" t="str">
        <f t="shared" si="19"/>
        <v/>
      </c>
      <c r="X53" s="223" t="str">
        <f t="shared" si="19"/>
        <v/>
      </c>
      <c r="Y53" s="223" t="str">
        <f t="shared" si="19"/>
        <v/>
      </c>
      <c r="Z53" s="223" t="str">
        <f t="shared" si="19"/>
        <v/>
      </c>
      <c r="AA53" s="223" t="str">
        <f t="shared" si="19"/>
        <v/>
      </c>
      <c r="AB53" s="223" t="str">
        <f t="shared" si="19"/>
        <v/>
      </c>
      <c r="AC53" s="223" t="str">
        <f t="shared" si="19"/>
        <v/>
      </c>
      <c r="AD53" s="223" t="str">
        <f t="shared" si="19"/>
        <v/>
      </c>
      <c r="AE53" s="223" t="str">
        <f t="shared" si="20"/>
        <v/>
      </c>
      <c r="AF53" s="223" t="str">
        <f t="shared" si="20"/>
        <v/>
      </c>
      <c r="AG53" s="223" t="str">
        <f t="shared" si="20"/>
        <v/>
      </c>
      <c r="AH53" s="223" t="str">
        <f t="shared" si="20"/>
        <v/>
      </c>
      <c r="AI53" s="223" t="str">
        <f t="shared" si="20"/>
        <v/>
      </c>
      <c r="AJ53" s="223" t="str">
        <f t="shared" si="20"/>
        <v/>
      </c>
      <c r="AK53" s="223" t="str">
        <f t="shared" si="20"/>
        <v/>
      </c>
      <c r="AL53" s="223" t="str">
        <f t="shared" si="20"/>
        <v/>
      </c>
      <c r="AM53" s="223" t="str">
        <f t="shared" si="20"/>
        <v/>
      </c>
      <c r="AN53" s="223" t="str">
        <f t="shared" si="20"/>
        <v/>
      </c>
      <c r="AO53" s="222"/>
      <c r="AP53" s="223" t="str">
        <f t="shared" si="15"/>
        <v/>
      </c>
      <c r="AQ53" s="222"/>
      <c r="AR53" s="223">
        <f t="shared" si="16"/>
        <v>0</v>
      </c>
      <c r="AS53" s="222"/>
      <c r="AT53" s="223" t="str">
        <f t="shared" si="17"/>
        <v/>
      </c>
      <c r="AV53" s="131">
        <v>14</v>
      </c>
      <c r="AW53" s="126" t="b">
        <f t="shared" si="9"/>
        <v>0</v>
      </c>
      <c r="AX53" s="214" t="str">
        <f>IF(AW53,MATCH(AV53,'05_DPS_Input'!$AK$12:$AK$111,0),"")</f>
        <v/>
      </c>
      <c r="AY53" s="131"/>
      <c r="AZ53" s="131"/>
      <c r="BC53" s="21"/>
    </row>
    <row r="54" spans="1:55" ht="20.100000000000001" hidden="1" customHeight="1" x14ac:dyDescent="0.3">
      <c r="A54" s="149" t="str">
        <f t="shared" si="10"/>
        <v>H</v>
      </c>
      <c r="B54" s="156" t="b">
        <f t="shared" si="11"/>
        <v>0</v>
      </c>
      <c r="C54" s="188" t="s">
        <v>386</v>
      </c>
      <c r="G54" s="226" t="str">
        <f>IF($AW54,INDEX('05_DPS_Input'!H$12:H$111,$AX54),"")</f>
        <v/>
      </c>
      <c r="H54" s="226" t="str">
        <f>IF($AW54,INDEX('05_DPS_Input'!I$12:I$111,$AX54),"")</f>
        <v/>
      </c>
      <c r="I54" s="228" t="str">
        <f>IF($AW54,INDEX('05_DPS_Input'!M$12:M$111,$AX54),"")</f>
        <v/>
      </c>
      <c r="J54" s="222"/>
      <c r="K54" s="223" t="str">
        <f t="shared" si="18"/>
        <v/>
      </c>
      <c r="L54" s="223" t="str">
        <f t="shared" si="18"/>
        <v/>
      </c>
      <c r="M54" s="223" t="str">
        <f t="shared" si="18"/>
        <v/>
      </c>
      <c r="N54" s="223" t="str">
        <f t="shared" si="18"/>
        <v/>
      </c>
      <c r="O54" s="223" t="str">
        <f t="shared" si="18"/>
        <v/>
      </c>
      <c r="P54" s="223" t="str">
        <f t="shared" si="18"/>
        <v/>
      </c>
      <c r="Q54" s="223" t="str">
        <f t="shared" si="18"/>
        <v/>
      </c>
      <c r="R54" s="223" t="str">
        <f t="shared" si="18"/>
        <v/>
      </c>
      <c r="S54" s="223" t="str">
        <f t="shared" si="18"/>
        <v/>
      </c>
      <c r="T54" s="223" t="str">
        <f t="shared" si="18"/>
        <v/>
      </c>
      <c r="U54" s="223" t="str">
        <f t="shared" si="19"/>
        <v/>
      </c>
      <c r="V54" s="223" t="str">
        <f t="shared" si="19"/>
        <v/>
      </c>
      <c r="W54" s="223" t="str">
        <f t="shared" si="19"/>
        <v/>
      </c>
      <c r="X54" s="223" t="str">
        <f t="shared" si="19"/>
        <v/>
      </c>
      <c r="Y54" s="223" t="str">
        <f t="shared" si="19"/>
        <v/>
      </c>
      <c r="Z54" s="223" t="str">
        <f t="shared" si="19"/>
        <v/>
      </c>
      <c r="AA54" s="223" t="str">
        <f t="shared" si="19"/>
        <v/>
      </c>
      <c r="AB54" s="223" t="str">
        <f t="shared" si="19"/>
        <v/>
      </c>
      <c r="AC54" s="223" t="str">
        <f t="shared" si="19"/>
        <v/>
      </c>
      <c r="AD54" s="223" t="str">
        <f t="shared" si="19"/>
        <v/>
      </c>
      <c r="AE54" s="223" t="str">
        <f t="shared" si="20"/>
        <v/>
      </c>
      <c r="AF54" s="223" t="str">
        <f t="shared" si="20"/>
        <v/>
      </c>
      <c r="AG54" s="223" t="str">
        <f t="shared" si="20"/>
        <v/>
      </c>
      <c r="AH54" s="223" t="str">
        <f t="shared" si="20"/>
        <v/>
      </c>
      <c r="AI54" s="223" t="str">
        <f t="shared" si="20"/>
        <v/>
      </c>
      <c r="AJ54" s="223" t="str">
        <f t="shared" si="20"/>
        <v/>
      </c>
      <c r="AK54" s="223" t="str">
        <f t="shared" si="20"/>
        <v/>
      </c>
      <c r="AL54" s="223" t="str">
        <f t="shared" si="20"/>
        <v/>
      </c>
      <c r="AM54" s="223" t="str">
        <f t="shared" si="20"/>
        <v/>
      </c>
      <c r="AN54" s="223" t="str">
        <f t="shared" si="20"/>
        <v/>
      </c>
      <c r="AO54" s="222"/>
      <c r="AP54" s="223" t="str">
        <f t="shared" si="15"/>
        <v/>
      </c>
      <c r="AQ54" s="222"/>
      <c r="AR54" s="223">
        <f t="shared" si="16"/>
        <v>0</v>
      </c>
      <c r="AS54" s="222"/>
      <c r="AT54" s="223" t="str">
        <f t="shared" si="17"/>
        <v/>
      </c>
      <c r="AV54" s="131">
        <v>15</v>
      </c>
      <c r="AW54" s="126" t="b">
        <f t="shared" si="9"/>
        <v>0</v>
      </c>
      <c r="AX54" s="214" t="str">
        <f>IF(AW54,MATCH(AV54,'05_DPS_Input'!$AK$12:$AK$111,0),"")</f>
        <v/>
      </c>
      <c r="AY54" s="131"/>
      <c r="AZ54" s="131"/>
      <c r="BC54" s="21"/>
    </row>
    <row r="55" spans="1:55" ht="20.100000000000001" hidden="1" customHeight="1" x14ac:dyDescent="0.3">
      <c r="A55" s="149" t="str">
        <f t="shared" si="10"/>
        <v>H</v>
      </c>
      <c r="B55" s="156" t="b">
        <f t="shared" si="11"/>
        <v>0</v>
      </c>
      <c r="C55" s="188" t="s">
        <v>386</v>
      </c>
      <c r="G55" s="226" t="str">
        <f>IF($AW55,INDEX('05_DPS_Input'!H$12:H$111,$AX55),"")</f>
        <v/>
      </c>
      <c r="H55" s="226" t="str">
        <f>IF($AW55,INDEX('05_DPS_Input'!I$12:I$111,$AX55),"")</f>
        <v/>
      </c>
      <c r="I55" s="228" t="str">
        <f>IF($AW55,INDEX('05_DPS_Input'!M$12:M$111,$AX55),"")</f>
        <v/>
      </c>
      <c r="J55" s="222"/>
      <c r="K55" s="223" t="str">
        <f t="shared" si="18"/>
        <v/>
      </c>
      <c r="L55" s="223" t="str">
        <f t="shared" si="18"/>
        <v/>
      </c>
      <c r="M55" s="223" t="str">
        <f t="shared" si="18"/>
        <v/>
      </c>
      <c r="N55" s="223" t="str">
        <f t="shared" si="18"/>
        <v/>
      </c>
      <c r="O55" s="223" t="str">
        <f t="shared" si="18"/>
        <v/>
      </c>
      <c r="P55" s="223" t="str">
        <f t="shared" si="18"/>
        <v/>
      </c>
      <c r="Q55" s="223" t="str">
        <f t="shared" si="18"/>
        <v/>
      </c>
      <c r="R55" s="223" t="str">
        <f t="shared" si="18"/>
        <v/>
      </c>
      <c r="S55" s="223" t="str">
        <f t="shared" si="18"/>
        <v/>
      </c>
      <c r="T55" s="223" t="str">
        <f t="shared" si="18"/>
        <v/>
      </c>
      <c r="U55" s="223" t="str">
        <f t="shared" si="19"/>
        <v/>
      </c>
      <c r="V55" s="223" t="str">
        <f t="shared" si="19"/>
        <v/>
      </c>
      <c r="W55" s="223" t="str">
        <f t="shared" si="19"/>
        <v/>
      </c>
      <c r="X55" s="223" t="str">
        <f t="shared" si="19"/>
        <v/>
      </c>
      <c r="Y55" s="223" t="str">
        <f t="shared" si="19"/>
        <v/>
      </c>
      <c r="Z55" s="223" t="str">
        <f t="shared" si="19"/>
        <v/>
      </c>
      <c r="AA55" s="223" t="str">
        <f t="shared" si="19"/>
        <v/>
      </c>
      <c r="AB55" s="223" t="str">
        <f t="shared" si="19"/>
        <v/>
      </c>
      <c r="AC55" s="223" t="str">
        <f t="shared" si="19"/>
        <v/>
      </c>
      <c r="AD55" s="223" t="str">
        <f t="shared" si="19"/>
        <v/>
      </c>
      <c r="AE55" s="223" t="str">
        <f t="shared" si="20"/>
        <v/>
      </c>
      <c r="AF55" s="223" t="str">
        <f t="shared" si="20"/>
        <v/>
      </c>
      <c r="AG55" s="223" t="str">
        <f t="shared" si="20"/>
        <v/>
      </c>
      <c r="AH55" s="223" t="str">
        <f t="shared" si="20"/>
        <v/>
      </c>
      <c r="AI55" s="223" t="str">
        <f t="shared" si="20"/>
        <v/>
      </c>
      <c r="AJ55" s="223" t="str">
        <f t="shared" si="20"/>
        <v/>
      </c>
      <c r="AK55" s="223" t="str">
        <f t="shared" si="20"/>
        <v/>
      </c>
      <c r="AL55" s="223" t="str">
        <f t="shared" si="20"/>
        <v/>
      </c>
      <c r="AM55" s="223" t="str">
        <f t="shared" si="20"/>
        <v/>
      </c>
      <c r="AN55" s="223" t="str">
        <f t="shared" si="20"/>
        <v/>
      </c>
      <c r="AO55" s="222"/>
      <c r="AP55" s="223" t="str">
        <f t="shared" si="15"/>
        <v/>
      </c>
      <c r="AQ55" s="222"/>
      <c r="AR55" s="223">
        <f t="shared" si="16"/>
        <v>0</v>
      </c>
      <c r="AS55" s="222"/>
      <c r="AT55" s="223" t="str">
        <f t="shared" si="17"/>
        <v/>
      </c>
      <c r="AV55" s="131">
        <v>16</v>
      </c>
      <c r="AW55" s="126" t="b">
        <f t="shared" si="9"/>
        <v>0</v>
      </c>
      <c r="AX55" s="214" t="str">
        <f>IF(AW55,MATCH(AV55,'05_DPS_Input'!$AK$12:$AK$111,0),"")</f>
        <v/>
      </c>
      <c r="AY55" s="131"/>
      <c r="AZ55" s="131"/>
      <c r="BC55" s="21"/>
    </row>
    <row r="56" spans="1:55" ht="20.100000000000001" hidden="1" customHeight="1" x14ac:dyDescent="0.3">
      <c r="A56" s="149" t="str">
        <f t="shared" si="10"/>
        <v>H</v>
      </c>
      <c r="B56" s="156" t="b">
        <f t="shared" si="11"/>
        <v>0</v>
      </c>
      <c r="C56" s="188" t="s">
        <v>386</v>
      </c>
      <c r="G56" s="226" t="str">
        <f>IF($AW56,INDEX('05_DPS_Input'!H$12:H$111,$AX56),"")</f>
        <v/>
      </c>
      <c r="H56" s="226" t="str">
        <f>IF($AW56,INDEX('05_DPS_Input'!I$12:I$111,$AX56),"")</f>
        <v/>
      </c>
      <c r="I56" s="228" t="str">
        <f>IF($AW56,INDEX('05_DPS_Input'!M$12:M$111,$AX56),"")</f>
        <v/>
      </c>
      <c r="J56" s="222"/>
      <c r="K56" s="223" t="str">
        <f t="shared" si="18"/>
        <v/>
      </c>
      <c r="L56" s="223" t="str">
        <f t="shared" si="18"/>
        <v/>
      </c>
      <c r="M56" s="223" t="str">
        <f t="shared" si="18"/>
        <v/>
      </c>
      <c r="N56" s="223" t="str">
        <f t="shared" si="18"/>
        <v/>
      </c>
      <c r="O56" s="223" t="str">
        <f t="shared" si="18"/>
        <v/>
      </c>
      <c r="P56" s="223" t="str">
        <f t="shared" si="18"/>
        <v/>
      </c>
      <c r="Q56" s="223" t="str">
        <f t="shared" si="18"/>
        <v/>
      </c>
      <c r="R56" s="223" t="str">
        <f t="shared" si="18"/>
        <v/>
      </c>
      <c r="S56" s="223" t="str">
        <f t="shared" si="18"/>
        <v/>
      </c>
      <c r="T56" s="223" t="str">
        <f t="shared" si="18"/>
        <v/>
      </c>
      <c r="U56" s="223" t="str">
        <f t="shared" si="19"/>
        <v/>
      </c>
      <c r="V56" s="223" t="str">
        <f t="shared" si="19"/>
        <v/>
      </c>
      <c r="W56" s="223" t="str">
        <f t="shared" si="19"/>
        <v/>
      </c>
      <c r="X56" s="223" t="str">
        <f t="shared" si="19"/>
        <v/>
      </c>
      <c r="Y56" s="223" t="str">
        <f t="shared" si="19"/>
        <v/>
      </c>
      <c r="Z56" s="223" t="str">
        <f t="shared" si="19"/>
        <v/>
      </c>
      <c r="AA56" s="223" t="str">
        <f t="shared" si="19"/>
        <v/>
      </c>
      <c r="AB56" s="223" t="str">
        <f t="shared" si="19"/>
        <v/>
      </c>
      <c r="AC56" s="223" t="str">
        <f t="shared" si="19"/>
        <v/>
      </c>
      <c r="AD56" s="223" t="str">
        <f t="shared" si="19"/>
        <v/>
      </c>
      <c r="AE56" s="223" t="str">
        <f t="shared" si="20"/>
        <v/>
      </c>
      <c r="AF56" s="223" t="str">
        <f t="shared" si="20"/>
        <v/>
      </c>
      <c r="AG56" s="223" t="str">
        <f t="shared" si="20"/>
        <v/>
      </c>
      <c r="AH56" s="223" t="str">
        <f t="shared" si="20"/>
        <v/>
      </c>
      <c r="AI56" s="223" t="str">
        <f t="shared" si="20"/>
        <v/>
      </c>
      <c r="AJ56" s="223" t="str">
        <f t="shared" si="20"/>
        <v/>
      </c>
      <c r="AK56" s="223" t="str">
        <f t="shared" si="20"/>
        <v/>
      </c>
      <c r="AL56" s="223" t="str">
        <f t="shared" si="20"/>
        <v/>
      </c>
      <c r="AM56" s="223" t="str">
        <f t="shared" si="20"/>
        <v/>
      </c>
      <c r="AN56" s="223" t="str">
        <f t="shared" si="20"/>
        <v/>
      </c>
      <c r="AO56" s="222"/>
      <c r="AP56" s="223" t="str">
        <f t="shared" si="15"/>
        <v/>
      </c>
      <c r="AQ56" s="222"/>
      <c r="AR56" s="223">
        <f t="shared" si="16"/>
        <v>0</v>
      </c>
      <c r="AS56" s="222"/>
      <c r="AT56" s="223" t="str">
        <f t="shared" si="17"/>
        <v/>
      </c>
      <c r="AV56" s="131">
        <v>17</v>
      </c>
      <c r="AW56" s="126" t="b">
        <f t="shared" si="9"/>
        <v>0</v>
      </c>
      <c r="AX56" s="214" t="str">
        <f>IF(AW56,MATCH(AV56,'05_DPS_Input'!$AK$12:$AK$111,0),"")</f>
        <v/>
      </c>
      <c r="AY56" s="131"/>
      <c r="AZ56" s="131"/>
      <c r="BC56" s="21"/>
    </row>
    <row r="57" spans="1:55" ht="20.100000000000001" hidden="1" customHeight="1" x14ac:dyDescent="0.3">
      <c r="A57" s="149" t="str">
        <f t="shared" si="10"/>
        <v>H</v>
      </c>
      <c r="B57" s="156" t="b">
        <f t="shared" si="11"/>
        <v>0</v>
      </c>
      <c r="C57" s="188" t="s">
        <v>386</v>
      </c>
      <c r="G57" s="226" t="str">
        <f>IF($AW57,INDEX('05_DPS_Input'!H$12:H$111,$AX57),"")</f>
        <v/>
      </c>
      <c r="H57" s="226" t="str">
        <f>IF($AW57,INDEX('05_DPS_Input'!I$12:I$111,$AX57),"")</f>
        <v/>
      </c>
      <c r="I57" s="228" t="str">
        <f>IF($AW57,INDEX('05_DPS_Input'!M$12:M$111,$AX57),"")</f>
        <v/>
      </c>
      <c r="J57" s="222"/>
      <c r="K57" s="223" t="str">
        <f t="shared" si="18"/>
        <v/>
      </c>
      <c r="L57" s="223" t="str">
        <f t="shared" si="18"/>
        <v/>
      </c>
      <c r="M57" s="223" t="str">
        <f t="shared" si="18"/>
        <v/>
      </c>
      <c r="N57" s="223" t="str">
        <f t="shared" si="18"/>
        <v/>
      </c>
      <c r="O57" s="223" t="str">
        <f t="shared" si="18"/>
        <v/>
      </c>
      <c r="P57" s="223" t="str">
        <f t="shared" si="18"/>
        <v/>
      </c>
      <c r="Q57" s="223" t="str">
        <f t="shared" si="18"/>
        <v/>
      </c>
      <c r="R57" s="223" t="str">
        <f t="shared" si="18"/>
        <v/>
      </c>
      <c r="S57" s="223" t="str">
        <f t="shared" si="18"/>
        <v/>
      </c>
      <c r="T57" s="223" t="str">
        <f t="shared" si="18"/>
        <v/>
      </c>
      <c r="U57" s="223" t="str">
        <f t="shared" si="19"/>
        <v/>
      </c>
      <c r="V57" s="223" t="str">
        <f t="shared" si="19"/>
        <v/>
      </c>
      <c r="W57" s="223" t="str">
        <f t="shared" si="19"/>
        <v/>
      </c>
      <c r="X57" s="223" t="str">
        <f t="shared" si="19"/>
        <v/>
      </c>
      <c r="Y57" s="223" t="str">
        <f t="shared" si="19"/>
        <v/>
      </c>
      <c r="Z57" s="223" t="str">
        <f t="shared" si="19"/>
        <v/>
      </c>
      <c r="AA57" s="223" t="str">
        <f t="shared" si="19"/>
        <v/>
      </c>
      <c r="AB57" s="223" t="str">
        <f t="shared" si="19"/>
        <v/>
      </c>
      <c r="AC57" s="223" t="str">
        <f t="shared" si="19"/>
        <v/>
      </c>
      <c r="AD57" s="223" t="str">
        <f t="shared" si="19"/>
        <v/>
      </c>
      <c r="AE57" s="223" t="str">
        <f t="shared" si="20"/>
        <v/>
      </c>
      <c r="AF57" s="223" t="str">
        <f t="shared" si="20"/>
        <v/>
      </c>
      <c r="AG57" s="223" t="str">
        <f t="shared" si="20"/>
        <v/>
      </c>
      <c r="AH57" s="223" t="str">
        <f t="shared" si="20"/>
        <v/>
      </c>
      <c r="AI57" s="223" t="str">
        <f t="shared" si="20"/>
        <v/>
      </c>
      <c r="AJ57" s="223" t="str">
        <f t="shared" si="20"/>
        <v/>
      </c>
      <c r="AK57" s="223" t="str">
        <f t="shared" si="20"/>
        <v/>
      </c>
      <c r="AL57" s="223" t="str">
        <f t="shared" si="20"/>
        <v/>
      </c>
      <c r="AM57" s="223" t="str">
        <f t="shared" si="20"/>
        <v/>
      </c>
      <c r="AN57" s="223" t="str">
        <f t="shared" si="20"/>
        <v/>
      </c>
      <c r="AO57" s="222"/>
      <c r="AP57" s="223" t="str">
        <f t="shared" si="15"/>
        <v/>
      </c>
      <c r="AQ57" s="222"/>
      <c r="AR57" s="223">
        <f t="shared" si="16"/>
        <v>0</v>
      </c>
      <c r="AS57" s="222"/>
      <c r="AT57" s="223" t="str">
        <f t="shared" si="17"/>
        <v/>
      </c>
      <c r="AV57" s="131">
        <v>18</v>
      </c>
      <c r="AW57" s="126" t="b">
        <f t="shared" si="9"/>
        <v>0</v>
      </c>
      <c r="AX57" s="214" t="str">
        <f>IF(AW57,MATCH(AV57,'05_DPS_Input'!$AK$12:$AK$111,0),"")</f>
        <v/>
      </c>
      <c r="AY57" s="131"/>
      <c r="AZ57" s="131"/>
      <c r="BC57" s="21"/>
    </row>
    <row r="58" spans="1:55" ht="20.100000000000001" hidden="1" customHeight="1" x14ac:dyDescent="0.3">
      <c r="A58" s="149" t="str">
        <f t="shared" si="10"/>
        <v>H</v>
      </c>
      <c r="B58" s="156" t="b">
        <f t="shared" si="11"/>
        <v>0</v>
      </c>
      <c r="C58" s="188" t="s">
        <v>386</v>
      </c>
      <c r="G58" s="226" t="str">
        <f>IF($AW58,INDEX('05_DPS_Input'!H$12:H$111,$AX58),"")</f>
        <v/>
      </c>
      <c r="H58" s="226" t="str">
        <f>IF($AW58,INDEX('05_DPS_Input'!I$12:I$111,$AX58),"")</f>
        <v/>
      </c>
      <c r="I58" s="228" t="str">
        <f>IF($AW58,INDEX('05_DPS_Input'!M$12:M$111,$AX58),"")</f>
        <v/>
      </c>
      <c r="J58" s="222"/>
      <c r="K58" s="223" t="str">
        <f t="shared" si="18"/>
        <v/>
      </c>
      <c r="L58" s="223" t="str">
        <f t="shared" si="18"/>
        <v/>
      </c>
      <c r="M58" s="223" t="str">
        <f t="shared" si="18"/>
        <v/>
      </c>
      <c r="N58" s="223" t="str">
        <f t="shared" si="18"/>
        <v/>
      </c>
      <c r="O58" s="223" t="str">
        <f t="shared" si="18"/>
        <v/>
      </c>
      <c r="P58" s="223" t="str">
        <f t="shared" si="18"/>
        <v/>
      </c>
      <c r="Q58" s="223" t="str">
        <f t="shared" si="18"/>
        <v/>
      </c>
      <c r="R58" s="223" t="str">
        <f t="shared" si="18"/>
        <v/>
      </c>
      <c r="S58" s="223" t="str">
        <f t="shared" si="18"/>
        <v/>
      </c>
      <c r="T58" s="223" t="str">
        <f t="shared" si="18"/>
        <v/>
      </c>
      <c r="U58" s="223" t="str">
        <f t="shared" si="19"/>
        <v/>
      </c>
      <c r="V58" s="223" t="str">
        <f t="shared" si="19"/>
        <v/>
      </c>
      <c r="W58" s="223" t="str">
        <f t="shared" si="19"/>
        <v/>
      </c>
      <c r="X58" s="223" t="str">
        <f t="shared" si="19"/>
        <v/>
      </c>
      <c r="Y58" s="223" t="str">
        <f t="shared" si="19"/>
        <v/>
      </c>
      <c r="Z58" s="223" t="str">
        <f t="shared" si="19"/>
        <v/>
      </c>
      <c r="AA58" s="223" t="str">
        <f t="shared" si="19"/>
        <v/>
      </c>
      <c r="AB58" s="223" t="str">
        <f t="shared" si="19"/>
        <v/>
      </c>
      <c r="AC58" s="223" t="str">
        <f t="shared" si="19"/>
        <v/>
      </c>
      <c r="AD58" s="223" t="str">
        <f t="shared" si="19"/>
        <v/>
      </c>
      <c r="AE58" s="223" t="str">
        <f t="shared" si="20"/>
        <v/>
      </c>
      <c r="AF58" s="223" t="str">
        <f t="shared" si="20"/>
        <v/>
      </c>
      <c r="AG58" s="223" t="str">
        <f t="shared" si="20"/>
        <v/>
      </c>
      <c r="AH58" s="223" t="str">
        <f t="shared" si="20"/>
        <v/>
      </c>
      <c r="AI58" s="223" t="str">
        <f t="shared" si="20"/>
        <v/>
      </c>
      <c r="AJ58" s="223" t="str">
        <f t="shared" si="20"/>
        <v/>
      </c>
      <c r="AK58" s="223" t="str">
        <f t="shared" si="20"/>
        <v/>
      </c>
      <c r="AL58" s="223" t="str">
        <f t="shared" si="20"/>
        <v/>
      </c>
      <c r="AM58" s="223" t="str">
        <f t="shared" si="20"/>
        <v/>
      </c>
      <c r="AN58" s="223" t="str">
        <f t="shared" si="20"/>
        <v/>
      </c>
      <c r="AO58" s="222"/>
      <c r="AP58" s="223" t="str">
        <f t="shared" si="15"/>
        <v/>
      </c>
      <c r="AQ58" s="222"/>
      <c r="AR58" s="223">
        <f t="shared" si="16"/>
        <v>0</v>
      </c>
      <c r="AS58" s="222"/>
      <c r="AT58" s="223" t="str">
        <f t="shared" si="17"/>
        <v/>
      </c>
      <c r="AV58" s="131">
        <v>19</v>
      </c>
      <c r="AW58" s="126" t="b">
        <f t="shared" si="9"/>
        <v>0</v>
      </c>
      <c r="AX58" s="214" t="str">
        <f>IF(AW58,MATCH(AV58,'05_DPS_Input'!$AK$12:$AK$111,0),"")</f>
        <v/>
      </c>
      <c r="AY58" s="131"/>
      <c r="AZ58" s="131"/>
      <c r="BC58" s="21"/>
    </row>
    <row r="59" spans="1:55" ht="20.100000000000001" hidden="1" customHeight="1" x14ac:dyDescent="0.3">
      <c r="A59" s="149" t="str">
        <f t="shared" si="10"/>
        <v>H</v>
      </c>
      <c r="B59" s="156" t="b">
        <f t="shared" si="11"/>
        <v>0</v>
      </c>
      <c r="C59" s="188" t="s">
        <v>386</v>
      </c>
      <c r="G59" s="226" t="str">
        <f>IF($AW59,INDEX('05_DPS_Input'!H$12:H$111,$AX59),"")</f>
        <v/>
      </c>
      <c r="H59" s="226" t="str">
        <f>IF($AW59,INDEX('05_DPS_Input'!I$12:I$111,$AX59),"")</f>
        <v/>
      </c>
      <c r="I59" s="228" t="str">
        <f>IF($AW59,INDEX('05_DPS_Input'!M$12:M$111,$AX59),"")</f>
        <v/>
      </c>
      <c r="J59" s="222"/>
      <c r="K59" s="223" t="str">
        <f t="shared" si="18"/>
        <v/>
      </c>
      <c r="L59" s="223" t="str">
        <f t="shared" si="18"/>
        <v/>
      </c>
      <c r="M59" s="223" t="str">
        <f t="shared" si="18"/>
        <v/>
      </c>
      <c r="N59" s="223" t="str">
        <f t="shared" si="18"/>
        <v/>
      </c>
      <c r="O59" s="223" t="str">
        <f t="shared" si="18"/>
        <v/>
      </c>
      <c r="P59" s="223" t="str">
        <f t="shared" si="18"/>
        <v/>
      </c>
      <c r="Q59" s="223" t="str">
        <f t="shared" si="18"/>
        <v/>
      </c>
      <c r="R59" s="223" t="str">
        <f t="shared" si="18"/>
        <v/>
      </c>
      <c r="S59" s="223" t="str">
        <f t="shared" si="18"/>
        <v/>
      </c>
      <c r="T59" s="223" t="str">
        <f t="shared" si="18"/>
        <v/>
      </c>
      <c r="U59" s="223" t="str">
        <f t="shared" si="19"/>
        <v/>
      </c>
      <c r="V59" s="223" t="str">
        <f t="shared" si="19"/>
        <v/>
      </c>
      <c r="W59" s="223" t="str">
        <f t="shared" si="19"/>
        <v/>
      </c>
      <c r="X59" s="223" t="str">
        <f t="shared" si="19"/>
        <v/>
      </c>
      <c r="Y59" s="223" t="str">
        <f t="shared" si="19"/>
        <v/>
      </c>
      <c r="Z59" s="223" t="str">
        <f t="shared" si="19"/>
        <v/>
      </c>
      <c r="AA59" s="223" t="str">
        <f t="shared" si="19"/>
        <v/>
      </c>
      <c r="AB59" s="223" t="str">
        <f t="shared" si="19"/>
        <v/>
      </c>
      <c r="AC59" s="223" t="str">
        <f t="shared" si="19"/>
        <v/>
      </c>
      <c r="AD59" s="223" t="str">
        <f t="shared" si="19"/>
        <v/>
      </c>
      <c r="AE59" s="223" t="str">
        <f t="shared" si="20"/>
        <v/>
      </c>
      <c r="AF59" s="223" t="str">
        <f t="shared" si="20"/>
        <v/>
      </c>
      <c r="AG59" s="223" t="str">
        <f t="shared" si="20"/>
        <v/>
      </c>
      <c r="AH59" s="223" t="str">
        <f t="shared" si="20"/>
        <v/>
      </c>
      <c r="AI59" s="223" t="str">
        <f t="shared" si="20"/>
        <v/>
      </c>
      <c r="AJ59" s="223" t="str">
        <f t="shared" si="20"/>
        <v/>
      </c>
      <c r="AK59" s="223" t="str">
        <f t="shared" si="20"/>
        <v/>
      </c>
      <c r="AL59" s="223" t="str">
        <f t="shared" si="20"/>
        <v/>
      </c>
      <c r="AM59" s="223" t="str">
        <f t="shared" si="20"/>
        <v/>
      </c>
      <c r="AN59" s="223" t="str">
        <f t="shared" si="20"/>
        <v/>
      </c>
      <c r="AO59" s="222"/>
      <c r="AP59" s="223" t="str">
        <f t="shared" si="15"/>
        <v/>
      </c>
      <c r="AQ59" s="222"/>
      <c r="AR59" s="223">
        <f t="shared" si="16"/>
        <v>0</v>
      </c>
      <c r="AS59" s="222"/>
      <c r="AT59" s="223" t="str">
        <f t="shared" si="17"/>
        <v/>
      </c>
      <c r="AV59" s="131">
        <v>20</v>
      </c>
      <c r="AW59" s="126" t="b">
        <f t="shared" si="9"/>
        <v>0</v>
      </c>
      <c r="AX59" s="214" t="str">
        <f>IF(AW59,MATCH(AV59,'05_DPS_Input'!$AK$12:$AK$111,0),"")</f>
        <v/>
      </c>
      <c r="AY59" s="131"/>
      <c r="AZ59" s="131"/>
      <c r="BC59" s="21"/>
    </row>
    <row r="60" spans="1:55" ht="20.100000000000001" hidden="1" customHeight="1" x14ac:dyDescent="0.3">
      <c r="A60" s="149" t="str">
        <f t="shared" si="10"/>
        <v>H</v>
      </c>
      <c r="B60" s="156" t="b">
        <f t="shared" si="11"/>
        <v>0</v>
      </c>
      <c r="C60" s="188" t="s">
        <v>386</v>
      </c>
      <c r="G60" s="226" t="str">
        <f>IF($AW60,INDEX('05_DPS_Input'!H$12:H$111,$AX60),"")</f>
        <v/>
      </c>
      <c r="H60" s="226" t="str">
        <f>IF($AW60,INDEX('05_DPS_Input'!I$12:I$111,$AX60),"")</f>
        <v/>
      </c>
      <c r="I60" s="228" t="str">
        <f>IF($AW60,INDEX('05_DPS_Input'!M$12:M$111,$AX60),"")</f>
        <v/>
      </c>
      <c r="J60" s="222"/>
      <c r="K60" s="223" t="str">
        <f t="shared" si="18"/>
        <v/>
      </c>
      <c r="L60" s="223" t="str">
        <f t="shared" si="18"/>
        <v/>
      </c>
      <c r="M60" s="223" t="str">
        <f t="shared" si="18"/>
        <v/>
      </c>
      <c r="N60" s="223" t="str">
        <f t="shared" si="18"/>
        <v/>
      </c>
      <c r="O60" s="223" t="str">
        <f t="shared" si="18"/>
        <v/>
      </c>
      <c r="P60" s="223" t="str">
        <f t="shared" si="18"/>
        <v/>
      </c>
      <c r="Q60" s="223" t="str">
        <f t="shared" si="18"/>
        <v/>
      </c>
      <c r="R60" s="223" t="str">
        <f t="shared" si="18"/>
        <v/>
      </c>
      <c r="S60" s="223" t="str">
        <f t="shared" si="18"/>
        <v/>
      </c>
      <c r="T60" s="223" t="str">
        <f t="shared" si="18"/>
        <v/>
      </c>
      <c r="U60" s="223" t="str">
        <f t="shared" si="19"/>
        <v/>
      </c>
      <c r="V60" s="223" t="str">
        <f t="shared" si="19"/>
        <v/>
      </c>
      <c r="W60" s="223" t="str">
        <f t="shared" si="19"/>
        <v/>
      </c>
      <c r="X60" s="223" t="str">
        <f t="shared" si="19"/>
        <v/>
      </c>
      <c r="Y60" s="223" t="str">
        <f t="shared" si="19"/>
        <v/>
      </c>
      <c r="Z60" s="223" t="str">
        <f t="shared" si="19"/>
        <v/>
      </c>
      <c r="AA60" s="223" t="str">
        <f t="shared" si="19"/>
        <v/>
      </c>
      <c r="AB60" s="223" t="str">
        <f t="shared" si="19"/>
        <v/>
      </c>
      <c r="AC60" s="223" t="str">
        <f t="shared" si="19"/>
        <v/>
      </c>
      <c r="AD60" s="223" t="str">
        <f t="shared" si="19"/>
        <v/>
      </c>
      <c r="AE60" s="223" t="str">
        <f t="shared" si="20"/>
        <v/>
      </c>
      <c r="AF60" s="223" t="str">
        <f t="shared" si="20"/>
        <v/>
      </c>
      <c r="AG60" s="223" t="str">
        <f t="shared" si="20"/>
        <v/>
      </c>
      <c r="AH60" s="223" t="str">
        <f t="shared" si="20"/>
        <v/>
      </c>
      <c r="AI60" s="223" t="str">
        <f t="shared" si="20"/>
        <v/>
      </c>
      <c r="AJ60" s="223" t="str">
        <f t="shared" si="20"/>
        <v/>
      </c>
      <c r="AK60" s="223" t="str">
        <f t="shared" si="20"/>
        <v/>
      </c>
      <c r="AL60" s="223" t="str">
        <f t="shared" si="20"/>
        <v/>
      </c>
      <c r="AM60" s="223" t="str">
        <f t="shared" si="20"/>
        <v/>
      </c>
      <c r="AN60" s="223" t="str">
        <f t="shared" si="20"/>
        <v/>
      </c>
      <c r="AO60" s="222"/>
      <c r="AP60" s="223" t="str">
        <f t="shared" si="15"/>
        <v/>
      </c>
      <c r="AQ60" s="222"/>
      <c r="AR60" s="223">
        <f t="shared" si="16"/>
        <v>0</v>
      </c>
      <c r="AS60" s="222"/>
      <c r="AT60" s="223" t="str">
        <f t="shared" si="17"/>
        <v/>
      </c>
      <c r="AV60" s="131">
        <v>21</v>
      </c>
      <c r="AW60" s="126" t="b">
        <f t="shared" si="9"/>
        <v>0</v>
      </c>
      <c r="AX60" s="214" t="str">
        <f>IF(AW60,MATCH(AV60,'05_DPS_Input'!$AK$12:$AK$111,0),"")</f>
        <v/>
      </c>
      <c r="AY60" s="131"/>
      <c r="AZ60" s="131"/>
      <c r="BC60" s="21"/>
    </row>
    <row r="61" spans="1:55" ht="20.100000000000001" hidden="1" customHeight="1" x14ac:dyDescent="0.3">
      <c r="A61" s="149" t="str">
        <f t="shared" si="10"/>
        <v>H</v>
      </c>
      <c r="B61" s="156" t="b">
        <f t="shared" si="11"/>
        <v>0</v>
      </c>
      <c r="C61" s="188" t="s">
        <v>386</v>
      </c>
      <c r="G61" s="226" t="str">
        <f>IF($AW61,INDEX('05_DPS_Input'!H$12:H$111,$AX61),"")</f>
        <v/>
      </c>
      <c r="H61" s="226" t="str">
        <f>IF($AW61,INDEX('05_DPS_Input'!I$12:I$111,$AX61),"")</f>
        <v/>
      </c>
      <c r="I61" s="228" t="str">
        <f>IF($AW61,INDEX('05_DPS_Input'!M$12:M$111,$AX61),"")</f>
        <v/>
      </c>
      <c r="J61" s="222"/>
      <c r="K61" s="223" t="str">
        <f t="shared" ref="K61:T70" si="21">IF($I61=2,SUMIF($AY$148:$AY$247,$G61,K$148:K$247),IF($I61=3,SUMIF($AZ$148:$AZ$247,$G61,K$148:K$247),""))</f>
        <v/>
      </c>
      <c r="L61" s="223" t="str">
        <f t="shared" si="21"/>
        <v/>
      </c>
      <c r="M61" s="223" t="str">
        <f t="shared" si="21"/>
        <v/>
      </c>
      <c r="N61" s="223" t="str">
        <f t="shared" si="21"/>
        <v/>
      </c>
      <c r="O61" s="223" t="str">
        <f t="shared" si="21"/>
        <v/>
      </c>
      <c r="P61" s="223" t="str">
        <f t="shared" si="21"/>
        <v/>
      </c>
      <c r="Q61" s="223" t="str">
        <f t="shared" si="21"/>
        <v/>
      </c>
      <c r="R61" s="223" t="str">
        <f t="shared" si="21"/>
        <v/>
      </c>
      <c r="S61" s="223" t="str">
        <f t="shared" si="21"/>
        <v/>
      </c>
      <c r="T61" s="223" t="str">
        <f t="shared" si="21"/>
        <v/>
      </c>
      <c r="U61" s="223" t="str">
        <f t="shared" ref="U61:AD70" si="22">IF($I61=2,SUMIF($AY$148:$AY$247,$G61,U$148:U$247),IF($I61=3,SUMIF($AZ$148:$AZ$247,$G61,U$148:U$247),""))</f>
        <v/>
      </c>
      <c r="V61" s="223" t="str">
        <f t="shared" si="22"/>
        <v/>
      </c>
      <c r="W61" s="223" t="str">
        <f t="shared" si="22"/>
        <v/>
      </c>
      <c r="X61" s="223" t="str">
        <f t="shared" si="22"/>
        <v/>
      </c>
      <c r="Y61" s="223" t="str">
        <f t="shared" si="22"/>
        <v/>
      </c>
      <c r="Z61" s="223" t="str">
        <f t="shared" si="22"/>
        <v/>
      </c>
      <c r="AA61" s="223" t="str">
        <f t="shared" si="22"/>
        <v/>
      </c>
      <c r="AB61" s="223" t="str">
        <f t="shared" si="22"/>
        <v/>
      </c>
      <c r="AC61" s="223" t="str">
        <f t="shared" si="22"/>
        <v/>
      </c>
      <c r="AD61" s="223" t="str">
        <f t="shared" si="22"/>
        <v/>
      </c>
      <c r="AE61" s="223" t="str">
        <f t="shared" ref="AE61:AN70" si="23">IF($I61=2,SUMIF($AY$148:$AY$247,$G61,AE$148:AE$247),IF($I61=3,SUMIF($AZ$148:$AZ$247,$G61,AE$148:AE$247),""))</f>
        <v/>
      </c>
      <c r="AF61" s="223" t="str">
        <f t="shared" si="23"/>
        <v/>
      </c>
      <c r="AG61" s="223" t="str">
        <f t="shared" si="23"/>
        <v/>
      </c>
      <c r="AH61" s="223" t="str">
        <f t="shared" si="23"/>
        <v/>
      </c>
      <c r="AI61" s="223" t="str">
        <f t="shared" si="23"/>
        <v/>
      </c>
      <c r="AJ61" s="223" t="str">
        <f t="shared" si="23"/>
        <v/>
      </c>
      <c r="AK61" s="223" t="str">
        <f t="shared" si="23"/>
        <v/>
      </c>
      <c r="AL61" s="223" t="str">
        <f t="shared" si="23"/>
        <v/>
      </c>
      <c r="AM61" s="223" t="str">
        <f t="shared" si="23"/>
        <v/>
      </c>
      <c r="AN61" s="223" t="str">
        <f t="shared" si="23"/>
        <v/>
      </c>
      <c r="AO61" s="222"/>
      <c r="AP61" s="223" t="str">
        <f t="shared" si="15"/>
        <v/>
      </c>
      <c r="AQ61" s="222"/>
      <c r="AR61" s="223">
        <f t="shared" si="16"/>
        <v>0</v>
      </c>
      <c r="AS61" s="222"/>
      <c r="AT61" s="223" t="str">
        <f t="shared" si="17"/>
        <v/>
      </c>
      <c r="AV61" s="131">
        <v>22</v>
      </c>
      <c r="AW61" s="126" t="b">
        <f t="shared" si="9"/>
        <v>0</v>
      </c>
      <c r="AX61" s="214" t="str">
        <f>IF(AW61,MATCH(AV61,'05_DPS_Input'!$AK$12:$AK$111,0),"")</f>
        <v/>
      </c>
      <c r="AY61" s="131"/>
      <c r="AZ61" s="131"/>
      <c r="BC61" s="21"/>
    </row>
    <row r="62" spans="1:55" ht="20.100000000000001" hidden="1" customHeight="1" x14ac:dyDescent="0.3">
      <c r="A62" s="149" t="str">
        <f t="shared" si="10"/>
        <v>H</v>
      </c>
      <c r="B62" s="156" t="b">
        <f t="shared" si="11"/>
        <v>0</v>
      </c>
      <c r="C62" s="188" t="s">
        <v>386</v>
      </c>
      <c r="G62" s="226" t="str">
        <f>IF($AW62,INDEX('05_DPS_Input'!H$12:H$111,$AX62),"")</f>
        <v/>
      </c>
      <c r="H62" s="226" t="str">
        <f>IF($AW62,INDEX('05_DPS_Input'!I$12:I$111,$AX62),"")</f>
        <v/>
      </c>
      <c r="I62" s="228" t="str">
        <f>IF($AW62,INDEX('05_DPS_Input'!M$12:M$111,$AX62),"")</f>
        <v/>
      </c>
      <c r="J62" s="222"/>
      <c r="K62" s="223" t="str">
        <f t="shared" si="21"/>
        <v/>
      </c>
      <c r="L62" s="223" t="str">
        <f t="shared" si="21"/>
        <v/>
      </c>
      <c r="M62" s="223" t="str">
        <f t="shared" si="21"/>
        <v/>
      </c>
      <c r="N62" s="223" t="str">
        <f t="shared" si="21"/>
        <v/>
      </c>
      <c r="O62" s="223" t="str">
        <f t="shared" si="21"/>
        <v/>
      </c>
      <c r="P62" s="223" t="str">
        <f t="shared" si="21"/>
        <v/>
      </c>
      <c r="Q62" s="223" t="str">
        <f t="shared" si="21"/>
        <v/>
      </c>
      <c r="R62" s="223" t="str">
        <f t="shared" si="21"/>
        <v/>
      </c>
      <c r="S62" s="223" t="str">
        <f t="shared" si="21"/>
        <v/>
      </c>
      <c r="T62" s="223" t="str">
        <f t="shared" si="21"/>
        <v/>
      </c>
      <c r="U62" s="223" t="str">
        <f t="shared" si="22"/>
        <v/>
      </c>
      <c r="V62" s="223" t="str">
        <f t="shared" si="22"/>
        <v/>
      </c>
      <c r="W62" s="223" t="str">
        <f t="shared" si="22"/>
        <v/>
      </c>
      <c r="X62" s="223" t="str">
        <f t="shared" si="22"/>
        <v/>
      </c>
      <c r="Y62" s="223" t="str">
        <f t="shared" si="22"/>
        <v/>
      </c>
      <c r="Z62" s="223" t="str">
        <f t="shared" si="22"/>
        <v/>
      </c>
      <c r="AA62" s="223" t="str">
        <f t="shared" si="22"/>
        <v/>
      </c>
      <c r="AB62" s="223" t="str">
        <f t="shared" si="22"/>
        <v/>
      </c>
      <c r="AC62" s="223" t="str">
        <f t="shared" si="22"/>
        <v/>
      </c>
      <c r="AD62" s="223" t="str">
        <f t="shared" si="22"/>
        <v/>
      </c>
      <c r="AE62" s="223" t="str">
        <f t="shared" si="23"/>
        <v/>
      </c>
      <c r="AF62" s="223" t="str">
        <f t="shared" si="23"/>
        <v/>
      </c>
      <c r="AG62" s="223" t="str">
        <f t="shared" si="23"/>
        <v/>
      </c>
      <c r="AH62" s="223" t="str">
        <f t="shared" si="23"/>
        <v/>
      </c>
      <c r="AI62" s="223" t="str">
        <f t="shared" si="23"/>
        <v/>
      </c>
      <c r="AJ62" s="223" t="str">
        <f t="shared" si="23"/>
        <v/>
      </c>
      <c r="AK62" s="223" t="str">
        <f t="shared" si="23"/>
        <v/>
      </c>
      <c r="AL62" s="223" t="str">
        <f t="shared" si="23"/>
        <v/>
      </c>
      <c r="AM62" s="223" t="str">
        <f t="shared" si="23"/>
        <v/>
      </c>
      <c r="AN62" s="223" t="str">
        <f t="shared" si="23"/>
        <v/>
      </c>
      <c r="AO62" s="222"/>
      <c r="AP62" s="223" t="str">
        <f t="shared" si="15"/>
        <v/>
      </c>
      <c r="AQ62" s="222"/>
      <c r="AR62" s="223">
        <f t="shared" si="16"/>
        <v>0</v>
      </c>
      <c r="AS62" s="222"/>
      <c r="AT62" s="223" t="str">
        <f t="shared" si="17"/>
        <v/>
      </c>
      <c r="AV62" s="131">
        <v>23</v>
      </c>
      <c r="AW62" s="126" t="b">
        <f t="shared" si="9"/>
        <v>0</v>
      </c>
      <c r="AX62" s="214" t="str">
        <f>IF(AW62,MATCH(AV62,'05_DPS_Input'!$AK$12:$AK$111,0),"")</f>
        <v/>
      </c>
      <c r="AY62" s="131"/>
      <c r="AZ62" s="131"/>
      <c r="BC62" s="21"/>
    </row>
    <row r="63" spans="1:55" ht="20.100000000000001" hidden="1" customHeight="1" x14ac:dyDescent="0.3">
      <c r="A63" s="149" t="str">
        <f t="shared" si="10"/>
        <v>H</v>
      </c>
      <c r="B63" s="156" t="b">
        <f t="shared" si="11"/>
        <v>0</v>
      </c>
      <c r="C63" s="188" t="s">
        <v>386</v>
      </c>
      <c r="G63" s="226" t="str">
        <f>IF($AW63,INDEX('05_DPS_Input'!H$12:H$111,$AX63),"")</f>
        <v/>
      </c>
      <c r="H63" s="226" t="str">
        <f>IF($AW63,INDEX('05_DPS_Input'!I$12:I$111,$AX63),"")</f>
        <v/>
      </c>
      <c r="I63" s="228" t="str">
        <f>IF($AW63,INDEX('05_DPS_Input'!M$12:M$111,$AX63),"")</f>
        <v/>
      </c>
      <c r="J63" s="222"/>
      <c r="K63" s="223" t="str">
        <f t="shared" si="21"/>
        <v/>
      </c>
      <c r="L63" s="223" t="str">
        <f t="shared" si="21"/>
        <v/>
      </c>
      <c r="M63" s="223" t="str">
        <f t="shared" si="21"/>
        <v/>
      </c>
      <c r="N63" s="223" t="str">
        <f t="shared" si="21"/>
        <v/>
      </c>
      <c r="O63" s="223" t="str">
        <f t="shared" si="21"/>
        <v/>
      </c>
      <c r="P63" s="223" t="str">
        <f t="shared" si="21"/>
        <v/>
      </c>
      <c r="Q63" s="223" t="str">
        <f t="shared" si="21"/>
        <v/>
      </c>
      <c r="R63" s="223" t="str">
        <f t="shared" si="21"/>
        <v/>
      </c>
      <c r="S63" s="223" t="str">
        <f t="shared" si="21"/>
        <v/>
      </c>
      <c r="T63" s="223" t="str">
        <f t="shared" si="21"/>
        <v/>
      </c>
      <c r="U63" s="223" t="str">
        <f t="shared" si="22"/>
        <v/>
      </c>
      <c r="V63" s="223" t="str">
        <f t="shared" si="22"/>
        <v/>
      </c>
      <c r="W63" s="223" t="str">
        <f t="shared" si="22"/>
        <v/>
      </c>
      <c r="X63" s="223" t="str">
        <f t="shared" si="22"/>
        <v/>
      </c>
      <c r="Y63" s="223" t="str">
        <f t="shared" si="22"/>
        <v/>
      </c>
      <c r="Z63" s="223" t="str">
        <f t="shared" si="22"/>
        <v/>
      </c>
      <c r="AA63" s="223" t="str">
        <f t="shared" si="22"/>
        <v/>
      </c>
      <c r="AB63" s="223" t="str">
        <f t="shared" si="22"/>
        <v/>
      </c>
      <c r="AC63" s="223" t="str">
        <f t="shared" si="22"/>
        <v/>
      </c>
      <c r="AD63" s="223" t="str">
        <f t="shared" si="22"/>
        <v/>
      </c>
      <c r="AE63" s="223" t="str">
        <f t="shared" si="23"/>
        <v/>
      </c>
      <c r="AF63" s="223" t="str">
        <f t="shared" si="23"/>
        <v/>
      </c>
      <c r="AG63" s="223" t="str">
        <f t="shared" si="23"/>
        <v/>
      </c>
      <c r="AH63" s="223" t="str">
        <f t="shared" si="23"/>
        <v/>
      </c>
      <c r="AI63" s="223" t="str">
        <f t="shared" si="23"/>
        <v/>
      </c>
      <c r="AJ63" s="223" t="str">
        <f t="shared" si="23"/>
        <v/>
      </c>
      <c r="AK63" s="223" t="str">
        <f t="shared" si="23"/>
        <v/>
      </c>
      <c r="AL63" s="223" t="str">
        <f t="shared" si="23"/>
        <v/>
      </c>
      <c r="AM63" s="223" t="str">
        <f t="shared" si="23"/>
        <v/>
      </c>
      <c r="AN63" s="223" t="str">
        <f t="shared" si="23"/>
        <v/>
      </c>
      <c r="AO63" s="222"/>
      <c r="AP63" s="223" t="str">
        <f t="shared" si="15"/>
        <v/>
      </c>
      <c r="AQ63" s="222"/>
      <c r="AR63" s="223">
        <f t="shared" si="16"/>
        <v>0</v>
      </c>
      <c r="AS63" s="222"/>
      <c r="AT63" s="223" t="str">
        <f t="shared" si="17"/>
        <v/>
      </c>
      <c r="AV63" s="131">
        <v>24</v>
      </c>
      <c r="AW63" s="126" t="b">
        <f t="shared" si="9"/>
        <v>0</v>
      </c>
      <c r="AX63" s="214" t="str">
        <f>IF(AW63,MATCH(AV63,'05_DPS_Input'!$AK$12:$AK$111,0),"")</f>
        <v/>
      </c>
      <c r="AY63" s="131"/>
      <c r="AZ63" s="131"/>
      <c r="BC63" s="21"/>
    </row>
    <row r="64" spans="1:55" ht="20.100000000000001" hidden="1" customHeight="1" x14ac:dyDescent="0.3">
      <c r="A64" s="149" t="str">
        <f t="shared" si="10"/>
        <v>H</v>
      </c>
      <c r="B64" s="156" t="b">
        <f t="shared" si="11"/>
        <v>0</v>
      </c>
      <c r="C64" s="188" t="s">
        <v>386</v>
      </c>
      <c r="G64" s="226" t="str">
        <f>IF($AW64,INDEX('05_DPS_Input'!H$12:H$111,$AX64),"")</f>
        <v/>
      </c>
      <c r="H64" s="226" t="str">
        <f>IF($AW64,INDEX('05_DPS_Input'!I$12:I$111,$AX64),"")</f>
        <v/>
      </c>
      <c r="I64" s="228" t="str">
        <f>IF($AW64,INDEX('05_DPS_Input'!M$12:M$111,$AX64),"")</f>
        <v/>
      </c>
      <c r="J64" s="222"/>
      <c r="K64" s="223" t="str">
        <f t="shared" si="21"/>
        <v/>
      </c>
      <c r="L64" s="223" t="str">
        <f t="shared" si="21"/>
        <v/>
      </c>
      <c r="M64" s="223" t="str">
        <f t="shared" si="21"/>
        <v/>
      </c>
      <c r="N64" s="223" t="str">
        <f t="shared" si="21"/>
        <v/>
      </c>
      <c r="O64" s="223" t="str">
        <f t="shared" si="21"/>
        <v/>
      </c>
      <c r="P64" s="223" t="str">
        <f t="shared" si="21"/>
        <v/>
      </c>
      <c r="Q64" s="223" t="str">
        <f t="shared" si="21"/>
        <v/>
      </c>
      <c r="R64" s="223" t="str">
        <f t="shared" si="21"/>
        <v/>
      </c>
      <c r="S64" s="223" t="str">
        <f t="shared" si="21"/>
        <v/>
      </c>
      <c r="T64" s="223" t="str">
        <f t="shared" si="21"/>
        <v/>
      </c>
      <c r="U64" s="223" t="str">
        <f t="shared" si="22"/>
        <v/>
      </c>
      <c r="V64" s="223" t="str">
        <f t="shared" si="22"/>
        <v/>
      </c>
      <c r="W64" s="223" t="str">
        <f t="shared" si="22"/>
        <v/>
      </c>
      <c r="X64" s="223" t="str">
        <f t="shared" si="22"/>
        <v/>
      </c>
      <c r="Y64" s="223" t="str">
        <f t="shared" si="22"/>
        <v/>
      </c>
      <c r="Z64" s="223" t="str">
        <f t="shared" si="22"/>
        <v/>
      </c>
      <c r="AA64" s="223" t="str">
        <f t="shared" si="22"/>
        <v/>
      </c>
      <c r="AB64" s="223" t="str">
        <f t="shared" si="22"/>
        <v/>
      </c>
      <c r="AC64" s="223" t="str">
        <f t="shared" si="22"/>
        <v/>
      </c>
      <c r="AD64" s="223" t="str">
        <f t="shared" si="22"/>
        <v/>
      </c>
      <c r="AE64" s="223" t="str">
        <f t="shared" si="23"/>
        <v/>
      </c>
      <c r="AF64" s="223" t="str">
        <f t="shared" si="23"/>
        <v/>
      </c>
      <c r="AG64" s="223" t="str">
        <f t="shared" si="23"/>
        <v/>
      </c>
      <c r="AH64" s="223" t="str">
        <f t="shared" si="23"/>
        <v/>
      </c>
      <c r="AI64" s="223" t="str">
        <f t="shared" si="23"/>
        <v/>
      </c>
      <c r="AJ64" s="223" t="str">
        <f t="shared" si="23"/>
        <v/>
      </c>
      <c r="AK64" s="223" t="str">
        <f t="shared" si="23"/>
        <v/>
      </c>
      <c r="AL64" s="223" t="str">
        <f t="shared" si="23"/>
        <v/>
      </c>
      <c r="AM64" s="223" t="str">
        <f t="shared" si="23"/>
        <v/>
      </c>
      <c r="AN64" s="223" t="str">
        <f t="shared" si="23"/>
        <v/>
      </c>
      <c r="AO64" s="222"/>
      <c r="AP64" s="223" t="str">
        <f t="shared" si="15"/>
        <v/>
      </c>
      <c r="AQ64" s="222"/>
      <c r="AR64" s="223">
        <f t="shared" si="16"/>
        <v>0</v>
      </c>
      <c r="AS64" s="222"/>
      <c r="AT64" s="223" t="str">
        <f t="shared" si="17"/>
        <v/>
      </c>
      <c r="AV64" s="131">
        <v>25</v>
      </c>
      <c r="AW64" s="126" t="b">
        <f t="shared" si="9"/>
        <v>0</v>
      </c>
      <c r="AX64" s="214" t="str">
        <f>IF(AW64,MATCH(AV64,'05_DPS_Input'!$AK$12:$AK$111,0),"")</f>
        <v/>
      </c>
      <c r="AY64" s="131"/>
      <c r="AZ64" s="131"/>
      <c r="BC64" s="21"/>
    </row>
    <row r="65" spans="1:55" ht="20.100000000000001" hidden="1" customHeight="1" x14ac:dyDescent="0.3">
      <c r="A65" s="149" t="str">
        <f t="shared" si="10"/>
        <v>H</v>
      </c>
      <c r="B65" s="156" t="b">
        <f t="shared" si="11"/>
        <v>0</v>
      </c>
      <c r="C65" s="188" t="s">
        <v>386</v>
      </c>
      <c r="G65" s="226" t="str">
        <f>IF($AW65,INDEX('05_DPS_Input'!H$12:H$111,$AX65),"")</f>
        <v/>
      </c>
      <c r="H65" s="226" t="str">
        <f>IF($AW65,INDEX('05_DPS_Input'!I$12:I$111,$AX65),"")</f>
        <v/>
      </c>
      <c r="I65" s="228" t="str">
        <f>IF($AW65,INDEX('05_DPS_Input'!M$12:M$111,$AX65),"")</f>
        <v/>
      </c>
      <c r="J65" s="222"/>
      <c r="K65" s="223" t="str">
        <f t="shared" si="21"/>
        <v/>
      </c>
      <c r="L65" s="223" t="str">
        <f t="shared" si="21"/>
        <v/>
      </c>
      <c r="M65" s="223" t="str">
        <f t="shared" si="21"/>
        <v/>
      </c>
      <c r="N65" s="223" t="str">
        <f t="shared" si="21"/>
        <v/>
      </c>
      <c r="O65" s="223" t="str">
        <f t="shared" si="21"/>
        <v/>
      </c>
      <c r="P65" s="223" t="str">
        <f t="shared" si="21"/>
        <v/>
      </c>
      <c r="Q65" s="223" t="str">
        <f t="shared" si="21"/>
        <v/>
      </c>
      <c r="R65" s="223" t="str">
        <f t="shared" si="21"/>
        <v/>
      </c>
      <c r="S65" s="223" t="str">
        <f t="shared" si="21"/>
        <v/>
      </c>
      <c r="T65" s="223" t="str">
        <f t="shared" si="21"/>
        <v/>
      </c>
      <c r="U65" s="223" t="str">
        <f t="shared" si="22"/>
        <v/>
      </c>
      <c r="V65" s="223" t="str">
        <f t="shared" si="22"/>
        <v/>
      </c>
      <c r="W65" s="223" t="str">
        <f t="shared" si="22"/>
        <v/>
      </c>
      <c r="X65" s="223" t="str">
        <f t="shared" si="22"/>
        <v/>
      </c>
      <c r="Y65" s="223" t="str">
        <f t="shared" si="22"/>
        <v/>
      </c>
      <c r="Z65" s="223" t="str">
        <f t="shared" si="22"/>
        <v/>
      </c>
      <c r="AA65" s="223" t="str">
        <f t="shared" si="22"/>
        <v/>
      </c>
      <c r="AB65" s="223" t="str">
        <f t="shared" si="22"/>
        <v/>
      </c>
      <c r="AC65" s="223" t="str">
        <f t="shared" si="22"/>
        <v/>
      </c>
      <c r="AD65" s="223" t="str">
        <f t="shared" si="22"/>
        <v/>
      </c>
      <c r="AE65" s="223" t="str">
        <f t="shared" si="23"/>
        <v/>
      </c>
      <c r="AF65" s="223" t="str">
        <f t="shared" si="23"/>
        <v/>
      </c>
      <c r="AG65" s="223" t="str">
        <f t="shared" si="23"/>
        <v/>
      </c>
      <c r="AH65" s="223" t="str">
        <f t="shared" si="23"/>
        <v/>
      </c>
      <c r="AI65" s="223" t="str">
        <f t="shared" si="23"/>
        <v/>
      </c>
      <c r="AJ65" s="223" t="str">
        <f t="shared" si="23"/>
        <v/>
      </c>
      <c r="AK65" s="223" t="str">
        <f t="shared" si="23"/>
        <v/>
      </c>
      <c r="AL65" s="223" t="str">
        <f t="shared" si="23"/>
        <v/>
      </c>
      <c r="AM65" s="223" t="str">
        <f t="shared" si="23"/>
        <v/>
      </c>
      <c r="AN65" s="223" t="str">
        <f t="shared" si="23"/>
        <v/>
      </c>
      <c r="AO65" s="222"/>
      <c r="AP65" s="223" t="str">
        <f t="shared" si="15"/>
        <v/>
      </c>
      <c r="AQ65" s="222"/>
      <c r="AR65" s="223">
        <f t="shared" si="16"/>
        <v>0</v>
      </c>
      <c r="AS65" s="222"/>
      <c r="AT65" s="223" t="str">
        <f t="shared" si="17"/>
        <v/>
      </c>
      <c r="AV65" s="131">
        <v>26</v>
      </c>
      <c r="AW65" s="126" t="b">
        <f t="shared" si="9"/>
        <v>0</v>
      </c>
      <c r="AX65" s="214" t="str">
        <f>IF(AW65,MATCH(AV65,'05_DPS_Input'!$AK$12:$AK$111,0),"")</f>
        <v/>
      </c>
      <c r="AY65" s="131"/>
      <c r="AZ65" s="131"/>
      <c r="BC65" s="21"/>
    </row>
    <row r="66" spans="1:55" ht="20.100000000000001" hidden="1" customHeight="1" x14ac:dyDescent="0.3">
      <c r="A66" s="149" t="str">
        <f t="shared" si="10"/>
        <v>H</v>
      </c>
      <c r="B66" s="156" t="b">
        <f t="shared" si="11"/>
        <v>0</v>
      </c>
      <c r="C66" s="188" t="s">
        <v>386</v>
      </c>
      <c r="G66" s="226" t="str">
        <f>IF($AW66,INDEX('05_DPS_Input'!H$12:H$111,$AX66),"")</f>
        <v/>
      </c>
      <c r="H66" s="226" t="str">
        <f>IF($AW66,INDEX('05_DPS_Input'!I$12:I$111,$AX66),"")</f>
        <v/>
      </c>
      <c r="I66" s="228" t="str">
        <f>IF($AW66,INDEX('05_DPS_Input'!M$12:M$111,$AX66),"")</f>
        <v/>
      </c>
      <c r="J66" s="222"/>
      <c r="K66" s="223" t="str">
        <f t="shared" si="21"/>
        <v/>
      </c>
      <c r="L66" s="223" t="str">
        <f t="shared" si="21"/>
        <v/>
      </c>
      <c r="M66" s="223" t="str">
        <f t="shared" si="21"/>
        <v/>
      </c>
      <c r="N66" s="223" t="str">
        <f t="shared" si="21"/>
        <v/>
      </c>
      <c r="O66" s="223" t="str">
        <f t="shared" si="21"/>
        <v/>
      </c>
      <c r="P66" s="223" t="str">
        <f t="shared" si="21"/>
        <v/>
      </c>
      <c r="Q66" s="223" t="str">
        <f t="shared" si="21"/>
        <v/>
      </c>
      <c r="R66" s="223" t="str">
        <f t="shared" si="21"/>
        <v/>
      </c>
      <c r="S66" s="223" t="str">
        <f t="shared" si="21"/>
        <v/>
      </c>
      <c r="T66" s="223" t="str">
        <f t="shared" si="21"/>
        <v/>
      </c>
      <c r="U66" s="223" t="str">
        <f t="shared" si="22"/>
        <v/>
      </c>
      <c r="V66" s="223" t="str">
        <f t="shared" si="22"/>
        <v/>
      </c>
      <c r="W66" s="223" t="str">
        <f t="shared" si="22"/>
        <v/>
      </c>
      <c r="X66" s="223" t="str">
        <f t="shared" si="22"/>
        <v/>
      </c>
      <c r="Y66" s="223" t="str">
        <f t="shared" si="22"/>
        <v/>
      </c>
      <c r="Z66" s="223" t="str">
        <f t="shared" si="22"/>
        <v/>
      </c>
      <c r="AA66" s="223" t="str">
        <f t="shared" si="22"/>
        <v/>
      </c>
      <c r="AB66" s="223" t="str">
        <f t="shared" si="22"/>
        <v/>
      </c>
      <c r="AC66" s="223" t="str">
        <f t="shared" si="22"/>
        <v/>
      </c>
      <c r="AD66" s="223" t="str">
        <f t="shared" si="22"/>
        <v/>
      </c>
      <c r="AE66" s="223" t="str">
        <f t="shared" si="23"/>
        <v/>
      </c>
      <c r="AF66" s="223" t="str">
        <f t="shared" si="23"/>
        <v/>
      </c>
      <c r="AG66" s="223" t="str">
        <f t="shared" si="23"/>
        <v/>
      </c>
      <c r="AH66" s="223" t="str">
        <f t="shared" si="23"/>
        <v/>
      </c>
      <c r="AI66" s="223" t="str">
        <f t="shared" si="23"/>
        <v/>
      </c>
      <c r="AJ66" s="223" t="str">
        <f t="shared" si="23"/>
        <v/>
      </c>
      <c r="AK66" s="223" t="str">
        <f t="shared" si="23"/>
        <v/>
      </c>
      <c r="AL66" s="223" t="str">
        <f t="shared" si="23"/>
        <v/>
      </c>
      <c r="AM66" s="223" t="str">
        <f t="shared" si="23"/>
        <v/>
      </c>
      <c r="AN66" s="223" t="str">
        <f t="shared" si="23"/>
        <v/>
      </c>
      <c r="AO66" s="222"/>
      <c r="AP66" s="223" t="str">
        <f t="shared" si="15"/>
        <v/>
      </c>
      <c r="AQ66" s="222"/>
      <c r="AR66" s="223">
        <f t="shared" si="16"/>
        <v>0</v>
      </c>
      <c r="AS66" s="222"/>
      <c r="AT66" s="223" t="str">
        <f t="shared" si="17"/>
        <v/>
      </c>
      <c r="AV66" s="131">
        <v>27</v>
      </c>
      <c r="AW66" s="126" t="b">
        <f t="shared" si="9"/>
        <v>0</v>
      </c>
      <c r="AX66" s="214" t="str">
        <f>IF(AW66,MATCH(AV66,'05_DPS_Input'!$AK$12:$AK$111,0),"")</f>
        <v/>
      </c>
      <c r="AY66" s="131"/>
      <c r="AZ66" s="131"/>
      <c r="BC66" s="21"/>
    </row>
    <row r="67" spans="1:55" ht="20.100000000000001" hidden="1" customHeight="1" x14ac:dyDescent="0.3">
      <c r="A67" s="149" t="str">
        <f t="shared" si="10"/>
        <v>H</v>
      </c>
      <c r="B67" s="156" t="b">
        <f t="shared" si="11"/>
        <v>0</v>
      </c>
      <c r="C67" s="188" t="s">
        <v>386</v>
      </c>
      <c r="G67" s="226" t="str">
        <f>IF($AW67,INDEX('05_DPS_Input'!H$12:H$111,$AX67),"")</f>
        <v/>
      </c>
      <c r="H67" s="226" t="str">
        <f>IF($AW67,INDEX('05_DPS_Input'!I$12:I$111,$AX67),"")</f>
        <v/>
      </c>
      <c r="I67" s="228" t="str">
        <f>IF($AW67,INDEX('05_DPS_Input'!M$12:M$111,$AX67),"")</f>
        <v/>
      </c>
      <c r="J67" s="222"/>
      <c r="K67" s="223" t="str">
        <f t="shared" si="21"/>
        <v/>
      </c>
      <c r="L67" s="223" t="str">
        <f t="shared" si="21"/>
        <v/>
      </c>
      <c r="M67" s="223" t="str">
        <f t="shared" si="21"/>
        <v/>
      </c>
      <c r="N67" s="223" t="str">
        <f t="shared" si="21"/>
        <v/>
      </c>
      <c r="O67" s="223" t="str">
        <f t="shared" si="21"/>
        <v/>
      </c>
      <c r="P67" s="223" t="str">
        <f t="shared" si="21"/>
        <v/>
      </c>
      <c r="Q67" s="223" t="str">
        <f t="shared" si="21"/>
        <v/>
      </c>
      <c r="R67" s="223" t="str">
        <f t="shared" si="21"/>
        <v/>
      </c>
      <c r="S67" s="223" t="str">
        <f t="shared" si="21"/>
        <v/>
      </c>
      <c r="T67" s="223" t="str">
        <f t="shared" si="21"/>
        <v/>
      </c>
      <c r="U67" s="223" t="str">
        <f t="shared" si="22"/>
        <v/>
      </c>
      <c r="V67" s="223" t="str">
        <f t="shared" si="22"/>
        <v/>
      </c>
      <c r="W67" s="223" t="str">
        <f t="shared" si="22"/>
        <v/>
      </c>
      <c r="X67" s="223" t="str">
        <f t="shared" si="22"/>
        <v/>
      </c>
      <c r="Y67" s="223" t="str">
        <f t="shared" si="22"/>
        <v/>
      </c>
      <c r="Z67" s="223" t="str">
        <f t="shared" si="22"/>
        <v/>
      </c>
      <c r="AA67" s="223" t="str">
        <f t="shared" si="22"/>
        <v/>
      </c>
      <c r="AB67" s="223" t="str">
        <f t="shared" si="22"/>
        <v/>
      </c>
      <c r="AC67" s="223" t="str">
        <f t="shared" si="22"/>
        <v/>
      </c>
      <c r="AD67" s="223" t="str">
        <f t="shared" si="22"/>
        <v/>
      </c>
      <c r="AE67" s="223" t="str">
        <f t="shared" si="23"/>
        <v/>
      </c>
      <c r="AF67" s="223" t="str">
        <f t="shared" si="23"/>
        <v/>
      </c>
      <c r="AG67" s="223" t="str">
        <f t="shared" si="23"/>
        <v/>
      </c>
      <c r="AH67" s="223" t="str">
        <f t="shared" si="23"/>
        <v/>
      </c>
      <c r="AI67" s="223" t="str">
        <f t="shared" si="23"/>
        <v/>
      </c>
      <c r="AJ67" s="223" t="str">
        <f t="shared" si="23"/>
        <v/>
      </c>
      <c r="AK67" s="223" t="str">
        <f t="shared" si="23"/>
        <v/>
      </c>
      <c r="AL67" s="223" t="str">
        <f t="shared" si="23"/>
        <v/>
      </c>
      <c r="AM67" s="223" t="str">
        <f t="shared" si="23"/>
        <v/>
      </c>
      <c r="AN67" s="223" t="str">
        <f t="shared" si="23"/>
        <v/>
      </c>
      <c r="AO67" s="222"/>
      <c r="AP67" s="223" t="str">
        <f t="shared" si="15"/>
        <v/>
      </c>
      <c r="AQ67" s="222"/>
      <c r="AR67" s="223">
        <f t="shared" si="16"/>
        <v>0</v>
      </c>
      <c r="AS67" s="222"/>
      <c r="AT67" s="223" t="str">
        <f t="shared" si="17"/>
        <v/>
      </c>
      <c r="AV67" s="131">
        <v>28</v>
      </c>
      <c r="AW67" s="126" t="b">
        <f t="shared" si="9"/>
        <v>0</v>
      </c>
      <c r="AX67" s="214" t="str">
        <f>IF(AW67,MATCH(AV67,'05_DPS_Input'!$AK$12:$AK$111,0),"")</f>
        <v/>
      </c>
      <c r="AY67" s="131"/>
      <c r="AZ67" s="131"/>
      <c r="BC67" s="21"/>
    </row>
    <row r="68" spans="1:55" ht="20.100000000000001" hidden="1" customHeight="1" x14ac:dyDescent="0.3">
      <c r="A68" s="149" t="str">
        <f t="shared" si="10"/>
        <v>H</v>
      </c>
      <c r="B68" s="156" t="b">
        <f t="shared" si="11"/>
        <v>0</v>
      </c>
      <c r="C68" s="188" t="s">
        <v>386</v>
      </c>
      <c r="G68" s="226" t="str">
        <f>IF($AW68,INDEX('05_DPS_Input'!H$12:H$111,$AX68),"")</f>
        <v/>
      </c>
      <c r="H68" s="226" t="str">
        <f>IF($AW68,INDEX('05_DPS_Input'!I$12:I$111,$AX68),"")</f>
        <v/>
      </c>
      <c r="I68" s="228" t="str">
        <f>IF($AW68,INDEX('05_DPS_Input'!M$12:M$111,$AX68),"")</f>
        <v/>
      </c>
      <c r="J68" s="222"/>
      <c r="K68" s="223" t="str">
        <f t="shared" si="21"/>
        <v/>
      </c>
      <c r="L68" s="223" t="str">
        <f t="shared" si="21"/>
        <v/>
      </c>
      <c r="M68" s="223" t="str">
        <f t="shared" si="21"/>
        <v/>
      </c>
      <c r="N68" s="223" t="str">
        <f t="shared" si="21"/>
        <v/>
      </c>
      <c r="O68" s="223" t="str">
        <f t="shared" si="21"/>
        <v/>
      </c>
      <c r="P68" s="223" t="str">
        <f t="shared" si="21"/>
        <v/>
      </c>
      <c r="Q68" s="223" t="str">
        <f t="shared" si="21"/>
        <v/>
      </c>
      <c r="R68" s="223" t="str">
        <f t="shared" si="21"/>
        <v/>
      </c>
      <c r="S68" s="223" t="str">
        <f t="shared" si="21"/>
        <v/>
      </c>
      <c r="T68" s="223" t="str">
        <f t="shared" si="21"/>
        <v/>
      </c>
      <c r="U68" s="223" t="str">
        <f t="shared" si="22"/>
        <v/>
      </c>
      <c r="V68" s="223" t="str">
        <f t="shared" si="22"/>
        <v/>
      </c>
      <c r="W68" s="223" t="str">
        <f t="shared" si="22"/>
        <v/>
      </c>
      <c r="X68" s="223" t="str">
        <f t="shared" si="22"/>
        <v/>
      </c>
      <c r="Y68" s="223" t="str">
        <f t="shared" si="22"/>
        <v/>
      </c>
      <c r="Z68" s="223" t="str">
        <f t="shared" si="22"/>
        <v/>
      </c>
      <c r="AA68" s="223" t="str">
        <f t="shared" si="22"/>
        <v/>
      </c>
      <c r="AB68" s="223" t="str">
        <f t="shared" si="22"/>
        <v/>
      </c>
      <c r="AC68" s="223" t="str">
        <f t="shared" si="22"/>
        <v/>
      </c>
      <c r="AD68" s="223" t="str">
        <f t="shared" si="22"/>
        <v/>
      </c>
      <c r="AE68" s="223" t="str">
        <f t="shared" si="23"/>
        <v/>
      </c>
      <c r="AF68" s="223" t="str">
        <f t="shared" si="23"/>
        <v/>
      </c>
      <c r="AG68" s="223" t="str">
        <f t="shared" si="23"/>
        <v/>
      </c>
      <c r="AH68" s="223" t="str">
        <f t="shared" si="23"/>
        <v/>
      </c>
      <c r="AI68" s="223" t="str">
        <f t="shared" si="23"/>
        <v/>
      </c>
      <c r="AJ68" s="223" t="str">
        <f t="shared" si="23"/>
        <v/>
      </c>
      <c r="AK68" s="223" t="str">
        <f t="shared" si="23"/>
        <v/>
      </c>
      <c r="AL68" s="223" t="str">
        <f t="shared" si="23"/>
        <v/>
      </c>
      <c r="AM68" s="223" t="str">
        <f t="shared" si="23"/>
        <v/>
      </c>
      <c r="AN68" s="223" t="str">
        <f t="shared" si="23"/>
        <v/>
      </c>
      <c r="AO68" s="222"/>
      <c r="AP68" s="223" t="str">
        <f t="shared" si="15"/>
        <v/>
      </c>
      <c r="AQ68" s="222"/>
      <c r="AR68" s="223">
        <f t="shared" si="16"/>
        <v>0</v>
      </c>
      <c r="AS68" s="222"/>
      <c r="AT68" s="223" t="str">
        <f t="shared" si="17"/>
        <v/>
      </c>
      <c r="AV68" s="131">
        <v>29</v>
      </c>
      <c r="AW68" s="126" t="b">
        <f t="shared" si="9"/>
        <v>0</v>
      </c>
      <c r="AX68" s="214" t="str">
        <f>IF(AW68,MATCH(AV68,'05_DPS_Input'!$AK$12:$AK$111,0),"")</f>
        <v/>
      </c>
      <c r="AY68" s="131"/>
      <c r="AZ68" s="131"/>
      <c r="BC68" s="21"/>
    </row>
    <row r="69" spans="1:55" ht="20.100000000000001" hidden="1" customHeight="1" x14ac:dyDescent="0.3">
      <c r="A69" s="149" t="str">
        <f t="shared" si="10"/>
        <v>H</v>
      </c>
      <c r="B69" s="156" t="b">
        <f t="shared" si="11"/>
        <v>0</v>
      </c>
      <c r="C69" s="188" t="s">
        <v>386</v>
      </c>
      <c r="G69" s="226" t="str">
        <f>IF($AW69,INDEX('05_DPS_Input'!H$12:H$111,$AX69),"")</f>
        <v/>
      </c>
      <c r="H69" s="226" t="str">
        <f>IF($AW69,INDEX('05_DPS_Input'!I$12:I$111,$AX69),"")</f>
        <v/>
      </c>
      <c r="I69" s="228" t="str">
        <f>IF($AW69,INDEX('05_DPS_Input'!M$12:M$111,$AX69),"")</f>
        <v/>
      </c>
      <c r="J69" s="222"/>
      <c r="K69" s="223" t="str">
        <f t="shared" si="21"/>
        <v/>
      </c>
      <c r="L69" s="223" t="str">
        <f t="shared" si="21"/>
        <v/>
      </c>
      <c r="M69" s="223" t="str">
        <f t="shared" si="21"/>
        <v/>
      </c>
      <c r="N69" s="223" t="str">
        <f t="shared" si="21"/>
        <v/>
      </c>
      <c r="O69" s="223" t="str">
        <f t="shared" si="21"/>
        <v/>
      </c>
      <c r="P69" s="223" t="str">
        <f t="shared" si="21"/>
        <v/>
      </c>
      <c r="Q69" s="223" t="str">
        <f t="shared" si="21"/>
        <v/>
      </c>
      <c r="R69" s="223" t="str">
        <f t="shared" si="21"/>
        <v/>
      </c>
      <c r="S69" s="223" t="str">
        <f t="shared" si="21"/>
        <v/>
      </c>
      <c r="T69" s="223" t="str">
        <f t="shared" si="21"/>
        <v/>
      </c>
      <c r="U69" s="223" t="str">
        <f t="shared" si="22"/>
        <v/>
      </c>
      <c r="V69" s="223" t="str">
        <f t="shared" si="22"/>
        <v/>
      </c>
      <c r="W69" s="223" t="str">
        <f t="shared" si="22"/>
        <v/>
      </c>
      <c r="X69" s="223" t="str">
        <f t="shared" si="22"/>
        <v/>
      </c>
      <c r="Y69" s="223" t="str">
        <f t="shared" si="22"/>
        <v/>
      </c>
      <c r="Z69" s="223" t="str">
        <f t="shared" si="22"/>
        <v/>
      </c>
      <c r="AA69" s="223" t="str">
        <f t="shared" si="22"/>
        <v/>
      </c>
      <c r="AB69" s="223" t="str">
        <f t="shared" si="22"/>
        <v/>
      </c>
      <c r="AC69" s="223" t="str">
        <f t="shared" si="22"/>
        <v/>
      </c>
      <c r="AD69" s="223" t="str">
        <f t="shared" si="22"/>
        <v/>
      </c>
      <c r="AE69" s="223" t="str">
        <f t="shared" si="23"/>
        <v/>
      </c>
      <c r="AF69" s="223" t="str">
        <f t="shared" si="23"/>
        <v/>
      </c>
      <c r="AG69" s="223" t="str">
        <f t="shared" si="23"/>
        <v/>
      </c>
      <c r="AH69" s="223" t="str">
        <f t="shared" si="23"/>
        <v/>
      </c>
      <c r="AI69" s="223" t="str">
        <f t="shared" si="23"/>
        <v/>
      </c>
      <c r="AJ69" s="223" t="str">
        <f t="shared" si="23"/>
        <v/>
      </c>
      <c r="AK69" s="223" t="str">
        <f t="shared" si="23"/>
        <v/>
      </c>
      <c r="AL69" s="223" t="str">
        <f t="shared" si="23"/>
        <v/>
      </c>
      <c r="AM69" s="223" t="str">
        <f t="shared" si="23"/>
        <v/>
      </c>
      <c r="AN69" s="223" t="str">
        <f t="shared" si="23"/>
        <v/>
      </c>
      <c r="AO69" s="222"/>
      <c r="AP69" s="223" t="str">
        <f t="shared" si="15"/>
        <v/>
      </c>
      <c r="AQ69" s="222"/>
      <c r="AR69" s="223">
        <f t="shared" si="16"/>
        <v>0</v>
      </c>
      <c r="AS69" s="222"/>
      <c r="AT69" s="223" t="str">
        <f t="shared" si="17"/>
        <v/>
      </c>
      <c r="AV69" s="131">
        <v>30</v>
      </c>
      <c r="AW69" s="126" t="b">
        <f t="shared" si="9"/>
        <v>0</v>
      </c>
      <c r="AX69" s="214" t="str">
        <f>IF(AW69,MATCH(AV69,'05_DPS_Input'!$AK$12:$AK$111,0),"")</f>
        <v/>
      </c>
      <c r="AY69" s="131"/>
      <c r="AZ69" s="131"/>
      <c r="BC69" s="21"/>
    </row>
    <row r="70" spans="1:55" ht="20.100000000000001" hidden="1" customHeight="1" x14ac:dyDescent="0.3">
      <c r="A70" s="149" t="str">
        <f t="shared" si="10"/>
        <v>H</v>
      </c>
      <c r="B70" s="156" t="b">
        <f t="shared" si="11"/>
        <v>0</v>
      </c>
      <c r="C70" s="188" t="s">
        <v>386</v>
      </c>
      <c r="G70" s="226" t="str">
        <f>IF($AW70,INDEX('05_DPS_Input'!H$12:H$111,$AX70),"")</f>
        <v/>
      </c>
      <c r="H70" s="226" t="str">
        <f>IF($AW70,INDEX('05_DPS_Input'!I$12:I$111,$AX70),"")</f>
        <v/>
      </c>
      <c r="I70" s="228" t="str">
        <f>IF($AW70,INDEX('05_DPS_Input'!M$12:M$111,$AX70),"")</f>
        <v/>
      </c>
      <c r="J70" s="222"/>
      <c r="K70" s="223" t="str">
        <f t="shared" si="21"/>
        <v/>
      </c>
      <c r="L70" s="223" t="str">
        <f t="shared" si="21"/>
        <v/>
      </c>
      <c r="M70" s="223" t="str">
        <f t="shared" si="21"/>
        <v/>
      </c>
      <c r="N70" s="223" t="str">
        <f t="shared" si="21"/>
        <v/>
      </c>
      <c r="O70" s="223" t="str">
        <f t="shared" si="21"/>
        <v/>
      </c>
      <c r="P70" s="223" t="str">
        <f t="shared" si="21"/>
        <v/>
      </c>
      <c r="Q70" s="223" t="str">
        <f t="shared" si="21"/>
        <v/>
      </c>
      <c r="R70" s="223" t="str">
        <f t="shared" si="21"/>
        <v/>
      </c>
      <c r="S70" s="223" t="str">
        <f t="shared" si="21"/>
        <v/>
      </c>
      <c r="T70" s="223" t="str">
        <f t="shared" si="21"/>
        <v/>
      </c>
      <c r="U70" s="223" t="str">
        <f t="shared" si="22"/>
        <v/>
      </c>
      <c r="V70" s="223" t="str">
        <f t="shared" si="22"/>
        <v/>
      </c>
      <c r="W70" s="223" t="str">
        <f t="shared" si="22"/>
        <v/>
      </c>
      <c r="X70" s="223" t="str">
        <f t="shared" si="22"/>
        <v/>
      </c>
      <c r="Y70" s="223" t="str">
        <f t="shared" si="22"/>
        <v/>
      </c>
      <c r="Z70" s="223" t="str">
        <f t="shared" si="22"/>
        <v/>
      </c>
      <c r="AA70" s="223" t="str">
        <f t="shared" si="22"/>
        <v/>
      </c>
      <c r="AB70" s="223" t="str">
        <f t="shared" si="22"/>
        <v/>
      </c>
      <c r="AC70" s="223" t="str">
        <f t="shared" si="22"/>
        <v/>
      </c>
      <c r="AD70" s="223" t="str">
        <f t="shared" si="22"/>
        <v/>
      </c>
      <c r="AE70" s="223" t="str">
        <f t="shared" si="23"/>
        <v/>
      </c>
      <c r="AF70" s="223" t="str">
        <f t="shared" si="23"/>
        <v/>
      </c>
      <c r="AG70" s="223" t="str">
        <f t="shared" si="23"/>
        <v/>
      </c>
      <c r="AH70" s="223" t="str">
        <f t="shared" si="23"/>
        <v/>
      </c>
      <c r="AI70" s="223" t="str">
        <f t="shared" si="23"/>
        <v/>
      </c>
      <c r="AJ70" s="223" t="str">
        <f t="shared" si="23"/>
        <v/>
      </c>
      <c r="AK70" s="223" t="str">
        <f t="shared" si="23"/>
        <v/>
      </c>
      <c r="AL70" s="223" t="str">
        <f t="shared" si="23"/>
        <v/>
      </c>
      <c r="AM70" s="223" t="str">
        <f t="shared" si="23"/>
        <v/>
      </c>
      <c r="AN70" s="223" t="str">
        <f t="shared" si="23"/>
        <v/>
      </c>
      <c r="AO70" s="222"/>
      <c r="AP70" s="223" t="str">
        <f t="shared" si="15"/>
        <v/>
      </c>
      <c r="AQ70" s="222"/>
      <c r="AR70" s="223">
        <f t="shared" si="16"/>
        <v>0</v>
      </c>
      <c r="AS70" s="222"/>
      <c r="AT70" s="223" t="str">
        <f t="shared" si="17"/>
        <v/>
      </c>
      <c r="AV70" s="131">
        <v>31</v>
      </c>
      <c r="AW70" s="126" t="b">
        <f t="shared" si="9"/>
        <v>0</v>
      </c>
      <c r="AX70" s="214" t="str">
        <f>IF(AW70,MATCH(AV70,'05_DPS_Input'!$AK$12:$AK$111,0),"")</f>
        <v/>
      </c>
      <c r="AY70" s="131"/>
      <c r="AZ70" s="131"/>
      <c r="BC70" s="21"/>
    </row>
    <row r="71" spans="1:55" ht="20.100000000000001" hidden="1" customHeight="1" x14ac:dyDescent="0.3">
      <c r="A71" s="149" t="str">
        <f t="shared" si="10"/>
        <v>H</v>
      </c>
      <c r="B71" s="156" t="b">
        <f t="shared" si="11"/>
        <v>0</v>
      </c>
      <c r="C71" s="188" t="s">
        <v>386</v>
      </c>
      <c r="G71" s="226" t="str">
        <f>IF($AW71,INDEX('05_DPS_Input'!H$12:H$111,$AX71),"")</f>
        <v/>
      </c>
      <c r="H71" s="226" t="str">
        <f>IF($AW71,INDEX('05_DPS_Input'!I$12:I$111,$AX71),"")</f>
        <v/>
      </c>
      <c r="I71" s="228" t="str">
        <f>IF($AW71,INDEX('05_DPS_Input'!M$12:M$111,$AX71),"")</f>
        <v/>
      </c>
      <c r="J71" s="222"/>
      <c r="K71" s="223" t="str">
        <f t="shared" ref="K71:T80" si="24">IF($I71=2,SUMIF($AY$148:$AY$247,$G71,K$148:K$247),IF($I71=3,SUMIF($AZ$148:$AZ$247,$G71,K$148:K$247),""))</f>
        <v/>
      </c>
      <c r="L71" s="223" t="str">
        <f t="shared" si="24"/>
        <v/>
      </c>
      <c r="M71" s="223" t="str">
        <f t="shared" si="24"/>
        <v/>
      </c>
      <c r="N71" s="223" t="str">
        <f t="shared" si="24"/>
        <v/>
      </c>
      <c r="O71" s="223" t="str">
        <f t="shared" si="24"/>
        <v/>
      </c>
      <c r="P71" s="223" t="str">
        <f t="shared" si="24"/>
        <v/>
      </c>
      <c r="Q71" s="223" t="str">
        <f t="shared" si="24"/>
        <v/>
      </c>
      <c r="R71" s="223" t="str">
        <f t="shared" si="24"/>
        <v/>
      </c>
      <c r="S71" s="223" t="str">
        <f t="shared" si="24"/>
        <v/>
      </c>
      <c r="T71" s="223" t="str">
        <f t="shared" si="24"/>
        <v/>
      </c>
      <c r="U71" s="223" t="str">
        <f t="shared" ref="U71:AD80" si="25">IF($I71=2,SUMIF($AY$148:$AY$247,$G71,U$148:U$247),IF($I71=3,SUMIF($AZ$148:$AZ$247,$G71,U$148:U$247),""))</f>
        <v/>
      </c>
      <c r="V71" s="223" t="str">
        <f t="shared" si="25"/>
        <v/>
      </c>
      <c r="W71" s="223" t="str">
        <f t="shared" si="25"/>
        <v/>
      </c>
      <c r="X71" s="223" t="str">
        <f t="shared" si="25"/>
        <v/>
      </c>
      <c r="Y71" s="223" t="str">
        <f t="shared" si="25"/>
        <v/>
      </c>
      <c r="Z71" s="223" t="str">
        <f t="shared" si="25"/>
        <v/>
      </c>
      <c r="AA71" s="223" t="str">
        <f t="shared" si="25"/>
        <v/>
      </c>
      <c r="AB71" s="223" t="str">
        <f t="shared" si="25"/>
        <v/>
      </c>
      <c r="AC71" s="223" t="str">
        <f t="shared" si="25"/>
        <v/>
      </c>
      <c r="AD71" s="223" t="str">
        <f t="shared" si="25"/>
        <v/>
      </c>
      <c r="AE71" s="223" t="str">
        <f t="shared" ref="AE71:AN80" si="26">IF($I71=2,SUMIF($AY$148:$AY$247,$G71,AE$148:AE$247),IF($I71=3,SUMIF($AZ$148:$AZ$247,$G71,AE$148:AE$247),""))</f>
        <v/>
      </c>
      <c r="AF71" s="223" t="str">
        <f t="shared" si="26"/>
        <v/>
      </c>
      <c r="AG71" s="223" t="str">
        <f t="shared" si="26"/>
        <v/>
      </c>
      <c r="AH71" s="223" t="str">
        <f t="shared" si="26"/>
        <v/>
      </c>
      <c r="AI71" s="223" t="str">
        <f t="shared" si="26"/>
        <v/>
      </c>
      <c r="AJ71" s="223" t="str">
        <f t="shared" si="26"/>
        <v/>
      </c>
      <c r="AK71" s="223" t="str">
        <f t="shared" si="26"/>
        <v/>
      </c>
      <c r="AL71" s="223" t="str">
        <f t="shared" si="26"/>
        <v/>
      </c>
      <c r="AM71" s="223" t="str">
        <f t="shared" si="26"/>
        <v/>
      </c>
      <c r="AN71" s="223" t="str">
        <f t="shared" si="26"/>
        <v/>
      </c>
      <c r="AO71" s="222"/>
      <c r="AP71" s="223" t="str">
        <f t="shared" si="15"/>
        <v/>
      </c>
      <c r="AQ71" s="222"/>
      <c r="AR71" s="223">
        <f t="shared" si="16"/>
        <v>0</v>
      </c>
      <c r="AS71" s="222"/>
      <c r="AT71" s="223" t="str">
        <f t="shared" si="17"/>
        <v/>
      </c>
      <c r="AV71" s="131">
        <v>32</v>
      </c>
      <c r="AW71" s="126" t="b">
        <f t="shared" si="9"/>
        <v>0</v>
      </c>
      <c r="AX71" s="214" t="str">
        <f>IF(AW71,MATCH(AV71,'05_DPS_Input'!$AK$12:$AK$111,0),"")</f>
        <v/>
      </c>
      <c r="AY71" s="131"/>
      <c r="AZ71" s="131"/>
      <c r="BC71" s="21"/>
    </row>
    <row r="72" spans="1:55" ht="20.100000000000001" hidden="1" customHeight="1" x14ac:dyDescent="0.3">
      <c r="A72" s="149" t="str">
        <f t="shared" si="10"/>
        <v>H</v>
      </c>
      <c r="B72" s="156" t="b">
        <f t="shared" si="11"/>
        <v>0</v>
      </c>
      <c r="C72" s="188" t="s">
        <v>386</v>
      </c>
      <c r="G72" s="226" t="str">
        <f>IF($AW72,INDEX('05_DPS_Input'!H$12:H$111,$AX72),"")</f>
        <v/>
      </c>
      <c r="H72" s="226" t="str">
        <f>IF($AW72,INDEX('05_DPS_Input'!I$12:I$111,$AX72),"")</f>
        <v/>
      </c>
      <c r="I72" s="228" t="str">
        <f>IF($AW72,INDEX('05_DPS_Input'!M$12:M$111,$AX72),"")</f>
        <v/>
      </c>
      <c r="J72" s="222"/>
      <c r="K72" s="223" t="str">
        <f t="shared" si="24"/>
        <v/>
      </c>
      <c r="L72" s="223" t="str">
        <f t="shared" si="24"/>
        <v/>
      </c>
      <c r="M72" s="223" t="str">
        <f t="shared" si="24"/>
        <v/>
      </c>
      <c r="N72" s="223" t="str">
        <f t="shared" si="24"/>
        <v/>
      </c>
      <c r="O72" s="223" t="str">
        <f t="shared" si="24"/>
        <v/>
      </c>
      <c r="P72" s="223" t="str">
        <f t="shared" si="24"/>
        <v/>
      </c>
      <c r="Q72" s="223" t="str">
        <f t="shared" si="24"/>
        <v/>
      </c>
      <c r="R72" s="223" t="str">
        <f t="shared" si="24"/>
        <v/>
      </c>
      <c r="S72" s="223" t="str">
        <f t="shared" si="24"/>
        <v/>
      </c>
      <c r="T72" s="223" t="str">
        <f t="shared" si="24"/>
        <v/>
      </c>
      <c r="U72" s="223" t="str">
        <f t="shared" si="25"/>
        <v/>
      </c>
      <c r="V72" s="223" t="str">
        <f t="shared" si="25"/>
        <v/>
      </c>
      <c r="W72" s="223" t="str">
        <f t="shared" si="25"/>
        <v/>
      </c>
      <c r="X72" s="223" t="str">
        <f t="shared" si="25"/>
        <v/>
      </c>
      <c r="Y72" s="223" t="str">
        <f t="shared" si="25"/>
        <v/>
      </c>
      <c r="Z72" s="223" t="str">
        <f t="shared" si="25"/>
        <v/>
      </c>
      <c r="AA72" s="223" t="str">
        <f t="shared" si="25"/>
        <v/>
      </c>
      <c r="AB72" s="223" t="str">
        <f t="shared" si="25"/>
        <v/>
      </c>
      <c r="AC72" s="223" t="str">
        <f t="shared" si="25"/>
        <v/>
      </c>
      <c r="AD72" s="223" t="str">
        <f t="shared" si="25"/>
        <v/>
      </c>
      <c r="AE72" s="223" t="str">
        <f t="shared" si="26"/>
        <v/>
      </c>
      <c r="AF72" s="223" t="str">
        <f t="shared" si="26"/>
        <v/>
      </c>
      <c r="AG72" s="223" t="str">
        <f t="shared" si="26"/>
        <v/>
      </c>
      <c r="AH72" s="223" t="str">
        <f t="shared" si="26"/>
        <v/>
      </c>
      <c r="AI72" s="223" t="str">
        <f t="shared" si="26"/>
        <v/>
      </c>
      <c r="AJ72" s="223" t="str">
        <f t="shared" si="26"/>
        <v/>
      </c>
      <c r="AK72" s="223" t="str">
        <f t="shared" si="26"/>
        <v/>
      </c>
      <c r="AL72" s="223" t="str">
        <f t="shared" si="26"/>
        <v/>
      </c>
      <c r="AM72" s="223" t="str">
        <f t="shared" si="26"/>
        <v/>
      </c>
      <c r="AN72" s="223" t="str">
        <f t="shared" si="26"/>
        <v/>
      </c>
      <c r="AO72" s="222"/>
      <c r="AP72" s="223" t="str">
        <f t="shared" si="15"/>
        <v/>
      </c>
      <c r="AQ72" s="222"/>
      <c r="AR72" s="223">
        <f t="shared" si="16"/>
        <v>0</v>
      </c>
      <c r="AS72" s="222"/>
      <c r="AT72" s="223" t="str">
        <f t="shared" si="17"/>
        <v/>
      </c>
      <c r="AV72" s="131">
        <v>33</v>
      </c>
      <c r="AW72" s="126" t="b">
        <f t="shared" ref="AW72:AW103" si="27">AV72&lt;=DPSinput_CountRep</f>
        <v>0</v>
      </c>
      <c r="AX72" s="214" t="str">
        <f>IF(AW72,MATCH(AV72,'05_DPS_Input'!$AK$12:$AK$111,0),"")</f>
        <v/>
      </c>
      <c r="AY72" s="131"/>
      <c r="AZ72" s="131"/>
      <c r="BC72" s="21"/>
    </row>
    <row r="73" spans="1:55" ht="20.100000000000001" hidden="1" customHeight="1" x14ac:dyDescent="0.3">
      <c r="A73" s="149" t="str">
        <f t="shared" si="10"/>
        <v>H</v>
      </c>
      <c r="B73" s="156" t="b">
        <f t="shared" si="11"/>
        <v>0</v>
      </c>
      <c r="C73" s="188" t="s">
        <v>386</v>
      </c>
      <c r="G73" s="226" t="str">
        <f>IF($AW73,INDEX('05_DPS_Input'!H$12:H$111,$AX73),"")</f>
        <v/>
      </c>
      <c r="H73" s="226" t="str">
        <f>IF($AW73,INDEX('05_DPS_Input'!I$12:I$111,$AX73),"")</f>
        <v/>
      </c>
      <c r="I73" s="228" t="str">
        <f>IF($AW73,INDEX('05_DPS_Input'!M$12:M$111,$AX73),"")</f>
        <v/>
      </c>
      <c r="J73" s="222"/>
      <c r="K73" s="223" t="str">
        <f t="shared" si="24"/>
        <v/>
      </c>
      <c r="L73" s="223" t="str">
        <f t="shared" si="24"/>
        <v/>
      </c>
      <c r="M73" s="223" t="str">
        <f t="shared" si="24"/>
        <v/>
      </c>
      <c r="N73" s="223" t="str">
        <f t="shared" si="24"/>
        <v/>
      </c>
      <c r="O73" s="223" t="str">
        <f t="shared" si="24"/>
        <v/>
      </c>
      <c r="P73" s="223" t="str">
        <f t="shared" si="24"/>
        <v/>
      </c>
      <c r="Q73" s="223" t="str">
        <f t="shared" si="24"/>
        <v/>
      </c>
      <c r="R73" s="223" t="str">
        <f t="shared" si="24"/>
        <v/>
      </c>
      <c r="S73" s="223" t="str">
        <f t="shared" si="24"/>
        <v/>
      </c>
      <c r="T73" s="223" t="str">
        <f t="shared" si="24"/>
        <v/>
      </c>
      <c r="U73" s="223" t="str">
        <f t="shared" si="25"/>
        <v/>
      </c>
      <c r="V73" s="223" t="str">
        <f t="shared" si="25"/>
        <v/>
      </c>
      <c r="W73" s="223" t="str">
        <f t="shared" si="25"/>
        <v/>
      </c>
      <c r="X73" s="223" t="str">
        <f t="shared" si="25"/>
        <v/>
      </c>
      <c r="Y73" s="223" t="str">
        <f t="shared" si="25"/>
        <v/>
      </c>
      <c r="Z73" s="223" t="str">
        <f t="shared" si="25"/>
        <v/>
      </c>
      <c r="AA73" s="223" t="str">
        <f t="shared" si="25"/>
        <v/>
      </c>
      <c r="AB73" s="223" t="str">
        <f t="shared" si="25"/>
        <v/>
      </c>
      <c r="AC73" s="223" t="str">
        <f t="shared" si="25"/>
        <v/>
      </c>
      <c r="AD73" s="223" t="str">
        <f t="shared" si="25"/>
        <v/>
      </c>
      <c r="AE73" s="223" t="str">
        <f t="shared" si="26"/>
        <v/>
      </c>
      <c r="AF73" s="223" t="str">
        <f t="shared" si="26"/>
        <v/>
      </c>
      <c r="AG73" s="223" t="str">
        <f t="shared" si="26"/>
        <v/>
      </c>
      <c r="AH73" s="223" t="str">
        <f t="shared" si="26"/>
        <v/>
      </c>
      <c r="AI73" s="223" t="str">
        <f t="shared" si="26"/>
        <v/>
      </c>
      <c r="AJ73" s="223" t="str">
        <f t="shared" si="26"/>
        <v/>
      </c>
      <c r="AK73" s="223" t="str">
        <f t="shared" si="26"/>
        <v/>
      </c>
      <c r="AL73" s="223" t="str">
        <f t="shared" si="26"/>
        <v/>
      </c>
      <c r="AM73" s="223" t="str">
        <f t="shared" si="26"/>
        <v/>
      </c>
      <c r="AN73" s="223" t="str">
        <f t="shared" si="26"/>
        <v/>
      </c>
      <c r="AO73" s="222"/>
      <c r="AP73" s="223" t="str">
        <f t="shared" ref="AP73:AP104" si="28">IF($I73=2,SUMIF($AY$148:$AY$247,$G73,AP$148:AP$247),IF($I73=3,SUMIF($AZ$148:$AZ$247,$G73,AP$148:AP$247),""))</f>
        <v/>
      </c>
      <c r="AQ73" s="222"/>
      <c r="AR73" s="223">
        <f t="shared" si="16"/>
        <v>0</v>
      </c>
      <c r="AS73" s="222"/>
      <c r="AT73" s="223" t="str">
        <f t="shared" ref="AT73:AT104" si="29">IF($I73=2,SUMIF($AY$148:$AY$247,$G73,AT$148:AT$247),IF($I73=3,SUMIF($AZ$148:$AZ$247,$G73,AT$148:AT$247),""))</f>
        <v/>
      </c>
      <c r="AV73" s="131">
        <v>34</v>
      </c>
      <c r="AW73" s="126" t="b">
        <f t="shared" si="27"/>
        <v>0</v>
      </c>
      <c r="AX73" s="214" t="str">
        <f>IF(AW73,MATCH(AV73,'05_DPS_Input'!$AK$12:$AK$111,0),"")</f>
        <v/>
      </c>
      <c r="AY73" s="131"/>
      <c r="AZ73" s="131"/>
      <c r="BC73" s="21"/>
    </row>
    <row r="74" spans="1:55" ht="20.100000000000001" hidden="1" customHeight="1" x14ac:dyDescent="0.3">
      <c r="A74" s="149" t="str">
        <f t="shared" si="10"/>
        <v>H</v>
      </c>
      <c r="B74" s="156" t="b">
        <f t="shared" si="11"/>
        <v>0</v>
      </c>
      <c r="C74" s="188" t="s">
        <v>386</v>
      </c>
      <c r="G74" s="226" t="str">
        <f>IF($AW74,INDEX('05_DPS_Input'!H$12:H$111,$AX74),"")</f>
        <v/>
      </c>
      <c r="H74" s="226" t="str">
        <f>IF($AW74,INDEX('05_DPS_Input'!I$12:I$111,$AX74),"")</f>
        <v/>
      </c>
      <c r="I74" s="228" t="str">
        <f>IF($AW74,INDEX('05_DPS_Input'!M$12:M$111,$AX74),"")</f>
        <v/>
      </c>
      <c r="J74" s="222"/>
      <c r="K74" s="223" t="str">
        <f t="shared" si="24"/>
        <v/>
      </c>
      <c r="L74" s="223" t="str">
        <f t="shared" si="24"/>
        <v/>
      </c>
      <c r="M74" s="223" t="str">
        <f t="shared" si="24"/>
        <v/>
      </c>
      <c r="N74" s="223" t="str">
        <f t="shared" si="24"/>
        <v/>
      </c>
      <c r="O74" s="223" t="str">
        <f t="shared" si="24"/>
        <v/>
      </c>
      <c r="P74" s="223" t="str">
        <f t="shared" si="24"/>
        <v/>
      </c>
      <c r="Q74" s="223" t="str">
        <f t="shared" si="24"/>
        <v/>
      </c>
      <c r="R74" s="223" t="str">
        <f t="shared" si="24"/>
        <v/>
      </c>
      <c r="S74" s="223" t="str">
        <f t="shared" si="24"/>
        <v/>
      </c>
      <c r="T74" s="223" t="str">
        <f t="shared" si="24"/>
        <v/>
      </c>
      <c r="U74" s="223" t="str">
        <f t="shared" si="25"/>
        <v/>
      </c>
      <c r="V74" s="223" t="str">
        <f t="shared" si="25"/>
        <v/>
      </c>
      <c r="W74" s="223" t="str">
        <f t="shared" si="25"/>
        <v/>
      </c>
      <c r="X74" s="223" t="str">
        <f t="shared" si="25"/>
        <v/>
      </c>
      <c r="Y74" s="223" t="str">
        <f t="shared" si="25"/>
        <v/>
      </c>
      <c r="Z74" s="223" t="str">
        <f t="shared" si="25"/>
        <v/>
      </c>
      <c r="AA74" s="223" t="str">
        <f t="shared" si="25"/>
        <v/>
      </c>
      <c r="AB74" s="223" t="str">
        <f t="shared" si="25"/>
        <v/>
      </c>
      <c r="AC74" s="223" t="str">
        <f t="shared" si="25"/>
        <v/>
      </c>
      <c r="AD74" s="223" t="str">
        <f t="shared" si="25"/>
        <v/>
      </c>
      <c r="AE74" s="223" t="str">
        <f t="shared" si="26"/>
        <v/>
      </c>
      <c r="AF74" s="223" t="str">
        <f t="shared" si="26"/>
        <v/>
      </c>
      <c r="AG74" s="223" t="str">
        <f t="shared" si="26"/>
        <v/>
      </c>
      <c r="AH74" s="223" t="str">
        <f t="shared" si="26"/>
        <v/>
      </c>
      <c r="AI74" s="223" t="str">
        <f t="shared" si="26"/>
        <v/>
      </c>
      <c r="AJ74" s="223" t="str">
        <f t="shared" si="26"/>
        <v/>
      </c>
      <c r="AK74" s="223" t="str">
        <f t="shared" si="26"/>
        <v/>
      </c>
      <c r="AL74" s="223" t="str">
        <f t="shared" si="26"/>
        <v/>
      </c>
      <c r="AM74" s="223" t="str">
        <f t="shared" si="26"/>
        <v/>
      </c>
      <c r="AN74" s="223" t="str">
        <f t="shared" si="26"/>
        <v/>
      </c>
      <c r="AO74" s="222"/>
      <c r="AP74" s="223" t="str">
        <f t="shared" si="28"/>
        <v/>
      </c>
      <c r="AQ74" s="222"/>
      <c r="AR74" s="223">
        <f t="shared" si="16"/>
        <v>0</v>
      </c>
      <c r="AS74" s="222"/>
      <c r="AT74" s="223" t="str">
        <f t="shared" si="29"/>
        <v/>
      </c>
      <c r="AV74" s="131">
        <v>35</v>
      </c>
      <c r="AW74" s="126" t="b">
        <f t="shared" si="27"/>
        <v>0</v>
      </c>
      <c r="AX74" s="214" t="str">
        <f>IF(AW74,MATCH(AV74,'05_DPS_Input'!$AK$12:$AK$111,0),"")</f>
        <v/>
      </c>
      <c r="AY74" s="131"/>
      <c r="AZ74" s="131"/>
      <c r="BC74" s="21"/>
    </row>
    <row r="75" spans="1:55" ht="20.100000000000001" hidden="1" customHeight="1" x14ac:dyDescent="0.3">
      <c r="A75" s="149" t="str">
        <f t="shared" si="10"/>
        <v>H</v>
      </c>
      <c r="B75" s="156" t="b">
        <f t="shared" si="11"/>
        <v>0</v>
      </c>
      <c r="C75" s="188" t="s">
        <v>386</v>
      </c>
      <c r="G75" s="226" t="str">
        <f>IF($AW75,INDEX('05_DPS_Input'!H$12:H$111,$AX75),"")</f>
        <v/>
      </c>
      <c r="H75" s="226" t="str">
        <f>IF($AW75,INDEX('05_DPS_Input'!I$12:I$111,$AX75),"")</f>
        <v/>
      </c>
      <c r="I75" s="228" t="str">
        <f>IF($AW75,INDEX('05_DPS_Input'!M$12:M$111,$AX75),"")</f>
        <v/>
      </c>
      <c r="J75" s="222"/>
      <c r="K75" s="223" t="str">
        <f t="shared" si="24"/>
        <v/>
      </c>
      <c r="L75" s="223" t="str">
        <f t="shared" si="24"/>
        <v/>
      </c>
      <c r="M75" s="223" t="str">
        <f t="shared" si="24"/>
        <v/>
      </c>
      <c r="N75" s="223" t="str">
        <f t="shared" si="24"/>
        <v/>
      </c>
      <c r="O75" s="223" t="str">
        <f t="shared" si="24"/>
        <v/>
      </c>
      <c r="P75" s="223" t="str">
        <f t="shared" si="24"/>
        <v/>
      </c>
      <c r="Q75" s="223" t="str">
        <f t="shared" si="24"/>
        <v/>
      </c>
      <c r="R75" s="223" t="str">
        <f t="shared" si="24"/>
        <v/>
      </c>
      <c r="S75" s="223" t="str">
        <f t="shared" si="24"/>
        <v/>
      </c>
      <c r="T75" s="223" t="str">
        <f t="shared" si="24"/>
        <v/>
      </c>
      <c r="U75" s="223" t="str">
        <f t="shared" si="25"/>
        <v/>
      </c>
      <c r="V75" s="223" t="str">
        <f t="shared" si="25"/>
        <v/>
      </c>
      <c r="W75" s="223" t="str">
        <f t="shared" si="25"/>
        <v/>
      </c>
      <c r="X75" s="223" t="str">
        <f t="shared" si="25"/>
        <v/>
      </c>
      <c r="Y75" s="223" t="str">
        <f t="shared" si="25"/>
        <v/>
      </c>
      <c r="Z75" s="223" t="str">
        <f t="shared" si="25"/>
        <v/>
      </c>
      <c r="AA75" s="223" t="str">
        <f t="shared" si="25"/>
        <v/>
      </c>
      <c r="AB75" s="223" t="str">
        <f t="shared" si="25"/>
        <v/>
      </c>
      <c r="AC75" s="223" t="str">
        <f t="shared" si="25"/>
        <v/>
      </c>
      <c r="AD75" s="223" t="str">
        <f t="shared" si="25"/>
        <v/>
      </c>
      <c r="AE75" s="223" t="str">
        <f t="shared" si="26"/>
        <v/>
      </c>
      <c r="AF75" s="223" t="str">
        <f t="shared" si="26"/>
        <v/>
      </c>
      <c r="AG75" s="223" t="str">
        <f t="shared" si="26"/>
        <v/>
      </c>
      <c r="AH75" s="223" t="str">
        <f t="shared" si="26"/>
        <v/>
      </c>
      <c r="AI75" s="223" t="str">
        <f t="shared" si="26"/>
        <v/>
      </c>
      <c r="AJ75" s="223" t="str">
        <f t="shared" si="26"/>
        <v/>
      </c>
      <c r="AK75" s="223" t="str">
        <f t="shared" si="26"/>
        <v/>
      </c>
      <c r="AL75" s="223" t="str">
        <f t="shared" si="26"/>
        <v/>
      </c>
      <c r="AM75" s="223" t="str">
        <f t="shared" si="26"/>
        <v/>
      </c>
      <c r="AN75" s="223" t="str">
        <f t="shared" si="26"/>
        <v/>
      </c>
      <c r="AO75" s="222"/>
      <c r="AP75" s="223" t="str">
        <f t="shared" si="28"/>
        <v/>
      </c>
      <c r="AQ75" s="222"/>
      <c r="AR75" s="223">
        <f t="shared" si="16"/>
        <v>0</v>
      </c>
      <c r="AS75" s="222"/>
      <c r="AT75" s="223" t="str">
        <f t="shared" si="29"/>
        <v/>
      </c>
      <c r="AV75" s="131">
        <v>36</v>
      </c>
      <c r="AW75" s="126" t="b">
        <f t="shared" si="27"/>
        <v>0</v>
      </c>
      <c r="AX75" s="214" t="str">
        <f>IF(AW75,MATCH(AV75,'05_DPS_Input'!$AK$12:$AK$111,0),"")</f>
        <v/>
      </c>
      <c r="AY75" s="131"/>
      <c r="AZ75" s="131"/>
      <c r="BC75" s="21"/>
    </row>
    <row r="76" spans="1:55" ht="20.100000000000001" hidden="1" customHeight="1" x14ac:dyDescent="0.3">
      <c r="A76" s="149" t="str">
        <f t="shared" si="10"/>
        <v>H</v>
      </c>
      <c r="B76" s="156" t="b">
        <f t="shared" si="11"/>
        <v>0</v>
      </c>
      <c r="C76" s="188" t="s">
        <v>386</v>
      </c>
      <c r="G76" s="226" t="str">
        <f>IF($AW76,INDEX('05_DPS_Input'!H$12:H$111,$AX76),"")</f>
        <v/>
      </c>
      <c r="H76" s="226" t="str">
        <f>IF($AW76,INDEX('05_DPS_Input'!I$12:I$111,$AX76),"")</f>
        <v/>
      </c>
      <c r="I76" s="228" t="str">
        <f>IF($AW76,INDEX('05_DPS_Input'!M$12:M$111,$AX76),"")</f>
        <v/>
      </c>
      <c r="J76" s="222"/>
      <c r="K76" s="223" t="str">
        <f t="shared" si="24"/>
        <v/>
      </c>
      <c r="L76" s="223" t="str">
        <f t="shared" si="24"/>
        <v/>
      </c>
      <c r="M76" s="223" t="str">
        <f t="shared" si="24"/>
        <v/>
      </c>
      <c r="N76" s="223" t="str">
        <f t="shared" si="24"/>
        <v/>
      </c>
      <c r="O76" s="223" t="str">
        <f t="shared" si="24"/>
        <v/>
      </c>
      <c r="P76" s="223" t="str">
        <f t="shared" si="24"/>
        <v/>
      </c>
      <c r="Q76" s="223" t="str">
        <f t="shared" si="24"/>
        <v/>
      </c>
      <c r="R76" s="223" t="str">
        <f t="shared" si="24"/>
        <v/>
      </c>
      <c r="S76" s="223" t="str">
        <f t="shared" si="24"/>
        <v/>
      </c>
      <c r="T76" s="223" t="str">
        <f t="shared" si="24"/>
        <v/>
      </c>
      <c r="U76" s="223" t="str">
        <f t="shared" si="25"/>
        <v/>
      </c>
      <c r="V76" s="223" t="str">
        <f t="shared" si="25"/>
        <v/>
      </c>
      <c r="W76" s="223" t="str">
        <f t="shared" si="25"/>
        <v/>
      </c>
      <c r="X76" s="223" t="str">
        <f t="shared" si="25"/>
        <v/>
      </c>
      <c r="Y76" s="223" t="str">
        <f t="shared" si="25"/>
        <v/>
      </c>
      <c r="Z76" s="223" t="str">
        <f t="shared" si="25"/>
        <v/>
      </c>
      <c r="AA76" s="223" t="str">
        <f t="shared" si="25"/>
        <v/>
      </c>
      <c r="AB76" s="223" t="str">
        <f t="shared" si="25"/>
        <v/>
      </c>
      <c r="AC76" s="223" t="str">
        <f t="shared" si="25"/>
        <v/>
      </c>
      <c r="AD76" s="223" t="str">
        <f t="shared" si="25"/>
        <v/>
      </c>
      <c r="AE76" s="223" t="str">
        <f t="shared" si="26"/>
        <v/>
      </c>
      <c r="AF76" s="223" t="str">
        <f t="shared" si="26"/>
        <v/>
      </c>
      <c r="AG76" s="223" t="str">
        <f t="shared" si="26"/>
        <v/>
      </c>
      <c r="AH76" s="223" t="str">
        <f t="shared" si="26"/>
        <v/>
      </c>
      <c r="AI76" s="223" t="str">
        <f t="shared" si="26"/>
        <v/>
      </c>
      <c r="AJ76" s="223" t="str">
        <f t="shared" si="26"/>
        <v/>
      </c>
      <c r="AK76" s="223" t="str">
        <f t="shared" si="26"/>
        <v/>
      </c>
      <c r="AL76" s="223" t="str">
        <f t="shared" si="26"/>
        <v/>
      </c>
      <c r="AM76" s="223" t="str">
        <f t="shared" si="26"/>
        <v/>
      </c>
      <c r="AN76" s="223" t="str">
        <f t="shared" si="26"/>
        <v/>
      </c>
      <c r="AO76" s="222"/>
      <c r="AP76" s="223" t="str">
        <f t="shared" si="28"/>
        <v/>
      </c>
      <c r="AQ76" s="222"/>
      <c r="AR76" s="223">
        <f t="shared" si="16"/>
        <v>0</v>
      </c>
      <c r="AS76" s="222"/>
      <c r="AT76" s="223" t="str">
        <f t="shared" si="29"/>
        <v/>
      </c>
      <c r="AV76" s="131">
        <v>37</v>
      </c>
      <c r="AW76" s="126" t="b">
        <f t="shared" si="27"/>
        <v>0</v>
      </c>
      <c r="AX76" s="214" t="str">
        <f>IF(AW76,MATCH(AV76,'05_DPS_Input'!$AK$12:$AK$111,0),"")</f>
        <v/>
      </c>
      <c r="AY76" s="131"/>
      <c r="AZ76" s="131"/>
      <c r="BC76" s="21"/>
    </row>
    <row r="77" spans="1:55" ht="20.100000000000001" hidden="1" customHeight="1" x14ac:dyDescent="0.3">
      <c r="A77" s="149" t="str">
        <f t="shared" si="10"/>
        <v>H</v>
      </c>
      <c r="B77" s="156" t="b">
        <f t="shared" si="11"/>
        <v>0</v>
      </c>
      <c r="C77" s="188" t="s">
        <v>386</v>
      </c>
      <c r="G77" s="226" t="str">
        <f>IF($AW77,INDEX('05_DPS_Input'!H$12:H$111,$AX77),"")</f>
        <v/>
      </c>
      <c r="H77" s="226" t="str">
        <f>IF($AW77,INDEX('05_DPS_Input'!I$12:I$111,$AX77),"")</f>
        <v/>
      </c>
      <c r="I77" s="228" t="str">
        <f>IF($AW77,INDEX('05_DPS_Input'!M$12:M$111,$AX77),"")</f>
        <v/>
      </c>
      <c r="J77" s="222"/>
      <c r="K77" s="223" t="str">
        <f t="shared" si="24"/>
        <v/>
      </c>
      <c r="L77" s="223" t="str">
        <f t="shared" si="24"/>
        <v/>
      </c>
      <c r="M77" s="223" t="str">
        <f t="shared" si="24"/>
        <v/>
      </c>
      <c r="N77" s="223" t="str">
        <f t="shared" si="24"/>
        <v/>
      </c>
      <c r="O77" s="223" t="str">
        <f t="shared" si="24"/>
        <v/>
      </c>
      <c r="P77" s="223" t="str">
        <f t="shared" si="24"/>
        <v/>
      </c>
      <c r="Q77" s="223" t="str">
        <f t="shared" si="24"/>
        <v/>
      </c>
      <c r="R77" s="223" t="str">
        <f t="shared" si="24"/>
        <v/>
      </c>
      <c r="S77" s="223" t="str">
        <f t="shared" si="24"/>
        <v/>
      </c>
      <c r="T77" s="223" t="str">
        <f t="shared" si="24"/>
        <v/>
      </c>
      <c r="U77" s="223" t="str">
        <f t="shared" si="25"/>
        <v/>
      </c>
      <c r="V77" s="223" t="str">
        <f t="shared" si="25"/>
        <v/>
      </c>
      <c r="W77" s="223" t="str">
        <f t="shared" si="25"/>
        <v/>
      </c>
      <c r="X77" s="223" t="str">
        <f t="shared" si="25"/>
        <v/>
      </c>
      <c r="Y77" s="223" t="str">
        <f t="shared" si="25"/>
        <v/>
      </c>
      <c r="Z77" s="223" t="str">
        <f t="shared" si="25"/>
        <v/>
      </c>
      <c r="AA77" s="223" t="str">
        <f t="shared" si="25"/>
        <v/>
      </c>
      <c r="AB77" s="223" t="str">
        <f t="shared" si="25"/>
        <v/>
      </c>
      <c r="AC77" s="223" t="str">
        <f t="shared" si="25"/>
        <v/>
      </c>
      <c r="AD77" s="223" t="str">
        <f t="shared" si="25"/>
        <v/>
      </c>
      <c r="AE77" s="223" t="str">
        <f t="shared" si="26"/>
        <v/>
      </c>
      <c r="AF77" s="223" t="str">
        <f t="shared" si="26"/>
        <v/>
      </c>
      <c r="AG77" s="223" t="str">
        <f t="shared" si="26"/>
        <v/>
      </c>
      <c r="AH77" s="223" t="str">
        <f t="shared" si="26"/>
        <v/>
      </c>
      <c r="AI77" s="223" t="str">
        <f t="shared" si="26"/>
        <v/>
      </c>
      <c r="AJ77" s="223" t="str">
        <f t="shared" si="26"/>
        <v/>
      </c>
      <c r="AK77" s="223" t="str">
        <f t="shared" si="26"/>
        <v/>
      </c>
      <c r="AL77" s="223" t="str">
        <f t="shared" si="26"/>
        <v/>
      </c>
      <c r="AM77" s="223" t="str">
        <f t="shared" si="26"/>
        <v/>
      </c>
      <c r="AN77" s="223" t="str">
        <f t="shared" si="26"/>
        <v/>
      </c>
      <c r="AO77" s="222"/>
      <c r="AP77" s="223" t="str">
        <f t="shared" si="28"/>
        <v/>
      </c>
      <c r="AQ77" s="222"/>
      <c r="AR77" s="223">
        <f t="shared" si="16"/>
        <v>0</v>
      </c>
      <c r="AS77" s="222"/>
      <c r="AT77" s="223" t="str">
        <f t="shared" si="29"/>
        <v/>
      </c>
      <c r="AV77" s="131">
        <v>38</v>
      </c>
      <c r="AW77" s="126" t="b">
        <f t="shared" si="27"/>
        <v>0</v>
      </c>
      <c r="AX77" s="214" t="str">
        <f>IF(AW77,MATCH(AV77,'05_DPS_Input'!$AK$12:$AK$111,0),"")</f>
        <v/>
      </c>
      <c r="AY77" s="131"/>
      <c r="AZ77" s="131"/>
      <c r="BC77" s="21"/>
    </row>
    <row r="78" spans="1:55" ht="20.100000000000001" hidden="1" customHeight="1" x14ac:dyDescent="0.3">
      <c r="A78" s="149" t="str">
        <f t="shared" si="10"/>
        <v>H</v>
      </c>
      <c r="B78" s="156" t="b">
        <f t="shared" si="11"/>
        <v>0</v>
      </c>
      <c r="C78" s="188" t="s">
        <v>386</v>
      </c>
      <c r="G78" s="226" t="str">
        <f>IF($AW78,INDEX('05_DPS_Input'!H$12:H$111,$AX78),"")</f>
        <v/>
      </c>
      <c r="H78" s="226" t="str">
        <f>IF($AW78,INDEX('05_DPS_Input'!I$12:I$111,$AX78),"")</f>
        <v/>
      </c>
      <c r="I78" s="228" t="str">
        <f>IF($AW78,INDEX('05_DPS_Input'!M$12:M$111,$AX78),"")</f>
        <v/>
      </c>
      <c r="J78" s="222"/>
      <c r="K78" s="223" t="str">
        <f t="shared" si="24"/>
        <v/>
      </c>
      <c r="L78" s="223" t="str">
        <f t="shared" si="24"/>
        <v/>
      </c>
      <c r="M78" s="223" t="str">
        <f t="shared" si="24"/>
        <v/>
      </c>
      <c r="N78" s="223" t="str">
        <f t="shared" si="24"/>
        <v/>
      </c>
      <c r="O78" s="223" t="str">
        <f t="shared" si="24"/>
        <v/>
      </c>
      <c r="P78" s="223" t="str">
        <f t="shared" si="24"/>
        <v/>
      </c>
      <c r="Q78" s="223" t="str">
        <f t="shared" si="24"/>
        <v/>
      </c>
      <c r="R78" s="223" t="str">
        <f t="shared" si="24"/>
        <v/>
      </c>
      <c r="S78" s="223" t="str">
        <f t="shared" si="24"/>
        <v/>
      </c>
      <c r="T78" s="223" t="str">
        <f t="shared" si="24"/>
        <v/>
      </c>
      <c r="U78" s="223" t="str">
        <f t="shared" si="25"/>
        <v/>
      </c>
      <c r="V78" s="223" t="str">
        <f t="shared" si="25"/>
        <v/>
      </c>
      <c r="W78" s="223" t="str">
        <f t="shared" si="25"/>
        <v/>
      </c>
      <c r="X78" s="223" t="str">
        <f t="shared" si="25"/>
        <v/>
      </c>
      <c r="Y78" s="223" t="str">
        <f t="shared" si="25"/>
        <v/>
      </c>
      <c r="Z78" s="223" t="str">
        <f t="shared" si="25"/>
        <v/>
      </c>
      <c r="AA78" s="223" t="str">
        <f t="shared" si="25"/>
        <v/>
      </c>
      <c r="AB78" s="223" t="str">
        <f t="shared" si="25"/>
        <v/>
      </c>
      <c r="AC78" s="223" t="str">
        <f t="shared" si="25"/>
        <v/>
      </c>
      <c r="AD78" s="223" t="str">
        <f t="shared" si="25"/>
        <v/>
      </c>
      <c r="AE78" s="223" t="str">
        <f t="shared" si="26"/>
        <v/>
      </c>
      <c r="AF78" s="223" t="str">
        <f t="shared" si="26"/>
        <v/>
      </c>
      <c r="AG78" s="223" t="str">
        <f t="shared" si="26"/>
        <v/>
      </c>
      <c r="AH78" s="223" t="str">
        <f t="shared" si="26"/>
        <v/>
      </c>
      <c r="AI78" s="223" t="str">
        <f t="shared" si="26"/>
        <v/>
      </c>
      <c r="AJ78" s="223" t="str">
        <f t="shared" si="26"/>
        <v/>
      </c>
      <c r="AK78" s="223" t="str">
        <f t="shared" si="26"/>
        <v/>
      </c>
      <c r="AL78" s="223" t="str">
        <f t="shared" si="26"/>
        <v/>
      </c>
      <c r="AM78" s="223" t="str">
        <f t="shared" si="26"/>
        <v/>
      </c>
      <c r="AN78" s="223" t="str">
        <f t="shared" si="26"/>
        <v/>
      </c>
      <c r="AO78" s="222"/>
      <c r="AP78" s="223" t="str">
        <f t="shared" si="28"/>
        <v/>
      </c>
      <c r="AQ78" s="222"/>
      <c r="AR78" s="223">
        <f t="shared" si="16"/>
        <v>0</v>
      </c>
      <c r="AS78" s="222"/>
      <c r="AT78" s="223" t="str">
        <f t="shared" si="29"/>
        <v/>
      </c>
      <c r="AV78" s="131">
        <v>39</v>
      </c>
      <c r="AW78" s="126" t="b">
        <f t="shared" si="27"/>
        <v>0</v>
      </c>
      <c r="AX78" s="214" t="str">
        <f>IF(AW78,MATCH(AV78,'05_DPS_Input'!$AK$12:$AK$111,0),"")</f>
        <v/>
      </c>
      <c r="AY78" s="131"/>
      <c r="AZ78" s="131"/>
      <c r="BC78" s="21"/>
    </row>
    <row r="79" spans="1:55" ht="20.100000000000001" hidden="1" customHeight="1" x14ac:dyDescent="0.3">
      <c r="A79" s="149" t="str">
        <f t="shared" si="10"/>
        <v>H</v>
      </c>
      <c r="B79" s="156" t="b">
        <f t="shared" si="11"/>
        <v>0</v>
      </c>
      <c r="C79" s="188" t="s">
        <v>386</v>
      </c>
      <c r="G79" s="226" t="str">
        <f>IF($AW79,INDEX('05_DPS_Input'!H$12:H$111,$AX79),"")</f>
        <v/>
      </c>
      <c r="H79" s="226" t="str">
        <f>IF($AW79,INDEX('05_DPS_Input'!I$12:I$111,$AX79),"")</f>
        <v/>
      </c>
      <c r="I79" s="228" t="str">
        <f>IF($AW79,INDEX('05_DPS_Input'!M$12:M$111,$AX79),"")</f>
        <v/>
      </c>
      <c r="J79" s="222"/>
      <c r="K79" s="223" t="str">
        <f t="shared" si="24"/>
        <v/>
      </c>
      <c r="L79" s="223" t="str">
        <f t="shared" si="24"/>
        <v/>
      </c>
      <c r="M79" s="223" t="str">
        <f t="shared" si="24"/>
        <v/>
      </c>
      <c r="N79" s="223" t="str">
        <f t="shared" si="24"/>
        <v/>
      </c>
      <c r="O79" s="223" t="str">
        <f t="shared" si="24"/>
        <v/>
      </c>
      <c r="P79" s="223" t="str">
        <f t="shared" si="24"/>
        <v/>
      </c>
      <c r="Q79" s="223" t="str">
        <f t="shared" si="24"/>
        <v/>
      </c>
      <c r="R79" s="223" t="str">
        <f t="shared" si="24"/>
        <v/>
      </c>
      <c r="S79" s="223" t="str">
        <f t="shared" si="24"/>
        <v/>
      </c>
      <c r="T79" s="223" t="str">
        <f t="shared" si="24"/>
        <v/>
      </c>
      <c r="U79" s="223" t="str">
        <f t="shared" si="25"/>
        <v/>
      </c>
      <c r="V79" s="223" t="str">
        <f t="shared" si="25"/>
        <v/>
      </c>
      <c r="W79" s="223" t="str">
        <f t="shared" si="25"/>
        <v/>
      </c>
      <c r="X79" s="223" t="str">
        <f t="shared" si="25"/>
        <v/>
      </c>
      <c r="Y79" s="223" t="str">
        <f t="shared" si="25"/>
        <v/>
      </c>
      <c r="Z79" s="223" t="str">
        <f t="shared" si="25"/>
        <v/>
      </c>
      <c r="AA79" s="223" t="str">
        <f t="shared" si="25"/>
        <v/>
      </c>
      <c r="AB79" s="223" t="str">
        <f t="shared" si="25"/>
        <v/>
      </c>
      <c r="AC79" s="223" t="str">
        <f t="shared" si="25"/>
        <v/>
      </c>
      <c r="AD79" s="223" t="str">
        <f t="shared" si="25"/>
        <v/>
      </c>
      <c r="AE79" s="223" t="str">
        <f t="shared" si="26"/>
        <v/>
      </c>
      <c r="AF79" s="223" t="str">
        <f t="shared" si="26"/>
        <v/>
      </c>
      <c r="AG79" s="223" t="str">
        <f t="shared" si="26"/>
        <v/>
      </c>
      <c r="AH79" s="223" t="str">
        <f t="shared" si="26"/>
        <v/>
      </c>
      <c r="AI79" s="223" t="str">
        <f t="shared" si="26"/>
        <v/>
      </c>
      <c r="AJ79" s="223" t="str">
        <f t="shared" si="26"/>
        <v/>
      </c>
      <c r="AK79" s="223" t="str">
        <f t="shared" si="26"/>
        <v/>
      </c>
      <c r="AL79" s="223" t="str">
        <f t="shared" si="26"/>
        <v/>
      </c>
      <c r="AM79" s="223" t="str">
        <f t="shared" si="26"/>
        <v/>
      </c>
      <c r="AN79" s="223" t="str">
        <f t="shared" si="26"/>
        <v/>
      </c>
      <c r="AO79" s="222"/>
      <c r="AP79" s="223" t="str">
        <f t="shared" si="28"/>
        <v/>
      </c>
      <c r="AQ79" s="222"/>
      <c r="AR79" s="223">
        <f t="shared" si="16"/>
        <v>0</v>
      </c>
      <c r="AS79" s="222"/>
      <c r="AT79" s="223" t="str">
        <f t="shared" si="29"/>
        <v/>
      </c>
      <c r="AV79" s="131">
        <v>40</v>
      </c>
      <c r="AW79" s="126" t="b">
        <f t="shared" si="27"/>
        <v>0</v>
      </c>
      <c r="AX79" s="214" t="str">
        <f>IF(AW79,MATCH(AV79,'05_DPS_Input'!$AK$12:$AK$111,0),"")</f>
        <v/>
      </c>
      <c r="AY79" s="131"/>
      <c r="AZ79" s="131"/>
      <c r="BC79" s="21"/>
    </row>
    <row r="80" spans="1:55" ht="20.100000000000001" hidden="1" customHeight="1" x14ac:dyDescent="0.3">
      <c r="A80" s="149" t="str">
        <f t="shared" si="10"/>
        <v>H</v>
      </c>
      <c r="B80" s="156" t="b">
        <f t="shared" si="11"/>
        <v>0</v>
      </c>
      <c r="C80" s="188" t="s">
        <v>386</v>
      </c>
      <c r="G80" s="226" t="str">
        <f>IF($AW80,INDEX('05_DPS_Input'!H$12:H$111,$AX80),"")</f>
        <v/>
      </c>
      <c r="H80" s="226" t="str">
        <f>IF($AW80,INDEX('05_DPS_Input'!I$12:I$111,$AX80),"")</f>
        <v/>
      </c>
      <c r="I80" s="228" t="str">
        <f>IF($AW80,INDEX('05_DPS_Input'!M$12:M$111,$AX80),"")</f>
        <v/>
      </c>
      <c r="J80" s="222"/>
      <c r="K80" s="223" t="str">
        <f t="shared" si="24"/>
        <v/>
      </c>
      <c r="L80" s="223" t="str">
        <f t="shared" si="24"/>
        <v/>
      </c>
      <c r="M80" s="223" t="str">
        <f t="shared" si="24"/>
        <v/>
      </c>
      <c r="N80" s="223" t="str">
        <f t="shared" si="24"/>
        <v/>
      </c>
      <c r="O80" s="223" t="str">
        <f t="shared" si="24"/>
        <v/>
      </c>
      <c r="P80" s="223" t="str">
        <f t="shared" si="24"/>
        <v/>
      </c>
      <c r="Q80" s="223" t="str">
        <f t="shared" si="24"/>
        <v/>
      </c>
      <c r="R80" s="223" t="str">
        <f t="shared" si="24"/>
        <v/>
      </c>
      <c r="S80" s="223" t="str">
        <f t="shared" si="24"/>
        <v/>
      </c>
      <c r="T80" s="223" t="str">
        <f t="shared" si="24"/>
        <v/>
      </c>
      <c r="U80" s="223" t="str">
        <f t="shared" si="25"/>
        <v/>
      </c>
      <c r="V80" s="223" t="str">
        <f t="shared" si="25"/>
        <v/>
      </c>
      <c r="W80" s="223" t="str">
        <f t="shared" si="25"/>
        <v/>
      </c>
      <c r="X80" s="223" t="str">
        <f t="shared" si="25"/>
        <v/>
      </c>
      <c r="Y80" s="223" t="str">
        <f t="shared" si="25"/>
        <v/>
      </c>
      <c r="Z80" s="223" t="str">
        <f t="shared" si="25"/>
        <v/>
      </c>
      <c r="AA80" s="223" t="str">
        <f t="shared" si="25"/>
        <v/>
      </c>
      <c r="AB80" s="223" t="str">
        <f t="shared" si="25"/>
        <v/>
      </c>
      <c r="AC80" s="223" t="str">
        <f t="shared" si="25"/>
        <v/>
      </c>
      <c r="AD80" s="223" t="str">
        <f t="shared" si="25"/>
        <v/>
      </c>
      <c r="AE80" s="223" t="str">
        <f t="shared" si="26"/>
        <v/>
      </c>
      <c r="AF80" s="223" t="str">
        <f t="shared" si="26"/>
        <v/>
      </c>
      <c r="AG80" s="223" t="str">
        <f t="shared" si="26"/>
        <v/>
      </c>
      <c r="AH80" s="223" t="str">
        <f t="shared" si="26"/>
        <v/>
      </c>
      <c r="AI80" s="223" t="str">
        <f t="shared" si="26"/>
        <v/>
      </c>
      <c r="AJ80" s="223" t="str">
        <f t="shared" si="26"/>
        <v/>
      </c>
      <c r="AK80" s="223" t="str">
        <f t="shared" si="26"/>
        <v/>
      </c>
      <c r="AL80" s="223" t="str">
        <f t="shared" si="26"/>
        <v/>
      </c>
      <c r="AM80" s="223" t="str">
        <f t="shared" si="26"/>
        <v/>
      </c>
      <c r="AN80" s="223" t="str">
        <f t="shared" si="26"/>
        <v/>
      </c>
      <c r="AO80" s="222"/>
      <c r="AP80" s="223" t="str">
        <f t="shared" si="28"/>
        <v/>
      </c>
      <c r="AQ80" s="222"/>
      <c r="AR80" s="223">
        <f t="shared" si="16"/>
        <v>0</v>
      </c>
      <c r="AS80" s="222"/>
      <c r="AT80" s="223" t="str">
        <f t="shared" si="29"/>
        <v/>
      </c>
      <c r="AV80" s="131">
        <v>41</v>
      </c>
      <c r="AW80" s="126" t="b">
        <f t="shared" si="27"/>
        <v>0</v>
      </c>
      <c r="AX80" s="214" t="str">
        <f>IF(AW80,MATCH(AV80,'05_DPS_Input'!$AK$12:$AK$111,0),"")</f>
        <v/>
      </c>
      <c r="AY80" s="131"/>
      <c r="AZ80" s="131"/>
      <c r="BC80" s="21"/>
    </row>
    <row r="81" spans="1:55" ht="20.100000000000001" hidden="1" customHeight="1" x14ac:dyDescent="0.3">
      <c r="A81" s="149" t="str">
        <f t="shared" si="10"/>
        <v>H</v>
      </c>
      <c r="B81" s="156" t="b">
        <f t="shared" si="11"/>
        <v>0</v>
      </c>
      <c r="C81" s="188" t="s">
        <v>386</v>
      </c>
      <c r="G81" s="226" t="str">
        <f>IF($AW81,INDEX('05_DPS_Input'!H$12:H$111,$AX81),"")</f>
        <v/>
      </c>
      <c r="H81" s="226" t="str">
        <f>IF($AW81,INDEX('05_DPS_Input'!I$12:I$111,$AX81),"")</f>
        <v/>
      </c>
      <c r="I81" s="228" t="str">
        <f>IF($AW81,INDEX('05_DPS_Input'!M$12:M$111,$AX81),"")</f>
        <v/>
      </c>
      <c r="J81" s="222"/>
      <c r="K81" s="223" t="str">
        <f t="shared" ref="K81:T90" si="30">IF($I81=2,SUMIF($AY$148:$AY$247,$G81,K$148:K$247),IF($I81=3,SUMIF($AZ$148:$AZ$247,$G81,K$148:K$247),""))</f>
        <v/>
      </c>
      <c r="L81" s="223" t="str">
        <f t="shared" si="30"/>
        <v/>
      </c>
      <c r="M81" s="223" t="str">
        <f t="shared" si="30"/>
        <v/>
      </c>
      <c r="N81" s="223" t="str">
        <f t="shared" si="30"/>
        <v/>
      </c>
      <c r="O81" s="223" t="str">
        <f t="shared" si="30"/>
        <v/>
      </c>
      <c r="P81" s="223" t="str">
        <f t="shared" si="30"/>
        <v/>
      </c>
      <c r="Q81" s="223" t="str">
        <f t="shared" si="30"/>
        <v/>
      </c>
      <c r="R81" s="223" t="str">
        <f t="shared" si="30"/>
        <v/>
      </c>
      <c r="S81" s="223" t="str">
        <f t="shared" si="30"/>
        <v/>
      </c>
      <c r="T81" s="223" t="str">
        <f t="shared" si="30"/>
        <v/>
      </c>
      <c r="U81" s="223" t="str">
        <f t="shared" ref="U81:AD90" si="31">IF($I81=2,SUMIF($AY$148:$AY$247,$G81,U$148:U$247),IF($I81=3,SUMIF($AZ$148:$AZ$247,$G81,U$148:U$247),""))</f>
        <v/>
      </c>
      <c r="V81" s="223" t="str">
        <f t="shared" si="31"/>
        <v/>
      </c>
      <c r="W81" s="223" t="str">
        <f t="shared" si="31"/>
        <v/>
      </c>
      <c r="X81" s="223" t="str">
        <f t="shared" si="31"/>
        <v/>
      </c>
      <c r="Y81" s="223" t="str">
        <f t="shared" si="31"/>
        <v/>
      </c>
      <c r="Z81" s="223" t="str">
        <f t="shared" si="31"/>
        <v/>
      </c>
      <c r="AA81" s="223" t="str">
        <f t="shared" si="31"/>
        <v/>
      </c>
      <c r="AB81" s="223" t="str">
        <f t="shared" si="31"/>
        <v/>
      </c>
      <c r="AC81" s="223" t="str">
        <f t="shared" si="31"/>
        <v/>
      </c>
      <c r="AD81" s="223" t="str">
        <f t="shared" si="31"/>
        <v/>
      </c>
      <c r="AE81" s="223" t="str">
        <f t="shared" ref="AE81:AN90" si="32">IF($I81=2,SUMIF($AY$148:$AY$247,$G81,AE$148:AE$247),IF($I81=3,SUMIF($AZ$148:$AZ$247,$G81,AE$148:AE$247),""))</f>
        <v/>
      </c>
      <c r="AF81" s="223" t="str">
        <f t="shared" si="32"/>
        <v/>
      </c>
      <c r="AG81" s="223" t="str">
        <f t="shared" si="32"/>
        <v/>
      </c>
      <c r="AH81" s="223" t="str">
        <f t="shared" si="32"/>
        <v/>
      </c>
      <c r="AI81" s="223" t="str">
        <f t="shared" si="32"/>
        <v/>
      </c>
      <c r="AJ81" s="223" t="str">
        <f t="shared" si="32"/>
        <v/>
      </c>
      <c r="AK81" s="223" t="str">
        <f t="shared" si="32"/>
        <v/>
      </c>
      <c r="AL81" s="223" t="str">
        <f t="shared" si="32"/>
        <v/>
      </c>
      <c r="AM81" s="223" t="str">
        <f t="shared" si="32"/>
        <v/>
      </c>
      <c r="AN81" s="223" t="str">
        <f t="shared" si="32"/>
        <v/>
      </c>
      <c r="AO81" s="222"/>
      <c r="AP81" s="223" t="str">
        <f t="shared" si="28"/>
        <v/>
      </c>
      <c r="AQ81" s="222"/>
      <c r="AR81" s="223">
        <f t="shared" si="16"/>
        <v>0</v>
      </c>
      <c r="AS81" s="222"/>
      <c r="AT81" s="223" t="str">
        <f t="shared" si="29"/>
        <v/>
      </c>
      <c r="AV81" s="131">
        <v>42</v>
      </c>
      <c r="AW81" s="126" t="b">
        <f t="shared" si="27"/>
        <v>0</v>
      </c>
      <c r="AX81" s="214" t="str">
        <f>IF(AW81,MATCH(AV81,'05_DPS_Input'!$AK$12:$AK$111,0),"")</f>
        <v/>
      </c>
      <c r="AY81" s="131"/>
      <c r="AZ81" s="131"/>
      <c r="BC81" s="21"/>
    </row>
    <row r="82" spans="1:55" ht="20.100000000000001" hidden="1" customHeight="1" x14ac:dyDescent="0.3">
      <c r="A82" s="149" t="str">
        <f t="shared" si="10"/>
        <v>H</v>
      </c>
      <c r="B82" s="156" t="b">
        <f t="shared" si="11"/>
        <v>0</v>
      </c>
      <c r="C82" s="188" t="s">
        <v>386</v>
      </c>
      <c r="G82" s="226" t="str">
        <f>IF($AW82,INDEX('05_DPS_Input'!H$12:H$111,$AX82),"")</f>
        <v/>
      </c>
      <c r="H82" s="226" t="str">
        <f>IF($AW82,INDEX('05_DPS_Input'!I$12:I$111,$AX82),"")</f>
        <v/>
      </c>
      <c r="I82" s="228" t="str">
        <f>IF($AW82,INDEX('05_DPS_Input'!M$12:M$111,$AX82),"")</f>
        <v/>
      </c>
      <c r="J82" s="222"/>
      <c r="K82" s="223" t="str">
        <f t="shared" si="30"/>
        <v/>
      </c>
      <c r="L82" s="223" t="str">
        <f t="shared" si="30"/>
        <v/>
      </c>
      <c r="M82" s="223" t="str">
        <f t="shared" si="30"/>
        <v/>
      </c>
      <c r="N82" s="223" t="str">
        <f t="shared" si="30"/>
        <v/>
      </c>
      <c r="O82" s="223" t="str">
        <f t="shared" si="30"/>
        <v/>
      </c>
      <c r="P82" s="223" t="str">
        <f t="shared" si="30"/>
        <v/>
      </c>
      <c r="Q82" s="223" t="str">
        <f t="shared" si="30"/>
        <v/>
      </c>
      <c r="R82" s="223" t="str">
        <f t="shared" si="30"/>
        <v/>
      </c>
      <c r="S82" s="223" t="str">
        <f t="shared" si="30"/>
        <v/>
      </c>
      <c r="T82" s="223" t="str">
        <f t="shared" si="30"/>
        <v/>
      </c>
      <c r="U82" s="223" t="str">
        <f t="shared" si="31"/>
        <v/>
      </c>
      <c r="V82" s="223" t="str">
        <f t="shared" si="31"/>
        <v/>
      </c>
      <c r="W82" s="223" t="str">
        <f t="shared" si="31"/>
        <v/>
      </c>
      <c r="X82" s="223" t="str">
        <f t="shared" si="31"/>
        <v/>
      </c>
      <c r="Y82" s="223" t="str">
        <f t="shared" si="31"/>
        <v/>
      </c>
      <c r="Z82" s="223" t="str">
        <f t="shared" si="31"/>
        <v/>
      </c>
      <c r="AA82" s="223" t="str">
        <f t="shared" si="31"/>
        <v/>
      </c>
      <c r="AB82" s="223" t="str">
        <f t="shared" si="31"/>
        <v/>
      </c>
      <c r="AC82" s="223" t="str">
        <f t="shared" si="31"/>
        <v/>
      </c>
      <c r="AD82" s="223" t="str">
        <f t="shared" si="31"/>
        <v/>
      </c>
      <c r="AE82" s="223" t="str">
        <f t="shared" si="32"/>
        <v/>
      </c>
      <c r="AF82" s="223" t="str">
        <f t="shared" si="32"/>
        <v/>
      </c>
      <c r="AG82" s="223" t="str">
        <f t="shared" si="32"/>
        <v/>
      </c>
      <c r="AH82" s="223" t="str">
        <f t="shared" si="32"/>
        <v/>
      </c>
      <c r="AI82" s="223" t="str">
        <f t="shared" si="32"/>
        <v/>
      </c>
      <c r="AJ82" s="223" t="str">
        <f t="shared" si="32"/>
        <v/>
      </c>
      <c r="AK82" s="223" t="str">
        <f t="shared" si="32"/>
        <v/>
      </c>
      <c r="AL82" s="223" t="str">
        <f t="shared" si="32"/>
        <v/>
      </c>
      <c r="AM82" s="223" t="str">
        <f t="shared" si="32"/>
        <v/>
      </c>
      <c r="AN82" s="223" t="str">
        <f t="shared" si="32"/>
        <v/>
      </c>
      <c r="AO82" s="222"/>
      <c r="AP82" s="223" t="str">
        <f t="shared" si="28"/>
        <v/>
      </c>
      <c r="AQ82" s="222"/>
      <c r="AR82" s="223">
        <f t="shared" si="16"/>
        <v>0</v>
      </c>
      <c r="AS82" s="222"/>
      <c r="AT82" s="223" t="str">
        <f t="shared" si="29"/>
        <v/>
      </c>
      <c r="AV82" s="131">
        <v>43</v>
      </c>
      <c r="AW82" s="126" t="b">
        <f t="shared" si="27"/>
        <v>0</v>
      </c>
      <c r="AX82" s="214" t="str">
        <f>IF(AW82,MATCH(AV82,'05_DPS_Input'!$AK$12:$AK$111,0),"")</f>
        <v/>
      </c>
      <c r="AY82" s="131"/>
      <c r="AZ82" s="131"/>
      <c r="BC82" s="21"/>
    </row>
    <row r="83" spans="1:55" ht="20.100000000000001" hidden="1" customHeight="1" x14ac:dyDescent="0.3">
      <c r="A83" s="149" t="str">
        <f t="shared" si="10"/>
        <v>H</v>
      </c>
      <c r="B83" s="156" t="b">
        <f t="shared" si="11"/>
        <v>0</v>
      </c>
      <c r="C83" s="188" t="s">
        <v>386</v>
      </c>
      <c r="G83" s="226" t="str">
        <f>IF($AW83,INDEX('05_DPS_Input'!H$12:H$111,$AX83),"")</f>
        <v/>
      </c>
      <c r="H83" s="226" t="str">
        <f>IF($AW83,INDEX('05_DPS_Input'!I$12:I$111,$AX83),"")</f>
        <v/>
      </c>
      <c r="I83" s="228" t="str">
        <f>IF($AW83,INDEX('05_DPS_Input'!M$12:M$111,$AX83),"")</f>
        <v/>
      </c>
      <c r="J83" s="222"/>
      <c r="K83" s="223" t="str">
        <f t="shared" si="30"/>
        <v/>
      </c>
      <c r="L83" s="223" t="str">
        <f t="shared" si="30"/>
        <v/>
      </c>
      <c r="M83" s="223" t="str">
        <f t="shared" si="30"/>
        <v/>
      </c>
      <c r="N83" s="223" t="str">
        <f t="shared" si="30"/>
        <v/>
      </c>
      <c r="O83" s="223" t="str">
        <f t="shared" si="30"/>
        <v/>
      </c>
      <c r="P83" s="223" t="str">
        <f t="shared" si="30"/>
        <v/>
      </c>
      <c r="Q83" s="223" t="str">
        <f t="shared" si="30"/>
        <v/>
      </c>
      <c r="R83" s="223" t="str">
        <f t="shared" si="30"/>
        <v/>
      </c>
      <c r="S83" s="223" t="str">
        <f t="shared" si="30"/>
        <v/>
      </c>
      <c r="T83" s="223" t="str">
        <f t="shared" si="30"/>
        <v/>
      </c>
      <c r="U83" s="223" t="str">
        <f t="shared" si="31"/>
        <v/>
      </c>
      <c r="V83" s="223" t="str">
        <f t="shared" si="31"/>
        <v/>
      </c>
      <c r="W83" s="223" t="str">
        <f t="shared" si="31"/>
        <v/>
      </c>
      <c r="X83" s="223" t="str">
        <f t="shared" si="31"/>
        <v/>
      </c>
      <c r="Y83" s="223" t="str">
        <f t="shared" si="31"/>
        <v/>
      </c>
      <c r="Z83" s="223" t="str">
        <f t="shared" si="31"/>
        <v/>
      </c>
      <c r="AA83" s="223" t="str">
        <f t="shared" si="31"/>
        <v/>
      </c>
      <c r="AB83" s="223" t="str">
        <f t="shared" si="31"/>
        <v/>
      </c>
      <c r="AC83" s="223" t="str">
        <f t="shared" si="31"/>
        <v/>
      </c>
      <c r="AD83" s="223" t="str">
        <f t="shared" si="31"/>
        <v/>
      </c>
      <c r="AE83" s="223" t="str">
        <f t="shared" si="32"/>
        <v/>
      </c>
      <c r="AF83" s="223" t="str">
        <f t="shared" si="32"/>
        <v/>
      </c>
      <c r="AG83" s="223" t="str">
        <f t="shared" si="32"/>
        <v/>
      </c>
      <c r="AH83" s="223" t="str">
        <f t="shared" si="32"/>
        <v/>
      </c>
      <c r="AI83" s="223" t="str">
        <f t="shared" si="32"/>
        <v/>
      </c>
      <c r="AJ83" s="223" t="str">
        <f t="shared" si="32"/>
        <v/>
      </c>
      <c r="AK83" s="223" t="str">
        <f t="shared" si="32"/>
        <v/>
      </c>
      <c r="AL83" s="223" t="str">
        <f t="shared" si="32"/>
        <v/>
      </c>
      <c r="AM83" s="223" t="str">
        <f t="shared" si="32"/>
        <v/>
      </c>
      <c r="AN83" s="223" t="str">
        <f t="shared" si="32"/>
        <v/>
      </c>
      <c r="AO83" s="222"/>
      <c r="AP83" s="223" t="str">
        <f t="shared" si="28"/>
        <v/>
      </c>
      <c r="AQ83" s="222"/>
      <c r="AR83" s="223">
        <f t="shared" si="16"/>
        <v>0</v>
      </c>
      <c r="AS83" s="222"/>
      <c r="AT83" s="223" t="str">
        <f t="shared" si="29"/>
        <v/>
      </c>
      <c r="AV83" s="131">
        <v>44</v>
      </c>
      <c r="AW83" s="126" t="b">
        <f t="shared" si="27"/>
        <v>0</v>
      </c>
      <c r="AX83" s="214" t="str">
        <f>IF(AW83,MATCH(AV83,'05_DPS_Input'!$AK$12:$AK$111,0),"")</f>
        <v/>
      </c>
      <c r="AY83" s="131"/>
      <c r="AZ83" s="131"/>
      <c r="BC83" s="21"/>
    </row>
    <row r="84" spans="1:55" ht="20.100000000000001" hidden="1" customHeight="1" x14ac:dyDescent="0.3">
      <c r="A84" s="149" t="str">
        <f t="shared" si="10"/>
        <v>H</v>
      </c>
      <c r="B84" s="156" t="b">
        <f t="shared" si="11"/>
        <v>0</v>
      </c>
      <c r="C84" s="188" t="s">
        <v>386</v>
      </c>
      <c r="G84" s="226" t="str">
        <f>IF($AW84,INDEX('05_DPS_Input'!H$12:H$111,$AX84),"")</f>
        <v/>
      </c>
      <c r="H84" s="226" t="str">
        <f>IF($AW84,INDEX('05_DPS_Input'!I$12:I$111,$AX84),"")</f>
        <v/>
      </c>
      <c r="I84" s="228" t="str">
        <f>IF($AW84,INDEX('05_DPS_Input'!M$12:M$111,$AX84),"")</f>
        <v/>
      </c>
      <c r="J84" s="222"/>
      <c r="K84" s="223" t="str">
        <f t="shared" si="30"/>
        <v/>
      </c>
      <c r="L84" s="223" t="str">
        <f t="shared" si="30"/>
        <v/>
      </c>
      <c r="M84" s="223" t="str">
        <f t="shared" si="30"/>
        <v/>
      </c>
      <c r="N84" s="223" t="str">
        <f t="shared" si="30"/>
        <v/>
      </c>
      <c r="O84" s="223" t="str">
        <f t="shared" si="30"/>
        <v/>
      </c>
      <c r="P84" s="223" t="str">
        <f t="shared" si="30"/>
        <v/>
      </c>
      <c r="Q84" s="223" t="str">
        <f t="shared" si="30"/>
        <v/>
      </c>
      <c r="R84" s="223" t="str">
        <f t="shared" si="30"/>
        <v/>
      </c>
      <c r="S84" s="223" t="str">
        <f t="shared" si="30"/>
        <v/>
      </c>
      <c r="T84" s="223" t="str">
        <f t="shared" si="30"/>
        <v/>
      </c>
      <c r="U84" s="223" t="str">
        <f t="shared" si="31"/>
        <v/>
      </c>
      <c r="V84" s="223" t="str">
        <f t="shared" si="31"/>
        <v/>
      </c>
      <c r="W84" s="223" t="str">
        <f t="shared" si="31"/>
        <v/>
      </c>
      <c r="X84" s="223" t="str">
        <f t="shared" si="31"/>
        <v/>
      </c>
      <c r="Y84" s="223" t="str">
        <f t="shared" si="31"/>
        <v/>
      </c>
      <c r="Z84" s="223" t="str">
        <f t="shared" si="31"/>
        <v/>
      </c>
      <c r="AA84" s="223" t="str">
        <f t="shared" si="31"/>
        <v/>
      </c>
      <c r="AB84" s="223" t="str">
        <f t="shared" si="31"/>
        <v/>
      </c>
      <c r="AC84" s="223" t="str">
        <f t="shared" si="31"/>
        <v/>
      </c>
      <c r="AD84" s="223" t="str">
        <f t="shared" si="31"/>
        <v/>
      </c>
      <c r="AE84" s="223" t="str">
        <f t="shared" si="32"/>
        <v/>
      </c>
      <c r="AF84" s="223" t="str">
        <f t="shared" si="32"/>
        <v/>
      </c>
      <c r="AG84" s="223" t="str">
        <f t="shared" si="32"/>
        <v/>
      </c>
      <c r="AH84" s="223" t="str">
        <f t="shared" si="32"/>
        <v/>
      </c>
      <c r="AI84" s="223" t="str">
        <f t="shared" si="32"/>
        <v/>
      </c>
      <c r="AJ84" s="223" t="str">
        <f t="shared" si="32"/>
        <v/>
      </c>
      <c r="AK84" s="223" t="str">
        <f t="shared" si="32"/>
        <v/>
      </c>
      <c r="AL84" s="223" t="str">
        <f t="shared" si="32"/>
        <v/>
      </c>
      <c r="AM84" s="223" t="str">
        <f t="shared" si="32"/>
        <v/>
      </c>
      <c r="AN84" s="223" t="str">
        <f t="shared" si="32"/>
        <v/>
      </c>
      <c r="AO84" s="222"/>
      <c r="AP84" s="223" t="str">
        <f t="shared" si="28"/>
        <v/>
      </c>
      <c r="AQ84" s="222"/>
      <c r="AR84" s="223">
        <f t="shared" si="16"/>
        <v>0</v>
      </c>
      <c r="AS84" s="222"/>
      <c r="AT84" s="223" t="str">
        <f t="shared" si="29"/>
        <v/>
      </c>
      <c r="AV84" s="131">
        <v>45</v>
      </c>
      <c r="AW84" s="126" t="b">
        <f t="shared" si="27"/>
        <v>0</v>
      </c>
      <c r="AX84" s="214" t="str">
        <f>IF(AW84,MATCH(AV84,'05_DPS_Input'!$AK$12:$AK$111,0),"")</f>
        <v/>
      </c>
      <c r="AY84" s="131"/>
      <c r="AZ84" s="131"/>
      <c r="BC84" s="21"/>
    </row>
    <row r="85" spans="1:55" ht="20.100000000000001" hidden="1" customHeight="1" x14ac:dyDescent="0.3">
      <c r="A85" s="149" t="str">
        <f t="shared" si="10"/>
        <v>H</v>
      </c>
      <c r="B85" s="156" t="b">
        <f t="shared" si="11"/>
        <v>0</v>
      </c>
      <c r="C85" s="188" t="s">
        <v>386</v>
      </c>
      <c r="G85" s="226" t="str">
        <f>IF($AW85,INDEX('05_DPS_Input'!H$12:H$111,$AX85),"")</f>
        <v/>
      </c>
      <c r="H85" s="226" t="str">
        <f>IF($AW85,INDEX('05_DPS_Input'!I$12:I$111,$AX85),"")</f>
        <v/>
      </c>
      <c r="I85" s="228" t="str">
        <f>IF($AW85,INDEX('05_DPS_Input'!M$12:M$111,$AX85),"")</f>
        <v/>
      </c>
      <c r="J85" s="222"/>
      <c r="K85" s="223" t="str">
        <f t="shared" si="30"/>
        <v/>
      </c>
      <c r="L85" s="223" t="str">
        <f t="shared" si="30"/>
        <v/>
      </c>
      <c r="M85" s="223" t="str">
        <f t="shared" si="30"/>
        <v/>
      </c>
      <c r="N85" s="223" t="str">
        <f t="shared" si="30"/>
        <v/>
      </c>
      <c r="O85" s="223" t="str">
        <f t="shared" si="30"/>
        <v/>
      </c>
      <c r="P85" s="223" t="str">
        <f t="shared" si="30"/>
        <v/>
      </c>
      <c r="Q85" s="223" t="str">
        <f t="shared" si="30"/>
        <v/>
      </c>
      <c r="R85" s="223" t="str">
        <f t="shared" si="30"/>
        <v/>
      </c>
      <c r="S85" s="223" t="str">
        <f t="shared" si="30"/>
        <v/>
      </c>
      <c r="T85" s="223" t="str">
        <f t="shared" si="30"/>
        <v/>
      </c>
      <c r="U85" s="223" t="str">
        <f t="shared" si="31"/>
        <v/>
      </c>
      <c r="V85" s="223" t="str">
        <f t="shared" si="31"/>
        <v/>
      </c>
      <c r="W85" s="223" t="str">
        <f t="shared" si="31"/>
        <v/>
      </c>
      <c r="X85" s="223" t="str">
        <f t="shared" si="31"/>
        <v/>
      </c>
      <c r="Y85" s="223" t="str">
        <f t="shared" si="31"/>
        <v/>
      </c>
      <c r="Z85" s="223" t="str">
        <f t="shared" si="31"/>
        <v/>
      </c>
      <c r="AA85" s="223" t="str">
        <f t="shared" si="31"/>
        <v/>
      </c>
      <c r="AB85" s="223" t="str">
        <f t="shared" si="31"/>
        <v/>
      </c>
      <c r="AC85" s="223" t="str">
        <f t="shared" si="31"/>
        <v/>
      </c>
      <c r="AD85" s="223" t="str">
        <f t="shared" si="31"/>
        <v/>
      </c>
      <c r="AE85" s="223" t="str">
        <f t="shared" si="32"/>
        <v/>
      </c>
      <c r="AF85" s="223" t="str">
        <f t="shared" si="32"/>
        <v/>
      </c>
      <c r="AG85" s="223" t="str">
        <f t="shared" si="32"/>
        <v/>
      </c>
      <c r="AH85" s="223" t="str">
        <f t="shared" si="32"/>
        <v/>
      </c>
      <c r="AI85" s="223" t="str">
        <f t="shared" si="32"/>
        <v/>
      </c>
      <c r="AJ85" s="223" t="str">
        <f t="shared" si="32"/>
        <v/>
      </c>
      <c r="AK85" s="223" t="str">
        <f t="shared" si="32"/>
        <v/>
      </c>
      <c r="AL85" s="223" t="str">
        <f t="shared" si="32"/>
        <v/>
      </c>
      <c r="AM85" s="223" t="str">
        <f t="shared" si="32"/>
        <v/>
      </c>
      <c r="AN85" s="223" t="str">
        <f t="shared" si="32"/>
        <v/>
      </c>
      <c r="AO85" s="222"/>
      <c r="AP85" s="223" t="str">
        <f t="shared" si="28"/>
        <v/>
      </c>
      <c r="AQ85" s="222"/>
      <c r="AR85" s="223">
        <f t="shared" si="16"/>
        <v>0</v>
      </c>
      <c r="AS85" s="222"/>
      <c r="AT85" s="223" t="str">
        <f t="shared" si="29"/>
        <v/>
      </c>
      <c r="AV85" s="131">
        <v>46</v>
      </c>
      <c r="AW85" s="126" t="b">
        <f t="shared" si="27"/>
        <v>0</v>
      </c>
      <c r="AX85" s="214" t="str">
        <f>IF(AW85,MATCH(AV85,'05_DPS_Input'!$AK$12:$AK$111,0),"")</f>
        <v/>
      </c>
      <c r="AY85" s="131"/>
      <c r="AZ85" s="131"/>
      <c r="BC85" s="21"/>
    </row>
    <row r="86" spans="1:55" ht="20.100000000000001" hidden="1" customHeight="1" x14ac:dyDescent="0.3">
      <c r="A86" s="149" t="str">
        <f t="shared" si="10"/>
        <v>H</v>
      </c>
      <c r="B86" s="156" t="b">
        <f t="shared" si="11"/>
        <v>0</v>
      </c>
      <c r="C86" s="188" t="s">
        <v>386</v>
      </c>
      <c r="G86" s="226" t="str">
        <f>IF($AW86,INDEX('05_DPS_Input'!H$12:H$111,$AX86),"")</f>
        <v/>
      </c>
      <c r="H86" s="226" t="str">
        <f>IF($AW86,INDEX('05_DPS_Input'!I$12:I$111,$AX86),"")</f>
        <v/>
      </c>
      <c r="I86" s="228" t="str">
        <f>IF($AW86,INDEX('05_DPS_Input'!M$12:M$111,$AX86),"")</f>
        <v/>
      </c>
      <c r="J86" s="222"/>
      <c r="K86" s="223" t="str">
        <f t="shared" si="30"/>
        <v/>
      </c>
      <c r="L86" s="223" t="str">
        <f t="shared" si="30"/>
        <v/>
      </c>
      <c r="M86" s="223" t="str">
        <f t="shared" si="30"/>
        <v/>
      </c>
      <c r="N86" s="223" t="str">
        <f t="shared" si="30"/>
        <v/>
      </c>
      <c r="O86" s="223" t="str">
        <f t="shared" si="30"/>
        <v/>
      </c>
      <c r="P86" s="223" t="str">
        <f t="shared" si="30"/>
        <v/>
      </c>
      <c r="Q86" s="223" t="str">
        <f t="shared" si="30"/>
        <v/>
      </c>
      <c r="R86" s="223" t="str">
        <f t="shared" si="30"/>
        <v/>
      </c>
      <c r="S86" s="223" t="str">
        <f t="shared" si="30"/>
        <v/>
      </c>
      <c r="T86" s="223" t="str">
        <f t="shared" si="30"/>
        <v/>
      </c>
      <c r="U86" s="223" t="str">
        <f t="shared" si="31"/>
        <v/>
      </c>
      <c r="V86" s="223" t="str">
        <f t="shared" si="31"/>
        <v/>
      </c>
      <c r="W86" s="223" t="str">
        <f t="shared" si="31"/>
        <v/>
      </c>
      <c r="X86" s="223" t="str">
        <f t="shared" si="31"/>
        <v/>
      </c>
      <c r="Y86" s="223" t="str">
        <f t="shared" si="31"/>
        <v/>
      </c>
      <c r="Z86" s="223" t="str">
        <f t="shared" si="31"/>
        <v/>
      </c>
      <c r="AA86" s="223" t="str">
        <f t="shared" si="31"/>
        <v/>
      </c>
      <c r="AB86" s="223" t="str">
        <f t="shared" si="31"/>
        <v/>
      </c>
      <c r="AC86" s="223" t="str">
        <f t="shared" si="31"/>
        <v/>
      </c>
      <c r="AD86" s="223" t="str">
        <f t="shared" si="31"/>
        <v/>
      </c>
      <c r="AE86" s="223" t="str">
        <f t="shared" si="32"/>
        <v/>
      </c>
      <c r="AF86" s="223" t="str">
        <f t="shared" si="32"/>
        <v/>
      </c>
      <c r="AG86" s="223" t="str">
        <f t="shared" si="32"/>
        <v/>
      </c>
      <c r="AH86" s="223" t="str">
        <f t="shared" si="32"/>
        <v/>
      </c>
      <c r="AI86" s="223" t="str">
        <f t="shared" si="32"/>
        <v/>
      </c>
      <c r="AJ86" s="223" t="str">
        <f t="shared" si="32"/>
        <v/>
      </c>
      <c r="AK86" s="223" t="str">
        <f t="shared" si="32"/>
        <v/>
      </c>
      <c r="AL86" s="223" t="str">
        <f t="shared" si="32"/>
        <v/>
      </c>
      <c r="AM86" s="223" t="str">
        <f t="shared" si="32"/>
        <v/>
      </c>
      <c r="AN86" s="223" t="str">
        <f t="shared" si="32"/>
        <v/>
      </c>
      <c r="AO86" s="222"/>
      <c r="AP86" s="223" t="str">
        <f t="shared" si="28"/>
        <v/>
      </c>
      <c r="AQ86" s="222"/>
      <c r="AR86" s="223">
        <f t="shared" si="16"/>
        <v>0</v>
      </c>
      <c r="AS86" s="222"/>
      <c r="AT86" s="223" t="str">
        <f t="shared" si="29"/>
        <v/>
      </c>
      <c r="AV86" s="131">
        <v>47</v>
      </c>
      <c r="AW86" s="126" t="b">
        <f t="shared" si="27"/>
        <v>0</v>
      </c>
      <c r="AX86" s="214" t="str">
        <f>IF(AW86,MATCH(AV86,'05_DPS_Input'!$AK$12:$AK$111,0),"")</f>
        <v/>
      </c>
      <c r="AY86" s="131"/>
      <c r="AZ86" s="131"/>
      <c r="BC86" s="21"/>
    </row>
    <row r="87" spans="1:55" ht="20.100000000000001" hidden="1" customHeight="1" x14ac:dyDescent="0.3">
      <c r="A87" s="149" t="str">
        <f t="shared" si="10"/>
        <v>H</v>
      </c>
      <c r="B87" s="156" t="b">
        <f t="shared" si="11"/>
        <v>0</v>
      </c>
      <c r="C87" s="188" t="s">
        <v>386</v>
      </c>
      <c r="G87" s="226" t="str">
        <f>IF($AW87,INDEX('05_DPS_Input'!H$12:H$111,$AX87),"")</f>
        <v/>
      </c>
      <c r="H87" s="226" t="str">
        <f>IF($AW87,INDEX('05_DPS_Input'!I$12:I$111,$AX87),"")</f>
        <v/>
      </c>
      <c r="I87" s="228" t="str">
        <f>IF($AW87,INDEX('05_DPS_Input'!M$12:M$111,$AX87),"")</f>
        <v/>
      </c>
      <c r="J87" s="222"/>
      <c r="K87" s="223" t="str">
        <f t="shared" si="30"/>
        <v/>
      </c>
      <c r="L87" s="223" t="str">
        <f t="shared" si="30"/>
        <v/>
      </c>
      <c r="M87" s="223" t="str">
        <f t="shared" si="30"/>
        <v/>
      </c>
      <c r="N87" s="223" t="str">
        <f t="shared" si="30"/>
        <v/>
      </c>
      <c r="O87" s="223" t="str">
        <f t="shared" si="30"/>
        <v/>
      </c>
      <c r="P87" s="223" t="str">
        <f t="shared" si="30"/>
        <v/>
      </c>
      <c r="Q87" s="223" t="str">
        <f t="shared" si="30"/>
        <v/>
      </c>
      <c r="R87" s="223" t="str">
        <f t="shared" si="30"/>
        <v/>
      </c>
      <c r="S87" s="223" t="str">
        <f t="shared" si="30"/>
        <v/>
      </c>
      <c r="T87" s="223" t="str">
        <f t="shared" si="30"/>
        <v/>
      </c>
      <c r="U87" s="223" t="str">
        <f t="shared" si="31"/>
        <v/>
      </c>
      <c r="V87" s="223" t="str">
        <f t="shared" si="31"/>
        <v/>
      </c>
      <c r="W87" s="223" t="str">
        <f t="shared" si="31"/>
        <v/>
      </c>
      <c r="X87" s="223" t="str">
        <f t="shared" si="31"/>
        <v/>
      </c>
      <c r="Y87" s="223" t="str">
        <f t="shared" si="31"/>
        <v/>
      </c>
      <c r="Z87" s="223" t="str">
        <f t="shared" si="31"/>
        <v/>
      </c>
      <c r="AA87" s="223" t="str">
        <f t="shared" si="31"/>
        <v/>
      </c>
      <c r="AB87" s="223" t="str">
        <f t="shared" si="31"/>
        <v/>
      </c>
      <c r="AC87" s="223" t="str">
        <f t="shared" si="31"/>
        <v/>
      </c>
      <c r="AD87" s="223" t="str">
        <f t="shared" si="31"/>
        <v/>
      </c>
      <c r="AE87" s="223" t="str">
        <f t="shared" si="32"/>
        <v/>
      </c>
      <c r="AF87" s="223" t="str">
        <f t="shared" si="32"/>
        <v/>
      </c>
      <c r="AG87" s="223" t="str">
        <f t="shared" si="32"/>
        <v/>
      </c>
      <c r="AH87" s="223" t="str">
        <f t="shared" si="32"/>
        <v/>
      </c>
      <c r="AI87" s="223" t="str">
        <f t="shared" si="32"/>
        <v/>
      </c>
      <c r="AJ87" s="223" t="str">
        <f t="shared" si="32"/>
        <v/>
      </c>
      <c r="AK87" s="223" t="str">
        <f t="shared" si="32"/>
        <v/>
      </c>
      <c r="AL87" s="223" t="str">
        <f t="shared" si="32"/>
        <v/>
      </c>
      <c r="AM87" s="223" t="str">
        <f t="shared" si="32"/>
        <v/>
      </c>
      <c r="AN87" s="223" t="str">
        <f t="shared" si="32"/>
        <v/>
      </c>
      <c r="AO87" s="222"/>
      <c r="AP87" s="223" t="str">
        <f t="shared" si="28"/>
        <v/>
      </c>
      <c r="AQ87" s="222"/>
      <c r="AR87" s="223">
        <f t="shared" si="16"/>
        <v>0</v>
      </c>
      <c r="AS87" s="222"/>
      <c r="AT87" s="223" t="str">
        <f t="shared" si="29"/>
        <v/>
      </c>
      <c r="AV87" s="131">
        <v>48</v>
      </c>
      <c r="AW87" s="126" t="b">
        <f t="shared" si="27"/>
        <v>0</v>
      </c>
      <c r="AX87" s="214" t="str">
        <f>IF(AW87,MATCH(AV87,'05_DPS_Input'!$AK$12:$AK$111,0),"")</f>
        <v/>
      </c>
      <c r="AY87" s="131"/>
      <c r="AZ87" s="131"/>
      <c r="BC87" s="21"/>
    </row>
    <row r="88" spans="1:55" ht="20.100000000000001" hidden="1" customHeight="1" x14ac:dyDescent="0.3">
      <c r="A88" s="149" t="str">
        <f t="shared" si="10"/>
        <v>H</v>
      </c>
      <c r="B88" s="156" t="b">
        <f t="shared" si="11"/>
        <v>0</v>
      </c>
      <c r="C88" s="188" t="s">
        <v>386</v>
      </c>
      <c r="G88" s="226" t="str">
        <f>IF($AW88,INDEX('05_DPS_Input'!H$12:H$111,$AX88),"")</f>
        <v/>
      </c>
      <c r="H88" s="226" t="str">
        <f>IF($AW88,INDEX('05_DPS_Input'!I$12:I$111,$AX88),"")</f>
        <v/>
      </c>
      <c r="I88" s="228" t="str">
        <f>IF($AW88,INDEX('05_DPS_Input'!M$12:M$111,$AX88),"")</f>
        <v/>
      </c>
      <c r="J88" s="222"/>
      <c r="K88" s="223" t="str">
        <f t="shared" si="30"/>
        <v/>
      </c>
      <c r="L88" s="223" t="str">
        <f t="shared" si="30"/>
        <v/>
      </c>
      <c r="M88" s="223" t="str">
        <f t="shared" si="30"/>
        <v/>
      </c>
      <c r="N88" s="223" t="str">
        <f t="shared" si="30"/>
        <v/>
      </c>
      <c r="O88" s="223" t="str">
        <f t="shared" si="30"/>
        <v/>
      </c>
      <c r="P88" s="223" t="str">
        <f t="shared" si="30"/>
        <v/>
      </c>
      <c r="Q88" s="223" t="str">
        <f t="shared" si="30"/>
        <v/>
      </c>
      <c r="R88" s="223" t="str">
        <f t="shared" si="30"/>
        <v/>
      </c>
      <c r="S88" s="223" t="str">
        <f t="shared" si="30"/>
        <v/>
      </c>
      <c r="T88" s="223" t="str">
        <f t="shared" si="30"/>
        <v/>
      </c>
      <c r="U88" s="223" t="str">
        <f t="shared" si="31"/>
        <v/>
      </c>
      <c r="V88" s="223" t="str">
        <f t="shared" si="31"/>
        <v/>
      </c>
      <c r="W88" s="223" t="str">
        <f t="shared" si="31"/>
        <v/>
      </c>
      <c r="X88" s="223" t="str">
        <f t="shared" si="31"/>
        <v/>
      </c>
      <c r="Y88" s="223" t="str">
        <f t="shared" si="31"/>
        <v/>
      </c>
      <c r="Z88" s="223" t="str">
        <f t="shared" si="31"/>
        <v/>
      </c>
      <c r="AA88" s="223" t="str">
        <f t="shared" si="31"/>
        <v/>
      </c>
      <c r="AB88" s="223" t="str">
        <f t="shared" si="31"/>
        <v/>
      </c>
      <c r="AC88" s="223" t="str">
        <f t="shared" si="31"/>
        <v/>
      </c>
      <c r="AD88" s="223" t="str">
        <f t="shared" si="31"/>
        <v/>
      </c>
      <c r="AE88" s="223" t="str">
        <f t="shared" si="32"/>
        <v/>
      </c>
      <c r="AF88" s="223" t="str">
        <f t="shared" si="32"/>
        <v/>
      </c>
      <c r="AG88" s="223" t="str">
        <f t="shared" si="32"/>
        <v/>
      </c>
      <c r="AH88" s="223" t="str">
        <f t="shared" si="32"/>
        <v/>
      </c>
      <c r="AI88" s="223" t="str">
        <f t="shared" si="32"/>
        <v/>
      </c>
      <c r="AJ88" s="223" t="str">
        <f t="shared" si="32"/>
        <v/>
      </c>
      <c r="AK88" s="223" t="str">
        <f t="shared" si="32"/>
        <v/>
      </c>
      <c r="AL88" s="223" t="str">
        <f t="shared" si="32"/>
        <v/>
      </c>
      <c r="AM88" s="223" t="str">
        <f t="shared" si="32"/>
        <v/>
      </c>
      <c r="AN88" s="223" t="str">
        <f t="shared" si="32"/>
        <v/>
      </c>
      <c r="AO88" s="222"/>
      <c r="AP88" s="223" t="str">
        <f t="shared" si="28"/>
        <v/>
      </c>
      <c r="AQ88" s="222"/>
      <c r="AR88" s="223">
        <f t="shared" si="16"/>
        <v>0</v>
      </c>
      <c r="AS88" s="222"/>
      <c r="AT88" s="223" t="str">
        <f t="shared" si="29"/>
        <v/>
      </c>
      <c r="AV88" s="131">
        <v>49</v>
      </c>
      <c r="AW88" s="126" t="b">
        <f t="shared" si="27"/>
        <v>0</v>
      </c>
      <c r="AX88" s="214" t="str">
        <f>IF(AW88,MATCH(AV88,'05_DPS_Input'!$AK$12:$AK$111,0),"")</f>
        <v/>
      </c>
      <c r="AY88" s="131"/>
      <c r="AZ88" s="131"/>
      <c r="BC88" s="21"/>
    </row>
    <row r="89" spans="1:55" ht="20.100000000000001" hidden="1" customHeight="1" x14ac:dyDescent="0.3">
      <c r="A89" s="149" t="str">
        <f t="shared" si="10"/>
        <v>H</v>
      </c>
      <c r="B89" s="156" t="b">
        <f t="shared" si="11"/>
        <v>0</v>
      </c>
      <c r="C89" s="188" t="s">
        <v>386</v>
      </c>
      <c r="G89" s="226" t="str">
        <f>IF($AW89,INDEX('05_DPS_Input'!H$12:H$111,$AX89),"")</f>
        <v/>
      </c>
      <c r="H89" s="226" t="str">
        <f>IF($AW89,INDEX('05_DPS_Input'!I$12:I$111,$AX89),"")</f>
        <v/>
      </c>
      <c r="I89" s="228" t="str">
        <f>IF($AW89,INDEX('05_DPS_Input'!M$12:M$111,$AX89),"")</f>
        <v/>
      </c>
      <c r="J89" s="222"/>
      <c r="K89" s="223" t="str">
        <f t="shared" si="30"/>
        <v/>
      </c>
      <c r="L89" s="223" t="str">
        <f t="shared" si="30"/>
        <v/>
      </c>
      <c r="M89" s="223" t="str">
        <f t="shared" si="30"/>
        <v/>
      </c>
      <c r="N89" s="223" t="str">
        <f t="shared" si="30"/>
        <v/>
      </c>
      <c r="O89" s="223" t="str">
        <f t="shared" si="30"/>
        <v/>
      </c>
      <c r="P89" s="223" t="str">
        <f t="shared" si="30"/>
        <v/>
      </c>
      <c r="Q89" s="223" t="str">
        <f t="shared" si="30"/>
        <v/>
      </c>
      <c r="R89" s="223" t="str">
        <f t="shared" si="30"/>
        <v/>
      </c>
      <c r="S89" s="223" t="str">
        <f t="shared" si="30"/>
        <v/>
      </c>
      <c r="T89" s="223" t="str">
        <f t="shared" si="30"/>
        <v/>
      </c>
      <c r="U89" s="223" t="str">
        <f t="shared" si="31"/>
        <v/>
      </c>
      <c r="V89" s="223" t="str">
        <f t="shared" si="31"/>
        <v/>
      </c>
      <c r="W89" s="223" t="str">
        <f t="shared" si="31"/>
        <v/>
      </c>
      <c r="X89" s="223" t="str">
        <f t="shared" si="31"/>
        <v/>
      </c>
      <c r="Y89" s="223" t="str">
        <f t="shared" si="31"/>
        <v/>
      </c>
      <c r="Z89" s="223" t="str">
        <f t="shared" si="31"/>
        <v/>
      </c>
      <c r="AA89" s="223" t="str">
        <f t="shared" si="31"/>
        <v/>
      </c>
      <c r="AB89" s="223" t="str">
        <f t="shared" si="31"/>
        <v/>
      </c>
      <c r="AC89" s="223" t="str">
        <f t="shared" si="31"/>
        <v/>
      </c>
      <c r="AD89" s="223" t="str">
        <f t="shared" si="31"/>
        <v/>
      </c>
      <c r="AE89" s="223" t="str">
        <f t="shared" si="32"/>
        <v/>
      </c>
      <c r="AF89" s="223" t="str">
        <f t="shared" si="32"/>
        <v/>
      </c>
      <c r="AG89" s="223" t="str">
        <f t="shared" si="32"/>
        <v/>
      </c>
      <c r="AH89" s="223" t="str">
        <f t="shared" si="32"/>
        <v/>
      </c>
      <c r="AI89" s="223" t="str">
        <f t="shared" si="32"/>
        <v/>
      </c>
      <c r="AJ89" s="223" t="str">
        <f t="shared" si="32"/>
        <v/>
      </c>
      <c r="AK89" s="223" t="str">
        <f t="shared" si="32"/>
        <v/>
      </c>
      <c r="AL89" s="223" t="str">
        <f t="shared" si="32"/>
        <v/>
      </c>
      <c r="AM89" s="223" t="str">
        <f t="shared" si="32"/>
        <v/>
      </c>
      <c r="AN89" s="223" t="str">
        <f t="shared" si="32"/>
        <v/>
      </c>
      <c r="AO89" s="222"/>
      <c r="AP89" s="223" t="str">
        <f t="shared" si="28"/>
        <v/>
      </c>
      <c r="AQ89" s="222"/>
      <c r="AR89" s="223">
        <f t="shared" si="16"/>
        <v>0</v>
      </c>
      <c r="AS89" s="222"/>
      <c r="AT89" s="223" t="str">
        <f t="shared" si="29"/>
        <v/>
      </c>
      <c r="AV89" s="131">
        <v>50</v>
      </c>
      <c r="AW89" s="126" t="b">
        <f t="shared" si="27"/>
        <v>0</v>
      </c>
      <c r="AX89" s="214" t="str">
        <f>IF(AW89,MATCH(AV89,'05_DPS_Input'!$AK$12:$AK$111,0),"")</f>
        <v/>
      </c>
      <c r="AY89" s="131"/>
      <c r="AZ89" s="131"/>
      <c r="BC89" s="21"/>
    </row>
    <row r="90" spans="1:55" ht="20.100000000000001" hidden="1" customHeight="1" x14ac:dyDescent="0.3">
      <c r="A90" s="149" t="str">
        <f t="shared" si="10"/>
        <v>H</v>
      </c>
      <c r="B90" s="156" t="b">
        <f t="shared" si="11"/>
        <v>0</v>
      </c>
      <c r="C90" s="188" t="s">
        <v>386</v>
      </c>
      <c r="G90" s="226" t="str">
        <f>IF($AW90,INDEX('05_DPS_Input'!H$12:H$111,$AX90),"")</f>
        <v/>
      </c>
      <c r="H90" s="226" t="str">
        <f>IF($AW90,INDEX('05_DPS_Input'!I$12:I$111,$AX90),"")</f>
        <v/>
      </c>
      <c r="I90" s="228" t="str">
        <f>IF($AW90,INDEX('05_DPS_Input'!M$12:M$111,$AX90),"")</f>
        <v/>
      </c>
      <c r="J90" s="222"/>
      <c r="K90" s="223" t="str">
        <f t="shared" si="30"/>
        <v/>
      </c>
      <c r="L90" s="223" t="str">
        <f t="shared" si="30"/>
        <v/>
      </c>
      <c r="M90" s="223" t="str">
        <f t="shared" si="30"/>
        <v/>
      </c>
      <c r="N90" s="223" t="str">
        <f t="shared" si="30"/>
        <v/>
      </c>
      <c r="O90" s="223" t="str">
        <f t="shared" si="30"/>
        <v/>
      </c>
      <c r="P90" s="223" t="str">
        <f t="shared" si="30"/>
        <v/>
      </c>
      <c r="Q90" s="223" t="str">
        <f t="shared" si="30"/>
        <v/>
      </c>
      <c r="R90" s="223" t="str">
        <f t="shared" si="30"/>
        <v/>
      </c>
      <c r="S90" s="223" t="str">
        <f t="shared" si="30"/>
        <v/>
      </c>
      <c r="T90" s="223" t="str">
        <f t="shared" si="30"/>
        <v/>
      </c>
      <c r="U90" s="223" t="str">
        <f t="shared" si="31"/>
        <v/>
      </c>
      <c r="V90" s="223" t="str">
        <f t="shared" si="31"/>
        <v/>
      </c>
      <c r="W90" s="223" t="str">
        <f t="shared" si="31"/>
        <v/>
      </c>
      <c r="X90" s="223" t="str">
        <f t="shared" si="31"/>
        <v/>
      </c>
      <c r="Y90" s="223" t="str">
        <f t="shared" si="31"/>
        <v/>
      </c>
      <c r="Z90" s="223" t="str">
        <f t="shared" si="31"/>
        <v/>
      </c>
      <c r="AA90" s="223" t="str">
        <f t="shared" si="31"/>
        <v/>
      </c>
      <c r="AB90" s="223" t="str">
        <f t="shared" si="31"/>
        <v/>
      </c>
      <c r="AC90" s="223" t="str">
        <f t="shared" si="31"/>
        <v/>
      </c>
      <c r="AD90" s="223" t="str">
        <f t="shared" si="31"/>
        <v/>
      </c>
      <c r="AE90" s="223" t="str">
        <f t="shared" si="32"/>
        <v/>
      </c>
      <c r="AF90" s="223" t="str">
        <f t="shared" si="32"/>
        <v/>
      </c>
      <c r="AG90" s="223" t="str">
        <f t="shared" si="32"/>
        <v/>
      </c>
      <c r="AH90" s="223" t="str">
        <f t="shared" si="32"/>
        <v/>
      </c>
      <c r="AI90" s="223" t="str">
        <f t="shared" si="32"/>
        <v/>
      </c>
      <c r="AJ90" s="223" t="str">
        <f t="shared" si="32"/>
        <v/>
      </c>
      <c r="AK90" s="223" t="str">
        <f t="shared" si="32"/>
        <v/>
      </c>
      <c r="AL90" s="223" t="str">
        <f t="shared" si="32"/>
        <v/>
      </c>
      <c r="AM90" s="223" t="str">
        <f t="shared" si="32"/>
        <v/>
      </c>
      <c r="AN90" s="223" t="str">
        <f t="shared" si="32"/>
        <v/>
      </c>
      <c r="AO90" s="222"/>
      <c r="AP90" s="223" t="str">
        <f t="shared" si="28"/>
        <v/>
      </c>
      <c r="AQ90" s="222"/>
      <c r="AR90" s="223">
        <f t="shared" si="16"/>
        <v>0</v>
      </c>
      <c r="AS90" s="222"/>
      <c r="AT90" s="223" t="str">
        <f t="shared" si="29"/>
        <v/>
      </c>
      <c r="AV90" s="131">
        <v>51</v>
      </c>
      <c r="AW90" s="126" t="b">
        <f t="shared" si="27"/>
        <v>0</v>
      </c>
      <c r="AX90" s="214" t="str">
        <f>IF(AW90,MATCH(AV90,'05_DPS_Input'!$AK$12:$AK$111,0),"")</f>
        <v/>
      </c>
      <c r="AY90" s="131"/>
      <c r="AZ90" s="131"/>
      <c r="BC90" s="21"/>
    </row>
    <row r="91" spans="1:55" ht="20.100000000000001" hidden="1" customHeight="1" x14ac:dyDescent="0.3">
      <c r="A91" s="149" t="str">
        <f t="shared" si="10"/>
        <v>H</v>
      </c>
      <c r="B91" s="156" t="b">
        <f t="shared" si="11"/>
        <v>0</v>
      </c>
      <c r="C91" s="188" t="s">
        <v>386</v>
      </c>
      <c r="G91" s="226" t="str">
        <f>IF($AW91,INDEX('05_DPS_Input'!H$12:H$111,$AX91),"")</f>
        <v/>
      </c>
      <c r="H91" s="226" t="str">
        <f>IF($AW91,INDEX('05_DPS_Input'!I$12:I$111,$AX91),"")</f>
        <v/>
      </c>
      <c r="I91" s="228" t="str">
        <f>IF($AW91,INDEX('05_DPS_Input'!M$12:M$111,$AX91),"")</f>
        <v/>
      </c>
      <c r="J91" s="222"/>
      <c r="K91" s="223" t="str">
        <f t="shared" ref="K91:T100" si="33">IF($I91=2,SUMIF($AY$148:$AY$247,$G91,K$148:K$247),IF($I91=3,SUMIF($AZ$148:$AZ$247,$G91,K$148:K$247),""))</f>
        <v/>
      </c>
      <c r="L91" s="223" t="str">
        <f t="shared" si="33"/>
        <v/>
      </c>
      <c r="M91" s="223" t="str">
        <f t="shared" si="33"/>
        <v/>
      </c>
      <c r="N91" s="223" t="str">
        <f t="shared" si="33"/>
        <v/>
      </c>
      <c r="O91" s="223" t="str">
        <f t="shared" si="33"/>
        <v/>
      </c>
      <c r="P91" s="223" t="str">
        <f t="shared" si="33"/>
        <v/>
      </c>
      <c r="Q91" s="223" t="str">
        <f t="shared" si="33"/>
        <v/>
      </c>
      <c r="R91" s="223" t="str">
        <f t="shared" si="33"/>
        <v/>
      </c>
      <c r="S91" s="223" t="str">
        <f t="shared" si="33"/>
        <v/>
      </c>
      <c r="T91" s="223" t="str">
        <f t="shared" si="33"/>
        <v/>
      </c>
      <c r="U91" s="223" t="str">
        <f t="shared" ref="U91:AD100" si="34">IF($I91=2,SUMIF($AY$148:$AY$247,$G91,U$148:U$247),IF($I91=3,SUMIF($AZ$148:$AZ$247,$G91,U$148:U$247),""))</f>
        <v/>
      </c>
      <c r="V91" s="223" t="str">
        <f t="shared" si="34"/>
        <v/>
      </c>
      <c r="W91" s="223" t="str">
        <f t="shared" si="34"/>
        <v/>
      </c>
      <c r="X91" s="223" t="str">
        <f t="shared" si="34"/>
        <v/>
      </c>
      <c r="Y91" s="223" t="str">
        <f t="shared" si="34"/>
        <v/>
      </c>
      <c r="Z91" s="223" t="str">
        <f t="shared" si="34"/>
        <v/>
      </c>
      <c r="AA91" s="223" t="str">
        <f t="shared" si="34"/>
        <v/>
      </c>
      <c r="AB91" s="223" t="str">
        <f t="shared" si="34"/>
        <v/>
      </c>
      <c r="AC91" s="223" t="str">
        <f t="shared" si="34"/>
        <v/>
      </c>
      <c r="AD91" s="223" t="str">
        <f t="shared" si="34"/>
        <v/>
      </c>
      <c r="AE91" s="223" t="str">
        <f t="shared" ref="AE91:AN100" si="35">IF($I91=2,SUMIF($AY$148:$AY$247,$G91,AE$148:AE$247),IF($I91=3,SUMIF($AZ$148:$AZ$247,$G91,AE$148:AE$247),""))</f>
        <v/>
      </c>
      <c r="AF91" s="223" t="str">
        <f t="shared" si="35"/>
        <v/>
      </c>
      <c r="AG91" s="223" t="str">
        <f t="shared" si="35"/>
        <v/>
      </c>
      <c r="AH91" s="223" t="str">
        <f t="shared" si="35"/>
        <v/>
      </c>
      <c r="AI91" s="223" t="str">
        <f t="shared" si="35"/>
        <v/>
      </c>
      <c r="AJ91" s="223" t="str">
        <f t="shared" si="35"/>
        <v/>
      </c>
      <c r="AK91" s="223" t="str">
        <f t="shared" si="35"/>
        <v/>
      </c>
      <c r="AL91" s="223" t="str">
        <f t="shared" si="35"/>
        <v/>
      </c>
      <c r="AM91" s="223" t="str">
        <f t="shared" si="35"/>
        <v/>
      </c>
      <c r="AN91" s="223" t="str">
        <f t="shared" si="35"/>
        <v/>
      </c>
      <c r="AO91" s="222"/>
      <c r="AP91" s="223" t="str">
        <f t="shared" si="28"/>
        <v/>
      </c>
      <c r="AQ91" s="222"/>
      <c r="AR91" s="223">
        <f t="shared" si="16"/>
        <v>0</v>
      </c>
      <c r="AS91" s="222"/>
      <c r="AT91" s="223" t="str">
        <f t="shared" si="29"/>
        <v/>
      </c>
      <c r="AV91" s="131">
        <v>52</v>
      </c>
      <c r="AW91" s="126" t="b">
        <f t="shared" si="27"/>
        <v>0</v>
      </c>
      <c r="AX91" s="214" t="str">
        <f>IF(AW91,MATCH(AV91,'05_DPS_Input'!$AK$12:$AK$111,0),"")</f>
        <v/>
      </c>
      <c r="AY91" s="131"/>
      <c r="AZ91" s="131"/>
      <c r="BC91" s="21"/>
    </row>
    <row r="92" spans="1:55" ht="20.100000000000001" hidden="1" customHeight="1" x14ac:dyDescent="0.3">
      <c r="A92" s="149" t="str">
        <f t="shared" si="10"/>
        <v>H</v>
      </c>
      <c r="B92" s="156" t="b">
        <f t="shared" si="11"/>
        <v>0</v>
      </c>
      <c r="C92" s="188" t="s">
        <v>386</v>
      </c>
      <c r="G92" s="226" t="str">
        <f>IF($AW92,INDEX('05_DPS_Input'!H$12:H$111,$AX92),"")</f>
        <v/>
      </c>
      <c r="H92" s="226" t="str">
        <f>IF($AW92,INDEX('05_DPS_Input'!I$12:I$111,$AX92),"")</f>
        <v/>
      </c>
      <c r="I92" s="228" t="str">
        <f>IF($AW92,INDEX('05_DPS_Input'!M$12:M$111,$AX92),"")</f>
        <v/>
      </c>
      <c r="J92" s="222"/>
      <c r="K92" s="223" t="str">
        <f t="shared" si="33"/>
        <v/>
      </c>
      <c r="L92" s="223" t="str">
        <f t="shared" si="33"/>
        <v/>
      </c>
      <c r="M92" s="223" t="str">
        <f t="shared" si="33"/>
        <v/>
      </c>
      <c r="N92" s="223" t="str">
        <f t="shared" si="33"/>
        <v/>
      </c>
      <c r="O92" s="223" t="str">
        <f t="shared" si="33"/>
        <v/>
      </c>
      <c r="P92" s="223" t="str">
        <f t="shared" si="33"/>
        <v/>
      </c>
      <c r="Q92" s="223" t="str">
        <f t="shared" si="33"/>
        <v/>
      </c>
      <c r="R92" s="223" t="str">
        <f t="shared" si="33"/>
        <v/>
      </c>
      <c r="S92" s="223" t="str">
        <f t="shared" si="33"/>
        <v/>
      </c>
      <c r="T92" s="223" t="str">
        <f t="shared" si="33"/>
        <v/>
      </c>
      <c r="U92" s="223" t="str">
        <f t="shared" si="34"/>
        <v/>
      </c>
      <c r="V92" s="223" t="str">
        <f t="shared" si="34"/>
        <v/>
      </c>
      <c r="W92" s="223" t="str">
        <f t="shared" si="34"/>
        <v/>
      </c>
      <c r="X92" s="223" t="str">
        <f t="shared" si="34"/>
        <v/>
      </c>
      <c r="Y92" s="223" t="str">
        <f t="shared" si="34"/>
        <v/>
      </c>
      <c r="Z92" s="223" t="str">
        <f t="shared" si="34"/>
        <v/>
      </c>
      <c r="AA92" s="223" t="str">
        <f t="shared" si="34"/>
        <v/>
      </c>
      <c r="AB92" s="223" t="str">
        <f t="shared" si="34"/>
        <v/>
      </c>
      <c r="AC92" s="223" t="str">
        <f t="shared" si="34"/>
        <v/>
      </c>
      <c r="AD92" s="223" t="str">
        <f t="shared" si="34"/>
        <v/>
      </c>
      <c r="AE92" s="223" t="str">
        <f t="shared" si="35"/>
        <v/>
      </c>
      <c r="AF92" s="223" t="str">
        <f t="shared" si="35"/>
        <v/>
      </c>
      <c r="AG92" s="223" t="str">
        <f t="shared" si="35"/>
        <v/>
      </c>
      <c r="AH92" s="223" t="str">
        <f t="shared" si="35"/>
        <v/>
      </c>
      <c r="AI92" s="223" t="str">
        <f t="shared" si="35"/>
        <v/>
      </c>
      <c r="AJ92" s="223" t="str">
        <f t="shared" si="35"/>
        <v/>
      </c>
      <c r="AK92" s="223" t="str">
        <f t="shared" si="35"/>
        <v/>
      </c>
      <c r="AL92" s="223" t="str">
        <f t="shared" si="35"/>
        <v/>
      </c>
      <c r="AM92" s="223" t="str">
        <f t="shared" si="35"/>
        <v/>
      </c>
      <c r="AN92" s="223" t="str">
        <f t="shared" si="35"/>
        <v/>
      </c>
      <c r="AO92" s="222"/>
      <c r="AP92" s="223" t="str">
        <f t="shared" si="28"/>
        <v/>
      </c>
      <c r="AQ92" s="222"/>
      <c r="AR92" s="223">
        <f t="shared" si="16"/>
        <v>0</v>
      </c>
      <c r="AS92" s="222"/>
      <c r="AT92" s="223" t="str">
        <f t="shared" si="29"/>
        <v/>
      </c>
      <c r="AV92" s="131">
        <v>53</v>
      </c>
      <c r="AW92" s="126" t="b">
        <f t="shared" si="27"/>
        <v>0</v>
      </c>
      <c r="AX92" s="214" t="str">
        <f>IF(AW92,MATCH(AV92,'05_DPS_Input'!$AK$12:$AK$111,0),"")</f>
        <v/>
      </c>
      <c r="AY92" s="131"/>
      <c r="AZ92" s="131"/>
      <c r="BC92" s="21"/>
    </row>
    <row r="93" spans="1:55" ht="20.100000000000001" hidden="1" customHeight="1" x14ac:dyDescent="0.3">
      <c r="A93" s="149" t="str">
        <f t="shared" si="10"/>
        <v>H</v>
      </c>
      <c r="B93" s="156" t="b">
        <f t="shared" si="11"/>
        <v>0</v>
      </c>
      <c r="C93" s="188" t="s">
        <v>386</v>
      </c>
      <c r="G93" s="226" t="str">
        <f>IF($AW93,INDEX('05_DPS_Input'!H$12:H$111,$AX93),"")</f>
        <v/>
      </c>
      <c r="H93" s="226" t="str">
        <f>IF($AW93,INDEX('05_DPS_Input'!I$12:I$111,$AX93),"")</f>
        <v/>
      </c>
      <c r="I93" s="228" t="str">
        <f>IF($AW93,INDEX('05_DPS_Input'!M$12:M$111,$AX93),"")</f>
        <v/>
      </c>
      <c r="J93" s="222"/>
      <c r="K93" s="223" t="str">
        <f t="shared" si="33"/>
        <v/>
      </c>
      <c r="L93" s="223" t="str">
        <f t="shared" si="33"/>
        <v/>
      </c>
      <c r="M93" s="223" t="str">
        <f t="shared" si="33"/>
        <v/>
      </c>
      <c r="N93" s="223" t="str">
        <f t="shared" si="33"/>
        <v/>
      </c>
      <c r="O93" s="223" t="str">
        <f t="shared" si="33"/>
        <v/>
      </c>
      <c r="P93" s="223" t="str">
        <f t="shared" si="33"/>
        <v/>
      </c>
      <c r="Q93" s="223" t="str">
        <f t="shared" si="33"/>
        <v/>
      </c>
      <c r="R93" s="223" t="str">
        <f t="shared" si="33"/>
        <v/>
      </c>
      <c r="S93" s="223" t="str">
        <f t="shared" si="33"/>
        <v/>
      </c>
      <c r="T93" s="223" t="str">
        <f t="shared" si="33"/>
        <v/>
      </c>
      <c r="U93" s="223" t="str">
        <f t="shared" si="34"/>
        <v/>
      </c>
      <c r="V93" s="223" t="str">
        <f t="shared" si="34"/>
        <v/>
      </c>
      <c r="W93" s="223" t="str">
        <f t="shared" si="34"/>
        <v/>
      </c>
      <c r="X93" s="223" t="str">
        <f t="shared" si="34"/>
        <v/>
      </c>
      <c r="Y93" s="223" t="str">
        <f t="shared" si="34"/>
        <v/>
      </c>
      <c r="Z93" s="223" t="str">
        <f t="shared" si="34"/>
        <v/>
      </c>
      <c r="AA93" s="223" t="str">
        <f t="shared" si="34"/>
        <v/>
      </c>
      <c r="AB93" s="223" t="str">
        <f t="shared" si="34"/>
        <v/>
      </c>
      <c r="AC93" s="223" t="str">
        <f t="shared" si="34"/>
        <v/>
      </c>
      <c r="AD93" s="223" t="str">
        <f t="shared" si="34"/>
        <v/>
      </c>
      <c r="AE93" s="223" t="str">
        <f t="shared" si="35"/>
        <v/>
      </c>
      <c r="AF93" s="223" t="str">
        <f t="shared" si="35"/>
        <v/>
      </c>
      <c r="AG93" s="223" t="str">
        <f t="shared" si="35"/>
        <v/>
      </c>
      <c r="AH93" s="223" t="str">
        <f t="shared" si="35"/>
        <v/>
      </c>
      <c r="AI93" s="223" t="str">
        <f t="shared" si="35"/>
        <v/>
      </c>
      <c r="AJ93" s="223" t="str">
        <f t="shared" si="35"/>
        <v/>
      </c>
      <c r="AK93" s="223" t="str">
        <f t="shared" si="35"/>
        <v/>
      </c>
      <c r="AL93" s="223" t="str">
        <f t="shared" si="35"/>
        <v/>
      </c>
      <c r="AM93" s="223" t="str">
        <f t="shared" si="35"/>
        <v/>
      </c>
      <c r="AN93" s="223" t="str">
        <f t="shared" si="35"/>
        <v/>
      </c>
      <c r="AO93" s="222"/>
      <c r="AP93" s="223" t="str">
        <f t="shared" si="28"/>
        <v/>
      </c>
      <c r="AQ93" s="222"/>
      <c r="AR93" s="223">
        <f t="shared" si="16"/>
        <v>0</v>
      </c>
      <c r="AS93" s="222"/>
      <c r="AT93" s="223" t="str">
        <f t="shared" si="29"/>
        <v/>
      </c>
      <c r="AV93" s="131">
        <v>54</v>
      </c>
      <c r="AW93" s="126" t="b">
        <f t="shared" si="27"/>
        <v>0</v>
      </c>
      <c r="AX93" s="214" t="str">
        <f>IF(AW93,MATCH(AV93,'05_DPS_Input'!$AK$12:$AK$111,0),"")</f>
        <v/>
      </c>
      <c r="AY93" s="131"/>
      <c r="AZ93" s="131"/>
      <c r="BC93" s="21"/>
    </row>
    <row r="94" spans="1:55" ht="20.100000000000001" hidden="1" customHeight="1" x14ac:dyDescent="0.3">
      <c r="A94" s="149" t="str">
        <f t="shared" si="10"/>
        <v>H</v>
      </c>
      <c r="B94" s="156" t="b">
        <f t="shared" si="11"/>
        <v>0</v>
      </c>
      <c r="C94" s="188" t="s">
        <v>386</v>
      </c>
      <c r="G94" s="226" t="str">
        <f>IF($AW94,INDEX('05_DPS_Input'!H$12:H$111,$AX94),"")</f>
        <v/>
      </c>
      <c r="H94" s="226" t="str">
        <f>IF($AW94,INDEX('05_DPS_Input'!I$12:I$111,$AX94),"")</f>
        <v/>
      </c>
      <c r="I94" s="228" t="str">
        <f>IF($AW94,INDEX('05_DPS_Input'!M$12:M$111,$AX94),"")</f>
        <v/>
      </c>
      <c r="J94" s="222"/>
      <c r="K94" s="223" t="str">
        <f t="shared" si="33"/>
        <v/>
      </c>
      <c r="L94" s="223" t="str">
        <f t="shared" si="33"/>
        <v/>
      </c>
      <c r="M94" s="223" t="str">
        <f t="shared" si="33"/>
        <v/>
      </c>
      <c r="N94" s="223" t="str">
        <f t="shared" si="33"/>
        <v/>
      </c>
      <c r="O94" s="223" t="str">
        <f t="shared" si="33"/>
        <v/>
      </c>
      <c r="P94" s="223" t="str">
        <f t="shared" si="33"/>
        <v/>
      </c>
      <c r="Q94" s="223" t="str">
        <f t="shared" si="33"/>
        <v/>
      </c>
      <c r="R94" s="223" t="str">
        <f t="shared" si="33"/>
        <v/>
      </c>
      <c r="S94" s="223" t="str">
        <f t="shared" si="33"/>
        <v/>
      </c>
      <c r="T94" s="223" t="str">
        <f t="shared" si="33"/>
        <v/>
      </c>
      <c r="U94" s="223" t="str">
        <f t="shared" si="34"/>
        <v/>
      </c>
      <c r="V94" s="223" t="str">
        <f t="shared" si="34"/>
        <v/>
      </c>
      <c r="W94" s="223" t="str">
        <f t="shared" si="34"/>
        <v/>
      </c>
      <c r="X94" s="223" t="str">
        <f t="shared" si="34"/>
        <v/>
      </c>
      <c r="Y94" s="223" t="str">
        <f t="shared" si="34"/>
        <v/>
      </c>
      <c r="Z94" s="223" t="str">
        <f t="shared" si="34"/>
        <v/>
      </c>
      <c r="AA94" s="223" t="str">
        <f t="shared" si="34"/>
        <v/>
      </c>
      <c r="AB94" s="223" t="str">
        <f t="shared" si="34"/>
        <v/>
      </c>
      <c r="AC94" s="223" t="str">
        <f t="shared" si="34"/>
        <v/>
      </c>
      <c r="AD94" s="223" t="str">
        <f t="shared" si="34"/>
        <v/>
      </c>
      <c r="AE94" s="223" t="str">
        <f t="shared" si="35"/>
        <v/>
      </c>
      <c r="AF94" s="223" t="str">
        <f t="shared" si="35"/>
        <v/>
      </c>
      <c r="AG94" s="223" t="str">
        <f t="shared" si="35"/>
        <v/>
      </c>
      <c r="AH94" s="223" t="str">
        <f t="shared" si="35"/>
        <v/>
      </c>
      <c r="AI94" s="223" t="str">
        <f t="shared" si="35"/>
        <v/>
      </c>
      <c r="AJ94" s="223" t="str">
        <f t="shared" si="35"/>
        <v/>
      </c>
      <c r="AK94" s="223" t="str">
        <f t="shared" si="35"/>
        <v/>
      </c>
      <c r="AL94" s="223" t="str">
        <f t="shared" si="35"/>
        <v/>
      </c>
      <c r="AM94" s="223" t="str">
        <f t="shared" si="35"/>
        <v/>
      </c>
      <c r="AN94" s="223" t="str">
        <f t="shared" si="35"/>
        <v/>
      </c>
      <c r="AO94" s="222"/>
      <c r="AP94" s="223" t="str">
        <f t="shared" si="28"/>
        <v/>
      </c>
      <c r="AQ94" s="222"/>
      <c r="AR94" s="223">
        <f t="shared" si="16"/>
        <v>0</v>
      </c>
      <c r="AS94" s="222"/>
      <c r="AT94" s="223" t="str">
        <f t="shared" si="29"/>
        <v/>
      </c>
      <c r="AV94" s="131">
        <v>55</v>
      </c>
      <c r="AW94" s="126" t="b">
        <f t="shared" si="27"/>
        <v>0</v>
      </c>
      <c r="AX94" s="214" t="str">
        <f>IF(AW94,MATCH(AV94,'05_DPS_Input'!$AK$12:$AK$111,0),"")</f>
        <v/>
      </c>
      <c r="AY94" s="131"/>
      <c r="AZ94" s="131"/>
      <c r="BC94" s="21"/>
    </row>
    <row r="95" spans="1:55" ht="20.100000000000001" hidden="1" customHeight="1" x14ac:dyDescent="0.3">
      <c r="A95" s="149" t="str">
        <f t="shared" si="10"/>
        <v>H</v>
      </c>
      <c r="B95" s="156" t="b">
        <f t="shared" si="11"/>
        <v>0</v>
      </c>
      <c r="C95" s="188" t="s">
        <v>386</v>
      </c>
      <c r="G95" s="226" t="str">
        <f>IF($AW95,INDEX('05_DPS_Input'!H$12:H$111,$AX95),"")</f>
        <v/>
      </c>
      <c r="H95" s="226" t="str">
        <f>IF($AW95,INDEX('05_DPS_Input'!I$12:I$111,$AX95),"")</f>
        <v/>
      </c>
      <c r="I95" s="228" t="str">
        <f>IF($AW95,INDEX('05_DPS_Input'!M$12:M$111,$AX95),"")</f>
        <v/>
      </c>
      <c r="J95" s="222"/>
      <c r="K95" s="223" t="str">
        <f t="shared" si="33"/>
        <v/>
      </c>
      <c r="L95" s="223" t="str">
        <f t="shared" si="33"/>
        <v/>
      </c>
      <c r="M95" s="223" t="str">
        <f t="shared" si="33"/>
        <v/>
      </c>
      <c r="N95" s="223" t="str">
        <f t="shared" si="33"/>
        <v/>
      </c>
      <c r="O95" s="223" t="str">
        <f t="shared" si="33"/>
        <v/>
      </c>
      <c r="P95" s="223" t="str">
        <f t="shared" si="33"/>
        <v/>
      </c>
      <c r="Q95" s="223" t="str">
        <f t="shared" si="33"/>
        <v/>
      </c>
      <c r="R95" s="223" t="str">
        <f t="shared" si="33"/>
        <v/>
      </c>
      <c r="S95" s="223" t="str">
        <f t="shared" si="33"/>
        <v/>
      </c>
      <c r="T95" s="223" t="str">
        <f t="shared" si="33"/>
        <v/>
      </c>
      <c r="U95" s="223" t="str">
        <f t="shared" si="34"/>
        <v/>
      </c>
      <c r="V95" s="223" t="str">
        <f t="shared" si="34"/>
        <v/>
      </c>
      <c r="W95" s="223" t="str">
        <f t="shared" si="34"/>
        <v/>
      </c>
      <c r="X95" s="223" t="str">
        <f t="shared" si="34"/>
        <v/>
      </c>
      <c r="Y95" s="223" t="str">
        <f t="shared" si="34"/>
        <v/>
      </c>
      <c r="Z95" s="223" t="str">
        <f t="shared" si="34"/>
        <v/>
      </c>
      <c r="AA95" s="223" t="str">
        <f t="shared" si="34"/>
        <v/>
      </c>
      <c r="AB95" s="223" t="str">
        <f t="shared" si="34"/>
        <v/>
      </c>
      <c r="AC95" s="223" t="str">
        <f t="shared" si="34"/>
        <v/>
      </c>
      <c r="AD95" s="223" t="str">
        <f t="shared" si="34"/>
        <v/>
      </c>
      <c r="AE95" s="223" t="str">
        <f t="shared" si="35"/>
        <v/>
      </c>
      <c r="AF95" s="223" t="str">
        <f t="shared" si="35"/>
        <v/>
      </c>
      <c r="AG95" s="223" t="str">
        <f t="shared" si="35"/>
        <v/>
      </c>
      <c r="AH95" s="223" t="str">
        <f t="shared" si="35"/>
        <v/>
      </c>
      <c r="AI95" s="223" t="str">
        <f t="shared" si="35"/>
        <v/>
      </c>
      <c r="AJ95" s="223" t="str">
        <f t="shared" si="35"/>
        <v/>
      </c>
      <c r="AK95" s="223" t="str">
        <f t="shared" si="35"/>
        <v/>
      </c>
      <c r="AL95" s="223" t="str">
        <f t="shared" si="35"/>
        <v/>
      </c>
      <c r="AM95" s="223" t="str">
        <f t="shared" si="35"/>
        <v/>
      </c>
      <c r="AN95" s="223" t="str">
        <f t="shared" si="35"/>
        <v/>
      </c>
      <c r="AO95" s="222"/>
      <c r="AP95" s="223" t="str">
        <f t="shared" si="28"/>
        <v/>
      </c>
      <c r="AQ95" s="222"/>
      <c r="AR95" s="223">
        <f t="shared" si="16"/>
        <v>0</v>
      </c>
      <c r="AS95" s="222"/>
      <c r="AT95" s="223" t="str">
        <f t="shared" si="29"/>
        <v/>
      </c>
      <c r="AV95" s="131">
        <v>56</v>
      </c>
      <c r="AW95" s="126" t="b">
        <f t="shared" si="27"/>
        <v>0</v>
      </c>
      <c r="AX95" s="214" t="str">
        <f>IF(AW95,MATCH(AV95,'05_DPS_Input'!$AK$12:$AK$111,0),"")</f>
        <v/>
      </c>
      <c r="AY95" s="131"/>
      <c r="AZ95" s="131"/>
      <c r="BC95" s="21"/>
    </row>
    <row r="96" spans="1:55" ht="20.100000000000001" hidden="1" customHeight="1" x14ac:dyDescent="0.3">
      <c r="A96" s="149" t="str">
        <f t="shared" si="10"/>
        <v>H</v>
      </c>
      <c r="B96" s="156" t="b">
        <f t="shared" si="11"/>
        <v>0</v>
      </c>
      <c r="C96" s="188" t="s">
        <v>386</v>
      </c>
      <c r="G96" s="226" t="str">
        <f>IF($AW96,INDEX('05_DPS_Input'!H$12:H$111,$AX96),"")</f>
        <v/>
      </c>
      <c r="H96" s="226" t="str">
        <f>IF($AW96,INDEX('05_DPS_Input'!I$12:I$111,$AX96),"")</f>
        <v/>
      </c>
      <c r="I96" s="228" t="str">
        <f>IF($AW96,INDEX('05_DPS_Input'!M$12:M$111,$AX96),"")</f>
        <v/>
      </c>
      <c r="J96" s="222"/>
      <c r="K96" s="223" t="str">
        <f t="shared" si="33"/>
        <v/>
      </c>
      <c r="L96" s="223" t="str">
        <f t="shared" si="33"/>
        <v/>
      </c>
      <c r="M96" s="223" t="str">
        <f t="shared" si="33"/>
        <v/>
      </c>
      <c r="N96" s="223" t="str">
        <f t="shared" si="33"/>
        <v/>
      </c>
      <c r="O96" s="223" t="str">
        <f t="shared" si="33"/>
        <v/>
      </c>
      <c r="P96" s="223" t="str">
        <f t="shared" si="33"/>
        <v/>
      </c>
      <c r="Q96" s="223" t="str">
        <f t="shared" si="33"/>
        <v/>
      </c>
      <c r="R96" s="223" t="str">
        <f t="shared" si="33"/>
        <v/>
      </c>
      <c r="S96" s="223" t="str">
        <f t="shared" si="33"/>
        <v/>
      </c>
      <c r="T96" s="223" t="str">
        <f t="shared" si="33"/>
        <v/>
      </c>
      <c r="U96" s="223" t="str">
        <f t="shared" si="34"/>
        <v/>
      </c>
      <c r="V96" s="223" t="str">
        <f t="shared" si="34"/>
        <v/>
      </c>
      <c r="W96" s="223" t="str">
        <f t="shared" si="34"/>
        <v/>
      </c>
      <c r="X96" s="223" t="str">
        <f t="shared" si="34"/>
        <v/>
      </c>
      <c r="Y96" s="223" t="str">
        <f t="shared" si="34"/>
        <v/>
      </c>
      <c r="Z96" s="223" t="str">
        <f t="shared" si="34"/>
        <v/>
      </c>
      <c r="AA96" s="223" t="str">
        <f t="shared" si="34"/>
        <v/>
      </c>
      <c r="AB96" s="223" t="str">
        <f t="shared" si="34"/>
        <v/>
      </c>
      <c r="AC96" s="223" t="str">
        <f t="shared" si="34"/>
        <v/>
      </c>
      <c r="AD96" s="223" t="str">
        <f t="shared" si="34"/>
        <v/>
      </c>
      <c r="AE96" s="223" t="str">
        <f t="shared" si="35"/>
        <v/>
      </c>
      <c r="AF96" s="223" t="str">
        <f t="shared" si="35"/>
        <v/>
      </c>
      <c r="AG96" s="223" t="str">
        <f t="shared" si="35"/>
        <v/>
      </c>
      <c r="AH96" s="223" t="str">
        <f t="shared" si="35"/>
        <v/>
      </c>
      <c r="AI96" s="223" t="str">
        <f t="shared" si="35"/>
        <v/>
      </c>
      <c r="AJ96" s="223" t="str">
        <f t="shared" si="35"/>
        <v/>
      </c>
      <c r="AK96" s="223" t="str">
        <f t="shared" si="35"/>
        <v/>
      </c>
      <c r="AL96" s="223" t="str">
        <f t="shared" si="35"/>
        <v/>
      </c>
      <c r="AM96" s="223" t="str">
        <f t="shared" si="35"/>
        <v/>
      </c>
      <c r="AN96" s="223" t="str">
        <f t="shared" si="35"/>
        <v/>
      </c>
      <c r="AO96" s="222"/>
      <c r="AP96" s="223" t="str">
        <f t="shared" si="28"/>
        <v/>
      </c>
      <c r="AQ96" s="222"/>
      <c r="AR96" s="223">
        <f t="shared" si="16"/>
        <v>0</v>
      </c>
      <c r="AS96" s="222"/>
      <c r="AT96" s="223" t="str">
        <f t="shared" si="29"/>
        <v/>
      </c>
      <c r="AV96" s="131">
        <v>57</v>
      </c>
      <c r="AW96" s="126" t="b">
        <f t="shared" si="27"/>
        <v>0</v>
      </c>
      <c r="AX96" s="214" t="str">
        <f>IF(AW96,MATCH(AV96,'05_DPS_Input'!$AK$12:$AK$111,0),"")</f>
        <v/>
      </c>
      <c r="AY96" s="131"/>
      <c r="AZ96" s="131"/>
      <c r="BC96" s="21"/>
    </row>
    <row r="97" spans="1:55" ht="20.100000000000001" hidden="1" customHeight="1" x14ac:dyDescent="0.3">
      <c r="A97" s="149" t="str">
        <f t="shared" si="10"/>
        <v>H</v>
      </c>
      <c r="B97" s="156" t="b">
        <f t="shared" si="11"/>
        <v>0</v>
      </c>
      <c r="C97" s="188" t="s">
        <v>386</v>
      </c>
      <c r="G97" s="226" t="str">
        <f>IF($AW97,INDEX('05_DPS_Input'!H$12:H$111,$AX97),"")</f>
        <v/>
      </c>
      <c r="H97" s="226" t="str">
        <f>IF($AW97,INDEX('05_DPS_Input'!I$12:I$111,$AX97),"")</f>
        <v/>
      </c>
      <c r="I97" s="228" t="str">
        <f>IF($AW97,INDEX('05_DPS_Input'!M$12:M$111,$AX97),"")</f>
        <v/>
      </c>
      <c r="J97" s="222"/>
      <c r="K97" s="223" t="str">
        <f t="shared" si="33"/>
        <v/>
      </c>
      <c r="L97" s="223" t="str">
        <f t="shared" si="33"/>
        <v/>
      </c>
      <c r="M97" s="223" t="str">
        <f t="shared" si="33"/>
        <v/>
      </c>
      <c r="N97" s="223" t="str">
        <f t="shared" si="33"/>
        <v/>
      </c>
      <c r="O97" s="223" t="str">
        <f t="shared" si="33"/>
        <v/>
      </c>
      <c r="P97" s="223" t="str">
        <f t="shared" si="33"/>
        <v/>
      </c>
      <c r="Q97" s="223" t="str">
        <f t="shared" si="33"/>
        <v/>
      </c>
      <c r="R97" s="223" t="str">
        <f t="shared" si="33"/>
        <v/>
      </c>
      <c r="S97" s="223" t="str">
        <f t="shared" si="33"/>
        <v/>
      </c>
      <c r="T97" s="223" t="str">
        <f t="shared" si="33"/>
        <v/>
      </c>
      <c r="U97" s="223" t="str">
        <f t="shared" si="34"/>
        <v/>
      </c>
      <c r="V97" s="223" t="str">
        <f t="shared" si="34"/>
        <v/>
      </c>
      <c r="W97" s="223" t="str">
        <f t="shared" si="34"/>
        <v/>
      </c>
      <c r="X97" s="223" t="str">
        <f t="shared" si="34"/>
        <v/>
      </c>
      <c r="Y97" s="223" t="str">
        <f t="shared" si="34"/>
        <v/>
      </c>
      <c r="Z97" s="223" t="str">
        <f t="shared" si="34"/>
        <v/>
      </c>
      <c r="AA97" s="223" t="str">
        <f t="shared" si="34"/>
        <v/>
      </c>
      <c r="AB97" s="223" t="str">
        <f t="shared" si="34"/>
        <v/>
      </c>
      <c r="AC97" s="223" t="str">
        <f t="shared" si="34"/>
        <v/>
      </c>
      <c r="AD97" s="223" t="str">
        <f t="shared" si="34"/>
        <v/>
      </c>
      <c r="AE97" s="223" t="str">
        <f t="shared" si="35"/>
        <v/>
      </c>
      <c r="AF97" s="223" t="str">
        <f t="shared" si="35"/>
        <v/>
      </c>
      <c r="AG97" s="223" t="str">
        <f t="shared" si="35"/>
        <v/>
      </c>
      <c r="AH97" s="223" t="str">
        <f t="shared" si="35"/>
        <v/>
      </c>
      <c r="AI97" s="223" t="str">
        <f t="shared" si="35"/>
        <v/>
      </c>
      <c r="AJ97" s="223" t="str">
        <f t="shared" si="35"/>
        <v/>
      </c>
      <c r="AK97" s="223" t="str">
        <f t="shared" si="35"/>
        <v/>
      </c>
      <c r="AL97" s="223" t="str">
        <f t="shared" si="35"/>
        <v/>
      </c>
      <c r="AM97" s="223" t="str">
        <f t="shared" si="35"/>
        <v/>
      </c>
      <c r="AN97" s="223" t="str">
        <f t="shared" si="35"/>
        <v/>
      </c>
      <c r="AO97" s="222"/>
      <c r="AP97" s="223" t="str">
        <f t="shared" si="28"/>
        <v/>
      </c>
      <c r="AQ97" s="222"/>
      <c r="AR97" s="223">
        <f t="shared" si="16"/>
        <v>0</v>
      </c>
      <c r="AS97" s="222"/>
      <c r="AT97" s="223" t="str">
        <f t="shared" si="29"/>
        <v/>
      </c>
      <c r="AV97" s="131">
        <v>58</v>
      </c>
      <c r="AW97" s="126" t="b">
        <f t="shared" si="27"/>
        <v>0</v>
      </c>
      <c r="AX97" s="214" t="str">
        <f>IF(AW97,MATCH(AV97,'05_DPS_Input'!$AK$12:$AK$111,0),"")</f>
        <v/>
      </c>
      <c r="AY97" s="131"/>
      <c r="AZ97" s="131"/>
      <c r="BC97" s="21"/>
    </row>
    <row r="98" spans="1:55" ht="20.100000000000001" hidden="1" customHeight="1" x14ac:dyDescent="0.3">
      <c r="A98" s="149" t="str">
        <f t="shared" si="10"/>
        <v>H</v>
      </c>
      <c r="B98" s="156" t="b">
        <f t="shared" si="11"/>
        <v>0</v>
      </c>
      <c r="C98" s="188" t="s">
        <v>386</v>
      </c>
      <c r="G98" s="226" t="str">
        <f>IF($AW98,INDEX('05_DPS_Input'!H$12:H$111,$AX98),"")</f>
        <v/>
      </c>
      <c r="H98" s="226" t="str">
        <f>IF($AW98,INDEX('05_DPS_Input'!I$12:I$111,$AX98),"")</f>
        <v/>
      </c>
      <c r="I98" s="228" t="str">
        <f>IF($AW98,INDEX('05_DPS_Input'!M$12:M$111,$AX98),"")</f>
        <v/>
      </c>
      <c r="J98" s="222"/>
      <c r="K98" s="223" t="str">
        <f t="shared" si="33"/>
        <v/>
      </c>
      <c r="L98" s="223" t="str">
        <f t="shared" si="33"/>
        <v/>
      </c>
      <c r="M98" s="223" t="str">
        <f t="shared" si="33"/>
        <v/>
      </c>
      <c r="N98" s="223" t="str">
        <f t="shared" si="33"/>
        <v/>
      </c>
      <c r="O98" s="223" t="str">
        <f t="shared" si="33"/>
        <v/>
      </c>
      <c r="P98" s="223" t="str">
        <f t="shared" si="33"/>
        <v/>
      </c>
      <c r="Q98" s="223" t="str">
        <f t="shared" si="33"/>
        <v/>
      </c>
      <c r="R98" s="223" t="str">
        <f t="shared" si="33"/>
        <v/>
      </c>
      <c r="S98" s="223" t="str">
        <f t="shared" si="33"/>
        <v/>
      </c>
      <c r="T98" s="223" t="str">
        <f t="shared" si="33"/>
        <v/>
      </c>
      <c r="U98" s="223" t="str">
        <f t="shared" si="34"/>
        <v/>
      </c>
      <c r="V98" s="223" t="str">
        <f t="shared" si="34"/>
        <v/>
      </c>
      <c r="W98" s="223" t="str">
        <f t="shared" si="34"/>
        <v/>
      </c>
      <c r="X98" s="223" t="str">
        <f t="shared" si="34"/>
        <v/>
      </c>
      <c r="Y98" s="223" t="str">
        <f t="shared" si="34"/>
        <v/>
      </c>
      <c r="Z98" s="223" t="str">
        <f t="shared" si="34"/>
        <v/>
      </c>
      <c r="AA98" s="223" t="str">
        <f t="shared" si="34"/>
        <v/>
      </c>
      <c r="AB98" s="223" t="str">
        <f t="shared" si="34"/>
        <v/>
      </c>
      <c r="AC98" s="223" t="str">
        <f t="shared" si="34"/>
        <v/>
      </c>
      <c r="AD98" s="223" t="str">
        <f t="shared" si="34"/>
        <v/>
      </c>
      <c r="AE98" s="223" t="str">
        <f t="shared" si="35"/>
        <v/>
      </c>
      <c r="AF98" s="223" t="str">
        <f t="shared" si="35"/>
        <v/>
      </c>
      <c r="AG98" s="223" t="str">
        <f t="shared" si="35"/>
        <v/>
      </c>
      <c r="AH98" s="223" t="str">
        <f t="shared" si="35"/>
        <v/>
      </c>
      <c r="AI98" s="223" t="str">
        <f t="shared" si="35"/>
        <v/>
      </c>
      <c r="AJ98" s="223" t="str">
        <f t="shared" si="35"/>
        <v/>
      </c>
      <c r="AK98" s="223" t="str">
        <f t="shared" si="35"/>
        <v/>
      </c>
      <c r="AL98" s="223" t="str">
        <f t="shared" si="35"/>
        <v/>
      </c>
      <c r="AM98" s="223" t="str">
        <f t="shared" si="35"/>
        <v/>
      </c>
      <c r="AN98" s="223" t="str">
        <f t="shared" si="35"/>
        <v/>
      </c>
      <c r="AO98" s="222"/>
      <c r="AP98" s="223" t="str">
        <f t="shared" si="28"/>
        <v/>
      </c>
      <c r="AQ98" s="222"/>
      <c r="AR98" s="223">
        <f t="shared" si="16"/>
        <v>0</v>
      </c>
      <c r="AS98" s="222"/>
      <c r="AT98" s="223" t="str">
        <f t="shared" si="29"/>
        <v/>
      </c>
      <c r="AV98" s="131">
        <v>59</v>
      </c>
      <c r="AW98" s="126" t="b">
        <f t="shared" si="27"/>
        <v>0</v>
      </c>
      <c r="AX98" s="214" t="str">
        <f>IF(AW98,MATCH(AV98,'05_DPS_Input'!$AK$12:$AK$111,0),"")</f>
        <v/>
      </c>
      <c r="AY98" s="131"/>
      <c r="AZ98" s="131"/>
      <c r="BC98" s="21"/>
    </row>
    <row r="99" spans="1:55" ht="20.100000000000001" hidden="1" customHeight="1" x14ac:dyDescent="0.3">
      <c r="A99" s="149" t="str">
        <f t="shared" si="10"/>
        <v>H</v>
      </c>
      <c r="B99" s="156" t="b">
        <f t="shared" si="11"/>
        <v>0</v>
      </c>
      <c r="C99" s="188" t="s">
        <v>386</v>
      </c>
      <c r="G99" s="226" t="str">
        <f>IF($AW99,INDEX('05_DPS_Input'!H$12:H$111,$AX99),"")</f>
        <v/>
      </c>
      <c r="H99" s="226" t="str">
        <f>IF($AW99,INDEX('05_DPS_Input'!I$12:I$111,$AX99),"")</f>
        <v/>
      </c>
      <c r="I99" s="228" t="str">
        <f>IF($AW99,INDEX('05_DPS_Input'!M$12:M$111,$AX99),"")</f>
        <v/>
      </c>
      <c r="J99" s="222"/>
      <c r="K99" s="223" t="str">
        <f t="shared" si="33"/>
        <v/>
      </c>
      <c r="L99" s="223" t="str">
        <f t="shared" si="33"/>
        <v/>
      </c>
      <c r="M99" s="223" t="str">
        <f t="shared" si="33"/>
        <v/>
      </c>
      <c r="N99" s="223" t="str">
        <f t="shared" si="33"/>
        <v/>
      </c>
      <c r="O99" s="223" t="str">
        <f t="shared" si="33"/>
        <v/>
      </c>
      <c r="P99" s="223" t="str">
        <f t="shared" si="33"/>
        <v/>
      </c>
      <c r="Q99" s="223" t="str">
        <f t="shared" si="33"/>
        <v/>
      </c>
      <c r="R99" s="223" t="str">
        <f t="shared" si="33"/>
        <v/>
      </c>
      <c r="S99" s="223" t="str">
        <f t="shared" si="33"/>
        <v/>
      </c>
      <c r="T99" s="223" t="str">
        <f t="shared" si="33"/>
        <v/>
      </c>
      <c r="U99" s="223" t="str">
        <f t="shared" si="34"/>
        <v/>
      </c>
      <c r="V99" s="223" t="str">
        <f t="shared" si="34"/>
        <v/>
      </c>
      <c r="W99" s="223" t="str">
        <f t="shared" si="34"/>
        <v/>
      </c>
      <c r="X99" s="223" t="str">
        <f t="shared" si="34"/>
        <v/>
      </c>
      <c r="Y99" s="223" t="str">
        <f t="shared" si="34"/>
        <v/>
      </c>
      <c r="Z99" s="223" t="str">
        <f t="shared" si="34"/>
        <v/>
      </c>
      <c r="AA99" s="223" t="str">
        <f t="shared" si="34"/>
        <v/>
      </c>
      <c r="AB99" s="223" t="str">
        <f t="shared" si="34"/>
        <v/>
      </c>
      <c r="AC99" s="223" t="str">
        <f t="shared" si="34"/>
        <v/>
      </c>
      <c r="AD99" s="223" t="str">
        <f t="shared" si="34"/>
        <v/>
      </c>
      <c r="AE99" s="223" t="str">
        <f t="shared" si="35"/>
        <v/>
      </c>
      <c r="AF99" s="223" t="str">
        <f t="shared" si="35"/>
        <v/>
      </c>
      <c r="AG99" s="223" t="str">
        <f t="shared" si="35"/>
        <v/>
      </c>
      <c r="AH99" s="223" t="str">
        <f t="shared" si="35"/>
        <v/>
      </c>
      <c r="AI99" s="223" t="str">
        <f t="shared" si="35"/>
        <v/>
      </c>
      <c r="AJ99" s="223" t="str">
        <f t="shared" si="35"/>
        <v/>
      </c>
      <c r="AK99" s="223" t="str">
        <f t="shared" si="35"/>
        <v/>
      </c>
      <c r="AL99" s="223" t="str">
        <f t="shared" si="35"/>
        <v/>
      </c>
      <c r="AM99" s="223" t="str">
        <f t="shared" si="35"/>
        <v/>
      </c>
      <c r="AN99" s="223" t="str">
        <f t="shared" si="35"/>
        <v/>
      </c>
      <c r="AO99" s="222"/>
      <c r="AP99" s="223" t="str">
        <f t="shared" si="28"/>
        <v/>
      </c>
      <c r="AQ99" s="222"/>
      <c r="AR99" s="223">
        <f t="shared" si="16"/>
        <v>0</v>
      </c>
      <c r="AS99" s="222"/>
      <c r="AT99" s="223" t="str">
        <f t="shared" si="29"/>
        <v/>
      </c>
      <c r="AV99" s="131">
        <v>60</v>
      </c>
      <c r="AW99" s="126" t="b">
        <f t="shared" si="27"/>
        <v>0</v>
      </c>
      <c r="AX99" s="214" t="str">
        <f>IF(AW99,MATCH(AV99,'05_DPS_Input'!$AK$12:$AK$111,0),"")</f>
        <v/>
      </c>
      <c r="AY99" s="131"/>
      <c r="AZ99" s="131"/>
      <c r="BC99" s="21"/>
    </row>
    <row r="100" spans="1:55" ht="20.100000000000001" hidden="1" customHeight="1" x14ac:dyDescent="0.3">
      <c r="A100" s="149" t="str">
        <f t="shared" si="10"/>
        <v>H</v>
      </c>
      <c r="B100" s="156" t="b">
        <f t="shared" si="11"/>
        <v>0</v>
      </c>
      <c r="C100" s="188" t="s">
        <v>386</v>
      </c>
      <c r="G100" s="226" t="str">
        <f>IF($AW100,INDEX('05_DPS_Input'!H$12:H$111,$AX100),"")</f>
        <v/>
      </c>
      <c r="H100" s="226" t="str">
        <f>IF($AW100,INDEX('05_DPS_Input'!I$12:I$111,$AX100),"")</f>
        <v/>
      </c>
      <c r="I100" s="228" t="str">
        <f>IF($AW100,INDEX('05_DPS_Input'!M$12:M$111,$AX100),"")</f>
        <v/>
      </c>
      <c r="J100" s="222"/>
      <c r="K100" s="223" t="str">
        <f t="shared" si="33"/>
        <v/>
      </c>
      <c r="L100" s="223" t="str">
        <f t="shared" si="33"/>
        <v/>
      </c>
      <c r="M100" s="223" t="str">
        <f t="shared" si="33"/>
        <v/>
      </c>
      <c r="N100" s="223" t="str">
        <f t="shared" si="33"/>
        <v/>
      </c>
      <c r="O100" s="223" t="str">
        <f t="shared" si="33"/>
        <v/>
      </c>
      <c r="P100" s="223" t="str">
        <f t="shared" si="33"/>
        <v/>
      </c>
      <c r="Q100" s="223" t="str">
        <f t="shared" si="33"/>
        <v/>
      </c>
      <c r="R100" s="223" t="str">
        <f t="shared" si="33"/>
        <v/>
      </c>
      <c r="S100" s="223" t="str">
        <f t="shared" si="33"/>
        <v/>
      </c>
      <c r="T100" s="223" t="str">
        <f t="shared" si="33"/>
        <v/>
      </c>
      <c r="U100" s="223" t="str">
        <f t="shared" si="34"/>
        <v/>
      </c>
      <c r="V100" s="223" t="str">
        <f t="shared" si="34"/>
        <v/>
      </c>
      <c r="W100" s="223" t="str">
        <f t="shared" si="34"/>
        <v/>
      </c>
      <c r="X100" s="223" t="str">
        <f t="shared" si="34"/>
        <v/>
      </c>
      <c r="Y100" s="223" t="str">
        <f t="shared" si="34"/>
        <v/>
      </c>
      <c r="Z100" s="223" t="str">
        <f t="shared" si="34"/>
        <v/>
      </c>
      <c r="AA100" s="223" t="str">
        <f t="shared" si="34"/>
        <v/>
      </c>
      <c r="AB100" s="223" t="str">
        <f t="shared" si="34"/>
        <v/>
      </c>
      <c r="AC100" s="223" t="str">
        <f t="shared" si="34"/>
        <v/>
      </c>
      <c r="AD100" s="223" t="str">
        <f t="shared" si="34"/>
        <v/>
      </c>
      <c r="AE100" s="223" t="str">
        <f t="shared" si="35"/>
        <v/>
      </c>
      <c r="AF100" s="223" t="str">
        <f t="shared" si="35"/>
        <v/>
      </c>
      <c r="AG100" s="223" t="str">
        <f t="shared" si="35"/>
        <v/>
      </c>
      <c r="AH100" s="223" t="str">
        <f t="shared" si="35"/>
        <v/>
      </c>
      <c r="AI100" s="223" t="str">
        <f t="shared" si="35"/>
        <v/>
      </c>
      <c r="AJ100" s="223" t="str">
        <f t="shared" si="35"/>
        <v/>
      </c>
      <c r="AK100" s="223" t="str">
        <f t="shared" si="35"/>
        <v/>
      </c>
      <c r="AL100" s="223" t="str">
        <f t="shared" si="35"/>
        <v/>
      </c>
      <c r="AM100" s="223" t="str">
        <f t="shared" si="35"/>
        <v/>
      </c>
      <c r="AN100" s="223" t="str">
        <f t="shared" si="35"/>
        <v/>
      </c>
      <c r="AO100" s="222"/>
      <c r="AP100" s="223" t="str">
        <f t="shared" si="28"/>
        <v/>
      </c>
      <c r="AQ100" s="222"/>
      <c r="AR100" s="223">
        <f t="shared" si="16"/>
        <v>0</v>
      </c>
      <c r="AS100" s="222"/>
      <c r="AT100" s="223" t="str">
        <f t="shared" si="29"/>
        <v/>
      </c>
      <c r="AV100" s="131">
        <v>61</v>
      </c>
      <c r="AW100" s="126" t="b">
        <f t="shared" si="27"/>
        <v>0</v>
      </c>
      <c r="AX100" s="214" t="str">
        <f>IF(AW100,MATCH(AV100,'05_DPS_Input'!$AK$12:$AK$111,0),"")</f>
        <v/>
      </c>
      <c r="AY100" s="131"/>
      <c r="AZ100" s="131"/>
      <c r="BC100" s="21"/>
    </row>
    <row r="101" spans="1:55" ht="20.100000000000001" hidden="1" customHeight="1" x14ac:dyDescent="0.3">
      <c r="A101" s="149" t="str">
        <f t="shared" si="10"/>
        <v>H</v>
      </c>
      <c r="B101" s="156" t="b">
        <f t="shared" si="11"/>
        <v>0</v>
      </c>
      <c r="C101" s="188" t="s">
        <v>386</v>
      </c>
      <c r="G101" s="226" t="str">
        <f>IF($AW101,INDEX('05_DPS_Input'!H$12:H$111,$AX101),"")</f>
        <v/>
      </c>
      <c r="H101" s="226" t="str">
        <f>IF($AW101,INDEX('05_DPS_Input'!I$12:I$111,$AX101),"")</f>
        <v/>
      </c>
      <c r="I101" s="228" t="str">
        <f>IF($AW101,INDEX('05_DPS_Input'!M$12:M$111,$AX101),"")</f>
        <v/>
      </c>
      <c r="J101" s="222"/>
      <c r="K101" s="223" t="str">
        <f t="shared" ref="K101:T110" si="36">IF($I101=2,SUMIF($AY$148:$AY$247,$G101,K$148:K$247),IF($I101=3,SUMIF($AZ$148:$AZ$247,$G101,K$148:K$247),""))</f>
        <v/>
      </c>
      <c r="L101" s="223" t="str">
        <f t="shared" si="36"/>
        <v/>
      </c>
      <c r="M101" s="223" t="str">
        <f t="shared" si="36"/>
        <v/>
      </c>
      <c r="N101" s="223" t="str">
        <f t="shared" si="36"/>
        <v/>
      </c>
      <c r="O101" s="223" t="str">
        <f t="shared" si="36"/>
        <v/>
      </c>
      <c r="P101" s="223" t="str">
        <f t="shared" si="36"/>
        <v/>
      </c>
      <c r="Q101" s="223" t="str">
        <f t="shared" si="36"/>
        <v/>
      </c>
      <c r="R101" s="223" t="str">
        <f t="shared" si="36"/>
        <v/>
      </c>
      <c r="S101" s="223" t="str">
        <f t="shared" si="36"/>
        <v/>
      </c>
      <c r="T101" s="223" t="str">
        <f t="shared" si="36"/>
        <v/>
      </c>
      <c r="U101" s="223" t="str">
        <f t="shared" ref="U101:AD110" si="37">IF($I101=2,SUMIF($AY$148:$AY$247,$G101,U$148:U$247),IF($I101=3,SUMIF($AZ$148:$AZ$247,$G101,U$148:U$247),""))</f>
        <v/>
      </c>
      <c r="V101" s="223" t="str">
        <f t="shared" si="37"/>
        <v/>
      </c>
      <c r="W101" s="223" t="str">
        <f t="shared" si="37"/>
        <v/>
      </c>
      <c r="X101" s="223" t="str">
        <f t="shared" si="37"/>
        <v/>
      </c>
      <c r="Y101" s="223" t="str">
        <f t="shared" si="37"/>
        <v/>
      </c>
      <c r="Z101" s="223" t="str">
        <f t="shared" si="37"/>
        <v/>
      </c>
      <c r="AA101" s="223" t="str">
        <f t="shared" si="37"/>
        <v/>
      </c>
      <c r="AB101" s="223" t="str">
        <f t="shared" si="37"/>
        <v/>
      </c>
      <c r="AC101" s="223" t="str">
        <f t="shared" si="37"/>
        <v/>
      </c>
      <c r="AD101" s="223" t="str">
        <f t="shared" si="37"/>
        <v/>
      </c>
      <c r="AE101" s="223" t="str">
        <f t="shared" ref="AE101:AN110" si="38">IF($I101=2,SUMIF($AY$148:$AY$247,$G101,AE$148:AE$247),IF($I101=3,SUMIF($AZ$148:$AZ$247,$G101,AE$148:AE$247),""))</f>
        <v/>
      </c>
      <c r="AF101" s="223" t="str">
        <f t="shared" si="38"/>
        <v/>
      </c>
      <c r="AG101" s="223" t="str">
        <f t="shared" si="38"/>
        <v/>
      </c>
      <c r="AH101" s="223" t="str">
        <f t="shared" si="38"/>
        <v/>
      </c>
      <c r="AI101" s="223" t="str">
        <f t="shared" si="38"/>
        <v/>
      </c>
      <c r="AJ101" s="223" t="str">
        <f t="shared" si="38"/>
        <v/>
      </c>
      <c r="AK101" s="223" t="str">
        <f t="shared" si="38"/>
        <v/>
      </c>
      <c r="AL101" s="223" t="str">
        <f t="shared" si="38"/>
        <v/>
      </c>
      <c r="AM101" s="223" t="str">
        <f t="shared" si="38"/>
        <v/>
      </c>
      <c r="AN101" s="223" t="str">
        <f t="shared" si="38"/>
        <v/>
      </c>
      <c r="AO101" s="222"/>
      <c r="AP101" s="223" t="str">
        <f t="shared" si="28"/>
        <v/>
      </c>
      <c r="AQ101" s="222"/>
      <c r="AR101" s="223">
        <f t="shared" si="16"/>
        <v>0</v>
      </c>
      <c r="AS101" s="222"/>
      <c r="AT101" s="223" t="str">
        <f t="shared" si="29"/>
        <v/>
      </c>
      <c r="AV101" s="131">
        <v>62</v>
      </c>
      <c r="AW101" s="126" t="b">
        <f t="shared" si="27"/>
        <v>0</v>
      </c>
      <c r="AX101" s="214" t="str">
        <f>IF(AW101,MATCH(AV101,'05_DPS_Input'!$AK$12:$AK$111,0),"")</f>
        <v/>
      </c>
      <c r="AY101" s="131"/>
      <c r="AZ101" s="131"/>
      <c r="BC101" s="21"/>
    </row>
    <row r="102" spans="1:55" ht="20.100000000000001" hidden="1" customHeight="1" x14ac:dyDescent="0.3">
      <c r="A102" s="149" t="str">
        <f t="shared" si="10"/>
        <v>H</v>
      </c>
      <c r="B102" s="156" t="b">
        <f t="shared" si="11"/>
        <v>0</v>
      </c>
      <c r="C102" s="188" t="s">
        <v>386</v>
      </c>
      <c r="G102" s="226" t="str">
        <f>IF($AW102,INDEX('05_DPS_Input'!H$12:H$111,$AX102),"")</f>
        <v/>
      </c>
      <c r="H102" s="226" t="str">
        <f>IF($AW102,INDEX('05_DPS_Input'!I$12:I$111,$AX102),"")</f>
        <v/>
      </c>
      <c r="I102" s="228" t="str">
        <f>IF($AW102,INDEX('05_DPS_Input'!M$12:M$111,$AX102),"")</f>
        <v/>
      </c>
      <c r="J102" s="222"/>
      <c r="K102" s="223" t="str">
        <f t="shared" si="36"/>
        <v/>
      </c>
      <c r="L102" s="223" t="str">
        <f t="shared" si="36"/>
        <v/>
      </c>
      <c r="M102" s="223" t="str">
        <f t="shared" si="36"/>
        <v/>
      </c>
      <c r="N102" s="223" t="str">
        <f t="shared" si="36"/>
        <v/>
      </c>
      <c r="O102" s="223" t="str">
        <f t="shared" si="36"/>
        <v/>
      </c>
      <c r="P102" s="223" t="str">
        <f t="shared" si="36"/>
        <v/>
      </c>
      <c r="Q102" s="223" t="str">
        <f t="shared" si="36"/>
        <v/>
      </c>
      <c r="R102" s="223" t="str">
        <f t="shared" si="36"/>
        <v/>
      </c>
      <c r="S102" s="223" t="str">
        <f t="shared" si="36"/>
        <v/>
      </c>
      <c r="T102" s="223" t="str">
        <f t="shared" si="36"/>
        <v/>
      </c>
      <c r="U102" s="223" t="str">
        <f t="shared" si="37"/>
        <v/>
      </c>
      <c r="V102" s="223" t="str">
        <f t="shared" si="37"/>
        <v/>
      </c>
      <c r="W102" s="223" t="str">
        <f t="shared" si="37"/>
        <v/>
      </c>
      <c r="X102" s="223" t="str">
        <f t="shared" si="37"/>
        <v/>
      </c>
      <c r="Y102" s="223" t="str">
        <f t="shared" si="37"/>
        <v/>
      </c>
      <c r="Z102" s="223" t="str">
        <f t="shared" si="37"/>
        <v/>
      </c>
      <c r="AA102" s="223" t="str">
        <f t="shared" si="37"/>
        <v/>
      </c>
      <c r="AB102" s="223" t="str">
        <f t="shared" si="37"/>
        <v/>
      </c>
      <c r="AC102" s="223" t="str">
        <f t="shared" si="37"/>
        <v/>
      </c>
      <c r="AD102" s="223" t="str">
        <f t="shared" si="37"/>
        <v/>
      </c>
      <c r="AE102" s="223" t="str">
        <f t="shared" si="38"/>
        <v/>
      </c>
      <c r="AF102" s="223" t="str">
        <f t="shared" si="38"/>
        <v/>
      </c>
      <c r="AG102" s="223" t="str">
        <f t="shared" si="38"/>
        <v/>
      </c>
      <c r="AH102" s="223" t="str">
        <f t="shared" si="38"/>
        <v/>
      </c>
      <c r="AI102" s="223" t="str">
        <f t="shared" si="38"/>
        <v/>
      </c>
      <c r="AJ102" s="223" t="str">
        <f t="shared" si="38"/>
        <v/>
      </c>
      <c r="AK102" s="223" t="str">
        <f t="shared" si="38"/>
        <v/>
      </c>
      <c r="AL102" s="223" t="str">
        <f t="shared" si="38"/>
        <v/>
      </c>
      <c r="AM102" s="223" t="str">
        <f t="shared" si="38"/>
        <v/>
      </c>
      <c r="AN102" s="223" t="str">
        <f t="shared" si="38"/>
        <v/>
      </c>
      <c r="AO102" s="222"/>
      <c r="AP102" s="223" t="str">
        <f t="shared" si="28"/>
        <v/>
      </c>
      <c r="AQ102" s="222"/>
      <c r="AR102" s="223">
        <f t="shared" si="16"/>
        <v>0</v>
      </c>
      <c r="AS102" s="222"/>
      <c r="AT102" s="223" t="str">
        <f t="shared" si="29"/>
        <v/>
      </c>
      <c r="AV102" s="131">
        <v>63</v>
      </c>
      <c r="AW102" s="126" t="b">
        <f t="shared" si="27"/>
        <v>0</v>
      </c>
      <c r="AX102" s="214" t="str">
        <f>IF(AW102,MATCH(AV102,'05_DPS_Input'!$AK$12:$AK$111,0),"")</f>
        <v/>
      </c>
      <c r="AY102" s="131"/>
      <c r="AZ102" s="131"/>
      <c r="BC102" s="21"/>
    </row>
    <row r="103" spans="1:55" ht="20.100000000000001" hidden="1" customHeight="1" x14ac:dyDescent="0.3">
      <c r="A103" s="149" t="str">
        <f t="shared" si="10"/>
        <v>H</v>
      </c>
      <c r="B103" s="156" t="b">
        <f t="shared" si="11"/>
        <v>0</v>
      </c>
      <c r="C103" s="188" t="s">
        <v>386</v>
      </c>
      <c r="G103" s="226" t="str">
        <f>IF($AW103,INDEX('05_DPS_Input'!H$12:H$111,$AX103),"")</f>
        <v/>
      </c>
      <c r="H103" s="226" t="str">
        <f>IF($AW103,INDEX('05_DPS_Input'!I$12:I$111,$AX103),"")</f>
        <v/>
      </c>
      <c r="I103" s="228" t="str">
        <f>IF($AW103,INDEX('05_DPS_Input'!M$12:M$111,$AX103),"")</f>
        <v/>
      </c>
      <c r="J103" s="222"/>
      <c r="K103" s="223" t="str">
        <f t="shared" si="36"/>
        <v/>
      </c>
      <c r="L103" s="223" t="str">
        <f t="shared" si="36"/>
        <v/>
      </c>
      <c r="M103" s="223" t="str">
        <f t="shared" si="36"/>
        <v/>
      </c>
      <c r="N103" s="223" t="str">
        <f t="shared" si="36"/>
        <v/>
      </c>
      <c r="O103" s="223" t="str">
        <f t="shared" si="36"/>
        <v/>
      </c>
      <c r="P103" s="223" t="str">
        <f t="shared" si="36"/>
        <v/>
      </c>
      <c r="Q103" s="223" t="str">
        <f t="shared" si="36"/>
        <v/>
      </c>
      <c r="R103" s="223" t="str">
        <f t="shared" si="36"/>
        <v/>
      </c>
      <c r="S103" s="223" t="str">
        <f t="shared" si="36"/>
        <v/>
      </c>
      <c r="T103" s="223" t="str">
        <f t="shared" si="36"/>
        <v/>
      </c>
      <c r="U103" s="223" t="str">
        <f t="shared" si="37"/>
        <v/>
      </c>
      <c r="V103" s="223" t="str">
        <f t="shared" si="37"/>
        <v/>
      </c>
      <c r="W103" s="223" t="str">
        <f t="shared" si="37"/>
        <v/>
      </c>
      <c r="X103" s="223" t="str">
        <f t="shared" si="37"/>
        <v/>
      </c>
      <c r="Y103" s="223" t="str">
        <f t="shared" si="37"/>
        <v/>
      </c>
      <c r="Z103" s="223" t="str">
        <f t="shared" si="37"/>
        <v/>
      </c>
      <c r="AA103" s="223" t="str">
        <f t="shared" si="37"/>
        <v/>
      </c>
      <c r="AB103" s="223" t="str">
        <f t="shared" si="37"/>
        <v/>
      </c>
      <c r="AC103" s="223" t="str">
        <f t="shared" si="37"/>
        <v/>
      </c>
      <c r="AD103" s="223" t="str">
        <f t="shared" si="37"/>
        <v/>
      </c>
      <c r="AE103" s="223" t="str">
        <f t="shared" si="38"/>
        <v/>
      </c>
      <c r="AF103" s="223" t="str">
        <f t="shared" si="38"/>
        <v/>
      </c>
      <c r="AG103" s="223" t="str">
        <f t="shared" si="38"/>
        <v/>
      </c>
      <c r="AH103" s="223" t="str">
        <f t="shared" si="38"/>
        <v/>
      </c>
      <c r="AI103" s="223" t="str">
        <f t="shared" si="38"/>
        <v/>
      </c>
      <c r="AJ103" s="223" t="str">
        <f t="shared" si="38"/>
        <v/>
      </c>
      <c r="AK103" s="223" t="str">
        <f t="shared" si="38"/>
        <v/>
      </c>
      <c r="AL103" s="223" t="str">
        <f t="shared" si="38"/>
        <v/>
      </c>
      <c r="AM103" s="223" t="str">
        <f t="shared" si="38"/>
        <v/>
      </c>
      <c r="AN103" s="223" t="str">
        <f t="shared" si="38"/>
        <v/>
      </c>
      <c r="AO103" s="222"/>
      <c r="AP103" s="223" t="str">
        <f t="shared" si="28"/>
        <v/>
      </c>
      <c r="AQ103" s="222"/>
      <c r="AR103" s="223">
        <f t="shared" si="16"/>
        <v>0</v>
      </c>
      <c r="AS103" s="222"/>
      <c r="AT103" s="223" t="str">
        <f t="shared" si="29"/>
        <v/>
      </c>
      <c r="AV103" s="131">
        <v>64</v>
      </c>
      <c r="AW103" s="126" t="b">
        <f t="shared" si="27"/>
        <v>0</v>
      </c>
      <c r="AX103" s="214" t="str">
        <f>IF(AW103,MATCH(AV103,'05_DPS_Input'!$AK$12:$AK$111,0),"")</f>
        <v/>
      </c>
      <c r="AY103" s="131"/>
      <c r="AZ103" s="131"/>
      <c r="BC103" s="21"/>
    </row>
    <row r="104" spans="1:55" ht="20.100000000000001" hidden="1" customHeight="1" x14ac:dyDescent="0.3">
      <c r="A104" s="149" t="str">
        <f t="shared" si="10"/>
        <v>H</v>
      </c>
      <c r="B104" s="156" t="b">
        <f t="shared" si="11"/>
        <v>0</v>
      </c>
      <c r="C104" s="188" t="s">
        <v>386</v>
      </c>
      <c r="G104" s="226" t="str">
        <f>IF($AW104,INDEX('05_DPS_Input'!H$12:H$111,$AX104),"")</f>
        <v/>
      </c>
      <c r="H104" s="226" t="str">
        <f>IF($AW104,INDEX('05_DPS_Input'!I$12:I$111,$AX104),"")</f>
        <v/>
      </c>
      <c r="I104" s="228" t="str">
        <f>IF($AW104,INDEX('05_DPS_Input'!M$12:M$111,$AX104),"")</f>
        <v/>
      </c>
      <c r="J104" s="222"/>
      <c r="K104" s="223" t="str">
        <f t="shared" si="36"/>
        <v/>
      </c>
      <c r="L104" s="223" t="str">
        <f t="shared" si="36"/>
        <v/>
      </c>
      <c r="M104" s="223" t="str">
        <f t="shared" si="36"/>
        <v/>
      </c>
      <c r="N104" s="223" t="str">
        <f t="shared" si="36"/>
        <v/>
      </c>
      <c r="O104" s="223" t="str">
        <f t="shared" si="36"/>
        <v/>
      </c>
      <c r="P104" s="223" t="str">
        <f t="shared" si="36"/>
        <v/>
      </c>
      <c r="Q104" s="223" t="str">
        <f t="shared" si="36"/>
        <v/>
      </c>
      <c r="R104" s="223" t="str">
        <f t="shared" si="36"/>
        <v/>
      </c>
      <c r="S104" s="223" t="str">
        <f t="shared" si="36"/>
        <v/>
      </c>
      <c r="T104" s="223" t="str">
        <f t="shared" si="36"/>
        <v/>
      </c>
      <c r="U104" s="223" t="str">
        <f t="shared" si="37"/>
        <v/>
      </c>
      <c r="V104" s="223" t="str">
        <f t="shared" si="37"/>
        <v/>
      </c>
      <c r="W104" s="223" t="str">
        <f t="shared" si="37"/>
        <v/>
      </c>
      <c r="X104" s="223" t="str">
        <f t="shared" si="37"/>
        <v/>
      </c>
      <c r="Y104" s="223" t="str">
        <f t="shared" si="37"/>
        <v/>
      </c>
      <c r="Z104" s="223" t="str">
        <f t="shared" si="37"/>
        <v/>
      </c>
      <c r="AA104" s="223" t="str">
        <f t="shared" si="37"/>
        <v/>
      </c>
      <c r="AB104" s="223" t="str">
        <f t="shared" si="37"/>
        <v/>
      </c>
      <c r="AC104" s="223" t="str">
        <f t="shared" si="37"/>
        <v/>
      </c>
      <c r="AD104" s="223" t="str">
        <f t="shared" si="37"/>
        <v/>
      </c>
      <c r="AE104" s="223" t="str">
        <f t="shared" si="38"/>
        <v/>
      </c>
      <c r="AF104" s="223" t="str">
        <f t="shared" si="38"/>
        <v/>
      </c>
      <c r="AG104" s="223" t="str">
        <f t="shared" si="38"/>
        <v/>
      </c>
      <c r="AH104" s="223" t="str">
        <f t="shared" si="38"/>
        <v/>
      </c>
      <c r="AI104" s="223" t="str">
        <f t="shared" si="38"/>
        <v/>
      </c>
      <c r="AJ104" s="223" t="str">
        <f t="shared" si="38"/>
        <v/>
      </c>
      <c r="AK104" s="223" t="str">
        <f t="shared" si="38"/>
        <v/>
      </c>
      <c r="AL104" s="223" t="str">
        <f t="shared" si="38"/>
        <v/>
      </c>
      <c r="AM104" s="223" t="str">
        <f t="shared" si="38"/>
        <v/>
      </c>
      <c r="AN104" s="223" t="str">
        <f t="shared" si="38"/>
        <v/>
      </c>
      <c r="AO104" s="222"/>
      <c r="AP104" s="223" t="str">
        <f t="shared" si="28"/>
        <v/>
      </c>
      <c r="AQ104" s="222"/>
      <c r="AR104" s="223">
        <f t="shared" si="16"/>
        <v>0</v>
      </c>
      <c r="AS104" s="222"/>
      <c r="AT104" s="223" t="str">
        <f t="shared" si="29"/>
        <v/>
      </c>
      <c r="AV104" s="131">
        <v>65</v>
      </c>
      <c r="AW104" s="126" t="b">
        <f t="shared" ref="AW104:AW135" si="39">AV104&lt;=DPSinput_CountRep</f>
        <v>0</v>
      </c>
      <c r="AX104" s="214" t="str">
        <f>IF(AW104,MATCH(AV104,'05_DPS_Input'!$AK$12:$AK$111,0),"")</f>
        <v/>
      </c>
      <c r="AY104" s="131"/>
      <c r="AZ104" s="131"/>
      <c r="BC104" s="21"/>
    </row>
    <row r="105" spans="1:55" ht="20.100000000000001" hidden="1" customHeight="1" x14ac:dyDescent="0.3">
      <c r="A105" s="149" t="str">
        <f t="shared" ref="A105:A138" si="40">IF(AND(HLOOKUP(C105,RowRangeVis_Lookup,2,FALSE),B105),"","H")</f>
        <v>H</v>
      </c>
      <c r="B105" s="156" t="b">
        <f t="shared" ref="B105:B138" si="41">OR(Rows_Switch="All",H105&lt;&gt;"")</f>
        <v>0</v>
      </c>
      <c r="C105" s="188" t="s">
        <v>386</v>
      </c>
      <c r="G105" s="226" t="str">
        <f>IF($AW105,INDEX('05_DPS_Input'!H$12:H$111,$AX105),"")</f>
        <v/>
      </c>
      <c r="H105" s="226" t="str">
        <f>IF($AW105,INDEX('05_DPS_Input'!I$12:I$111,$AX105),"")</f>
        <v/>
      </c>
      <c r="I105" s="228" t="str">
        <f>IF($AW105,INDEX('05_DPS_Input'!M$12:M$111,$AX105),"")</f>
        <v/>
      </c>
      <c r="J105" s="222"/>
      <c r="K105" s="223" t="str">
        <f t="shared" si="36"/>
        <v/>
      </c>
      <c r="L105" s="223" t="str">
        <f t="shared" si="36"/>
        <v/>
      </c>
      <c r="M105" s="223" t="str">
        <f t="shared" si="36"/>
        <v/>
      </c>
      <c r="N105" s="223" t="str">
        <f t="shared" si="36"/>
        <v/>
      </c>
      <c r="O105" s="223" t="str">
        <f t="shared" si="36"/>
        <v/>
      </c>
      <c r="P105" s="223" t="str">
        <f t="shared" si="36"/>
        <v/>
      </c>
      <c r="Q105" s="223" t="str">
        <f t="shared" si="36"/>
        <v/>
      </c>
      <c r="R105" s="223" t="str">
        <f t="shared" si="36"/>
        <v/>
      </c>
      <c r="S105" s="223" t="str">
        <f t="shared" si="36"/>
        <v/>
      </c>
      <c r="T105" s="223" t="str">
        <f t="shared" si="36"/>
        <v/>
      </c>
      <c r="U105" s="223" t="str">
        <f t="shared" si="37"/>
        <v/>
      </c>
      <c r="V105" s="223" t="str">
        <f t="shared" si="37"/>
        <v/>
      </c>
      <c r="W105" s="223" t="str">
        <f t="shared" si="37"/>
        <v/>
      </c>
      <c r="X105" s="223" t="str">
        <f t="shared" si="37"/>
        <v/>
      </c>
      <c r="Y105" s="223" t="str">
        <f t="shared" si="37"/>
        <v/>
      </c>
      <c r="Z105" s="223" t="str">
        <f t="shared" si="37"/>
        <v/>
      </c>
      <c r="AA105" s="223" t="str">
        <f t="shared" si="37"/>
        <v/>
      </c>
      <c r="AB105" s="223" t="str">
        <f t="shared" si="37"/>
        <v/>
      </c>
      <c r="AC105" s="223" t="str">
        <f t="shared" si="37"/>
        <v/>
      </c>
      <c r="AD105" s="223" t="str">
        <f t="shared" si="37"/>
        <v/>
      </c>
      <c r="AE105" s="223" t="str">
        <f t="shared" si="38"/>
        <v/>
      </c>
      <c r="AF105" s="223" t="str">
        <f t="shared" si="38"/>
        <v/>
      </c>
      <c r="AG105" s="223" t="str">
        <f t="shared" si="38"/>
        <v/>
      </c>
      <c r="AH105" s="223" t="str">
        <f t="shared" si="38"/>
        <v/>
      </c>
      <c r="AI105" s="223" t="str">
        <f t="shared" si="38"/>
        <v/>
      </c>
      <c r="AJ105" s="223" t="str">
        <f t="shared" si="38"/>
        <v/>
      </c>
      <c r="AK105" s="223" t="str">
        <f t="shared" si="38"/>
        <v/>
      </c>
      <c r="AL105" s="223" t="str">
        <f t="shared" si="38"/>
        <v/>
      </c>
      <c r="AM105" s="223" t="str">
        <f t="shared" si="38"/>
        <v/>
      </c>
      <c r="AN105" s="223" t="str">
        <f t="shared" si="38"/>
        <v/>
      </c>
      <c r="AO105" s="222"/>
      <c r="AP105" s="223" t="str">
        <f t="shared" ref="AP105:AP139" si="42">IF($I105=2,SUMIF($AY$148:$AY$247,$G105,AP$148:AP$247),IF($I105=3,SUMIF($AZ$148:$AZ$247,$G105,AP$148:AP$247),""))</f>
        <v/>
      </c>
      <c r="AQ105" s="222"/>
      <c r="AR105" s="223">
        <f t="shared" ref="AR105:AR139" si="43">SUM(K105:AP105)</f>
        <v>0</v>
      </c>
      <c r="AS105" s="222"/>
      <c r="AT105" s="223" t="str">
        <f t="shared" ref="AT105:AT139" si="44">IF($I105=2,SUMIF($AY$148:$AY$247,$G105,AT$148:AT$247),IF($I105=3,SUMIF($AZ$148:$AZ$247,$G105,AT$148:AT$247),""))</f>
        <v/>
      </c>
      <c r="AV105" s="131">
        <v>66</v>
      </c>
      <c r="AW105" s="126" t="b">
        <f t="shared" si="39"/>
        <v>0</v>
      </c>
      <c r="AX105" s="214" t="str">
        <f>IF(AW105,MATCH(AV105,'05_DPS_Input'!$AK$12:$AK$111,0),"")</f>
        <v/>
      </c>
      <c r="AY105" s="131"/>
      <c r="AZ105" s="131"/>
      <c r="BC105" s="21"/>
    </row>
    <row r="106" spans="1:55" ht="20.100000000000001" hidden="1" customHeight="1" x14ac:dyDescent="0.3">
      <c r="A106" s="149" t="str">
        <f t="shared" si="40"/>
        <v>H</v>
      </c>
      <c r="B106" s="156" t="b">
        <f t="shared" si="41"/>
        <v>0</v>
      </c>
      <c r="C106" s="188" t="s">
        <v>386</v>
      </c>
      <c r="G106" s="226" t="str">
        <f>IF($AW106,INDEX('05_DPS_Input'!H$12:H$111,$AX106),"")</f>
        <v/>
      </c>
      <c r="H106" s="226" t="str">
        <f>IF($AW106,INDEX('05_DPS_Input'!I$12:I$111,$AX106),"")</f>
        <v/>
      </c>
      <c r="I106" s="228" t="str">
        <f>IF($AW106,INDEX('05_DPS_Input'!M$12:M$111,$AX106),"")</f>
        <v/>
      </c>
      <c r="J106" s="222"/>
      <c r="K106" s="223" t="str">
        <f t="shared" si="36"/>
        <v/>
      </c>
      <c r="L106" s="223" t="str">
        <f t="shared" si="36"/>
        <v/>
      </c>
      <c r="M106" s="223" t="str">
        <f t="shared" si="36"/>
        <v/>
      </c>
      <c r="N106" s="223" t="str">
        <f t="shared" si="36"/>
        <v/>
      </c>
      <c r="O106" s="223" t="str">
        <f t="shared" si="36"/>
        <v/>
      </c>
      <c r="P106" s="223" t="str">
        <f t="shared" si="36"/>
        <v/>
      </c>
      <c r="Q106" s="223" t="str">
        <f t="shared" si="36"/>
        <v/>
      </c>
      <c r="R106" s="223" t="str">
        <f t="shared" si="36"/>
        <v/>
      </c>
      <c r="S106" s="223" t="str">
        <f t="shared" si="36"/>
        <v/>
      </c>
      <c r="T106" s="223" t="str">
        <f t="shared" si="36"/>
        <v/>
      </c>
      <c r="U106" s="223" t="str">
        <f t="shared" si="37"/>
        <v/>
      </c>
      <c r="V106" s="223" t="str">
        <f t="shared" si="37"/>
        <v/>
      </c>
      <c r="W106" s="223" t="str">
        <f t="shared" si="37"/>
        <v/>
      </c>
      <c r="X106" s="223" t="str">
        <f t="shared" si="37"/>
        <v/>
      </c>
      <c r="Y106" s="223" t="str">
        <f t="shared" si="37"/>
        <v/>
      </c>
      <c r="Z106" s="223" t="str">
        <f t="shared" si="37"/>
        <v/>
      </c>
      <c r="AA106" s="223" t="str">
        <f t="shared" si="37"/>
        <v/>
      </c>
      <c r="AB106" s="223" t="str">
        <f t="shared" si="37"/>
        <v/>
      </c>
      <c r="AC106" s="223" t="str">
        <f t="shared" si="37"/>
        <v/>
      </c>
      <c r="AD106" s="223" t="str">
        <f t="shared" si="37"/>
        <v/>
      </c>
      <c r="AE106" s="223" t="str">
        <f t="shared" si="38"/>
        <v/>
      </c>
      <c r="AF106" s="223" t="str">
        <f t="shared" si="38"/>
        <v/>
      </c>
      <c r="AG106" s="223" t="str">
        <f t="shared" si="38"/>
        <v/>
      </c>
      <c r="AH106" s="223" t="str">
        <f t="shared" si="38"/>
        <v/>
      </c>
      <c r="AI106" s="223" t="str">
        <f t="shared" si="38"/>
        <v/>
      </c>
      <c r="AJ106" s="223" t="str">
        <f t="shared" si="38"/>
        <v/>
      </c>
      <c r="AK106" s="223" t="str">
        <f t="shared" si="38"/>
        <v/>
      </c>
      <c r="AL106" s="223" t="str">
        <f t="shared" si="38"/>
        <v/>
      </c>
      <c r="AM106" s="223" t="str">
        <f t="shared" si="38"/>
        <v/>
      </c>
      <c r="AN106" s="223" t="str">
        <f t="shared" si="38"/>
        <v/>
      </c>
      <c r="AO106" s="222"/>
      <c r="AP106" s="223" t="str">
        <f t="shared" si="42"/>
        <v/>
      </c>
      <c r="AQ106" s="222"/>
      <c r="AR106" s="223">
        <f t="shared" si="43"/>
        <v>0</v>
      </c>
      <c r="AS106" s="222"/>
      <c r="AT106" s="223" t="str">
        <f t="shared" si="44"/>
        <v/>
      </c>
      <c r="AV106" s="131">
        <v>67</v>
      </c>
      <c r="AW106" s="126" t="b">
        <f t="shared" si="39"/>
        <v>0</v>
      </c>
      <c r="AX106" s="214" t="str">
        <f>IF(AW106,MATCH(AV106,'05_DPS_Input'!$AK$12:$AK$111,0),"")</f>
        <v/>
      </c>
      <c r="AY106" s="131"/>
      <c r="AZ106" s="131"/>
      <c r="BC106" s="21"/>
    </row>
    <row r="107" spans="1:55" ht="20.100000000000001" hidden="1" customHeight="1" x14ac:dyDescent="0.3">
      <c r="A107" s="149" t="str">
        <f t="shared" si="40"/>
        <v>H</v>
      </c>
      <c r="B107" s="156" t="b">
        <f t="shared" si="41"/>
        <v>0</v>
      </c>
      <c r="C107" s="188" t="s">
        <v>386</v>
      </c>
      <c r="G107" s="226" t="str">
        <f>IF($AW107,INDEX('05_DPS_Input'!H$12:H$111,$AX107),"")</f>
        <v/>
      </c>
      <c r="H107" s="226" t="str">
        <f>IF($AW107,INDEX('05_DPS_Input'!I$12:I$111,$AX107),"")</f>
        <v/>
      </c>
      <c r="I107" s="228" t="str">
        <f>IF($AW107,INDEX('05_DPS_Input'!M$12:M$111,$AX107),"")</f>
        <v/>
      </c>
      <c r="J107" s="222"/>
      <c r="K107" s="223" t="str">
        <f t="shared" si="36"/>
        <v/>
      </c>
      <c r="L107" s="223" t="str">
        <f t="shared" si="36"/>
        <v/>
      </c>
      <c r="M107" s="223" t="str">
        <f t="shared" si="36"/>
        <v/>
      </c>
      <c r="N107" s="223" t="str">
        <f t="shared" si="36"/>
        <v/>
      </c>
      <c r="O107" s="223" t="str">
        <f t="shared" si="36"/>
        <v/>
      </c>
      <c r="P107" s="223" t="str">
        <f t="shared" si="36"/>
        <v/>
      </c>
      <c r="Q107" s="223" t="str">
        <f t="shared" si="36"/>
        <v/>
      </c>
      <c r="R107" s="223" t="str">
        <f t="shared" si="36"/>
        <v/>
      </c>
      <c r="S107" s="223" t="str">
        <f t="shared" si="36"/>
        <v/>
      </c>
      <c r="T107" s="223" t="str">
        <f t="shared" si="36"/>
        <v/>
      </c>
      <c r="U107" s="223" t="str">
        <f t="shared" si="37"/>
        <v/>
      </c>
      <c r="V107" s="223" t="str">
        <f t="shared" si="37"/>
        <v/>
      </c>
      <c r="W107" s="223" t="str">
        <f t="shared" si="37"/>
        <v/>
      </c>
      <c r="X107" s="223" t="str">
        <f t="shared" si="37"/>
        <v/>
      </c>
      <c r="Y107" s="223" t="str">
        <f t="shared" si="37"/>
        <v/>
      </c>
      <c r="Z107" s="223" t="str">
        <f t="shared" si="37"/>
        <v/>
      </c>
      <c r="AA107" s="223" t="str">
        <f t="shared" si="37"/>
        <v/>
      </c>
      <c r="AB107" s="223" t="str">
        <f t="shared" si="37"/>
        <v/>
      </c>
      <c r="AC107" s="223" t="str">
        <f t="shared" si="37"/>
        <v/>
      </c>
      <c r="AD107" s="223" t="str">
        <f t="shared" si="37"/>
        <v/>
      </c>
      <c r="AE107" s="223" t="str">
        <f t="shared" si="38"/>
        <v/>
      </c>
      <c r="AF107" s="223" t="str">
        <f t="shared" si="38"/>
        <v/>
      </c>
      <c r="AG107" s="223" t="str">
        <f t="shared" si="38"/>
        <v/>
      </c>
      <c r="AH107" s="223" t="str">
        <f t="shared" si="38"/>
        <v/>
      </c>
      <c r="AI107" s="223" t="str">
        <f t="shared" si="38"/>
        <v/>
      </c>
      <c r="AJ107" s="223" t="str">
        <f t="shared" si="38"/>
        <v/>
      </c>
      <c r="AK107" s="223" t="str">
        <f t="shared" si="38"/>
        <v/>
      </c>
      <c r="AL107" s="223" t="str">
        <f t="shared" si="38"/>
        <v/>
      </c>
      <c r="AM107" s="223" t="str">
        <f t="shared" si="38"/>
        <v/>
      </c>
      <c r="AN107" s="223" t="str">
        <f t="shared" si="38"/>
        <v/>
      </c>
      <c r="AO107" s="222"/>
      <c r="AP107" s="223" t="str">
        <f t="shared" si="42"/>
        <v/>
      </c>
      <c r="AQ107" s="222"/>
      <c r="AR107" s="223">
        <f t="shared" si="43"/>
        <v>0</v>
      </c>
      <c r="AS107" s="222"/>
      <c r="AT107" s="223" t="str">
        <f t="shared" si="44"/>
        <v/>
      </c>
      <c r="AV107" s="131">
        <v>68</v>
      </c>
      <c r="AW107" s="126" t="b">
        <f t="shared" si="39"/>
        <v>0</v>
      </c>
      <c r="AX107" s="214" t="str">
        <f>IF(AW107,MATCH(AV107,'05_DPS_Input'!$AK$12:$AK$111,0),"")</f>
        <v/>
      </c>
      <c r="AY107" s="131"/>
      <c r="AZ107" s="131"/>
      <c r="BC107" s="21"/>
    </row>
    <row r="108" spans="1:55" ht="20.100000000000001" hidden="1" customHeight="1" x14ac:dyDescent="0.3">
      <c r="A108" s="149" t="str">
        <f t="shared" si="40"/>
        <v>H</v>
      </c>
      <c r="B108" s="156" t="b">
        <f t="shared" si="41"/>
        <v>0</v>
      </c>
      <c r="C108" s="188" t="s">
        <v>386</v>
      </c>
      <c r="G108" s="226" t="str">
        <f>IF($AW108,INDEX('05_DPS_Input'!H$12:H$111,$AX108),"")</f>
        <v/>
      </c>
      <c r="H108" s="226" t="str">
        <f>IF($AW108,INDEX('05_DPS_Input'!I$12:I$111,$AX108),"")</f>
        <v/>
      </c>
      <c r="I108" s="228" t="str">
        <f>IF($AW108,INDEX('05_DPS_Input'!M$12:M$111,$AX108),"")</f>
        <v/>
      </c>
      <c r="J108" s="222"/>
      <c r="K108" s="223" t="str">
        <f t="shared" si="36"/>
        <v/>
      </c>
      <c r="L108" s="223" t="str">
        <f t="shared" si="36"/>
        <v/>
      </c>
      <c r="M108" s="223" t="str">
        <f t="shared" si="36"/>
        <v/>
      </c>
      <c r="N108" s="223" t="str">
        <f t="shared" si="36"/>
        <v/>
      </c>
      <c r="O108" s="223" t="str">
        <f t="shared" si="36"/>
        <v/>
      </c>
      <c r="P108" s="223" t="str">
        <f t="shared" si="36"/>
        <v/>
      </c>
      <c r="Q108" s="223" t="str">
        <f t="shared" si="36"/>
        <v/>
      </c>
      <c r="R108" s="223" t="str">
        <f t="shared" si="36"/>
        <v/>
      </c>
      <c r="S108" s="223" t="str">
        <f t="shared" si="36"/>
        <v/>
      </c>
      <c r="T108" s="223" t="str">
        <f t="shared" si="36"/>
        <v/>
      </c>
      <c r="U108" s="223" t="str">
        <f t="shared" si="37"/>
        <v/>
      </c>
      <c r="V108" s="223" t="str">
        <f t="shared" si="37"/>
        <v/>
      </c>
      <c r="W108" s="223" t="str">
        <f t="shared" si="37"/>
        <v/>
      </c>
      <c r="X108" s="223" t="str">
        <f t="shared" si="37"/>
        <v/>
      </c>
      <c r="Y108" s="223" t="str">
        <f t="shared" si="37"/>
        <v/>
      </c>
      <c r="Z108" s="223" t="str">
        <f t="shared" si="37"/>
        <v/>
      </c>
      <c r="AA108" s="223" t="str">
        <f t="shared" si="37"/>
        <v/>
      </c>
      <c r="AB108" s="223" t="str">
        <f t="shared" si="37"/>
        <v/>
      </c>
      <c r="AC108" s="223" t="str">
        <f t="shared" si="37"/>
        <v/>
      </c>
      <c r="AD108" s="223" t="str">
        <f t="shared" si="37"/>
        <v/>
      </c>
      <c r="AE108" s="223" t="str">
        <f t="shared" si="38"/>
        <v/>
      </c>
      <c r="AF108" s="223" t="str">
        <f t="shared" si="38"/>
        <v/>
      </c>
      <c r="AG108" s="223" t="str">
        <f t="shared" si="38"/>
        <v/>
      </c>
      <c r="AH108" s="223" t="str">
        <f t="shared" si="38"/>
        <v/>
      </c>
      <c r="AI108" s="223" t="str">
        <f t="shared" si="38"/>
        <v/>
      </c>
      <c r="AJ108" s="223" t="str">
        <f t="shared" si="38"/>
        <v/>
      </c>
      <c r="AK108" s="223" t="str">
        <f t="shared" si="38"/>
        <v/>
      </c>
      <c r="AL108" s="223" t="str">
        <f t="shared" si="38"/>
        <v/>
      </c>
      <c r="AM108" s="223" t="str">
        <f t="shared" si="38"/>
        <v/>
      </c>
      <c r="AN108" s="223" t="str">
        <f t="shared" si="38"/>
        <v/>
      </c>
      <c r="AO108" s="222"/>
      <c r="AP108" s="223" t="str">
        <f t="shared" si="42"/>
        <v/>
      </c>
      <c r="AQ108" s="222"/>
      <c r="AR108" s="223">
        <f t="shared" si="43"/>
        <v>0</v>
      </c>
      <c r="AS108" s="222"/>
      <c r="AT108" s="223" t="str">
        <f t="shared" si="44"/>
        <v/>
      </c>
      <c r="AV108" s="131">
        <v>69</v>
      </c>
      <c r="AW108" s="126" t="b">
        <f t="shared" si="39"/>
        <v>0</v>
      </c>
      <c r="AX108" s="214" t="str">
        <f>IF(AW108,MATCH(AV108,'05_DPS_Input'!$AK$12:$AK$111,0),"")</f>
        <v/>
      </c>
      <c r="AY108" s="131"/>
      <c r="AZ108" s="131"/>
      <c r="BC108" s="21"/>
    </row>
    <row r="109" spans="1:55" ht="20.100000000000001" hidden="1" customHeight="1" x14ac:dyDescent="0.3">
      <c r="A109" s="149" t="str">
        <f t="shared" si="40"/>
        <v>H</v>
      </c>
      <c r="B109" s="156" t="b">
        <f t="shared" si="41"/>
        <v>0</v>
      </c>
      <c r="C109" s="188" t="s">
        <v>386</v>
      </c>
      <c r="G109" s="226" t="str">
        <f>IF($AW109,INDEX('05_DPS_Input'!H$12:H$111,$AX109),"")</f>
        <v/>
      </c>
      <c r="H109" s="226" t="str">
        <f>IF($AW109,INDEX('05_DPS_Input'!I$12:I$111,$AX109),"")</f>
        <v/>
      </c>
      <c r="I109" s="228" t="str">
        <f>IF($AW109,INDEX('05_DPS_Input'!M$12:M$111,$AX109),"")</f>
        <v/>
      </c>
      <c r="J109" s="222"/>
      <c r="K109" s="223" t="str">
        <f t="shared" si="36"/>
        <v/>
      </c>
      <c r="L109" s="223" t="str">
        <f t="shared" si="36"/>
        <v/>
      </c>
      <c r="M109" s="223" t="str">
        <f t="shared" si="36"/>
        <v/>
      </c>
      <c r="N109" s="223" t="str">
        <f t="shared" si="36"/>
        <v/>
      </c>
      <c r="O109" s="223" t="str">
        <f t="shared" si="36"/>
        <v/>
      </c>
      <c r="P109" s="223" t="str">
        <f t="shared" si="36"/>
        <v/>
      </c>
      <c r="Q109" s="223" t="str">
        <f t="shared" si="36"/>
        <v/>
      </c>
      <c r="R109" s="223" t="str">
        <f t="shared" si="36"/>
        <v/>
      </c>
      <c r="S109" s="223" t="str">
        <f t="shared" si="36"/>
        <v/>
      </c>
      <c r="T109" s="223" t="str">
        <f t="shared" si="36"/>
        <v/>
      </c>
      <c r="U109" s="223" t="str">
        <f t="shared" si="37"/>
        <v/>
      </c>
      <c r="V109" s="223" t="str">
        <f t="shared" si="37"/>
        <v/>
      </c>
      <c r="W109" s="223" t="str">
        <f t="shared" si="37"/>
        <v/>
      </c>
      <c r="X109" s="223" t="str">
        <f t="shared" si="37"/>
        <v/>
      </c>
      <c r="Y109" s="223" t="str">
        <f t="shared" si="37"/>
        <v/>
      </c>
      <c r="Z109" s="223" t="str">
        <f t="shared" si="37"/>
        <v/>
      </c>
      <c r="AA109" s="223" t="str">
        <f t="shared" si="37"/>
        <v/>
      </c>
      <c r="AB109" s="223" t="str">
        <f t="shared" si="37"/>
        <v/>
      </c>
      <c r="AC109" s="223" t="str">
        <f t="shared" si="37"/>
        <v/>
      </c>
      <c r="AD109" s="223" t="str">
        <f t="shared" si="37"/>
        <v/>
      </c>
      <c r="AE109" s="223" t="str">
        <f t="shared" si="38"/>
        <v/>
      </c>
      <c r="AF109" s="223" t="str">
        <f t="shared" si="38"/>
        <v/>
      </c>
      <c r="AG109" s="223" t="str">
        <f t="shared" si="38"/>
        <v/>
      </c>
      <c r="AH109" s="223" t="str">
        <f t="shared" si="38"/>
        <v/>
      </c>
      <c r="AI109" s="223" t="str">
        <f t="shared" si="38"/>
        <v/>
      </c>
      <c r="AJ109" s="223" t="str">
        <f t="shared" si="38"/>
        <v/>
      </c>
      <c r="AK109" s="223" t="str">
        <f t="shared" si="38"/>
        <v/>
      </c>
      <c r="AL109" s="223" t="str">
        <f t="shared" si="38"/>
        <v/>
      </c>
      <c r="AM109" s="223" t="str">
        <f t="shared" si="38"/>
        <v/>
      </c>
      <c r="AN109" s="223" t="str">
        <f t="shared" si="38"/>
        <v/>
      </c>
      <c r="AO109" s="222"/>
      <c r="AP109" s="223" t="str">
        <f t="shared" si="42"/>
        <v/>
      </c>
      <c r="AQ109" s="222"/>
      <c r="AR109" s="223">
        <f t="shared" si="43"/>
        <v>0</v>
      </c>
      <c r="AS109" s="222"/>
      <c r="AT109" s="223" t="str">
        <f t="shared" si="44"/>
        <v/>
      </c>
      <c r="AV109" s="131">
        <v>70</v>
      </c>
      <c r="AW109" s="126" t="b">
        <f t="shared" si="39"/>
        <v>0</v>
      </c>
      <c r="AX109" s="214" t="str">
        <f>IF(AW109,MATCH(AV109,'05_DPS_Input'!$AK$12:$AK$111,0),"")</f>
        <v/>
      </c>
      <c r="AY109" s="131"/>
      <c r="AZ109" s="131"/>
      <c r="BC109" s="21"/>
    </row>
    <row r="110" spans="1:55" ht="20.100000000000001" hidden="1" customHeight="1" x14ac:dyDescent="0.3">
      <c r="A110" s="149" t="str">
        <f t="shared" si="40"/>
        <v>H</v>
      </c>
      <c r="B110" s="156" t="b">
        <f t="shared" si="41"/>
        <v>0</v>
      </c>
      <c r="C110" s="188" t="s">
        <v>386</v>
      </c>
      <c r="G110" s="226" t="str">
        <f>IF($AW110,INDEX('05_DPS_Input'!H$12:H$111,$AX110),"")</f>
        <v/>
      </c>
      <c r="H110" s="226" t="str">
        <f>IF($AW110,INDEX('05_DPS_Input'!I$12:I$111,$AX110),"")</f>
        <v/>
      </c>
      <c r="I110" s="228" t="str">
        <f>IF($AW110,INDEX('05_DPS_Input'!M$12:M$111,$AX110),"")</f>
        <v/>
      </c>
      <c r="J110" s="222"/>
      <c r="K110" s="223" t="str">
        <f t="shared" si="36"/>
        <v/>
      </c>
      <c r="L110" s="223" t="str">
        <f t="shared" si="36"/>
        <v/>
      </c>
      <c r="M110" s="223" t="str">
        <f t="shared" si="36"/>
        <v/>
      </c>
      <c r="N110" s="223" t="str">
        <f t="shared" si="36"/>
        <v/>
      </c>
      <c r="O110" s="223" t="str">
        <f t="shared" si="36"/>
        <v/>
      </c>
      <c r="P110" s="223" t="str">
        <f t="shared" si="36"/>
        <v/>
      </c>
      <c r="Q110" s="223" t="str">
        <f t="shared" si="36"/>
        <v/>
      </c>
      <c r="R110" s="223" t="str">
        <f t="shared" si="36"/>
        <v/>
      </c>
      <c r="S110" s="223" t="str">
        <f t="shared" si="36"/>
        <v/>
      </c>
      <c r="T110" s="223" t="str">
        <f t="shared" si="36"/>
        <v/>
      </c>
      <c r="U110" s="223" t="str">
        <f t="shared" si="37"/>
        <v/>
      </c>
      <c r="V110" s="223" t="str">
        <f t="shared" si="37"/>
        <v/>
      </c>
      <c r="W110" s="223" t="str">
        <f t="shared" si="37"/>
        <v/>
      </c>
      <c r="X110" s="223" t="str">
        <f t="shared" si="37"/>
        <v/>
      </c>
      <c r="Y110" s="223" t="str">
        <f t="shared" si="37"/>
        <v/>
      </c>
      <c r="Z110" s="223" t="str">
        <f t="shared" si="37"/>
        <v/>
      </c>
      <c r="AA110" s="223" t="str">
        <f t="shared" si="37"/>
        <v/>
      </c>
      <c r="AB110" s="223" t="str">
        <f t="shared" si="37"/>
        <v/>
      </c>
      <c r="AC110" s="223" t="str">
        <f t="shared" si="37"/>
        <v/>
      </c>
      <c r="AD110" s="223" t="str">
        <f t="shared" si="37"/>
        <v/>
      </c>
      <c r="AE110" s="223" t="str">
        <f t="shared" si="38"/>
        <v/>
      </c>
      <c r="AF110" s="223" t="str">
        <f t="shared" si="38"/>
        <v/>
      </c>
      <c r="AG110" s="223" t="str">
        <f t="shared" si="38"/>
        <v/>
      </c>
      <c r="AH110" s="223" t="str">
        <f t="shared" si="38"/>
        <v/>
      </c>
      <c r="AI110" s="223" t="str">
        <f t="shared" si="38"/>
        <v/>
      </c>
      <c r="AJ110" s="223" t="str">
        <f t="shared" si="38"/>
        <v/>
      </c>
      <c r="AK110" s="223" t="str">
        <f t="shared" si="38"/>
        <v/>
      </c>
      <c r="AL110" s="223" t="str">
        <f t="shared" si="38"/>
        <v/>
      </c>
      <c r="AM110" s="223" t="str">
        <f t="shared" si="38"/>
        <v/>
      </c>
      <c r="AN110" s="223" t="str">
        <f t="shared" si="38"/>
        <v/>
      </c>
      <c r="AO110" s="222"/>
      <c r="AP110" s="223" t="str">
        <f t="shared" si="42"/>
        <v/>
      </c>
      <c r="AQ110" s="222"/>
      <c r="AR110" s="223">
        <f t="shared" si="43"/>
        <v>0</v>
      </c>
      <c r="AS110" s="222"/>
      <c r="AT110" s="223" t="str">
        <f t="shared" si="44"/>
        <v/>
      </c>
      <c r="AV110" s="131">
        <v>71</v>
      </c>
      <c r="AW110" s="126" t="b">
        <f t="shared" si="39"/>
        <v>0</v>
      </c>
      <c r="AX110" s="214" t="str">
        <f>IF(AW110,MATCH(AV110,'05_DPS_Input'!$AK$12:$AK$111,0),"")</f>
        <v/>
      </c>
      <c r="AY110" s="131"/>
      <c r="AZ110" s="131"/>
      <c r="BC110" s="21"/>
    </row>
    <row r="111" spans="1:55" ht="20.100000000000001" hidden="1" customHeight="1" x14ac:dyDescent="0.3">
      <c r="A111" s="149" t="str">
        <f t="shared" si="40"/>
        <v>H</v>
      </c>
      <c r="B111" s="156" t="b">
        <f t="shared" si="41"/>
        <v>0</v>
      </c>
      <c r="C111" s="188" t="s">
        <v>386</v>
      </c>
      <c r="G111" s="226" t="str">
        <f>IF($AW111,INDEX('05_DPS_Input'!H$12:H$111,$AX111),"")</f>
        <v/>
      </c>
      <c r="H111" s="226" t="str">
        <f>IF($AW111,INDEX('05_DPS_Input'!I$12:I$111,$AX111),"")</f>
        <v/>
      </c>
      <c r="I111" s="228" t="str">
        <f>IF($AW111,INDEX('05_DPS_Input'!M$12:M$111,$AX111),"")</f>
        <v/>
      </c>
      <c r="J111" s="222"/>
      <c r="K111" s="223" t="str">
        <f t="shared" ref="K111:T120" si="45">IF($I111=2,SUMIF($AY$148:$AY$247,$G111,K$148:K$247),IF($I111=3,SUMIF($AZ$148:$AZ$247,$G111,K$148:K$247),""))</f>
        <v/>
      </c>
      <c r="L111" s="223" t="str">
        <f t="shared" si="45"/>
        <v/>
      </c>
      <c r="M111" s="223" t="str">
        <f t="shared" si="45"/>
        <v/>
      </c>
      <c r="N111" s="223" t="str">
        <f t="shared" si="45"/>
        <v/>
      </c>
      <c r="O111" s="223" t="str">
        <f t="shared" si="45"/>
        <v/>
      </c>
      <c r="P111" s="223" t="str">
        <f t="shared" si="45"/>
        <v/>
      </c>
      <c r="Q111" s="223" t="str">
        <f t="shared" si="45"/>
        <v/>
      </c>
      <c r="R111" s="223" t="str">
        <f t="shared" si="45"/>
        <v/>
      </c>
      <c r="S111" s="223" t="str">
        <f t="shared" si="45"/>
        <v/>
      </c>
      <c r="T111" s="223" t="str">
        <f t="shared" si="45"/>
        <v/>
      </c>
      <c r="U111" s="223" t="str">
        <f t="shared" ref="U111:AD120" si="46">IF($I111=2,SUMIF($AY$148:$AY$247,$G111,U$148:U$247),IF($I111=3,SUMIF($AZ$148:$AZ$247,$G111,U$148:U$247),""))</f>
        <v/>
      </c>
      <c r="V111" s="223" t="str">
        <f t="shared" si="46"/>
        <v/>
      </c>
      <c r="W111" s="223" t="str">
        <f t="shared" si="46"/>
        <v/>
      </c>
      <c r="X111" s="223" t="str">
        <f t="shared" si="46"/>
        <v/>
      </c>
      <c r="Y111" s="223" t="str">
        <f t="shared" si="46"/>
        <v/>
      </c>
      <c r="Z111" s="223" t="str">
        <f t="shared" si="46"/>
        <v/>
      </c>
      <c r="AA111" s="223" t="str">
        <f t="shared" si="46"/>
        <v/>
      </c>
      <c r="AB111" s="223" t="str">
        <f t="shared" si="46"/>
        <v/>
      </c>
      <c r="AC111" s="223" t="str">
        <f t="shared" si="46"/>
        <v/>
      </c>
      <c r="AD111" s="223" t="str">
        <f t="shared" si="46"/>
        <v/>
      </c>
      <c r="AE111" s="223" t="str">
        <f t="shared" ref="AE111:AN120" si="47">IF($I111=2,SUMIF($AY$148:$AY$247,$G111,AE$148:AE$247),IF($I111=3,SUMIF($AZ$148:$AZ$247,$G111,AE$148:AE$247),""))</f>
        <v/>
      </c>
      <c r="AF111" s="223" t="str">
        <f t="shared" si="47"/>
        <v/>
      </c>
      <c r="AG111" s="223" t="str">
        <f t="shared" si="47"/>
        <v/>
      </c>
      <c r="AH111" s="223" t="str">
        <f t="shared" si="47"/>
        <v/>
      </c>
      <c r="AI111" s="223" t="str">
        <f t="shared" si="47"/>
        <v/>
      </c>
      <c r="AJ111" s="223" t="str">
        <f t="shared" si="47"/>
        <v/>
      </c>
      <c r="AK111" s="223" t="str">
        <f t="shared" si="47"/>
        <v/>
      </c>
      <c r="AL111" s="223" t="str">
        <f t="shared" si="47"/>
        <v/>
      </c>
      <c r="AM111" s="223" t="str">
        <f t="shared" si="47"/>
        <v/>
      </c>
      <c r="AN111" s="223" t="str">
        <f t="shared" si="47"/>
        <v/>
      </c>
      <c r="AO111" s="222"/>
      <c r="AP111" s="223" t="str">
        <f t="shared" si="42"/>
        <v/>
      </c>
      <c r="AQ111" s="222"/>
      <c r="AR111" s="223">
        <f t="shared" si="43"/>
        <v>0</v>
      </c>
      <c r="AS111" s="222"/>
      <c r="AT111" s="223" t="str">
        <f t="shared" si="44"/>
        <v/>
      </c>
      <c r="AV111" s="131">
        <v>72</v>
      </c>
      <c r="AW111" s="126" t="b">
        <f t="shared" si="39"/>
        <v>0</v>
      </c>
      <c r="AX111" s="214" t="str">
        <f>IF(AW111,MATCH(AV111,'05_DPS_Input'!$AK$12:$AK$111,0),"")</f>
        <v/>
      </c>
      <c r="AY111" s="131"/>
      <c r="AZ111" s="131"/>
      <c r="BC111" s="21"/>
    </row>
    <row r="112" spans="1:55" ht="20.100000000000001" hidden="1" customHeight="1" x14ac:dyDescent="0.3">
      <c r="A112" s="149" t="str">
        <f t="shared" si="40"/>
        <v>H</v>
      </c>
      <c r="B112" s="156" t="b">
        <f t="shared" si="41"/>
        <v>0</v>
      </c>
      <c r="C112" s="188" t="s">
        <v>386</v>
      </c>
      <c r="G112" s="226" t="str">
        <f>IF($AW112,INDEX('05_DPS_Input'!H$12:H$111,$AX112),"")</f>
        <v/>
      </c>
      <c r="H112" s="226" t="str">
        <f>IF($AW112,INDEX('05_DPS_Input'!I$12:I$111,$AX112),"")</f>
        <v/>
      </c>
      <c r="I112" s="228" t="str">
        <f>IF($AW112,INDEX('05_DPS_Input'!M$12:M$111,$AX112),"")</f>
        <v/>
      </c>
      <c r="J112" s="222"/>
      <c r="K112" s="223" t="str">
        <f t="shared" si="45"/>
        <v/>
      </c>
      <c r="L112" s="223" t="str">
        <f t="shared" si="45"/>
        <v/>
      </c>
      <c r="M112" s="223" t="str">
        <f t="shared" si="45"/>
        <v/>
      </c>
      <c r="N112" s="223" t="str">
        <f t="shared" si="45"/>
        <v/>
      </c>
      <c r="O112" s="223" t="str">
        <f t="shared" si="45"/>
        <v/>
      </c>
      <c r="P112" s="223" t="str">
        <f t="shared" si="45"/>
        <v/>
      </c>
      <c r="Q112" s="223" t="str">
        <f t="shared" si="45"/>
        <v/>
      </c>
      <c r="R112" s="223" t="str">
        <f t="shared" si="45"/>
        <v/>
      </c>
      <c r="S112" s="223" t="str">
        <f t="shared" si="45"/>
        <v/>
      </c>
      <c r="T112" s="223" t="str">
        <f t="shared" si="45"/>
        <v/>
      </c>
      <c r="U112" s="223" t="str">
        <f t="shared" si="46"/>
        <v/>
      </c>
      <c r="V112" s="223" t="str">
        <f t="shared" si="46"/>
        <v/>
      </c>
      <c r="W112" s="223" t="str">
        <f t="shared" si="46"/>
        <v/>
      </c>
      <c r="X112" s="223" t="str">
        <f t="shared" si="46"/>
        <v/>
      </c>
      <c r="Y112" s="223" t="str">
        <f t="shared" si="46"/>
        <v/>
      </c>
      <c r="Z112" s="223" t="str">
        <f t="shared" si="46"/>
        <v/>
      </c>
      <c r="AA112" s="223" t="str">
        <f t="shared" si="46"/>
        <v/>
      </c>
      <c r="AB112" s="223" t="str">
        <f t="shared" si="46"/>
        <v/>
      </c>
      <c r="AC112" s="223" t="str">
        <f t="shared" si="46"/>
        <v/>
      </c>
      <c r="AD112" s="223" t="str">
        <f t="shared" si="46"/>
        <v/>
      </c>
      <c r="AE112" s="223" t="str">
        <f t="shared" si="47"/>
        <v/>
      </c>
      <c r="AF112" s="223" t="str">
        <f t="shared" si="47"/>
        <v/>
      </c>
      <c r="AG112" s="223" t="str">
        <f t="shared" si="47"/>
        <v/>
      </c>
      <c r="AH112" s="223" t="str">
        <f t="shared" si="47"/>
        <v/>
      </c>
      <c r="AI112" s="223" t="str">
        <f t="shared" si="47"/>
        <v/>
      </c>
      <c r="AJ112" s="223" t="str">
        <f t="shared" si="47"/>
        <v/>
      </c>
      <c r="AK112" s="223" t="str">
        <f t="shared" si="47"/>
        <v/>
      </c>
      <c r="AL112" s="223" t="str">
        <f t="shared" si="47"/>
        <v/>
      </c>
      <c r="AM112" s="223" t="str">
        <f t="shared" si="47"/>
        <v/>
      </c>
      <c r="AN112" s="223" t="str">
        <f t="shared" si="47"/>
        <v/>
      </c>
      <c r="AO112" s="222"/>
      <c r="AP112" s="223" t="str">
        <f t="shared" si="42"/>
        <v/>
      </c>
      <c r="AQ112" s="222"/>
      <c r="AR112" s="223">
        <f t="shared" si="43"/>
        <v>0</v>
      </c>
      <c r="AS112" s="222"/>
      <c r="AT112" s="223" t="str">
        <f t="shared" si="44"/>
        <v/>
      </c>
      <c r="AV112" s="131">
        <v>73</v>
      </c>
      <c r="AW112" s="126" t="b">
        <f t="shared" si="39"/>
        <v>0</v>
      </c>
      <c r="AX112" s="214" t="str">
        <f>IF(AW112,MATCH(AV112,'05_DPS_Input'!$AK$12:$AK$111,0),"")</f>
        <v/>
      </c>
      <c r="AY112" s="131"/>
      <c r="AZ112" s="131"/>
      <c r="BC112" s="21"/>
    </row>
    <row r="113" spans="1:55" ht="20.100000000000001" hidden="1" customHeight="1" x14ac:dyDescent="0.3">
      <c r="A113" s="149" t="str">
        <f t="shared" si="40"/>
        <v>H</v>
      </c>
      <c r="B113" s="156" t="b">
        <f t="shared" si="41"/>
        <v>0</v>
      </c>
      <c r="C113" s="188" t="s">
        <v>386</v>
      </c>
      <c r="G113" s="226" t="str">
        <f>IF($AW113,INDEX('05_DPS_Input'!H$12:H$111,$AX113),"")</f>
        <v/>
      </c>
      <c r="H113" s="226" t="str">
        <f>IF($AW113,INDEX('05_DPS_Input'!I$12:I$111,$AX113),"")</f>
        <v/>
      </c>
      <c r="I113" s="228" t="str">
        <f>IF($AW113,INDEX('05_DPS_Input'!M$12:M$111,$AX113),"")</f>
        <v/>
      </c>
      <c r="J113" s="222"/>
      <c r="K113" s="223" t="str">
        <f t="shared" si="45"/>
        <v/>
      </c>
      <c r="L113" s="223" t="str">
        <f t="shared" si="45"/>
        <v/>
      </c>
      <c r="M113" s="223" t="str">
        <f t="shared" si="45"/>
        <v/>
      </c>
      <c r="N113" s="223" t="str">
        <f t="shared" si="45"/>
        <v/>
      </c>
      <c r="O113" s="223" t="str">
        <f t="shared" si="45"/>
        <v/>
      </c>
      <c r="P113" s="223" t="str">
        <f t="shared" si="45"/>
        <v/>
      </c>
      <c r="Q113" s="223" t="str">
        <f t="shared" si="45"/>
        <v/>
      </c>
      <c r="R113" s="223" t="str">
        <f t="shared" si="45"/>
        <v/>
      </c>
      <c r="S113" s="223" t="str">
        <f t="shared" si="45"/>
        <v/>
      </c>
      <c r="T113" s="223" t="str">
        <f t="shared" si="45"/>
        <v/>
      </c>
      <c r="U113" s="223" t="str">
        <f t="shared" si="46"/>
        <v/>
      </c>
      <c r="V113" s="223" t="str">
        <f t="shared" si="46"/>
        <v/>
      </c>
      <c r="W113" s="223" t="str">
        <f t="shared" si="46"/>
        <v/>
      </c>
      <c r="X113" s="223" t="str">
        <f t="shared" si="46"/>
        <v/>
      </c>
      <c r="Y113" s="223" t="str">
        <f t="shared" si="46"/>
        <v/>
      </c>
      <c r="Z113" s="223" t="str">
        <f t="shared" si="46"/>
        <v/>
      </c>
      <c r="AA113" s="223" t="str">
        <f t="shared" si="46"/>
        <v/>
      </c>
      <c r="AB113" s="223" t="str">
        <f t="shared" si="46"/>
        <v/>
      </c>
      <c r="AC113" s="223" t="str">
        <f t="shared" si="46"/>
        <v/>
      </c>
      <c r="AD113" s="223" t="str">
        <f t="shared" si="46"/>
        <v/>
      </c>
      <c r="AE113" s="223" t="str">
        <f t="shared" si="47"/>
        <v/>
      </c>
      <c r="AF113" s="223" t="str">
        <f t="shared" si="47"/>
        <v/>
      </c>
      <c r="AG113" s="223" t="str">
        <f t="shared" si="47"/>
        <v/>
      </c>
      <c r="AH113" s="223" t="str">
        <f t="shared" si="47"/>
        <v/>
      </c>
      <c r="AI113" s="223" t="str">
        <f t="shared" si="47"/>
        <v/>
      </c>
      <c r="AJ113" s="223" t="str">
        <f t="shared" si="47"/>
        <v/>
      </c>
      <c r="AK113" s="223" t="str">
        <f t="shared" si="47"/>
        <v/>
      </c>
      <c r="AL113" s="223" t="str">
        <f t="shared" si="47"/>
        <v/>
      </c>
      <c r="AM113" s="223" t="str">
        <f t="shared" si="47"/>
        <v/>
      </c>
      <c r="AN113" s="223" t="str">
        <f t="shared" si="47"/>
        <v/>
      </c>
      <c r="AO113" s="222"/>
      <c r="AP113" s="223" t="str">
        <f t="shared" si="42"/>
        <v/>
      </c>
      <c r="AQ113" s="222"/>
      <c r="AR113" s="223">
        <f t="shared" si="43"/>
        <v>0</v>
      </c>
      <c r="AS113" s="222"/>
      <c r="AT113" s="223" t="str">
        <f t="shared" si="44"/>
        <v/>
      </c>
      <c r="AV113" s="131">
        <v>74</v>
      </c>
      <c r="AW113" s="126" t="b">
        <f t="shared" si="39"/>
        <v>0</v>
      </c>
      <c r="AX113" s="214" t="str">
        <f>IF(AW113,MATCH(AV113,'05_DPS_Input'!$AK$12:$AK$111,0),"")</f>
        <v/>
      </c>
      <c r="AY113" s="131"/>
      <c r="AZ113" s="131"/>
      <c r="BC113" s="21"/>
    </row>
    <row r="114" spans="1:55" ht="20.100000000000001" hidden="1" customHeight="1" x14ac:dyDescent="0.3">
      <c r="A114" s="149" t="str">
        <f t="shared" si="40"/>
        <v>H</v>
      </c>
      <c r="B114" s="156" t="b">
        <f t="shared" si="41"/>
        <v>0</v>
      </c>
      <c r="C114" s="188" t="s">
        <v>386</v>
      </c>
      <c r="G114" s="226" t="str">
        <f>IF($AW114,INDEX('05_DPS_Input'!H$12:H$111,$AX114),"")</f>
        <v/>
      </c>
      <c r="H114" s="226" t="str">
        <f>IF($AW114,INDEX('05_DPS_Input'!I$12:I$111,$AX114),"")</f>
        <v/>
      </c>
      <c r="I114" s="228" t="str">
        <f>IF($AW114,INDEX('05_DPS_Input'!M$12:M$111,$AX114),"")</f>
        <v/>
      </c>
      <c r="J114" s="222"/>
      <c r="K114" s="223" t="str">
        <f t="shared" si="45"/>
        <v/>
      </c>
      <c r="L114" s="223" t="str">
        <f t="shared" si="45"/>
        <v/>
      </c>
      <c r="M114" s="223" t="str">
        <f t="shared" si="45"/>
        <v/>
      </c>
      <c r="N114" s="223" t="str">
        <f t="shared" si="45"/>
        <v/>
      </c>
      <c r="O114" s="223" t="str">
        <f t="shared" si="45"/>
        <v/>
      </c>
      <c r="P114" s="223" t="str">
        <f t="shared" si="45"/>
        <v/>
      </c>
      <c r="Q114" s="223" t="str">
        <f t="shared" si="45"/>
        <v/>
      </c>
      <c r="R114" s="223" t="str">
        <f t="shared" si="45"/>
        <v/>
      </c>
      <c r="S114" s="223" t="str">
        <f t="shared" si="45"/>
        <v/>
      </c>
      <c r="T114" s="223" t="str">
        <f t="shared" si="45"/>
        <v/>
      </c>
      <c r="U114" s="223" t="str">
        <f t="shared" si="46"/>
        <v/>
      </c>
      <c r="V114" s="223" t="str">
        <f t="shared" si="46"/>
        <v/>
      </c>
      <c r="W114" s="223" t="str">
        <f t="shared" si="46"/>
        <v/>
      </c>
      <c r="X114" s="223" t="str">
        <f t="shared" si="46"/>
        <v/>
      </c>
      <c r="Y114" s="223" t="str">
        <f t="shared" si="46"/>
        <v/>
      </c>
      <c r="Z114" s="223" t="str">
        <f t="shared" si="46"/>
        <v/>
      </c>
      <c r="AA114" s="223" t="str">
        <f t="shared" si="46"/>
        <v/>
      </c>
      <c r="AB114" s="223" t="str">
        <f t="shared" si="46"/>
        <v/>
      </c>
      <c r="AC114" s="223" t="str">
        <f t="shared" si="46"/>
        <v/>
      </c>
      <c r="AD114" s="223" t="str">
        <f t="shared" si="46"/>
        <v/>
      </c>
      <c r="AE114" s="223" t="str">
        <f t="shared" si="47"/>
        <v/>
      </c>
      <c r="AF114" s="223" t="str">
        <f t="shared" si="47"/>
        <v/>
      </c>
      <c r="AG114" s="223" t="str">
        <f t="shared" si="47"/>
        <v/>
      </c>
      <c r="AH114" s="223" t="str">
        <f t="shared" si="47"/>
        <v/>
      </c>
      <c r="AI114" s="223" t="str">
        <f t="shared" si="47"/>
        <v/>
      </c>
      <c r="AJ114" s="223" t="str">
        <f t="shared" si="47"/>
        <v/>
      </c>
      <c r="AK114" s="223" t="str">
        <f t="shared" si="47"/>
        <v/>
      </c>
      <c r="AL114" s="223" t="str">
        <f t="shared" si="47"/>
        <v/>
      </c>
      <c r="AM114" s="223" t="str">
        <f t="shared" si="47"/>
        <v/>
      </c>
      <c r="AN114" s="223" t="str">
        <f t="shared" si="47"/>
        <v/>
      </c>
      <c r="AO114" s="222"/>
      <c r="AP114" s="223" t="str">
        <f t="shared" si="42"/>
        <v/>
      </c>
      <c r="AQ114" s="222"/>
      <c r="AR114" s="223">
        <f t="shared" si="43"/>
        <v>0</v>
      </c>
      <c r="AS114" s="222"/>
      <c r="AT114" s="223" t="str">
        <f t="shared" si="44"/>
        <v/>
      </c>
      <c r="AV114" s="131">
        <v>75</v>
      </c>
      <c r="AW114" s="126" t="b">
        <f t="shared" si="39"/>
        <v>0</v>
      </c>
      <c r="AX114" s="214" t="str">
        <f>IF(AW114,MATCH(AV114,'05_DPS_Input'!$AK$12:$AK$111,0),"")</f>
        <v/>
      </c>
      <c r="AY114" s="131"/>
      <c r="AZ114" s="131"/>
      <c r="BC114" s="21"/>
    </row>
    <row r="115" spans="1:55" ht="20.100000000000001" hidden="1" customHeight="1" x14ac:dyDescent="0.3">
      <c r="A115" s="149" t="str">
        <f t="shared" si="40"/>
        <v>H</v>
      </c>
      <c r="B115" s="156" t="b">
        <f t="shared" si="41"/>
        <v>0</v>
      </c>
      <c r="C115" s="188" t="s">
        <v>386</v>
      </c>
      <c r="G115" s="226" t="str">
        <f>IF($AW115,INDEX('05_DPS_Input'!H$12:H$111,$AX115),"")</f>
        <v/>
      </c>
      <c r="H115" s="226" t="str">
        <f>IF($AW115,INDEX('05_DPS_Input'!I$12:I$111,$AX115),"")</f>
        <v/>
      </c>
      <c r="I115" s="228" t="str">
        <f>IF($AW115,INDEX('05_DPS_Input'!M$12:M$111,$AX115),"")</f>
        <v/>
      </c>
      <c r="J115" s="222"/>
      <c r="K115" s="223" t="str">
        <f t="shared" si="45"/>
        <v/>
      </c>
      <c r="L115" s="223" t="str">
        <f t="shared" si="45"/>
        <v/>
      </c>
      <c r="M115" s="223" t="str">
        <f t="shared" si="45"/>
        <v/>
      </c>
      <c r="N115" s="223" t="str">
        <f t="shared" si="45"/>
        <v/>
      </c>
      <c r="O115" s="223" t="str">
        <f t="shared" si="45"/>
        <v/>
      </c>
      <c r="P115" s="223" t="str">
        <f t="shared" si="45"/>
        <v/>
      </c>
      <c r="Q115" s="223" t="str">
        <f t="shared" si="45"/>
        <v/>
      </c>
      <c r="R115" s="223" t="str">
        <f t="shared" si="45"/>
        <v/>
      </c>
      <c r="S115" s="223" t="str">
        <f t="shared" si="45"/>
        <v/>
      </c>
      <c r="T115" s="223" t="str">
        <f t="shared" si="45"/>
        <v/>
      </c>
      <c r="U115" s="223" t="str">
        <f t="shared" si="46"/>
        <v/>
      </c>
      <c r="V115" s="223" t="str">
        <f t="shared" si="46"/>
        <v/>
      </c>
      <c r="W115" s="223" t="str">
        <f t="shared" si="46"/>
        <v/>
      </c>
      <c r="X115" s="223" t="str">
        <f t="shared" si="46"/>
        <v/>
      </c>
      <c r="Y115" s="223" t="str">
        <f t="shared" si="46"/>
        <v/>
      </c>
      <c r="Z115" s="223" t="str">
        <f t="shared" si="46"/>
        <v/>
      </c>
      <c r="AA115" s="223" t="str">
        <f t="shared" si="46"/>
        <v/>
      </c>
      <c r="AB115" s="223" t="str">
        <f t="shared" si="46"/>
        <v/>
      </c>
      <c r="AC115" s="223" t="str">
        <f t="shared" si="46"/>
        <v/>
      </c>
      <c r="AD115" s="223" t="str">
        <f t="shared" si="46"/>
        <v/>
      </c>
      <c r="AE115" s="223" t="str">
        <f t="shared" si="47"/>
        <v/>
      </c>
      <c r="AF115" s="223" t="str">
        <f t="shared" si="47"/>
        <v/>
      </c>
      <c r="AG115" s="223" t="str">
        <f t="shared" si="47"/>
        <v/>
      </c>
      <c r="AH115" s="223" t="str">
        <f t="shared" si="47"/>
        <v/>
      </c>
      <c r="AI115" s="223" t="str">
        <f t="shared" si="47"/>
        <v/>
      </c>
      <c r="AJ115" s="223" t="str">
        <f t="shared" si="47"/>
        <v/>
      </c>
      <c r="AK115" s="223" t="str">
        <f t="shared" si="47"/>
        <v/>
      </c>
      <c r="AL115" s="223" t="str">
        <f t="shared" si="47"/>
        <v/>
      </c>
      <c r="AM115" s="223" t="str">
        <f t="shared" si="47"/>
        <v/>
      </c>
      <c r="AN115" s="223" t="str">
        <f t="shared" si="47"/>
        <v/>
      </c>
      <c r="AO115" s="222"/>
      <c r="AP115" s="223" t="str">
        <f t="shared" si="42"/>
        <v/>
      </c>
      <c r="AQ115" s="222"/>
      <c r="AR115" s="223">
        <f t="shared" si="43"/>
        <v>0</v>
      </c>
      <c r="AS115" s="222"/>
      <c r="AT115" s="223" t="str">
        <f t="shared" si="44"/>
        <v/>
      </c>
      <c r="AV115" s="131">
        <v>76</v>
      </c>
      <c r="AW115" s="126" t="b">
        <f t="shared" si="39"/>
        <v>0</v>
      </c>
      <c r="AX115" s="214" t="str">
        <f>IF(AW115,MATCH(AV115,'05_DPS_Input'!$AK$12:$AK$111,0),"")</f>
        <v/>
      </c>
      <c r="AY115" s="131"/>
      <c r="AZ115" s="131"/>
      <c r="BC115" s="21"/>
    </row>
    <row r="116" spans="1:55" ht="20.100000000000001" hidden="1" customHeight="1" x14ac:dyDescent="0.3">
      <c r="A116" s="149" t="str">
        <f t="shared" si="40"/>
        <v>H</v>
      </c>
      <c r="B116" s="156" t="b">
        <f t="shared" si="41"/>
        <v>0</v>
      </c>
      <c r="C116" s="188" t="s">
        <v>386</v>
      </c>
      <c r="G116" s="226" t="str">
        <f>IF($AW116,INDEX('05_DPS_Input'!H$12:H$111,$AX116),"")</f>
        <v/>
      </c>
      <c r="H116" s="226" t="str">
        <f>IF($AW116,INDEX('05_DPS_Input'!I$12:I$111,$AX116),"")</f>
        <v/>
      </c>
      <c r="I116" s="228" t="str">
        <f>IF($AW116,INDEX('05_DPS_Input'!M$12:M$111,$AX116),"")</f>
        <v/>
      </c>
      <c r="J116" s="222"/>
      <c r="K116" s="223" t="str">
        <f t="shared" si="45"/>
        <v/>
      </c>
      <c r="L116" s="223" t="str">
        <f t="shared" si="45"/>
        <v/>
      </c>
      <c r="M116" s="223" t="str">
        <f t="shared" si="45"/>
        <v/>
      </c>
      <c r="N116" s="223" t="str">
        <f t="shared" si="45"/>
        <v/>
      </c>
      <c r="O116" s="223" t="str">
        <f t="shared" si="45"/>
        <v/>
      </c>
      <c r="P116" s="223" t="str">
        <f t="shared" si="45"/>
        <v/>
      </c>
      <c r="Q116" s="223" t="str">
        <f t="shared" si="45"/>
        <v/>
      </c>
      <c r="R116" s="223" t="str">
        <f t="shared" si="45"/>
        <v/>
      </c>
      <c r="S116" s="223" t="str">
        <f t="shared" si="45"/>
        <v/>
      </c>
      <c r="T116" s="223" t="str">
        <f t="shared" si="45"/>
        <v/>
      </c>
      <c r="U116" s="223" t="str">
        <f t="shared" si="46"/>
        <v/>
      </c>
      <c r="V116" s="223" t="str">
        <f t="shared" si="46"/>
        <v/>
      </c>
      <c r="W116" s="223" t="str">
        <f t="shared" si="46"/>
        <v/>
      </c>
      <c r="X116" s="223" t="str">
        <f t="shared" si="46"/>
        <v/>
      </c>
      <c r="Y116" s="223" t="str">
        <f t="shared" si="46"/>
        <v/>
      </c>
      <c r="Z116" s="223" t="str">
        <f t="shared" si="46"/>
        <v/>
      </c>
      <c r="AA116" s="223" t="str">
        <f t="shared" si="46"/>
        <v/>
      </c>
      <c r="AB116" s="223" t="str">
        <f t="shared" si="46"/>
        <v/>
      </c>
      <c r="AC116" s="223" t="str">
        <f t="shared" si="46"/>
        <v/>
      </c>
      <c r="AD116" s="223" t="str">
        <f t="shared" si="46"/>
        <v/>
      </c>
      <c r="AE116" s="223" t="str">
        <f t="shared" si="47"/>
        <v/>
      </c>
      <c r="AF116" s="223" t="str">
        <f t="shared" si="47"/>
        <v/>
      </c>
      <c r="AG116" s="223" t="str">
        <f t="shared" si="47"/>
        <v/>
      </c>
      <c r="AH116" s="223" t="str">
        <f t="shared" si="47"/>
        <v/>
      </c>
      <c r="AI116" s="223" t="str">
        <f t="shared" si="47"/>
        <v/>
      </c>
      <c r="AJ116" s="223" t="str">
        <f t="shared" si="47"/>
        <v/>
      </c>
      <c r="AK116" s="223" t="str">
        <f t="shared" si="47"/>
        <v/>
      </c>
      <c r="AL116" s="223" t="str">
        <f t="shared" si="47"/>
        <v/>
      </c>
      <c r="AM116" s="223" t="str">
        <f t="shared" si="47"/>
        <v/>
      </c>
      <c r="AN116" s="223" t="str">
        <f t="shared" si="47"/>
        <v/>
      </c>
      <c r="AO116" s="222"/>
      <c r="AP116" s="223" t="str">
        <f t="shared" si="42"/>
        <v/>
      </c>
      <c r="AQ116" s="222"/>
      <c r="AR116" s="223">
        <f t="shared" si="43"/>
        <v>0</v>
      </c>
      <c r="AS116" s="222"/>
      <c r="AT116" s="223" t="str">
        <f t="shared" si="44"/>
        <v/>
      </c>
      <c r="AV116" s="131">
        <v>77</v>
      </c>
      <c r="AW116" s="126" t="b">
        <f t="shared" si="39"/>
        <v>0</v>
      </c>
      <c r="AX116" s="214" t="str">
        <f>IF(AW116,MATCH(AV116,'05_DPS_Input'!$AK$12:$AK$111,0),"")</f>
        <v/>
      </c>
      <c r="AY116" s="131"/>
      <c r="AZ116" s="131"/>
      <c r="BC116" s="21"/>
    </row>
    <row r="117" spans="1:55" ht="20.100000000000001" hidden="1" customHeight="1" x14ac:dyDescent="0.3">
      <c r="A117" s="149" t="str">
        <f t="shared" si="40"/>
        <v>H</v>
      </c>
      <c r="B117" s="156" t="b">
        <f t="shared" si="41"/>
        <v>0</v>
      </c>
      <c r="C117" s="188" t="s">
        <v>386</v>
      </c>
      <c r="G117" s="226" t="str">
        <f>IF($AW117,INDEX('05_DPS_Input'!H$12:H$111,$AX117),"")</f>
        <v/>
      </c>
      <c r="H117" s="226" t="str">
        <f>IF($AW117,INDEX('05_DPS_Input'!I$12:I$111,$AX117),"")</f>
        <v/>
      </c>
      <c r="I117" s="228" t="str">
        <f>IF($AW117,INDEX('05_DPS_Input'!M$12:M$111,$AX117),"")</f>
        <v/>
      </c>
      <c r="J117" s="222"/>
      <c r="K117" s="223" t="str">
        <f t="shared" si="45"/>
        <v/>
      </c>
      <c r="L117" s="223" t="str">
        <f t="shared" si="45"/>
        <v/>
      </c>
      <c r="M117" s="223" t="str">
        <f t="shared" si="45"/>
        <v/>
      </c>
      <c r="N117" s="223" t="str">
        <f t="shared" si="45"/>
        <v/>
      </c>
      <c r="O117" s="223" t="str">
        <f t="shared" si="45"/>
        <v/>
      </c>
      <c r="P117" s="223" t="str">
        <f t="shared" si="45"/>
        <v/>
      </c>
      <c r="Q117" s="223" t="str">
        <f t="shared" si="45"/>
        <v/>
      </c>
      <c r="R117" s="223" t="str">
        <f t="shared" si="45"/>
        <v/>
      </c>
      <c r="S117" s="223" t="str">
        <f t="shared" si="45"/>
        <v/>
      </c>
      <c r="T117" s="223" t="str">
        <f t="shared" si="45"/>
        <v/>
      </c>
      <c r="U117" s="223" t="str">
        <f t="shared" si="46"/>
        <v/>
      </c>
      <c r="V117" s="223" t="str">
        <f t="shared" si="46"/>
        <v/>
      </c>
      <c r="W117" s="223" t="str">
        <f t="shared" si="46"/>
        <v/>
      </c>
      <c r="X117" s="223" t="str">
        <f t="shared" si="46"/>
        <v/>
      </c>
      <c r="Y117" s="223" t="str">
        <f t="shared" si="46"/>
        <v/>
      </c>
      <c r="Z117" s="223" t="str">
        <f t="shared" si="46"/>
        <v/>
      </c>
      <c r="AA117" s="223" t="str">
        <f t="shared" si="46"/>
        <v/>
      </c>
      <c r="AB117" s="223" t="str">
        <f t="shared" si="46"/>
        <v/>
      </c>
      <c r="AC117" s="223" t="str">
        <f t="shared" si="46"/>
        <v/>
      </c>
      <c r="AD117" s="223" t="str">
        <f t="shared" si="46"/>
        <v/>
      </c>
      <c r="AE117" s="223" t="str">
        <f t="shared" si="47"/>
        <v/>
      </c>
      <c r="AF117" s="223" t="str">
        <f t="shared" si="47"/>
        <v/>
      </c>
      <c r="AG117" s="223" t="str">
        <f t="shared" si="47"/>
        <v/>
      </c>
      <c r="AH117" s="223" t="str">
        <f t="shared" si="47"/>
        <v/>
      </c>
      <c r="AI117" s="223" t="str">
        <f t="shared" si="47"/>
        <v/>
      </c>
      <c r="AJ117" s="223" t="str">
        <f t="shared" si="47"/>
        <v/>
      </c>
      <c r="AK117" s="223" t="str">
        <f t="shared" si="47"/>
        <v/>
      </c>
      <c r="AL117" s="223" t="str">
        <f t="shared" si="47"/>
        <v/>
      </c>
      <c r="AM117" s="223" t="str">
        <f t="shared" si="47"/>
        <v/>
      </c>
      <c r="AN117" s="223" t="str">
        <f t="shared" si="47"/>
        <v/>
      </c>
      <c r="AO117" s="222"/>
      <c r="AP117" s="223" t="str">
        <f t="shared" si="42"/>
        <v/>
      </c>
      <c r="AQ117" s="222"/>
      <c r="AR117" s="223">
        <f t="shared" si="43"/>
        <v>0</v>
      </c>
      <c r="AS117" s="222"/>
      <c r="AT117" s="223" t="str">
        <f t="shared" si="44"/>
        <v/>
      </c>
      <c r="AV117" s="131">
        <v>78</v>
      </c>
      <c r="AW117" s="126" t="b">
        <f t="shared" si="39"/>
        <v>0</v>
      </c>
      <c r="AX117" s="214" t="str">
        <f>IF(AW117,MATCH(AV117,'05_DPS_Input'!$AK$12:$AK$111,0),"")</f>
        <v/>
      </c>
      <c r="AY117" s="131"/>
      <c r="AZ117" s="131"/>
      <c r="BC117" s="21"/>
    </row>
    <row r="118" spans="1:55" ht="20.100000000000001" hidden="1" customHeight="1" x14ac:dyDescent="0.3">
      <c r="A118" s="149" t="str">
        <f t="shared" si="40"/>
        <v>H</v>
      </c>
      <c r="B118" s="156" t="b">
        <f t="shared" si="41"/>
        <v>0</v>
      </c>
      <c r="C118" s="188" t="s">
        <v>386</v>
      </c>
      <c r="G118" s="226" t="str">
        <f>IF($AW118,INDEX('05_DPS_Input'!H$12:H$111,$AX118),"")</f>
        <v/>
      </c>
      <c r="H118" s="226" t="str">
        <f>IF($AW118,INDEX('05_DPS_Input'!I$12:I$111,$AX118),"")</f>
        <v/>
      </c>
      <c r="I118" s="228" t="str">
        <f>IF($AW118,INDEX('05_DPS_Input'!M$12:M$111,$AX118),"")</f>
        <v/>
      </c>
      <c r="J118" s="222"/>
      <c r="K118" s="223" t="str">
        <f t="shared" si="45"/>
        <v/>
      </c>
      <c r="L118" s="223" t="str">
        <f t="shared" si="45"/>
        <v/>
      </c>
      <c r="M118" s="223" t="str">
        <f t="shared" si="45"/>
        <v/>
      </c>
      <c r="N118" s="223" t="str">
        <f t="shared" si="45"/>
        <v/>
      </c>
      <c r="O118" s="223" t="str">
        <f t="shared" si="45"/>
        <v/>
      </c>
      <c r="P118" s="223" t="str">
        <f t="shared" si="45"/>
        <v/>
      </c>
      <c r="Q118" s="223" t="str">
        <f t="shared" si="45"/>
        <v/>
      </c>
      <c r="R118" s="223" t="str">
        <f t="shared" si="45"/>
        <v/>
      </c>
      <c r="S118" s="223" t="str">
        <f t="shared" si="45"/>
        <v/>
      </c>
      <c r="T118" s="223" t="str">
        <f t="shared" si="45"/>
        <v/>
      </c>
      <c r="U118" s="223" t="str">
        <f t="shared" si="46"/>
        <v/>
      </c>
      <c r="V118" s="223" t="str">
        <f t="shared" si="46"/>
        <v/>
      </c>
      <c r="W118" s="223" t="str">
        <f t="shared" si="46"/>
        <v/>
      </c>
      <c r="X118" s="223" t="str">
        <f t="shared" si="46"/>
        <v/>
      </c>
      <c r="Y118" s="223" t="str">
        <f t="shared" si="46"/>
        <v/>
      </c>
      <c r="Z118" s="223" t="str">
        <f t="shared" si="46"/>
        <v/>
      </c>
      <c r="AA118" s="223" t="str">
        <f t="shared" si="46"/>
        <v/>
      </c>
      <c r="AB118" s="223" t="str">
        <f t="shared" si="46"/>
        <v/>
      </c>
      <c r="AC118" s="223" t="str">
        <f t="shared" si="46"/>
        <v/>
      </c>
      <c r="AD118" s="223" t="str">
        <f t="shared" si="46"/>
        <v/>
      </c>
      <c r="AE118" s="223" t="str">
        <f t="shared" si="47"/>
        <v/>
      </c>
      <c r="AF118" s="223" t="str">
        <f t="shared" si="47"/>
        <v/>
      </c>
      <c r="AG118" s="223" t="str">
        <f t="shared" si="47"/>
        <v/>
      </c>
      <c r="AH118" s="223" t="str">
        <f t="shared" si="47"/>
        <v/>
      </c>
      <c r="AI118" s="223" t="str">
        <f t="shared" si="47"/>
        <v/>
      </c>
      <c r="AJ118" s="223" t="str">
        <f t="shared" si="47"/>
        <v/>
      </c>
      <c r="AK118" s="223" t="str">
        <f t="shared" si="47"/>
        <v/>
      </c>
      <c r="AL118" s="223" t="str">
        <f t="shared" si="47"/>
        <v/>
      </c>
      <c r="AM118" s="223" t="str">
        <f t="shared" si="47"/>
        <v/>
      </c>
      <c r="AN118" s="223" t="str">
        <f t="shared" si="47"/>
        <v/>
      </c>
      <c r="AO118" s="222"/>
      <c r="AP118" s="223" t="str">
        <f t="shared" si="42"/>
        <v/>
      </c>
      <c r="AQ118" s="222"/>
      <c r="AR118" s="223">
        <f t="shared" si="43"/>
        <v>0</v>
      </c>
      <c r="AS118" s="222"/>
      <c r="AT118" s="223" t="str">
        <f t="shared" si="44"/>
        <v/>
      </c>
      <c r="AV118" s="131">
        <v>79</v>
      </c>
      <c r="AW118" s="126" t="b">
        <f t="shared" si="39"/>
        <v>0</v>
      </c>
      <c r="AX118" s="214" t="str">
        <f>IF(AW118,MATCH(AV118,'05_DPS_Input'!$AK$12:$AK$111,0),"")</f>
        <v/>
      </c>
      <c r="AY118" s="131"/>
      <c r="AZ118" s="131"/>
      <c r="BC118" s="21"/>
    </row>
    <row r="119" spans="1:55" ht="20.100000000000001" hidden="1" customHeight="1" x14ac:dyDescent="0.3">
      <c r="A119" s="149" t="str">
        <f t="shared" si="40"/>
        <v>H</v>
      </c>
      <c r="B119" s="156" t="b">
        <f t="shared" si="41"/>
        <v>0</v>
      </c>
      <c r="C119" s="188" t="s">
        <v>386</v>
      </c>
      <c r="G119" s="226" t="str">
        <f>IF($AW119,INDEX('05_DPS_Input'!H$12:H$111,$AX119),"")</f>
        <v/>
      </c>
      <c r="H119" s="226" t="str">
        <f>IF($AW119,INDEX('05_DPS_Input'!I$12:I$111,$AX119),"")</f>
        <v/>
      </c>
      <c r="I119" s="228" t="str">
        <f>IF($AW119,INDEX('05_DPS_Input'!M$12:M$111,$AX119),"")</f>
        <v/>
      </c>
      <c r="J119" s="222"/>
      <c r="K119" s="223" t="str">
        <f t="shared" si="45"/>
        <v/>
      </c>
      <c r="L119" s="223" t="str">
        <f t="shared" si="45"/>
        <v/>
      </c>
      <c r="M119" s="223" t="str">
        <f t="shared" si="45"/>
        <v/>
      </c>
      <c r="N119" s="223" t="str">
        <f t="shared" si="45"/>
        <v/>
      </c>
      <c r="O119" s="223" t="str">
        <f t="shared" si="45"/>
        <v/>
      </c>
      <c r="P119" s="223" t="str">
        <f t="shared" si="45"/>
        <v/>
      </c>
      <c r="Q119" s="223" t="str">
        <f t="shared" si="45"/>
        <v/>
      </c>
      <c r="R119" s="223" t="str">
        <f t="shared" si="45"/>
        <v/>
      </c>
      <c r="S119" s="223" t="str">
        <f t="shared" si="45"/>
        <v/>
      </c>
      <c r="T119" s="223" t="str">
        <f t="shared" si="45"/>
        <v/>
      </c>
      <c r="U119" s="223" t="str">
        <f t="shared" si="46"/>
        <v/>
      </c>
      <c r="V119" s="223" t="str">
        <f t="shared" si="46"/>
        <v/>
      </c>
      <c r="W119" s="223" t="str">
        <f t="shared" si="46"/>
        <v/>
      </c>
      <c r="X119" s="223" t="str">
        <f t="shared" si="46"/>
        <v/>
      </c>
      <c r="Y119" s="223" t="str">
        <f t="shared" si="46"/>
        <v/>
      </c>
      <c r="Z119" s="223" t="str">
        <f t="shared" si="46"/>
        <v/>
      </c>
      <c r="AA119" s="223" t="str">
        <f t="shared" si="46"/>
        <v/>
      </c>
      <c r="AB119" s="223" t="str">
        <f t="shared" si="46"/>
        <v/>
      </c>
      <c r="AC119" s="223" t="str">
        <f t="shared" si="46"/>
        <v/>
      </c>
      <c r="AD119" s="223" t="str">
        <f t="shared" si="46"/>
        <v/>
      </c>
      <c r="AE119" s="223" t="str">
        <f t="shared" si="47"/>
        <v/>
      </c>
      <c r="AF119" s="223" t="str">
        <f t="shared" si="47"/>
        <v/>
      </c>
      <c r="AG119" s="223" t="str">
        <f t="shared" si="47"/>
        <v/>
      </c>
      <c r="AH119" s="223" t="str">
        <f t="shared" si="47"/>
        <v/>
      </c>
      <c r="AI119" s="223" t="str">
        <f t="shared" si="47"/>
        <v/>
      </c>
      <c r="AJ119" s="223" t="str">
        <f t="shared" si="47"/>
        <v/>
      </c>
      <c r="AK119" s="223" t="str">
        <f t="shared" si="47"/>
        <v/>
      </c>
      <c r="AL119" s="223" t="str">
        <f t="shared" si="47"/>
        <v/>
      </c>
      <c r="AM119" s="223" t="str">
        <f t="shared" si="47"/>
        <v/>
      </c>
      <c r="AN119" s="223" t="str">
        <f t="shared" si="47"/>
        <v/>
      </c>
      <c r="AO119" s="222"/>
      <c r="AP119" s="223" t="str">
        <f t="shared" si="42"/>
        <v/>
      </c>
      <c r="AQ119" s="222"/>
      <c r="AR119" s="223">
        <f t="shared" si="43"/>
        <v>0</v>
      </c>
      <c r="AS119" s="222"/>
      <c r="AT119" s="223" t="str">
        <f t="shared" si="44"/>
        <v/>
      </c>
      <c r="AV119" s="131">
        <v>80</v>
      </c>
      <c r="AW119" s="126" t="b">
        <f t="shared" si="39"/>
        <v>0</v>
      </c>
      <c r="AX119" s="214" t="str">
        <f>IF(AW119,MATCH(AV119,'05_DPS_Input'!$AK$12:$AK$111,0),"")</f>
        <v/>
      </c>
      <c r="AY119" s="131"/>
      <c r="AZ119" s="131"/>
      <c r="BC119" s="21"/>
    </row>
    <row r="120" spans="1:55" ht="20.100000000000001" hidden="1" customHeight="1" x14ac:dyDescent="0.3">
      <c r="A120" s="149" t="str">
        <f t="shared" si="40"/>
        <v>H</v>
      </c>
      <c r="B120" s="156" t="b">
        <f t="shared" si="41"/>
        <v>0</v>
      </c>
      <c r="C120" s="188" t="s">
        <v>386</v>
      </c>
      <c r="G120" s="226" t="str">
        <f>IF($AW120,INDEX('05_DPS_Input'!H$12:H$111,$AX120),"")</f>
        <v/>
      </c>
      <c r="H120" s="226" t="str">
        <f>IF($AW120,INDEX('05_DPS_Input'!I$12:I$111,$AX120),"")</f>
        <v/>
      </c>
      <c r="I120" s="228" t="str">
        <f>IF($AW120,INDEX('05_DPS_Input'!M$12:M$111,$AX120),"")</f>
        <v/>
      </c>
      <c r="J120" s="222"/>
      <c r="K120" s="223" t="str">
        <f t="shared" si="45"/>
        <v/>
      </c>
      <c r="L120" s="223" t="str">
        <f t="shared" si="45"/>
        <v/>
      </c>
      <c r="M120" s="223" t="str">
        <f t="shared" si="45"/>
        <v/>
      </c>
      <c r="N120" s="223" t="str">
        <f t="shared" si="45"/>
        <v/>
      </c>
      <c r="O120" s="223" t="str">
        <f t="shared" si="45"/>
        <v/>
      </c>
      <c r="P120" s="223" t="str">
        <f t="shared" si="45"/>
        <v/>
      </c>
      <c r="Q120" s="223" t="str">
        <f t="shared" si="45"/>
        <v/>
      </c>
      <c r="R120" s="223" t="str">
        <f t="shared" si="45"/>
        <v/>
      </c>
      <c r="S120" s="223" t="str">
        <f t="shared" si="45"/>
        <v/>
      </c>
      <c r="T120" s="223" t="str">
        <f t="shared" si="45"/>
        <v/>
      </c>
      <c r="U120" s="223" t="str">
        <f t="shared" si="46"/>
        <v/>
      </c>
      <c r="V120" s="223" t="str">
        <f t="shared" si="46"/>
        <v/>
      </c>
      <c r="W120" s="223" t="str">
        <f t="shared" si="46"/>
        <v/>
      </c>
      <c r="X120" s="223" t="str">
        <f t="shared" si="46"/>
        <v/>
      </c>
      <c r="Y120" s="223" t="str">
        <f t="shared" si="46"/>
        <v/>
      </c>
      <c r="Z120" s="223" t="str">
        <f t="shared" si="46"/>
        <v/>
      </c>
      <c r="AA120" s="223" t="str">
        <f t="shared" si="46"/>
        <v/>
      </c>
      <c r="AB120" s="223" t="str">
        <f t="shared" si="46"/>
        <v/>
      </c>
      <c r="AC120" s="223" t="str">
        <f t="shared" si="46"/>
        <v/>
      </c>
      <c r="AD120" s="223" t="str">
        <f t="shared" si="46"/>
        <v/>
      </c>
      <c r="AE120" s="223" t="str">
        <f t="shared" si="47"/>
        <v/>
      </c>
      <c r="AF120" s="223" t="str">
        <f t="shared" si="47"/>
        <v/>
      </c>
      <c r="AG120" s="223" t="str">
        <f t="shared" si="47"/>
        <v/>
      </c>
      <c r="AH120" s="223" t="str">
        <f t="shared" si="47"/>
        <v/>
      </c>
      <c r="AI120" s="223" t="str">
        <f t="shared" si="47"/>
        <v/>
      </c>
      <c r="AJ120" s="223" t="str">
        <f t="shared" si="47"/>
        <v/>
      </c>
      <c r="AK120" s="223" t="str">
        <f t="shared" si="47"/>
        <v/>
      </c>
      <c r="AL120" s="223" t="str">
        <f t="shared" si="47"/>
        <v/>
      </c>
      <c r="AM120" s="223" t="str">
        <f t="shared" si="47"/>
        <v/>
      </c>
      <c r="AN120" s="223" t="str">
        <f t="shared" si="47"/>
        <v/>
      </c>
      <c r="AO120" s="222"/>
      <c r="AP120" s="223" t="str">
        <f t="shared" si="42"/>
        <v/>
      </c>
      <c r="AQ120" s="222"/>
      <c r="AR120" s="223">
        <f t="shared" si="43"/>
        <v>0</v>
      </c>
      <c r="AS120" s="222"/>
      <c r="AT120" s="223" t="str">
        <f t="shared" si="44"/>
        <v/>
      </c>
      <c r="AV120" s="131">
        <v>81</v>
      </c>
      <c r="AW120" s="126" t="b">
        <f t="shared" si="39"/>
        <v>0</v>
      </c>
      <c r="AX120" s="214" t="str">
        <f>IF(AW120,MATCH(AV120,'05_DPS_Input'!$AK$12:$AK$111,0),"")</f>
        <v/>
      </c>
      <c r="AY120" s="131"/>
      <c r="AZ120" s="131"/>
      <c r="BC120" s="21"/>
    </row>
    <row r="121" spans="1:55" ht="20.100000000000001" hidden="1" customHeight="1" x14ac:dyDescent="0.3">
      <c r="A121" s="149" t="str">
        <f t="shared" si="40"/>
        <v>H</v>
      </c>
      <c r="B121" s="156" t="b">
        <f t="shared" si="41"/>
        <v>0</v>
      </c>
      <c r="C121" s="188" t="s">
        <v>386</v>
      </c>
      <c r="G121" s="226" t="str">
        <f>IF($AW121,INDEX('05_DPS_Input'!H$12:H$111,$AX121),"")</f>
        <v/>
      </c>
      <c r="H121" s="226" t="str">
        <f>IF($AW121,INDEX('05_DPS_Input'!I$12:I$111,$AX121),"")</f>
        <v/>
      </c>
      <c r="I121" s="228" t="str">
        <f>IF($AW121,INDEX('05_DPS_Input'!M$12:M$111,$AX121),"")</f>
        <v/>
      </c>
      <c r="J121" s="222"/>
      <c r="K121" s="223" t="str">
        <f t="shared" ref="K121:T130" si="48">IF($I121=2,SUMIF($AY$148:$AY$247,$G121,K$148:K$247),IF($I121=3,SUMIF($AZ$148:$AZ$247,$G121,K$148:K$247),""))</f>
        <v/>
      </c>
      <c r="L121" s="223" t="str">
        <f t="shared" si="48"/>
        <v/>
      </c>
      <c r="M121" s="223" t="str">
        <f t="shared" si="48"/>
        <v/>
      </c>
      <c r="N121" s="223" t="str">
        <f t="shared" si="48"/>
        <v/>
      </c>
      <c r="O121" s="223" t="str">
        <f t="shared" si="48"/>
        <v/>
      </c>
      <c r="P121" s="223" t="str">
        <f t="shared" si="48"/>
        <v/>
      </c>
      <c r="Q121" s="223" t="str">
        <f t="shared" si="48"/>
        <v/>
      </c>
      <c r="R121" s="223" t="str">
        <f t="shared" si="48"/>
        <v/>
      </c>
      <c r="S121" s="223" t="str">
        <f t="shared" si="48"/>
        <v/>
      </c>
      <c r="T121" s="223" t="str">
        <f t="shared" si="48"/>
        <v/>
      </c>
      <c r="U121" s="223" t="str">
        <f t="shared" ref="U121:AD130" si="49">IF($I121=2,SUMIF($AY$148:$AY$247,$G121,U$148:U$247),IF($I121=3,SUMIF($AZ$148:$AZ$247,$G121,U$148:U$247),""))</f>
        <v/>
      </c>
      <c r="V121" s="223" t="str">
        <f t="shared" si="49"/>
        <v/>
      </c>
      <c r="W121" s="223" t="str">
        <f t="shared" si="49"/>
        <v/>
      </c>
      <c r="X121" s="223" t="str">
        <f t="shared" si="49"/>
        <v/>
      </c>
      <c r="Y121" s="223" t="str">
        <f t="shared" si="49"/>
        <v/>
      </c>
      <c r="Z121" s="223" t="str">
        <f t="shared" si="49"/>
        <v/>
      </c>
      <c r="AA121" s="223" t="str">
        <f t="shared" si="49"/>
        <v/>
      </c>
      <c r="AB121" s="223" t="str">
        <f t="shared" si="49"/>
        <v/>
      </c>
      <c r="AC121" s="223" t="str">
        <f t="shared" si="49"/>
        <v/>
      </c>
      <c r="AD121" s="223" t="str">
        <f t="shared" si="49"/>
        <v/>
      </c>
      <c r="AE121" s="223" t="str">
        <f t="shared" ref="AE121:AN130" si="50">IF($I121=2,SUMIF($AY$148:$AY$247,$G121,AE$148:AE$247),IF($I121=3,SUMIF($AZ$148:$AZ$247,$G121,AE$148:AE$247),""))</f>
        <v/>
      </c>
      <c r="AF121" s="223" t="str">
        <f t="shared" si="50"/>
        <v/>
      </c>
      <c r="AG121" s="223" t="str">
        <f t="shared" si="50"/>
        <v/>
      </c>
      <c r="AH121" s="223" t="str">
        <f t="shared" si="50"/>
        <v/>
      </c>
      <c r="AI121" s="223" t="str">
        <f t="shared" si="50"/>
        <v/>
      </c>
      <c r="AJ121" s="223" t="str">
        <f t="shared" si="50"/>
        <v/>
      </c>
      <c r="AK121" s="223" t="str">
        <f t="shared" si="50"/>
        <v/>
      </c>
      <c r="AL121" s="223" t="str">
        <f t="shared" si="50"/>
        <v/>
      </c>
      <c r="AM121" s="223" t="str">
        <f t="shared" si="50"/>
        <v/>
      </c>
      <c r="AN121" s="223" t="str">
        <f t="shared" si="50"/>
        <v/>
      </c>
      <c r="AO121" s="222"/>
      <c r="AP121" s="223" t="str">
        <f t="shared" si="42"/>
        <v/>
      </c>
      <c r="AQ121" s="222"/>
      <c r="AR121" s="223">
        <f t="shared" si="43"/>
        <v>0</v>
      </c>
      <c r="AS121" s="222"/>
      <c r="AT121" s="223" t="str">
        <f t="shared" si="44"/>
        <v/>
      </c>
      <c r="AV121" s="131">
        <v>82</v>
      </c>
      <c r="AW121" s="126" t="b">
        <f t="shared" si="39"/>
        <v>0</v>
      </c>
      <c r="AX121" s="214" t="str">
        <f>IF(AW121,MATCH(AV121,'05_DPS_Input'!$AK$12:$AK$111,0),"")</f>
        <v/>
      </c>
      <c r="AY121" s="131"/>
      <c r="AZ121" s="131"/>
      <c r="BC121" s="21"/>
    </row>
    <row r="122" spans="1:55" ht="20.100000000000001" hidden="1" customHeight="1" x14ac:dyDescent="0.3">
      <c r="A122" s="149" t="str">
        <f t="shared" si="40"/>
        <v>H</v>
      </c>
      <c r="B122" s="156" t="b">
        <f t="shared" si="41"/>
        <v>0</v>
      </c>
      <c r="C122" s="188" t="s">
        <v>386</v>
      </c>
      <c r="G122" s="226" t="str">
        <f>IF($AW122,INDEX('05_DPS_Input'!H$12:H$111,$AX122),"")</f>
        <v/>
      </c>
      <c r="H122" s="226" t="str">
        <f>IF($AW122,INDEX('05_DPS_Input'!I$12:I$111,$AX122),"")</f>
        <v/>
      </c>
      <c r="I122" s="228" t="str">
        <f>IF($AW122,INDEX('05_DPS_Input'!M$12:M$111,$AX122),"")</f>
        <v/>
      </c>
      <c r="J122" s="222"/>
      <c r="K122" s="223" t="str">
        <f t="shared" si="48"/>
        <v/>
      </c>
      <c r="L122" s="223" t="str">
        <f t="shared" si="48"/>
        <v/>
      </c>
      <c r="M122" s="223" t="str">
        <f t="shared" si="48"/>
        <v/>
      </c>
      <c r="N122" s="223" t="str">
        <f t="shared" si="48"/>
        <v/>
      </c>
      <c r="O122" s="223" t="str">
        <f t="shared" si="48"/>
        <v/>
      </c>
      <c r="P122" s="223" t="str">
        <f t="shared" si="48"/>
        <v/>
      </c>
      <c r="Q122" s="223" t="str">
        <f t="shared" si="48"/>
        <v/>
      </c>
      <c r="R122" s="223" t="str">
        <f t="shared" si="48"/>
        <v/>
      </c>
      <c r="S122" s="223" t="str">
        <f t="shared" si="48"/>
        <v/>
      </c>
      <c r="T122" s="223" t="str">
        <f t="shared" si="48"/>
        <v/>
      </c>
      <c r="U122" s="223" t="str">
        <f t="shared" si="49"/>
        <v/>
      </c>
      <c r="V122" s="223" t="str">
        <f t="shared" si="49"/>
        <v/>
      </c>
      <c r="W122" s="223" t="str">
        <f t="shared" si="49"/>
        <v/>
      </c>
      <c r="X122" s="223" t="str">
        <f t="shared" si="49"/>
        <v/>
      </c>
      <c r="Y122" s="223" t="str">
        <f t="shared" si="49"/>
        <v/>
      </c>
      <c r="Z122" s="223" t="str">
        <f t="shared" si="49"/>
        <v/>
      </c>
      <c r="AA122" s="223" t="str">
        <f t="shared" si="49"/>
        <v/>
      </c>
      <c r="AB122" s="223" t="str">
        <f t="shared" si="49"/>
        <v/>
      </c>
      <c r="AC122" s="223" t="str">
        <f t="shared" si="49"/>
        <v/>
      </c>
      <c r="AD122" s="223" t="str">
        <f t="shared" si="49"/>
        <v/>
      </c>
      <c r="AE122" s="223" t="str">
        <f t="shared" si="50"/>
        <v/>
      </c>
      <c r="AF122" s="223" t="str">
        <f t="shared" si="50"/>
        <v/>
      </c>
      <c r="AG122" s="223" t="str">
        <f t="shared" si="50"/>
        <v/>
      </c>
      <c r="AH122" s="223" t="str">
        <f t="shared" si="50"/>
        <v/>
      </c>
      <c r="AI122" s="223" t="str">
        <f t="shared" si="50"/>
        <v/>
      </c>
      <c r="AJ122" s="223" t="str">
        <f t="shared" si="50"/>
        <v/>
      </c>
      <c r="AK122" s="223" t="str">
        <f t="shared" si="50"/>
        <v/>
      </c>
      <c r="AL122" s="223" t="str">
        <f t="shared" si="50"/>
        <v/>
      </c>
      <c r="AM122" s="223" t="str">
        <f t="shared" si="50"/>
        <v/>
      </c>
      <c r="AN122" s="223" t="str">
        <f t="shared" si="50"/>
        <v/>
      </c>
      <c r="AO122" s="222"/>
      <c r="AP122" s="223" t="str">
        <f t="shared" si="42"/>
        <v/>
      </c>
      <c r="AQ122" s="222"/>
      <c r="AR122" s="223">
        <f t="shared" si="43"/>
        <v>0</v>
      </c>
      <c r="AS122" s="222"/>
      <c r="AT122" s="223" t="str">
        <f t="shared" si="44"/>
        <v/>
      </c>
      <c r="AV122" s="131">
        <v>83</v>
      </c>
      <c r="AW122" s="126" t="b">
        <f t="shared" si="39"/>
        <v>0</v>
      </c>
      <c r="AX122" s="214" t="str">
        <f>IF(AW122,MATCH(AV122,'05_DPS_Input'!$AK$12:$AK$111,0),"")</f>
        <v/>
      </c>
      <c r="AY122" s="131"/>
      <c r="AZ122" s="131"/>
      <c r="BC122" s="21"/>
    </row>
    <row r="123" spans="1:55" ht="20.100000000000001" hidden="1" customHeight="1" x14ac:dyDescent="0.3">
      <c r="A123" s="149" t="str">
        <f t="shared" si="40"/>
        <v>H</v>
      </c>
      <c r="B123" s="156" t="b">
        <f t="shared" si="41"/>
        <v>0</v>
      </c>
      <c r="C123" s="188" t="s">
        <v>386</v>
      </c>
      <c r="G123" s="226" t="str">
        <f>IF($AW123,INDEX('05_DPS_Input'!H$12:H$111,$AX123),"")</f>
        <v/>
      </c>
      <c r="H123" s="226" t="str">
        <f>IF($AW123,INDEX('05_DPS_Input'!I$12:I$111,$AX123),"")</f>
        <v/>
      </c>
      <c r="I123" s="228" t="str">
        <f>IF($AW123,INDEX('05_DPS_Input'!M$12:M$111,$AX123),"")</f>
        <v/>
      </c>
      <c r="J123" s="222"/>
      <c r="K123" s="223" t="str">
        <f t="shared" si="48"/>
        <v/>
      </c>
      <c r="L123" s="223" t="str">
        <f t="shared" si="48"/>
        <v/>
      </c>
      <c r="M123" s="223" t="str">
        <f t="shared" si="48"/>
        <v/>
      </c>
      <c r="N123" s="223" t="str">
        <f t="shared" si="48"/>
        <v/>
      </c>
      <c r="O123" s="223" t="str">
        <f t="shared" si="48"/>
        <v/>
      </c>
      <c r="P123" s="223" t="str">
        <f t="shared" si="48"/>
        <v/>
      </c>
      <c r="Q123" s="223" t="str">
        <f t="shared" si="48"/>
        <v/>
      </c>
      <c r="R123" s="223" t="str">
        <f t="shared" si="48"/>
        <v/>
      </c>
      <c r="S123" s="223" t="str">
        <f t="shared" si="48"/>
        <v/>
      </c>
      <c r="T123" s="223" t="str">
        <f t="shared" si="48"/>
        <v/>
      </c>
      <c r="U123" s="223" t="str">
        <f t="shared" si="49"/>
        <v/>
      </c>
      <c r="V123" s="223" t="str">
        <f t="shared" si="49"/>
        <v/>
      </c>
      <c r="W123" s="223" t="str">
        <f t="shared" si="49"/>
        <v/>
      </c>
      <c r="X123" s="223" t="str">
        <f t="shared" si="49"/>
        <v/>
      </c>
      <c r="Y123" s="223" t="str">
        <f t="shared" si="49"/>
        <v/>
      </c>
      <c r="Z123" s="223" t="str">
        <f t="shared" si="49"/>
        <v/>
      </c>
      <c r="AA123" s="223" t="str">
        <f t="shared" si="49"/>
        <v/>
      </c>
      <c r="AB123" s="223" t="str">
        <f t="shared" si="49"/>
        <v/>
      </c>
      <c r="AC123" s="223" t="str">
        <f t="shared" si="49"/>
        <v/>
      </c>
      <c r="AD123" s="223" t="str">
        <f t="shared" si="49"/>
        <v/>
      </c>
      <c r="AE123" s="223" t="str">
        <f t="shared" si="50"/>
        <v/>
      </c>
      <c r="AF123" s="223" t="str">
        <f t="shared" si="50"/>
        <v/>
      </c>
      <c r="AG123" s="223" t="str">
        <f t="shared" si="50"/>
        <v/>
      </c>
      <c r="AH123" s="223" t="str">
        <f t="shared" si="50"/>
        <v/>
      </c>
      <c r="AI123" s="223" t="str">
        <f t="shared" si="50"/>
        <v/>
      </c>
      <c r="AJ123" s="223" t="str">
        <f t="shared" si="50"/>
        <v/>
      </c>
      <c r="AK123" s="223" t="str">
        <f t="shared" si="50"/>
        <v/>
      </c>
      <c r="AL123" s="223" t="str">
        <f t="shared" si="50"/>
        <v/>
      </c>
      <c r="AM123" s="223" t="str">
        <f t="shared" si="50"/>
        <v/>
      </c>
      <c r="AN123" s="223" t="str">
        <f t="shared" si="50"/>
        <v/>
      </c>
      <c r="AO123" s="222"/>
      <c r="AP123" s="223" t="str">
        <f t="shared" si="42"/>
        <v/>
      </c>
      <c r="AQ123" s="222"/>
      <c r="AR123" s="223">
        <f t="shared" si="43"/>
        <v>0</v>
      </c>
      <c r="AS123" s="222"/>
      <c r="AT123" s="223" t="str">
        <f t="shared" si="44"/>
        <v/>
      </c>
      <c r="AV123" s="131">
        <v>84</v>
      </c>
      <c r="AW123" s="126" t="b">
        <f t="shared" si="39"/>
        <v>0</v>
      </c>
      <c r="AX123" s="214" t="str">
        <f>IF(AW123,MATCH(AV123,'05_DPS_Input'!$AK$12:$AK$111,0),"")</f>
        <v/>
      </c>
      <c r="AY123" s="131"/>
      <c r="AZ123" s="131"/>
      <c r="BC123" s="21"/>
    </row>
    <row r="124" spans="1:55" ht="20.100000000000001" hidden="1" customHeight="1" x14ac:dyDescent="0.3">
      <c r="A124" s="149" t="str">
        <f t="shared" si="40"/>
        <v>H</v>
      </c>
      <c r="B124" s="156" t="b">
        <f t="shared" si="41"/>
        <v>0</v>
      </c>
      <c r="C124" s="188" t="s">
        <v>386</v>
      </c>
      <c r="G124" s="226" t="str">
        <f>IF($AW124,INDEX('05_DPS_Input'!H$12:H$111,$AX124),"")</f>
        <v/>
      </c>
      <c r="H124" s="226" t="str">
        <f>IF($AW124,INDEX('05_DPS_Input'!I$12:I$111,$AX124),"")</f>
        <v/>
      </c>
      <c r="I124" s="228" t="str">
        <f>IF($AW124,INDEX('05_DPS_Input'!M$12:M$111,$AX124),"")</f>
        <v/>
      </c>
      <c r="J124" s="222"/>
      <c r="K124" s="223" t="str">
        <f t="shared" si="48"/>
        <v/>
      </c>
      <c r="L124" s="223" t="str">
        <f t="shared" si="48"/>
        <v/>
      </c>
      <c r="M124" s="223" t="str">
        <f t="shared" si="48"/>
        <v/>
      </c>
      <c r="N124" s="223" t="str">
        <f t="shared" si="48"/>
        <v/>
      </c>
      <c r="O124" s="223" t="str">
        <f t="shared" si="48"/>
        <v/>
      </c>
      <c r="P124" s="223" t="str">
        <f t="shared" si="48"/>
        <v/>
      </c>
      <c r="Q124" s="223" t="str">
        <f t="shared" si="48"/>
        <v/>
      </c>
      <c r="R124" s="223" t="str">
        <f t="shared" si="48"/>
        <v/>
      </c>
      <c r="S124" s="223" t="str">
        <f t="shared" si="48"/>
        <v/>
      </c>
      <c r="T124" s="223" t="str">
        <f t="shared" si="48"/>
        <v/>
      </c>
      <c r="U124" s="223" t="str">
        <f t="shared" si="49"/>
        <v/>
      </c>
      <c r="V124" s="223" t="str">
        <f t="shared" si="49"/>
        <v/>
      </c>
      <c r="W124" s="223" t="str">
        <f t="shared" si="49"/>
        <v/>
      </c>
      <c r="X124" s="223" t="str">
        <f t="shared" si="49"/>
        <v/>
      </c>
      <c r="Y124" s="223" t="str">
        <f t="shared" si="49"/>
        <v/>
      </c>
      <c r="Z124" s="223" t="str">
        <f t="shared" si="49"/>
        <v/>
      </c>
      <c r="AA124" s="223" t="str">
        <f t="shared" si="49"/>
        <v/>
      </c>
      <c r="AB124" s="223" t="str">
        <f t="shared" si="49"/>
        <v/>
      </c>
      <c r="AC124" s="223" t="str">
        <f t="shared" si="49"/>
        <v/>
      </c>
      <c r="AD124" s="223" t="str">
        <f t="shared" si="49"/>
        <v/>
      </c>
      <c r="AE124" s="223" t="str">
        <f t="shared" si="50"/>
        <v/>
      </c>
      <c r="AF124" s="223" t="str">
        <f t="shared" si="50"/>
        <v/>
      </c>
      <c r="AG124" s="223" t="str">
        <f t="shared" si="50"/>
        <v/>
      </c>
      <c r="AH124" s="223" t="str">
        <f t="shared" si="50"/>
        <v/>
      </c>
      <c r="AI124" s="223" t="str">
        <f t="shared" si="50"/>
        <v/>
      </c>
      <c r="AJ124" s="223" t="str">
        <f t="shared" si="50"/>
        <v/>
      </c>
      <c r="AK124" s="223" t="str">
        <f t="shared" si="50"/>
        <v/>
      </c>
      <c r="AL124" s="223" t="str">
        <f t="shared" si="50"/>
        <v/>
      </c>
      <c r="AM124" s="223" t="str">
        <f t="shared" si="50"/>
        <v/>
      </c>
      <c r="AN124" s="223" t="str">
        <f t="shared" si="50"/>
        <v/>
      </c>
      <c r="AO124" s="222"/>
      <c r="AP124" s="223" t="str">
        <f t="shared" si="42"/>
        <v/>
      </c>
      <c r="AQ124" s="222"/>
      <c r="AR124" s="223">
        <f t="shared" si="43"/>
        <v>0</v>
      </c>
      <c r="AS124" s="222"/>
      <c r="AT124" s="223" t="str">
        <f t="shared" si="44"/>
        <v/>
      </c>
      <c r="AV124" s="131">
        <v>85</v>
      </c>
      <c r="AW124" s="126" t="b">
        <f t="shared" si="39"/>
        <v>0</v>
      </c>
      <c r="AX124" s="214" t="str">
        <f>IF(AW124,MATCH(AV124,'05_DPS_Input'!$AK$12:$AK$111,0),"")</f>
        <v/>
      </c>
      <c r="AY124" s="131"/>
      <c r="AZ124" s="131"/>
      <c r="BC124" s="21"/>
    </row>
    <row r="125" spans="1:55" ht="20.100000000000001" hidden="1" customHeight="1" x14ac:dyDescent="0.3">
      <c r="A125" s="149" t="str">
        <f t="shared" si="40"/>
        <v>H</v>
      </c>
      <c r="B125" s="156" t="b">
        <f t="shared" si="41"/>
        <v>0</v>
      </c>
      <c r="C125" s="188" t="s">
        <v>386</v>
      </c>
      <c r="G125" s="226" t="str">
        <f>IF($AW125,INDEX('05_DPS_Input'!H$12:H$111,$AX125),"")</f>
        <v/>
      </c>
      <c r="H125" s="226" t="str">
        <f>IF($AW125,INDEX('05_DPS_Input'!I$12:I$111,$AX125),"")</f>
        <v/>
      </c>
      <c r="I125" s="228" t="str">
        <f>IF($AW125,INDEX('05_DPS_Input'!M$12:M$111,$AX125),"")</f>
        <v/>
      </c>
      <c r="J125" s="222"/>
      <c r="K125" s="223" t="str">
        <f t="shared" si="48"/>
        <v/>
      </c>
      <c r="L125" s="223" t="str">
        <f t="shared" si="48"/>
        <v/>
      </c>
      <c r="M125" s="223" t="str">
        <f t="shared" si="48"/>
        <v/>
      </c>
      <c r="N125" s="223" t="str">
        <f t="shared" si="48"/>
        <v/>
      </c>
      <c r="O125" s="223" t="str">
        <f t="shared" si="48"/>
        <v/>
      </c>
      <c r="P125" s="223" t="str">
        <f t="shared" si="48"/>
        <v/>
      </c>
      <c r="Q125" s="223" t="str">
        <f t="shared" si="48"/>
        <v/>
      </c>
      <c r="R125" s="223" t="str">
        <f t="shared" si="48"/>
        <v/>
      </c>
      <c r="S125" s="223" t="str">
        <f t="shared" si="48"/>
        <v/>
      </c>
      <c r="T125" s="223" t="str">
        <f t="shared" si="48"/>
        <v/>
      </c>
      <c r="U125" s="223" t="str">
        <f t="shared" si="49"/>
        <v/>
      </c>
      <c r="V125" s="223" t="str">
        <f t="shared" si="49"/>
        <v/>
      </c>
      <c r="W125" s="223" t="str">
        <f t="shared" si="49"/>
        <v/>
      </c>
      <c r="X125" s="223" t="str">
        <f t="shared" si="49"/>
        <v/>
      </c>
      <c r="Y125" s="223" t="str">
        <f t="shared" si="49"/>
        <v/>
      </c>
      <c r="Z125" s="223" t="str">
        <f t="shared" si="49"/>
        <v/>
      </c>
      <c r="AA125" s="223" t="str">
        <f t="shared" si="49"/>
        <v/>
      </c>
      <c r="AB125" s="223" t="str">
        <f t="shared" si="49"/>
        <v/>
      </c>
      <c r="AC125" s="223" t="str">
        <f t="shared" si="49"/>
        <v/>
      </c>
      <c r="AD125" s="223" t="str">
        <f t="shared" si="49"/>
        <v/>
      </c>
      <c r="AE125" s="223" t="str">
        <f t="shared" si="50"/>
        <v/>
      </c>
      <c r="AF125" s="223" t="str">
        <f t="shared" si="50"/>
        <v/>
      </c>
      <c r="AG125" s="223" t="str">
        <f t="shared" si="50"/>
        <v/>
      </c>
      <c r="AH125" s="223" t="str">
        <f t="shared" si="50"/>
        <v/>
      </c>
      <c r="AI125" s="223" t="str">
        <f t="shared" si="50"/>
        <v/>
      </c>
      <c r="AJ125" s="223" t="str">
        <f t="shared" si="50"/>
        <v/>
      </c>
      <c r="AK125" s="223" t="str">
        <f t="shared" si="50"/>
        <v/>
      </c>
      <c r="AL125" s="223" t="str">
        <f t="shared" si="50"/>
        <v/>
      </c>
      <c r="AM125" s="223" t="str">
        <f t="shared" si="50"/>
        <v/>
      </c>
      <c r="AN125" s="223" t="str">
        <f t="shared" si="50"/>
        <v/>
      </c>
      <c r="AO125" s="222"/>
      <c r="AP125" s="223" t="str">
        <f t="shared" si="42"/>
        <v/>
      </c>
      <c r="AQ125" s="222"/>
      <c r="AR125" s="223">
        <f t="shared" si="43"/>
        <v>0</v>
      </c>
      <c r="AS125" s="222"/>
      <c r="AT125" s="223" t="str">
        <f t="shared" si="44"/>
        <v/>
      </c>
      <c r="AV125" s="131">
        <v>86</v>
      </c>
      <c r="AW125" s="126" t="b">
        <f t="shared" si="39"/>
        <v>0</v>
      </c>
      <c r="AX125" s="214" t="str">
        <f>IF(AW125,MATCH(AV125,'05_DPS_Input'!$AK$12:$AK$111,0),"")</f>
        <v/>
      </c>
      <c r="AY125" s="131"/>
      <c r="AZ125" s="131"/>
      <c r="BC125" s="21"/>
    </row>
    <row r="126" spans="1:55" ht="20.100000000000001" hidden="1" customHeight="1" x14ac:dyDescent="0.3">
      <c r="A126" s="149" t="str">
        <f t="shared" si="40"/>
        <v>H</v>
      </c>
      <c r="B126" s="156" t="b">
        <f t="shared" si="41"/>
        <v>0</v>
      </c>
      <c r="C126" s="188" t="s">
        <v>386</v>
      </c>
      <c r="G126" s="226" t="str">
        <f>IF($AW126,INDEX('05_DPS_Input'!H$12:H$111,$AX126),"")</f>
        <v/>
      </c>
      <c r="H126" s="226" t="str">
        <f>IF($AW126,INDEX('05_DPS_Input'!I$12:I$111,$AX126),"")</f>
        <v/>
      </c>
      <c r="I126" s="228" t="str">
        <f>IF($AW126,INDEX('05_DPS_Input'!M$12:M$111,$AX126),"")</f>
        <v/>
      </c>
      <c r="J126" s="222"/>
      <c r="K126" s="223" t="str">
        <f t="shared" si="48"/>
        <v/>
      </c>
      <c r="L126" s="223" t="str">
        <f t="shared" si="48"/>
        <v/>
      </c>
      <c r="M126" s="223" t="str">
        <f t="shared" si="48"/>
        <v/>
      </c>
      <c r="N126" s="223" t="str">
        <f t="shared" si="48"/>
        <v/>
      </c>
      <c r="O126" s="223" t="str">
        <f t="shared" si="48"/>
        <v/>
      </c>
      <c r="P126" s="223" t="str">
        <f t="shared" si="48"/>
        <v/>
      </c>
      <c r="Q126" s="223" t="str">
        <f t="shared" si="48"/>
        <v/>
      </c>
      <c r="R126" s="223" t="str">
        <f t="shared" si="48"/>
        <v/>
      </c>
      <c r="S126" s="223" t="str">
        <f t="shared" si="48"/>
        <v/>
      </c>
      <c r="T126" s="223" t="str">
        <f t="shared" si="48"/>
        <v/>
      </c>
      <c r="U126" s="223" t="str">
        <f t="shared" si="49"/>
        <v/>
      </c>
      <c r="V126" s="223" t="str">
        <f t="shared" si="49"/>
        <v/>
      </c>
      <c r="W126" s="223" t="str">
        <f t="shared" si="49"/>
        <v/>
      </c>
      <c r="X126" s="223" t="str">
        <f t="shared" si="49"/>
        <v/>
      </c>
      <c r="Y126" s="223" t="str">
        <f t="shared" si="49"/>
        <v/>
      </c>
      <c r="Z126" s="223" t="str">
        <f t="shared" si="49"/>
        <v/>
      </c>
      <c r="AA126" s="223" t="str">
        <f t="shared" si="49"/>
        <v/>
      </c>
      <c r="AB126" s="223" t="str">
        <f t="shared" si="49"/>
        <v/>
      </c>
      <c r="AC126" s="223" t="str">
        <f t="shared" si="49"/>
        <v/>
      </c>
      <c r="AD126" s="223" t="str">
        <f t="shared" si="49"/>
        <v/>
      </c>
      <c r="AE126" s="223" t="str">
        <f t="shared" si="50"/>
        <v/>
      </c>
      <c r="AF126" s="223" t="str">
        <f t="shared" si="50"/>
        <v/>
      </c>
      <c r="AG126" s="223" t="str">
        <f t="shared" si="50"/>
        <v/>
      </c>
      <c r="AH126" s="223" t="str">
        <f t="shared" si="50"/>
        <v/>
      </c>
      <c r="AI126" s="223" t="str">
        <f t="shared" si="50"/>
        <v/>
      </c>
      <c r="AJ126" s="223" t="str">
        <f t="shared" si="50"/>
        <v/>
      </c>
      <c r="AK126" s="223" t="str">
        <f t="shared" si="50"/>
        <v/>
      </c>
      <c r="AL126" s="223" t="str">
        <f t="shared" si="50"/>
        <v/>
      </c>
      <c r="AM126" s="223" t="str">
        <f t="shared" si="50"/>
        <v/>
      </c>
      <c r="AN126" s="223" t="str">
        <f t="shared" si="50"/>
        <v/>
      </c>
      <c r="AO126" s="222"/>
      <c r="AP126" s="223" t="str">
        <f t="shared" si="42"/>
        <v/>
      </c>
      <c r="AQ126" s="222"/>
      <c r="AR126" s="223">
        <f t="shared" si="43"/>
        <v>0</v>
      </c>
      <c r="AS126" s="222"/>
      <c r="AT126" s="223" t="str">
        <f t="shared" si="44"/>
        <v/>
      </c>
      <c r="AV126" s="131">
        <v>87</v>
      </c>
      <c r="AW126" s="126" t="b">
        <f t="shared" si="39"/>
        <v>0</v>
      </c>
      <c r="AX126" s="214" t="str">
        <f>IF(AW126,MATCH(AV126,'05_DPS_Input'!$AK$12:$AK$111,0),"")</f>
        <v/>
      </c>
      <c r="AY126" s="131"/>
      <c r="AZ126" s="131"/>
      <c r="BC126" s="21"/>
    </row>
    <row r="127" spans="1:55" ht="20.100000000000001" hidden="1" customHeight="1" x14ac:dyDescent="0.3">
      <c r="A127" s="149" t="str">
        <f t="shared" si="40"/>
        <v>H</v>
      </c>
      <c r="B127" s="156" t="b">
        <f t="shared" si="41"/>
        <v>0</v>
      </c>
      <c r="C127" s="188" t="s">
        <v>386</v>
      </c>
      <c r="G127" s="226" t="str">
        <f>IF($AW127,INDEX('05_DPS_Input'!H$12:H$111,$AX127),"")</f>
        <v/>
      </c>
      <c r="H127" s="226" t="str">
        <f>IF($AW127,INDEX('05_DPS_Input'!I$12:I$111,$AX127),"")</f>
        <v/>
      </c>
      <c r="I127" s="228" t="str">
        <f>IF($AW127,INDEX('05_DPS_Input'!M$12:M$111,$AX127),"")</f>
        <v/>
      </c>
      <c r="J127" s="222"/>
      <c r="K127" s="223" t="str">
        <f t="shared" si="48"/>
        <v/>
      </c>
      <c r="L127" s="223" t="str">
        <f t="shared" si="48"/>
        <v/>
      </c>
      <c r="M127" s="223" t="str">
        <f t="shared" si="48"/>
        <v/>
      </c>
      <c r="N127" s="223" t="str">
        <f t="shared" si="48"/>
        <v/>
      </c>
      <c r="O127" s="223" t="str">
        <f t="shared" si="48"/>
        <v/>
      </c>
      <c r="P127" s="223" t="str">
        <f t="shared" si="48"/>
        <v/>
      </c>
      <c r="Q127" s="223" t="str">
        <f t="shared" si="48"/>
        <v/>
      </c>
      <c r="R127" s="223" t="str">
        <f t="shared" si="48"/>
        <v/>
      </c>
      <c r="S127" s="223" t="str">
        <f t="shared" si="48"/>
        <v/>
      </c>
      <c r="T127" s="223" t="str">
        <f t="shared" si="48"/>
        <v/>
      </c>
      <c r="U127" s="223" t="str">
        <f t="shared" si="49"/>
        <v/>
      </c>
      <c r="V127" s="223" t="str">
        <f t="shared" si="49"/>
        <v/>
      </c>
      <c r="W127" s="223" t="str">
        <f t="shared" si="49"/>
        <v/>
      </c>
      <c r="X127" s="223" t="str">
        <f t="shared" si="49"/>
        <v/>
      </c>
      <c r="Y127" s="223" t="str">
        <f t="shared" si="49"/>
        <v/>
      </c>
      <c r="Z127" s="223" t="str">
        <f t="shared" si="49"/>
        <v/>
      </c>
      <c r="AA127" s="223" t="str">
        <f t="shared" si="49"/>
        <v/>
      </c>
      <c r="AB127" s="223" t="str">
        <f t="shared" si="49"/>
        <v/>
      </c>
      <c r="AC127" s="223" t="str">
        <f t="shared" si="49"/>
        <v/>
      </c>
      <c r="AD127" s="223" t="str">
        <f t="shared" si="49"/>
        <v/>
      </c>
      <c r="AE127" s="223" t="str">
        <f t="shared" si="50"/>
        <v/>
      </c>
      <c r="AF127" s="223" t="str">
        <f t="shared" si="50"/>
        <v/>
      </c>
      <c r="AG127" s="223" t="str">
        <f t="shared" si="50"/>
        <v/>
      </c>
      <c r="AH127" s="223" t="str">
        <f t="shared" si="50"/>
        <v/>
      </c>
      <c r="AI127" s="223" t="str">
        <f t="shared" si="50"/>
        <v/>
      </c>
      <c r="AJ127" s="223" t="str">
        <f t="shared" si="50"/>
        <v/>
      </c>
      <c r="AK127" s="223" t="str">
        <f t="shared" si="50"/>
        <v/>
      </c>
      <c r="AL127" s="223" t="str">
        <f t="shared" si="50"/>
        <v/>
      </c>
      <c r="AM127" s="223" t="str">
        <f t="shared" si="50"/>
        <v/>
      </c>
      <c r="AN127" s="223" t="str">
        <f t="shared" si="50"/>
        <v/>
      </c>
      <c r="AO127" s="222"/>
      <c r="AP127" s="223" t="str">
        <f t="shared" si="42"/>
        <v/>
      </c>
      <c r="AQ127" s="222"/>
      <c r="AR127" s="223">
        <f t="shared" si="43"/>
        <v>0</v>
      </c>
      <c r="AS127" s="222"/>
      <c r="AT127" s="223" t="str">
        <f t="shared" si="44"/>
        <v/>
      </c>
      <c r="AV127" s="131">
        <v>88</v>
      </c>
      <c r="AW127" s="126" t="b">
        <f t="shared" si="39"/>
        <v>0</v>
      </c>
      <c r="AX127" s="214" t="str">
        <f>IF(AW127,MATCH(AV127,'05_DPS_Input'!$AK$12:$AK$111,0),"")</f>
        <v/>
      </c>
      <c r="AY127" s="131"/>
      <c r="AZ127" s="131"/>
      <c r="BC127" s="21"/>
    </row>
    <row r="128" spans="1:55" ht="20.100000000000001" hidden="1" customHeight="1" x14ac:dyDescent="0.3">
      <c r="A128" s="149" t="str">
        <f t="shared" si="40"/>
        <v>H</v>
      </c>
      <c r="B128" s="156" t="b">
        <f t="shared" si="41"/>
        <v>0</v>
      </c>
      <c r="C128" s="188" t="s">
        <v>386</v>
      </c>
      <c r="G128" s="226" t="str">
        <f>IF($AW128,INDEX('05_DPS_Input'!H$12:H$111,$AX128),"")</f>
        <v/>
      </c>
      <c r="H128" s="226" t="str">
        <f>IF($AW128,INDEX('05_DPS_Input'!I$12:I$111,$AX128),"")</f>
        <v/>
      </c>
      <c r="I128" s="228" t="str">
        <f>IF($AW128,INDEX('05_DPS_Input'!M$12:M$111,$AX128),"")</f>
        <v/>
      </c>
      <c r="J128" s="222"/>
      <c r="K128" s="223" t="str">
        <f t="shared" si="48"/>
        <v/>
      </c>
      <c r="L128" s="223" t="str">
        <f t="shared" si="48"/>
        <v/>
      </c>
      <c r="M128" s="223" t="str">
        <f t="shared" si="48"/>
        <v/>
      </c>
      <c r="N128" s="223" t="str">
        <f t="shared" si="48"/>
        <v/>
      </c>
      <c r="O128" s="223" t="str">
        <f t="shared" si="48"/>
        <v/>
      </c>
      <c r="P128" s="223" t="str">
        <f t="shared" si="48"/>
        <v/>
      </c>
      <c r="Q128" s="223" t="str">
        <f t="shared" si="48"/>
        <v/>
      </c>
      <c r="R128" s="223" t="str">
        <f t="shared" si="48"/>
        <v/>
      </c>
      <c r="S128" s="223" t="str">
        <f t="shared" si="48"/>
        <v/>
      </c>
      <c r="T128" s="223" t="str">
        <f t="shared" si="48"/>
        <v/>
      </c>
      <c r="U128" s="223" t="str">
        <f t="shared" si="49"/>
        <v/>
      </c>
      <c r="V128" s="223" t="str">
        <f t="shared" si="49"/>
        <v/>
      </c>
      <c r="W128" s="223" t="str">
        <f t="shared" si="49"/>
        <v/>
      </c>
      <c r="X128" s="223" t="str">
        <f t="shared" si="49"/>
        <v/>
      </c>
      <c r="Y128" s="223" t="str">
        <f t="shared" si="49"/>
        <v/>
      </c>
      <c r="Z128" s="223" t="str">
        <f t="shared" si="49"/>
        <v/>
      </c>
      <c r="AA128" s="223" t="str">
        <f t="shared" si="49"/>
        <v/>
      </c>
      <c r="AB128" s="223" t="str">
        <f t="shared" si="49"/>
        <v/>
      </c>
      <c r="AC128" s="223" t="str">
        <f t="shared" si="49"/>
        <v/>
      </c>
      <c r="AD128" s="223" t="str">
        <f t="shared" si="49"/>
        <v/>
      </c>
      <c r="AE128" s="223" t="str">
        <f t="shared" si="50"/>
        <v/>
      </c>
      <c r="AF128" s="223" t="str">
        <f t="shared" si="50"/>
        <v/>
      </c>
      <c r="AG128" s="223" t="str">
        <f t="shared" si="50"/>
        <v/>
      </c>
      <c r="AH128" s="223" t="str">
        <f t="shared" si="50"/>
        <v/>
      </c>
      <c r="AI128" s="223" t="str">
        <f t="shared" si="50"/>
        <v/>
      </c>
      <c r="AJ128" s="223" t="str">
        <f t="shared" si="50"/>
        <v/>
      </c>
      <c r="AK128" s="223" t="str">
        <f t="shared" si="50"/>
        <v/>
      </c>
      <c r="AL128" s="223" t="str">
        <f t="shared" si="50"/>
        <v/>
      </c>
      <c r="AM128" s="223" t="str">
        <f t="shared" si="50"/>
        <v/>
      </c>
      <c r="AN128" s="223" t="str">
        <f t="shared" si="50"/>
        <v/>
      </c>
      <c r="AO128" s="222"/>
      <c r="AP128" s="223" t="str">
        <f t="shared" si="42"/>
        <v/>
      </c>
      <c r="AQ128" s="222"/>
      <c r="AR128" s="223">
        <f t="shared" si="43"/>
        <v>0</v>
      </c>
      <c r="AS128" s="222"/>
      <c r="AT128" s="223" t="str">
        <f t="shared" si="44"/>
        <v/>
      </c>
      <c r="AV128" s="131">
        <v>89</v>
      </c>
      <c r="AW128" s="126" t="b">
        <f t="shared" si="39"/>
        <v>0</v>
      </c>
      <c r="AX128" s="214" t="str">
        <f>IF(AW128,MATCH(AV128,'05_DPS_Input'!$AK$12:$AK$111,0),"")</f>
        <v/>
      </c>
      <c r="AY128" s="131"/>
      <c r="AZ128" s="131"/>
      <c r="BC128" s="21"/>
    </row>
    <row r="129" spans="1:55" ht="20.100000000000001" hidden="1" customHeight="1" x14ac:dyDescent="0.3">
      <c r="A129" s="149" t="str">
        <f t="shared" si="40"/>
        <v>H</v>
      </c>
      <c r="B129" s="156" t="b">
        <f t="shared" si="41"/>
        <v>0</v>
      </c>
      <c r="C129" s="188" t="s">
        <v>386</v>
      </c>
      <c r="G129" s="226" t="str">
        <f>IF($AW129,INDEX('05_DPS_Input'!H$12:H$111,$AX129),"")</f>
        <v/>
      </c>
      <c r="H129" s="226" t="str">
        <f>IF($AW129,INDEX('05_DPS_Input'!I$12:I$111,$AX129),"")</f>
        <v/>
      </c>
      <c r="I129" s="228" t="str">
        <f>IF($AW129,INDEX('05_DPS_Input'!M$12:M$111,$AX129),"")</f>
        <v/>
      </c>
      <c r="J129" s="222"/>
      <c r="K129" s="223" t="str">
        <f t="shared" si="48"/>
        <v/>
      </c>
      <c r="L129" s="223" t="str">
        <f t="shared" si="48"/>
        <v/>
      </c>
      <c r="M129" s="223" t="str">
        <f t="shared" si="48"/>
        <v/>
      </c>
      <c r="N129" s="223" t="str">
        <f t="shared" si="48"/>
        <v/>
      </c>
      <c r="O129" s="223" t="str">
        <f t="shared" si="48"/>
        <v/>
      </c>
      <c r="P129" s="223" t="str">
        <f t="shared" si="48"/>
        <v/>
      </c>
      <c r="Q129" s="223" t="str">
        <f t="shared" si="48"/>
        <v/>
      </c>
      <c r="R129" s="223" t="str">
        <f t="shared" si="48"/>
        <v/>
      </c>
      <c r="S129" s="223" t="str">
        <f t="shared" si="48"/>
        <v/>
      </c>
      <c r="T129" s="223" t="str">
        <f t="shared" si="48"/>
        <v/>
      </c>
      <c r="U129" s="223" t="str">
        <f t="shared" si="49"/>
        <v/>
      </c>
      <c r="V129" s="223" t="str">
        <f t="shared" si="49"/>
        <v/>
      </c>
      <c r="W129" s="223" t="str">
        <f t="shared" si="49"/>
        <v/>
      </c>
      <c r="X129" s="223" t="str">
        <f t="shared" si="49"/>
        <v/>
      </c>
      <c r="Y129" s="223" t="str">
        <f t="shared" si="49"/>
        <v/>
      </c>
      <c r="Z129" s="223" t="str">
        <f t="shared" si="49"/>
        <v/>
      </c>
      <c r="AA129" s="223" t="str">
        <f t="shared" si="49"/>
        <v/>
      </c>
      <c r="AB129" s="223" t="str">
        <f t="shared" si="49"/>
        <v/>
      </c>
      <c r="AC129" s="223" t="str">
        <f t="shared" si="49"/>
        <v/>
      </c>
      <c r="AD129" s="223" t="str">
        <f t="shared" si="49"/>
        <v/>
      </c>
      <c r="AE129" s="223" t="str">
        <f t="shared" si="50"/>
        <v/>
      </c>
      <c r="AF129" s="223" t="str">
        <f t="shared" si="50"/>
        <v/>
      </c>
      <c r="AG129" s="223" t="str">
        <f t="shared" si="50"/>
        <v/>
      </c>
      <c r="AH129" s="223" t="str">
        <f t="shared" si="50"/>
        <v/>
      </c>
      <c r="AI129" s="223" t="str">
        <f t="shared" si="50"/>
        <v/>
      </c>
      <c r="AJ129" s="223" t="str">
        <f t="shared" si="50"/>
        <v/>
      </c>
      <c r="AK129" s="223" t="str">
        <f t="shared" si="50"/>
        <v/>
      </c>
      <c r="AL129" s="223" t="str">
        <f t="shared" si="50"/>
        <v/>
      </c>
      <c r="AM129" s="223" t="str">
        <f t="shared" si="50"/>
        <v/>
      </c>
      <c r="AN129" s="223" t="str">
        <f t="shared" si="50"/>
        <v/>
      </c>
      <c r="AO129" s="222"/>
      <c r="AP129" s="223" t="str">
        <f t="shared" si="42"/>
        <v/>
      </c>
      <c r="AQ129" s="222"/>
      <c r="AR129" s="223">
        <f t="shared" si="43"/>
        <v>0</v>
      </c>
      <c r="AS129" s="222"/>
      <c r="AT129" s="223" t="str">
        <f t="shared" si="44"/>
        <v/>
      </c>
      <c r="AV129" s="131">
        <v>90</v>
      </c>
      <c r="AW129" s="126" t="b">
        <f t="shared" si="39"/>
        <v>0</v>
      </c>
      <c r="AX129" s="214" t="str">
        <f>IF(AW129,MATCH(AV129,'05_DPS_Input'!$AK$12:$AK$111,0),"")</f>
        <v/>
      </c>
      <c r="AY129" s="131"/>
      <c r="AZ129" s="131"/>
      <c r="BC129" s="21"/>
    </row>
    <row r="130" spans="1:55" ht="20.100000000000001" hidden="1" customHeight="1" x14ac:dyDescent="0.3">
      <c r="A130" s="149" t="str">
        <f t="shared" si="40"/>
        <v>H</v>
      </c>
      <c r="B130" s="156" t="b">
        <f t="shared" si="41"/>
        <v>0</v>
      </c>
      <c r="C130" s="188" t="s">
        <v>386</v>
      </c>
      <c r="G130" s="226" t="str">
        <f>IF($AW130,INDEX('05_DPS_Input'!H$12:H$111,$AX130),"")</f>
        <v/>
      </c>
      <c r="H130" s="226" t="str">
        <f>IF($AW130,INDEX('05_DPS_Input'!I$12:I$111,$AX130),"")</f>
        <v/>
      </c>
      <c r="I130" s="228" t="str">
        <f>IF($AW130,INDEX('05_DPS_Input'!M$12:M$111,$AX130),"")</f>
        <v/>
      </c>
      <c r="J130" s="222"/>
      <c r="K130" s="223" t="str">
        <f t="shared" si="48"/>
        <v/>
      </c>
      <c r="L130" s="223" t="str">
        <f t="shared" si="48"/>
        <v/>
      </c>
      <c r="M130" s="223" t="str">
        <f t="shared" si="48"/>
        <v/>
      </c>
      <c r="N130" s="223" t="str">
        <f t="shared" si="48"/>
        <v/>
      </c>
      <c r="O130" s="223" t="str">
        <f t="shared" si="48"/>
        <v/>
      </c>
      <c r="P130" s="223" t="str">
        <f t="shared" si="48"/>
        <v/>
      </c>
      <c r="Q130" s="223" t="str">
        <f t="shared" si="48"/>
        <v/>
      </c>
      <c r="R130" s="223" t="str">
        <f t="shared" si="48"/>
        <v/>
      </c>
      <c r="S130" s="223" t="str">
        <f t="shared" si="48"/>
        <v/>
      </c>
      <c r="T130" s="223" t="str">
        <f t="shared" si="48"/>
        <v/>
      </c>
      <c r="U130" s="223" t="str">
        <f t="shared" si="49"/>
        <v/>
      </c>
      <c r="V130" s="223" t="str">
        <f t="shared" si="49"/>
        <v/>
      </c>
      <c r="W130" s="223" t="str">
        <f t="shared" si="49"/>
        <v/>
      </c>
      <c r="X130" s="223" t="str">
        <f t="shared" si="49"/>
        <v/>
      </c>
      <c r="Y130" s="223" t="str">
        <f t="shared" si="49"/>
        <v/>
      </c>
      <c r="Z130" s="223" t="str">
        <f t="shared" si="49"/>
        <v/>
      </c>
      <c r="AA130" s="223" t="str">
        <f t="shared" si="49"/>
        <v/>
      </c>
      <c r="AB130" s="223" t="str">
        <f t="shared" si="49"/>
        <v/>
      </c>
      <c r="AC130" s="223" t="str">
        <f t="shared" si="49"/>
        <v/>
      </c>
      <c r="AD130" s="223" t="str">
        <f t="shared" si="49"/>
        <v/>
      </c>
      <c r="AE130" s="223" t="str">
        <f t="shared" si="50"/>
        <v/>
      </c>
      <c r="AF130" s="223" t="str">
        <f t="shared" si="50"/>
        <v/>
      </c>
      <c r="AG130" s="223" t="str">
        <f t="shared" si="50"/>
        <v/>
      </c>
      <c r="AH130" s="223" t="str">
        <f t="shared" si="50"/>
        <v/>
      </c>
      <c r="AI130" s="223" t="str">
        <f t="shared" si="50"/>
        <v/>
      </c>
      <c r="AJ130" s="223" t="str">
        <f t="shared" si="50"/>
        <v/>
      </c>
      <c r="AK130" s="223" t="str">
        <f t="shared" si="50"/>
        <v/>
      </c>
      <c r="AL130" s="223" t="str">
        <f t="shared" si="50"/>
        <v/>
      </c>
      <c r="AM130" s="223" t="str">
        <f t="shared" si="50"/>
        <v/>
      </c>
      <c r="AN130" s="223" t="str">
        <f t="shared" si="50"/>
        <v/>
      </c>
      <c r="AO130" s="222"/>
      <c r="AP130" s="223" t="str">
        <f t="shared" si="42"/>
        <v/>
      </c>
      <c r="AQ130" s="222"/>
      <c r="AR130" s="223">
        <f t="shared" si="43"/>
        <v>0</v>
      </c>
      <c r="AS130" s="222"/>
      <c r="AT130" s="223" t="str">
        <f t="shared" si="44"/>
        <v/>
      </c>
      <c r="AV130" s="131">
        <v>91</v>
      </c>
      <c r="AW130" s="126" t="b">
        <f t="shared" si="39"/>
        <v>0</v>
      </c>
      <c r="AX130" s="214" t="str">
        <f>IF(AW130,MATCH(AV130,'05_DPS_Input'!$AK$12:$AK$111,0),"")</f>
        <v/>
      </c>
      <c r="AY130" s="131"/>
      <c r="AZ130" s="131"/>
      <c r="BC130" s="21"/>
    </row>
    <row r="131" spans="1:55" ht="20.100000000000001" hidden="1" customHeight="1" x14ac:dyDescent="0.3">
      <c r="A131" s="149" t="str">
        <f t="shared" si="40"/>
        <v>H</v>
      </c>
      <c r="B131" s="156" t="b">
        <f t="shared" si="41"/>
        <v>0</v>
      </c>
      <c r="C131" s="188" t="s">
        <v>386</v>
      </c>
      <c r="G131" s="226" t="str">
        <f>IF($AW131,INDEX('05_DPS_Input'!H$12:H$111,$AX131),"")</f>
        <v/>
      </c>
      <c r="H131" s="226" t="str">
        <f>IF($AW131,INDEX('05_DPS_Input'!I$12:I$111,$AX131),"")</f>
        <v/>
      </c>
      <c r="I131" s="228" t="str">
        <f>IF($AW131,INDEX('05_DPS_Input'!M$12:M$111,$AX131),"")</f>
        <v/>
      </c>
      <c r="J131" s="222"/>
      <c r="K131" s="223" t="str">
        <f t="shared" ref="K131:T139" si="51">IF($I131=2,SUMIF($AY$148:$AY$247,$G131,K$148:K$247),IF($I131=3,SUMIF($AZ$148:$AZ$247,$G131,K$148:K$247),""))</f>
        <v/>
      </c>
      <c r="L131" s="223" t="str">
        <f t="shared" si="51"/>
        <v/>
      </c>
      <c r="M131" s="223" t="str">
        <f t="shared" si="51"/>
        <v/>
      </c>
      <c r="N131" s="223" t="str">
        <f t="shared" si="51"/>
        <v/>
      </c>
      <c r="O131" s="223" t="str">
        <f t="shared" si="51"/>
        <v/>
      </c>
      <c r="P131" s="223" t="str">
        <f t="shared" si="51"/>
        <v/>
      </c>
      <c r="Q131" s="223" t="str">
        <f t="shared" si="51"/>
        <v/>
      </c>
      <c r="R131" s="223" t="str">
        <f t="shared" si="51"/>
        <v/>
      </c>
      <c r="S131" s="223" t="str">
        <f t="shared" si="51"/>
        <v/>
      </c>
      <c r="T131" s="223" t="str">
        <f t="shared" si="51"/>
        <v/>
      </c>
      <c r="U131" s="223" t="str">
        <f t="shared" ref="U131:AD139" si="52">IF($I131=2,SUMIF($AY$148:$AY$247,$G131,U$148:U$247),IF($I131=3,SUMIF($AZ$148:$AZ$247,$G131,U$148:U$247),""))</f>
        <v/>
      </c>
      <c r="V131" s="223" t="str">
        <f t="shared" si="52"/>
        <v/>
      </c>
      <c r="W131" s="223" t="str">
        <f t="shared" si="52"/>
        <v/>
      </c>
      <c r="X131" s="223" t="str">
        <f t="shared" si="52"/>
        <v/>
      </c>
      <c r="Y131" s="223" t="str">
        <f t="shared" si="52"/>
        <v/>
      </c>
      <c r="Z131" s="223" t="str">
        <f t="shared" si="52"/>
        <v/>
      </c>
      <c r="AA131" s="223" t="str">
        <f t="shared" si="52"/>
        <v/>
      </c>
      <c r="AB131" s="223" t="str">
        <f t="shared" si="52"/>
        <v/>
      </c>
      <c r="AC131" s="223" t="str">
        <f t="shared" si="52"/>
        <v/>
      </c>
      <c r="AD131" s="223" t="str">
        <f t="shared" si="52"/>
        <v/>
      </c>
      <c r="AE131" s="223" t="str">
        <f t="shared" ref="AE131:AN139" si="53">IF($I131=2,SUMIF($AY$148:$AY$247,$G131,AE$148:AE$247),IF($I131=3,SUMIF($AZ$148:$AZ$247,$G131,AE$148:AE$247),""))</f>
        <v/>
      </c>
      <c r="AF131" s="223" t="str">
        <f t="shared" si="53"/>
        <v/>
      </c>
      <c r="AG131" s="223" t="str">
        <f t="shared" si="53"/>
        <v/>
      </c>
      <c r="AH131" s="223" t="str">
        <f t="shared" si="53"/>
        <v/>
      </c>
      <c r="AI131" s="223" t="str">
        <f t="shared" si="53"/>
        <v/>
      </c>
      <c r="AJ131" s="223" t="str">
        <f t="shared" si="53"/>
        <v/>
      </c>
      <c r="AK131" s="223" t="str">
        <f t="shared" si="53"/>
        <v/>
      </c>
      <c r="AL131" s="223" t="str">
        <f t="shared" si="53"/>
        <v/>
      </c>
      <c r="AM131" s="223" t="str">
        <f t="shared" si="53"/>
        <v/>
      </c>
      <c r="AN131" s="223" t="str">
        <f t="shared" si="53"/>
        <v/>
      </c>
      <c r="AO131" s="222"/>
      <c r="AP131" s="223" t="str">
        <f t="shared" si="42"/>
        <v/>
      </c>
      <c r="AQ131" s="222"/>
      <c r="AR131" s="223">
        <f t="shared" si="43"/>
        <v>0</v>
      </c>
      <c r="AS131" s="222"/>
      <c r="AT131" s="223" t="str">
        <f t="shared" si="44"/>
        <v/>
      </c>
      <c r="AV131" s="131">
        <v>92</v>
      </c>
      <c r="AW131" s="126" t="b">
        <f t="shared" si="39"/>
        <v>0</v>
      </c>
      <c r="AX131" s="214" t="str">
        <f>IF(AW131,MATCH(AV131,'05_DPS_Input'!$AK$12:$AK$111,0),"")</f>
        <v/>
      </c>
      <c r="AY131" s="131"/>
      <c r="AZ131" s="131"/>
      <c r="BC131" s="21"/>
    </row>
    <row r="132" spans="1:55" ht="20.100000000000001" hidden="1" customHeight="1" x14ac:dyDescent="0.3">
      <c r="A132" s="149" t="str">
        <f t="shared" si="40"/>
        <v>H</v>
      </c>
      <c r="B132" s="156" t="b">
        <f t="shared" si="41"/>
        <v>0</v>
      </c>
      <c r="C132" s="188" t="s">
        <v>386</v>
      </c>
      <c r="G132" s="226" t="str">
        <f>IF($AW132,INDEX('05_DPS_Input'!H$12:H$111,$AX132),"")</f>
        <v/>
      </c>
      <c r="H132" s="226" t="str">
        <f>IF($AW132,INDEX('05_DPS_Input'!I$12:I$111,$AX132),"")</f>
        <v/>
      </c>
      <c r="I132" s="228" t="str">
        <f>IF($AW132,INDEX('05_DPS_Input'!M$12:M$111,$AX132),"")</f>
        <v/>
      </c>
      <c r="J132" s="222"/>
      <c r="K132" s="223" t="str">
        <f t="shared" si="51"/>
        <v/>
      </c>
      <c r="L132" s="223" t="str">
        <f t="shared" si="51"/>
        <v/>
      </c>
      <c r="M132" s="223" t="str">
        <f t="shared" si="51"/>
        <v/>
      </c>
      <c r="N132" s="223" t="str">
        <f t="shared" si="51"/>
        <v/>
      </c>
      <c r="O132" s="223" t="str">
        <f t="shared" si="51"/>
        <v/>
      </c>
      <c r="P132" s="223" t="str">
        <f t="shared" si="51"/>
        <v/>
      </c>
      <c r="Q132" s="223" t="str">
        <f t="shared" si="51"/>
        <v/>
      </c>
      <c r="R132" s="223" t="str">
        <f t="shared" si="51"/>
        <v/>
      </c>
      <c r="S132" s="223" t="str">
        <f t="shared" si="51"/>
        <v/>
      </c>
      <c r="T132" s="223" t="str">
        <f t="shared" si="51"/>
        <v/>
      </c>
      <c r="U132" s="223" t="str">
        <f t="shared" si="52"/>
        <v/>
      </c>
      <c r="V132" s="223" t="str">
        <f t="shared" si="52"/>
        <v/>
      </c>
      <c r="W132" s="223" t="str">
        <f t="shared" si="52"/>
        <v/>
      </c>
      <c r="X132" s="223" t="str">
        <f t="shared" si="52"/>
        <v/>
      </c>
      <c r="Y132" s="223" t="str">
        <f t="shared" si="52"/>
        <v/>
      </c>
      <c r="Z132" s="223" t="str">
        <f t="shared" si="52"/>
        <v/>
      </c>
      <c r="AA132" s="223" t="str">
        <f t="shared" si="52"/>
        <v/>
      </c>
      <c r="AB132" s="223" t="str">
        <f t="shared" si="52"/>
        <v/>
      </c>
      <c r="AC132" s="223" t="str">
        <f t="shared" si="52"/>
        <v/>
      </c>
      <c r="AD132" s="223" t="str">
        <f t="shared" si="52"/>
        <v/>
      </c>
      <c r="AE132" s="223" t="str">
        <f t="shared" si="53"/>
        <v/>
      </c>
      <c r="AF132" s="223" t="str">
        <f t="shared" si="53"/>
        <v/>
      </c>
      <c r="AG132" s="223" t="str">
        <f t="shared" si="53"/>
        <v/>
      </c>
      <c r="AH132" s="223" t="str">
        <f t="shared" si="53"/>
        <v/>
      </c>
      <c r="AI132" s="223" t="str">
        <f t="shared" si="53"/>
        <v/>
      </c>
      <c r="AJ132" s="223" t="str">
        <f t="shared" si="53"/>
        <v/>
      </c>
      <c r="AK132" s="223" t="str">
        <f t="shared" si="53"/>
        <v/>
      </c>
      <c r="AL132" s="223" t="str">
        <f t="shared" si="53"/>
        <v/>
      </c>
      <c r="AM132" s="223" t="str">
        <f t="shared" si="53"/>
        <v/>
      </c>
      <c r="AN132" s="223" t="str">
        <f t="shared" si="53"/>
        <v/>
      </c>
      <c r="AO132" s="222"/>
      <c r="AP132" s="223" t="str">
        <f t="shared" si="42"/>
        <v/>
      </c>
      <c r="AQ132" s="222"/>
      <c r="AR132" s="223">
        <f t="shared" si="43"/>
        <v>0</v>
      </c>
      <c r="AS132" s="222"/>
      <c r="AT132" s="223" t="str">
        <f t="shared" si="44"/>
        <v/>
      </c>
      <c r="AV132" s="131">
        <v>93</v>
      </c>
      <c r="AW132" s="126" t="b">
        <f t="shared" si="39"/>
        <v>0</v>
      </c>
      <c r="AX132" s="214" t="str">
        <f>IF(AW132,MATCH(AV132,'05_DPS_Input'!$AK$12:$AK$111,0),"")</f>
        <v/>
      </c>
      <c r="AY132" s="131"/>
      <c r="AZ132" s="131"/>
      <c r="BC132" s="21"/>
    </row>
    <row r="133" spans="1:55" ht="20.100000000000001" hidden="1" customHeight="1" x14ac:dyDescent="0.3">
      <c r="A133" s="149" t="str">
        <f t="shared" si="40"/>
        <v>H</v>
      </c>
      <c r="B133" s="156" t="b">
        <f t="shared" si="41"/>
        <v>0</v>
      </c>
      <c r="C133" s="188" t="s">
        <v>386</v>
      </c>
      <c r="G133" s="226" t="str">
        <f>IF($AW133,INDEX('05_DPS_Input'!H$12:H$111,$AX133),"")</f>
        <v/>
      </c>
      <c r="H133" s="226" t="str">
        <f>IF($AW133,INDEX('05_DPS_Input'!I$12:I$111,$AX133),"")</f>
        <v/>
      </c>
      <c r="I133" s="228" t="str">
        <f>IF($AW133,INDEX('05_DPS_Input'!M$12:M$111,$AX133),"")</f>
        <v/>
      </c>
      <c r="J133" s="222"/>
      <c r="K133" s="223" t="str">
        <f t="shared" si="51"/>
        <v/>
      </c>
      <c r="L133" s="223" t="str">
        <f t="shared" si="51"/>
        <v/>
      </c>
      <c r="M133" s="223" t="str">
        <f t="shared" si="51"/>
        <v/>
      </c>
      <c r="N133" s="223" t="str">
        <f t="shared" si="51"/>
        <v/>
      </c>
      <c r="O133" s="223" t="str">
        <f t="shared" si="51"/>
        <v/>
      </c>
      <c r="P133" s="223" t="str">
        <f t="shared" si="51"/>
        <v/>
      </c>
      <c r="Q133" s="223" t="str">
        <f t="shared" si="51"/>
        <v/>
      </c>
      <c r="R133" s="223" t="str">
        <f t="shared" si="51"/>
        <v/>
      </c>
      <c r="S133" s="223" t="str">
        <f t="shared" si="51"/>
        <v/>
      </c>
      <c r="T133" s="223" t="str">
        <f t="shared" si="51"/>
        <v/>
      </c>
      <c r="U133" s="223" t="str">
        <f t="shared" si="52"/>
        <v/>
      </c>
      <c r="V133" s="223" t="str">
        <f t="shared" si="52"/>
        <v/>
      </c>
      <c r="W133" s="223" t="str">
        <f t="shared" si="52"/>
        <v/>
      </c>
      <c r="X133" s="223" t="str">
        <f t="shared" si="52"/>
        <v/>
      </c>
      <c r="Y133" s="223" t="str">
        <f t="shared" si="52"/>
        <v/>
      </c>
      <c r="Z133" s="223" t="str">
        <f t="shared" si="52"/>
        <v/>
      </c>
      <c r="AA133" s="223" t="str">
        <f t="shared" si="52"/>
        <v/>
      </c>
      <c r="AB133" s="223" t="str">
        <f t="shared" si="52"/>
        <v/>
      </c>
      <c r="AC133" s="223" t="str">
        <f t="shared" si="52"/>
        <v/>
      </c>
      <c r="AD133" s="223" t="str">
        <f t="shared" si="52"/>
        <v/>
      </c>
      <c r="AE133" s="223" t="str">
        <f t="shared" si="53"/>
        <v/>
      </c>
      <c r="AF133" s="223" t="str">
        <f t="shared" si="53"/>
        <v/>
      </c>
      <c r="AG133" s="223" t="str">
        <f t="shared" si="53"/>
        <v/>
      </c>
      <c r="AH133" s="223" t="str">
        <f t="shared" si="53"/>
        <v/>
      </c>
      <c r="AI133" s="223" t="str">
        <f t="shared" si="53"/>
        <v/>
      </c>
      <c r="AJ133" s="223" t="str">
        <f t="shared" si="53"/>
        <v/>
      </c>
      <c r="AK133" s="223" t="str">
        <f t="shared" si="53"/>
        <v/>
      </c>
      <c r="AL133" s="223" t="str">
        <f t="shared" si="53"/>
        <v/>
      </c>
      <c r="AM133" s="223" t="str">
        <f t="shared" si="53"/>
        <v/>
      </c>
      <c r="AN133" s="223" t="str">
        <f t="shared" si="53"/>
        <v/>
      </c>
      <c r="AO133" s="222"/>
      <c r="AP133" s="223" t="str">
        <f t="shared" si="42"/>
        <v/>
      </c>
      <c r="AQ133" s="222"/>
      <c r="AR133" s="223">
        <f t="shared" si="43"/>
        <v>0</v>
      </c>
      <c r="AS133" s="222"/>
      <c r="AT133" s="223" t="str">
        <f t="shared" si="44"/>
        <v/>
      </c>
      <c r="AV133" s="131">
        <v>94</v>
      </c>
      <c r="AW133" s="126" t="b">
        <f t="shared" si="39"/>
        <v>0</v>
      </c>
      <c r="AX133" s="214" t="str">
        <f>IF(AW133,MATCH(AV133,'05_DPS_Input'!$AK$12:$AK$111,0),"")</f>
        <v/>
      </c>
      <c r="AY133" s="131"/>
      <c r="AZ133" s="131"/>
      <c r="BC133" s="21"/>
    </row>
    <row r="134" spans="1:55" ht="20.100000000000001" hidden="1" customHeight="1" x14ac:dyDescent="0.3">
      <c r="A134" s="149" t="str">
        <f t="shared" si="40"/>
        <v>H</v>
      </c>
      <c r="B134" s="156" t="b">
        <f t="shared" si="41"/>
        <v>0</v>
      </c>
      <c r="C134" s="188" t="s">
        <v>386</v>
      </c>
      <c r="G134" s="226" t="str">
        <f>IF($AW134,INDEX('05_DPS_Input'!H$12:H$111,$AX134),"")</f>
        <v/>
      </c>
      <c r="H134" s="226" t="str">
        <f>IF($AW134,INDEX('05_DPS_Input'!I$12:I$111,$AX134),"")</f>
        <v/>
      </c>
      <c r="I134" s="228" t="str">
        <f>IF($AW134,INDEX('05_DPS_Input'!M$12:M$111,$AX134),"")</f>
        <v/>
      </c>
      <c r="J134" s="222"/>
      <c r="K134" s="223" t="str">
        <f t="shared" si="51"/>
        <v/>
      </c>
      <c r="L134" s="223" t="str">
        <f t="shared" si="51"/>
        <v/>
      </c>
      <c r="M134" s="223" t="str">
        <f t="shared" si="51"/>
        <v/>
      </c>
      <c r="N134" s="223" t="str">
        <f t="shared" si="51"/>
        <v/>
      </c>
      <c r="O134" s="223" t="str">
        <f t="shared" si="51"/>
        <v/>
      </c>
      <c r="P134" s="223" t="str">
        <f t="shared" si="51"/>
        <v/>
      </c>
      <c r="Q134" s="223" t="str">
        <f t="shared" si="51"/>
        <v/>
      </c>
      <c r="R134" s="223" t="str">
        <f t="shared" si="51"/>
        <v/>
      </c>
      <c r="S134" s="223" t="str">
        <f t="shared" si="51"/>
        <v/>
      </c>
      <c r="T134" s="223" t="str">
        <f t="shared" si="51"/>
        <v/>
      </c>
      <c r="U134" s="223" t="str">
        <f t="shared" si="52"/>
        <v/>
      </c>
      <c r="V134" s="223" t="str">
        <f t="shared" si="52"/>
        <v/>
      </c>
      <c r="W134" s="223" t="str">
        <f t="shared" si="52"/>
        <v/>
      </c>
      <c r="X134" s="223" t="str">
        <f t="shared" si="52"/>
        <v/>
      </c>
      <c r="Y134" s="223" t="str">
        <f t="shared" si="52"/>
        <v/>
      </c>
      <c r="Z134" s="223" t="str">
        <f t="shared" si="52"/>
        <v/>
      </c>
      <c r="AA134" s="223" t="str">
        <f t="shared" si="52"/>
        <v/>
      </c>
      <c r="AB134" s="223" t="str">
        <f t="shared" si="52"/>
        <v/>
      </c>
      <c r="AC134" s="223" t="str">
        <f t="shared" si="52"/>
        <v/>
      </c>
      <c r="AD134" s="223" t="str">
        <f t="shared" si="52"/>
        <v/>
      </c>
      <c r="AE134" s="223" t="str">
        <f t="shared" si="53"/>
        <v/>
      </c>
      <c r="AF134" s="223" t="str">
        <f t="shared" si="53"/>
        <v/>
      </c>
      <c r="AG134" s="223" t="str">
        <f t="shared" si="53"/>
        <v/>
      </c>
      <c r="AH134" s="223" t="str">
        <f t="shared" si="53"/>
        <v/>
      </c>
      <c r="AI134" s="223" t="str">
        <f t="shared" si="53"/>
        <v/>
      </c>
      <c r="AJ134" s="223" t="str">
        <f t="shared" si="53"/>
        <v/>
      </c>
      <c r="AK134" s="223" t="str">
        <f t="shared" si="53"/>
        <v/>
      </c>
      <c r="AL134" s="223" t="str">
        <f t="shared" si="53"/>
        <v/>
      </c>
      <c r="AM134" s="223" t="str">
        <f t="shared" si="53"/>
        <v/>
      </c>
      <c r="AN134" s="223" t="str">
        <f t="shared" si="53"/>
        <v/>
      </c>
      <c r="AO134" s="222"/>
      <c r="AP134" s="223" t="str">
        <f t="shared" si="42"/>
        <v/>
      </c>
      <c r="AQ134" s="222"/>
      <c r="AR134" s="223">
        <f t="shared" si="43"/>
        <v>0</v>
      </c>
      <c r="AS134" s="222"/>
      <c r="AT134" s="223" t="str">
        <f t="shared" si="44"/>
        <v/>
      </c>
      <c r="AV134" s="131">
        <v>95</v>
      </c>
      <c r="AW134" s="126" t="b">
        <f t="shared" si="39"/>
        <v>0</v>
      </c>
      <c r="AX134" s="214" t="str">
        <f>IF(AW134,MATCH(AV134,'05_DPS_Input'!$AK$12:$AK$111,0),"")</f>
        <v/>
      </c>
      <c r="AY134" s="131"/>
      <c r="AZ134" s="131"/>
      <c r="BC134" s="21"/>
    </row>
    <row r="135" spans="1:55" ht="20.100000000000001" hidden="1" customHeight="1" x14ac:dyDescent="0.3">
      <c r="A135" s="149" t="str">
        <f t="shared" si="40"/>
        <v>H</v>
      </c>
      <c r="B135" s="156" t="b">
        <f t="shared" si="41"/>
        <v>0</v>
      </c>
      <c r="C135" s="188" t="s">
        <v>386</v>
      </c>
      <c r="G135" s="226" t="str">
        <f>IF($AW135,INDEX('05_DPS_Input'!H$12:H$111,$AX135),"")</f>
        <v/>
      </c>
      <c r="H135" s="226" t="str">
        <f>IF($AW135,INDEX('05_DPS_Input'!I$12:I$111,$AX135),"")</f>
        <v/>
      </c>
      <c r="I135" s="228" t="str">
        <f>IF($AW135,INDEX('05_DPS_Input'!M$12:M$111,$AX135),"")</f>
        <v/>
      </c>
      <c r="J135" s="222"/>
      <c r="K135" s="223" t="str">
        <f t="shared" si="51"/>
        <v/>
      </c>
      <c r="L135" s="223" t="str">
        <f t="shared" si="51"/>
        <v/>
      </c>
      <c r="M135" s="223" t="str">
        <f t="shared" si="51"/>
        <v/>
      </c>
      <c r="N135" s="223" t="str">
        <f t="shared" si="51"/>
        <v/>
      </c>
      <c r="O135" s="223" t="str">
        <f t="shared" si="51"/>
        <v/>
      </c>
      <c r="P135" s="223" t="str">
        <f t="shared" si="51"/>
        <v/>
      </c>
      <c r="Q135" s="223" t="str">
        <f t="shared" si="51"/>
        <v/>
      </c>
      <c r="R135" s="223" t="str">
        <f t="shared" si="51"/>
        <v/>
      </c>
      <c r="S135" s="223" t="str">
        <f t="shared" si="51"/>
        <v/>
      </c>
      <c r="T135" s="223" t="str">
        <f t="shared" si="51"/>
        <v/>
      </c>
      <c r="U135" s="223" t="str">
        <f t="shared" si="52"/>
        <v/>
      </c>
      <c r="V135" s="223" t="str">
        <f t="shared" si="52"/>
        <v/>
      </c>
      <c r="W135" s="223" t="str">
        <f t="shared" si="52"/>
        <v/>
      </c>
      <c r="X135" s="223" t="str">
        <f t="shared" si="52"/>
        <v/>
      </c>
      <c r="Y135" s="223" t="str">
        <f t="shared" si="52"/>
        <v/>
      </c>
      <c r="Z135" s="223" t="str">
        <f t="shared" si="52"/>
        <v/>
      </c>
      <c r="AA135" s="223" t="str">
        <f t="shared" si="52"/>
        <v/>
      </c>
      <c r="AB135" s="223" t="str">
        <f t="shared" si="52"/>
        <v/>
      </c>
      <c r="AC135" s="223" t="str">
        <f t="shared" si="52"/>
        <v/>
      </c>
      <c r="AD135" s="223" t="str">
        <f t="shared" si="52"/>
        <v/>
      </c>
      <c r="AE135" s="223" t="str">
        <f t="shared" si="53"/>
        <v/>
      </c>
      <c r="AF135" s="223" t="str">
        <f t="shared" si="53"/>
        <v/>
      </c>
      <c r="AG135" s="223" t="str">
        <f t="shared" si="53"/>
        <v/>
      </c>
      <c r="AH135" s="223" t="str">
        <f t="shared" si="53"/>
        <v/>
      </c>
      <c r="AI135" s="223" t="str">
        <f t="shared" si="53"/>
        <v/>
      </c>
      <c r="AJ135" s="223" t="str">
        <f t="shared" si="53"/>
        <v/>
      </c>
      <c r="AK135" s="223" t="str">
        <f t="shared" si="53"/>
        <v/>
      </c>
      <c r="AL135" s="223" t="str">
        <f t="shared" si="53"/>
        <v/>
      </c>
      <c r="AM135" s="223" t="str">
        <f t="shared" si="53"/>
        <v/>
      </c>
      <c r="AN135" s="223" t="str">
        <f t="shared" si="53"/>
        <v/>
      </c>
      <c r="AO135" s="222"/>
      <c r="AP135" s="223" t="str">
        <f t="shared" si="42"/>
        <v/>
      </c>
      <c r="AQ135" s="222"/>
      <c r="AR135" s="223">
        <f t="shared" si="43"/>
        <v>0</v>
      </c>
      <c r="AS135" s="222"/>
      <c r="AT135" s="223" t="str">
        <f t="shared" si="44"/>
        <v/>
      </c>
      <c r="AV135" s="131">
        <v>96</v>
      </c>
      <c r="AW135" s="126" t="b">
        <f t="shared" si="39"/>
        <v>0</v>
      </c>
      <c r="AX135" s="214" t="str">
        <f>IF(AW135,MATCH(AV135,'05_DPS_Input'!$AK$12:$AK$111,0),"")</f>
        <v/>
      </c>
      <c r="AY135" s="131"/>
      <c r="AZ135" s="131"/>
      <c r="BC135" s="21"/>
    </row>
    <row r="136" spans="1:55" ht="20.100000000000001" hidden="1" customHeight="1" x14ac:dyDescent="0.3">
      <c r="A136" s="149" t="str">
        <f t="shared" si="40"/>
        <v>H</v>
      </c>
      <c r="B136" s="156" t="b">
        <f t="shared" si="41"/>
        <v>0</v>
      </c>
      <c r="C136" s="188" t="s">
        <v>386</v>
      </c>
      <c r="G136" s="226" t="str">
        <f>IF($AW136,INDEX('05_DPS_Input'!H$12:H$111,$AX136),"")</f>
        <v/>
      </c>
      <c r="H136" s="226" t="str">
        <f>IF($AW136,INDEX('05_DPS_Input'!I$12:I$111,$AX136),"")</f>
        <v/>
      </c>
      <c r="I136" s="228" t="str">
        <f>IF($AW136,INDEX('05_DPS_Input'!M$12:M$111,$AX136),"")</f>
        <v/>
      </c>
      <c r="J136" s="222"/>
      <c r="K136" s="223" t="str">
        <f t="shared" si="51"/>
        <v/>
      </c>
      <c r="L136" s="223" t="str">
        <f t="shared" si="51"/>
        <v/>
      </c>
      <c r="M136" s="223" t="str">
        <f t="shared" si="51"/>
        <v/>
      </c>
      <c r="N136" s="223" t="str">
        <f t="shared" si="51"/>
        <v/>
      </c>
      <c r="O136" s="223" t="str">
        <f t="shared" si="51"/>
        <v/>
      </c>
      <c r="P136" s="223" t="str">
        <f t="shared" si="51"/>
        <v/>
      </c>
      <c r="Q136" s="223" t="str">
        <f t="shared" si="51"/>
        <v/>
      </c>
      <c r="R136" s="223" t="str">
        <f t="shared" si="51"/>
        <v/>
      </c>
      <c r="S136" s="223" t="str">
        <f t="shared" si="51"/>
        <v/>
      </c>
      <c r="T136" s="223" t="str">
        <f t="shared" si="51"/>
        <v/>
      </c>
      <c r="U136" s="223" t="str">
        <f t="shared" si="52"/>
        <v/>
      </c>
      <c r="V136" s="223" t="str">
        <f t="shared" si="52"/>
        <v/>
      </c>
      <c r="W136" s="223" t="str">
        <f t="shared" si="52"/>
        <v/>
      </c>
      <c r="X136" s="223" t="str">
        <f t="shared" si="52"/>
        <v/>
      </c>
      <c r="Y136" s="223" t="str">
        <f t="shared" si="52"/>
        <v/>
      </c>
      <c r="Z136" s="223" t="str">
        <f t="shared" si="52"/>
        <v/>
      </c>
      <c r="AA136" s="223" t="str">
        <f t="shared" si="52"/>
        <v/>
      </c>
      <c r="AB136" s="223" t="str">
        <f t="shared" si="52"/>
        <v/>
      </c>
      <c r="AC136" s="223" t="str">
        <f t="shared" si="52"/>
        <v/>
      </c>
      <c r="AD136" s="223" t="str">
        <f t="shared" si="52"/>
        <v/>
      </c>
      <c r="AE136" s="223" t="str">
        <f t="shared" si="53"/>
        <v/>
      </c>
      <c r="AF136" s="223" t="str">
        <f t="shared" si="53"/>
        <v/>
      </c>
      <c r="AG136" s="223" t="str">
        <f t="shared" si="53"/>
        <v/>
      </c>
      <c r="AH136" s="223" t="str">
        <f t="shared" si="53"/>
        <v/>
      </c>
      <c r="AI136" s="223" t="str">
        <f t="shared" si="53"/>
        <v/>
      </c>
      <c r="AJ136" s="223" t="str">
        <f t="shared" si="53"/>
        <v/>
      </c>
      <c r="AK136" s="223" t="str">
        <f t="shared" si="53"/>
        <v/>
      </c>
      <c r="AL136" s="223" t="str">
        <f t="shared" si="53"/>
        <v/>
      </c>
      <c r="AM136" s="223" t="str">
        <f t="shared" si="53"/>
        <v/>
      </c>
      <c r="AN136" s="223" t="str">
        <f t="shared" si="53"/>
        <v/>
      </c>
      <c r="AO136" s="222"/>
      <c r="AP136" s="223" t="str">
        <f t="shared" si="42"/>
        <v/>
      </c>
      <c r="AQ136" s="222"/>
      <c r="AR136" s="223">
        <f t="shared" si="43"/>
        <v>0</v>
      </c>
      <c r="AS136" s="222"/>
      <c r="AT136" s="223" t="str">
        <f t="shared" si="44"/>
        <v/>
      </c>
      <c r="AV136" s="131">
        <v>97</v>
      </c>
      <c r="AW136" s="126" t="b">
        <f>AV136&lt;=DPSinput_CountRep</f>
        <v>0</v>
      </c>
      <c r="AX136" s="214" t="str">
        <f>IF(AW136,MATCH(AV136,'05_DPS_Input'!$AK$12:$AK$111,0),"")</f>
        <v/>
      </c>
      <c r="AY136" s="131"/>
      <c r="AZ136" s="131"/>
      <c r="BC136" s="21"/>
    </row>
    <row r="137" spans="1:55" ht="20.100000000000001" hidden="1" customHeight="1" x14ac:dyDescent="0.3">
      <c r="A137" s="149" t="str">
        <f t="shared" si="40"/>
        <v>H</v>
      </c>
      <c r="B137" s="156" t="b">
        <f t="shared" si="41"/>
        <v>0</v>
      </c>
      <c r="C137" s="188" t="s">
        <v>386</v>
      </c>
      <c r="G137" s="226" t="str">
        <f>IF($AW137,INDEX('05_DPS_Input'!H$12:H$111,$AX137),"")</f>
        <v/>
      </c>
      <c r="H137" s="226" t="str">
        <f>IF($AW137,INDEX('05_DPS_Input'!I$12:I$111,$AX137),"")</f>
        <v/>
      </c>
      <c r="I137" s="228" t="str">
        <f>IF($AW137,INDEX('05_DPS_Input'!M$12:M$111,$AX137),"")</f>
        <v/>
      </c>
      <c r="J137" s="222"/>
      <c r="K137" s="223" t="str">
        <f t="shared" si="51"/>
        <v/>
      </c>
      <c r="L137" s="223" t="str">
        <f t="shared" si="51"/>
        <v/>
      </c>
      <c r="M137" s="223" t="str">
        <f t="shared" si="51"/>
        <v/>
      </c>
      <c r="N137" s="223" t="str">
        <f t="shared" si="51"/>
        <v/>
      </c>
      <c r="O137" s="223" t="str">
        <f t="shared" si="51"/>
        <v/>
      </c>
      <c r="P137" s="223" t="str">
        <f t="shared" si="51"/>
        <v/>
      </c>
      <c r="Q137" s="223" t="str">
        <f t="shared" si="51"/>
        <v/>
      </c>
      <c r="R137" s="223" t="str">
        <f t="shared" si="51"/>
        <v/>
      </c>
      <c r="S137" s="223" t="str">
        <f t="shared" si="51"/>
        <v/>
      </c>
      <c r="T137" s="223" t="str">
        <f t="shared" si="51"/>
        <v/>
      </c>
      <c r="U137" s="223" t="str">
        <f t="shared" si="52"/>
        <v/>
      </c>
      <c r="V137" s="223" t="str">
        <f t="shared" si="52"/>
        <v/>
      </c>
      <c r="W137" s="223" t="str">
        <f t="shared" si="52"/>
        <v/>
      </c>
      <c r="X137" s="223" t="str">
        <f t="shared" si="52"/>
        <v/>
      </c>
      <c r="Y137" s="223" t="str">
        <f t="shared" si="52"/>
        <v/>
      </c>
      <c r="Z137" s="223" t="str">
        <f t="shared" si="52"/>
        <v/>
      </c>
      <c r="AA137" s="223" t="str">
        <f t="shared" si="52"/>
        <v/>
      </c>
      <c r="AB137" s="223" t="str">
        <f t="shared" si="52"/>
        <v/>
      </c>
      <c r="AC137" s="223" t="str">
        <f t="shared" si="52"/>
        <v/>
      </c>
      <c r="AD137" s="223" t="str">
        <f t="shared" si="52"/>
        <v/>
      </c>
      <c r="AE137" s="223" t="str">
        <f t="shared" si="53"/>
        <v/>
      </c>
      <c r="AF137" s="223" t="str">
        <f t="shared" si="53"/>
        <v/>
      </c>
      <c r="AG137" s="223" t="str">
        <f t="shared" si="53"/>
        <v/>
      </c>
      <c r="AH137" s="223" t="str">
        <f t="shared" si="53"/>
        <v/>
      </c>
      <c r="AI137" s="223" t="str">
        <f t="shared" si="53"/>
        <v/>
      </c>
      <c r="AJ137" s="223" t="str">
        <f t="shared" si="53"/>
        <v/>
      </c>
      <c r="AK137" s="223" t="str">
        <f t="shared" si="53"/>
        <v/>
      </c>
      <c r="AL137" s="223" t="str">
        <f t="shared" si="53"/>
        <v/>
      </c>
      <c r="AM137" s="223" t="str">
        <f t="shared" si="53"/>
        <v/>
      </c>
      <c r="AN137" s="223" t="str">
        <f t="shared" si="53"/>
        <v/>
      </c>
      <c r="AO137" s="222"/>
      <c r="AP137" s="223" t="str">
        <f t="shared" si="42"/>
        <v/>
      </c>
      <c r="AQ137" s="222"/>
      <c r="AR137" s="223">
        <f t="shared" si="43"/>
        <v>0</v>
      </c>
      <c r="AS137" s="222"/>
      <c r="AT137" s="223" t="str">
        <f t="shared" si="44"/>
        <v/>
      </c>
      <c r="AV137" s="131">
        <v>98</v>
      </c>
      <c r="AW137" s="126" t="b">
        <f>AV137&lt;=DPSinput_CountRep</f>
        <v>0</v>
      </c>
      <c r="AX137" s="214" t="str">
        <f>IF(AW137,MATCH(AV137,'05_DPS_Input'!$AK$12:$AK$111,0),"")</f>
        <v/>
      </c>
      <c r="AY137" s="131"/>
      <c r="AZ137" s="131"/>
      <c r="BC137" s="21"/>
    </row>
    <row r="138" spans="1:55" ht="20.100000000000001" hidden="1" customHeight="1" x14ac:dyDescent="0.3">
      <c r="A138" s="149" t="str">
        <f t="shared" si="40"/>
        <v>H</v>
      </c>
      <c r="B138" s="156" t="b">
        <f t="shared" si="41"/>
        <v>0</v>
      </c>
      <c r="C138" s="188" t="s">
        <v>386</v>
      </c>
      <c r="G138" s="226" t="str">
        <f>IF($AW138,INDEX('05_DPS_Input'!H$12:H$111,$AX138),"")</f>
        <v/>
      </c>
      <c r="H138" s="226" t="str">
        <f>IF($AW138,INDEX('05_DPS_Input'!I$12:I$111,$AX138),"")</f>
        <v/>
      </c>
      <c r="I138" s="228" t="str">
        <f>IF($AW138,INDEX('05_DPS_Input'!M$12:M$111,$AX138),"")</f>
        <v/>
      </c>
      <c r="J138" s="222"/>
      <c r="K138" s="223" t="str">
        <f t="shared" si="51"/>
        <v/>
      </c>
      <c r="L138" s="223" t="str">
        <f t="shared" si="51"/>
        <v/>
      </c>
      <c r="M138" s="223" t="str">
        <f t="shared" si="51"/>
        <v/>
      </c>
      <c r="N138" s="223" t="str">
        <f t="shared" si="51"/>
        <v/>
      </c>
      <c r="O138" s="223" t="str">
        <f t="shared" si="51"/>
        <v/>
      </c>
      <c r="P138" s="223" t="str">
        <f t="shared" si="51"/>
        <v/>
      </c>
      <c r="Q138" s="223" t="str">
        <f t="shared" si="51"/>
        <v/>
      </c>
      <c r="R138" s="223" t="str">
        <f t="shared" si="51"/>
        <v/>
      </c>
      <c r="S138" s="223" t="str">
        <f t="shared" si="51"/>
        <v/>
      </c>
      <c r="T138" s="223" t="str">
        <f t="shared" si="51"/>
        <v/>
      </c>
      <c r="U138" s="223" t="str">
        <f t="shared" si="52"/>
        <v/>
      </c>
      <c r="V138" s="223" t="str">
        <f t="shared" si="52"/>
        <v/>
      </c>
      <c r="W138" s="223" t="str">
        <f t="shared" si="52"/>
        <v/>
      </c>
      <c r="X138" s="223" t="str">
        <f t="shared" si="52"/>
        <v/>
      </c>
      <c r="Y138" s="223" t="str">
        <f t="shared" si="52"/>
        <v/>
      </c>
      <c r="Z138" s="223" t="str">
        <f t="shared" si="52"/>
        <v/>
      </c>
      <c r="AA138" s="223" t="str">
        <f t="shared" si="52"/>
        <v/>
      </c>
      <c r="AB138" s="223" t="str">
        <f t="shared" si="52"/>
        <v/>
      </c>
      <c r="AC138" s="223" t="str">
        <f t="shared" si="52"/>
        <v/>
      </c>
      <c r="AD138" s="223" t="str">
        <f t="shared" si="52"/>
        <v/>
      </c>
      <c r="AE138" s="223" t="str">
        <f t="shared" si="53"/>
        <v/>
      </c>
      <c r="AF138" s="223" t="str">
        <f t="shared" si="53"/>
        <v/>
      </c>
      <c r="AG138" s="223" t="str">
        <f t="shared" si="53"/>
        <v/>
      </c>
      <c r="AH138" s="223" t="str">
        <f t="shared" si="53"/>
        <v/>
      </c>
      <c r="AI138" s="223" t="str">
        <f t="shared" si="53"/>
        <v/>
      </c>
      <c r="AJ138" s="223" t="str">
        <f t="shared" si="53"/>
        <v/>
      </c>
      <c r="AK138" s="223" t="str">
        <f t="shared" si="53"/>
        <v/>
      </c>
      <c r="AL138" s="223" t="str">
        <f t="shared" si="53"/>
        <v/>
      </c>
      <c r="AM138" s="223" t="str">
        <f t="shared" si="53"/>
        <v/>
      </c>
      <c r="AN138" s="223" t="str">
        <f t="shared" si="53"/>
        <v/>
      </c>
      <c r="AO138" s="222"/>
      <c r="AP138" s="223" t="str">
        <f t="shared" si="42"/>
        <v/>
      </c>
      <c r="AQ138" s="222"/>
      <c r="AR138" s="223">
        <f t="shared" si="43"/>
        <v>0</v>
      </c>
      <c r="AS138" s="222"/>
      <c r="AT138" s="223" t="str">
        <f t="shared" si="44"/>
        <v/>
      </c>
      <c r="AV138" s="131">
        <v>99</v>
      </c>
      <c r="AW138" s="126" t="b">
        <f>AV138&lt;=DPSinput_CountRep</f>
        <v>0</v>
      </c>
      <c r="AX138" s="214" t="str">
        <f>IF(AW138,MATCH(AV138,'05_DPS_Input'!$AK$12:$AK$111,0),"")</f>
        <v/>
      </c>
      <c r="AY138" s="131"/>
      <c r="AZ138" s="131"/>
      <c r="BC138" s="21"/>
    </row>
    <row r="139" spans="1:55" ht="20.100000000000001" hidden="1" customHeight="1" x14ac:dyDescent="0.3">
      <c r="A139" s="149" t="str">
        <f>IF(AND(HLOOKUP(C139,RowRangeVis_Lookup,2,FALSE),B139),"","H")</f>
        <v>H</v>
      </c>
      <c r="B139" s="156" t="b">
        <f>OR(Rows_Switch="All",H139&lt;&gt;"")</f>
        <v>0</v>
      </c>
      <c r="C139" s="188" t="s">
        <v>386</v>
      </c>
      <c r="G139" s="226" t="str">
        <f>IF($AW139,INDEX('05_DPS_Input'!H$12:H$111,$AX139),"")</f>
        <v/>
      </c>
      <c r="H139" s="14" t="str">
        <f>IF($AW139,INDEX('05_DPS_Input'!I$12:I$111,$AX139),"")</f>
        <v/>
      </c>
      <c r="I139" s="228" t="str">
        <f>IF($AW139,INDEX('05_DPS_Input'!M$12:M$111,$AX139),"")</f>
        <v/>
      </c>
      <c r="J139" s="222"/>
      <c r="K139" s="223" t="str">
        <f t="shared" si="51"/>
        <v/>
      </c>
      <c r="L139" s="223" t="str">
        <f t="shared" si="51"/>
        <v/>
      </c>
      <c r="M139" s="223" t="str">
        <f t="shared" si="51"/>
        <v/>
      </c>
      <c r="N139" s="223" t="str">
        <f t="shared" si="51"/>
        <v/>
      </c>
      <c r="O139" s="223" t="str">
        <f t="shared" si="51"/>
        <v/>
      </c>
      <c r="P139" s="223" t="str">
        <f t="shared" si="51"/>
        <v/>
      </c>
      <c r="Q139" s="223" t="str">
        <f t="shared" si="51"/>
        <v/>
      </c>
      <c r="R139" s="223" t="str">
        <f t="shared" si="51"/>
        <v/>
      </c>
      <c r="S139" s="223" t="str">
        <f t="shared" si="51"/>
        <v/>
      </c>
      <c r="T139" s="223" t="str">
        <f t="shared" si="51"/>
        <v/>
      </c>
      <c r="U139" s="223" t="str">
        <f t="shared" si="52"/>
        <v/>
      </c>
      <c r="V139" s="223" t="str">
        <f t="shared" si="52"/>
        <v/>
      </c>
      <c r="W139" s="223" t="str">
        <f t="shared" si="52"/>
        <v/>
      </c>
      <c r="X139" s="223" t="str">
        <f t="shared" si="52"/>
        <v/>
      </c>
      <c r="Y139" s="223" t="str">
        <f t="shared" si="52"/>
        <v/>
      </c>
      <c r="Z139" s="223" t="str">
        <f t="shared" si="52"/>
        <v/>
      </c>
      <c r="AA139" s="223" t="str">
        <f t="shared" si="52"/>
        <v/>
      </c>
      <c r="AB139" s="223" t="str">
        <f t="shared" si="52"/>
        <v/>
      </c>
      <c r="AC139" s="223" t="str">
        <f t="shared" si="52"/>
        <v/>
      </c>
      <c r="AD139" s="223" t="str">
        <f t="shared" si="52"/>
        <v/>
      </c>
      <c r="AE139" s="223" t="str">
        <f t="shared" si="53"/>
        <v/>
      </c>
      <c r="AF139" s="223" t="str">
        <f t="shared" si="53"/>
        <v/>
      </c>
      <c r="AG139" s="223" t="str">
        <f t="shared" si="53"/>
        <v/>
      </c>
      <c r="AH139" s="223" t="str">
        <f t="shared" si="53"/>
        <v/>
      </c>
      <c r="AI139" s="223" t="str">
        <f t="shared" si="53"/>
        <v/>
      </c>
      <c r="AJ139" s="223" t="str">
        <f t="shared" si="53"/>
        <v/>
      </c>
      <c r="AK139" s="223" t="str">
        <f t="shared" si="53"/>
        <v/>
      </c>
      <c r="AL139" s="223" t="str">
        <f t="shared" si="53"/>
        <v/>
      </c>
      <c r="AM139" s="223" t="str">
        <f t="shared" si="53"/>
        <v/>
      </c>
      <c r="AN139" s="223" t="str">
        <f t="shared" si="53"/>
        <v/>
      </c>
      <c r="AO139" s="222"/>
      <c r="AP139" s="223" t="str">
        <f t="shared" si="42"/>
        <v/>
      </c>
      <c r="AQ139" s="222"/>
      <c r="AR139" s="223">
        <f t="shared" si="43"/>
        <v>0</v>
      </c>
      <c r="AS139" s="222"/>
      <c r="AT139" s="223" t="str">
        <f t="shared" si="44"/>
        <v/>
      </c>
      <c r="AV139" s="131">
        <v>100</v>
      </c>
      <c r="AW139" s="126" t="b">
        <f>AV139&lt;=DPSinput_CountRep</f>
        <v>0</v>
      </c>
      <c r="AX139" s="214" t="str">
        <f>IF(AW139,MATCH(AV139,'05_DPS_Input'!$AK$12:$AK$111,0),"")</f>
        <v/>
      </c>
      <c r="AY139" s="131"/>
      <c r="AZ139" s="131"/>
      <c r="BC139" s="21"/>
    </row>
    <row r="140" spans="1:55" ht="20.100000000000001" customHeight="1" x14ac:dyDescent="0.3">
      <c r="A140" s="149" t="str">
        <f t="shared" ref="A140:A150" si="54">IF(AND(HLOOKUP(C140,RowRangeVis_Lookup,2,FALSE),B140),"","H")</f>
        <v/>
      </c>
      <c r="B140" s="135" t="b">
        <v>1</v>
      </c>
      <c r="C140" s="188" t="s">
        <v>386</v>
      </c>
      <c r="H140" s="132"/>
      <c r="BC140" s="21"/>
    </row>
    <row r="141" spans="1:55" ht="20.100000000000001" customHeight="1" x14ac:dyDescent="0.3">
      <c r="A141" s="148" t="str">
        <f t="shared" si="54"/>
        <v/>
      </c>
      <c r="B141" s="135" t="b">
        <v>1</v>
      </c>
      <c r="C141" s="188" t="s">
        <v>386</v>
      </c>
      <c r="G141" s="348" t="s">
        <v>453</v>
      </c>
      <c r="H141" s="348"/>
      <c r="I141" s="348"/>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C141" s="21"/>
    </row>
    <row r="142" spans="1:55" ht="30" customHeight="1" x14ac:dyDescent="0.3">
      <c r="A142" s="148" t="str">
        <f t="shared" si="54"/>
        <v/>
      </c>
      <c r="B142" s="135" t="b">
        <v>1</v>
      </c>
      <c r="C142" s="188" t="s">
        <v>386</v>
      </c>
      <c r="G142" s="326" t="s">
        <v>452</v>
      </c>
      <c r="H142" s="326"/>
      <c r="I142" s="326"/>
      <c r="J142" s="326"/>
      <c r="K142" s="326"/>
      <c r="L142" s="326"/>
      <c r="M142" s="326"/>
      <c r="N142" s="326"/>
      <c r="O142" s="326"/>
      <c r="P142" s="326"/>
      <c r="Q142" s="326"/>
      <c r="R142" s="326"/>
      <c r="S142" s="326"/>
      <c r="T142" s="326"/>
      <c r="U142" s="326"/>
      <c r="V142" s="326"/>
      <c r="W142" s="326"/>
      <c r="X142" s="326"/>
      <c r="Y142" s="326"/>
      <c r="Z142" s="326"/>
      <c r="AA142" s="326"/>
      <c r="AB142" s="326"/>
      <c r="AC142" s="326"/>
      <c r="AD142" s="326"/>
      <c r="AE142" s="326"/>
      <c r="AF142" s="326"/>
      <c r="AG142" s="326"/>
      <c r="AH142" s="326"/>
      <c r="AI142" s="326"/>
      <c r="AJ142" s="326"/>
      <c r="AK142" s="326"/>
      <c r="AL142" s="326"/>
      <c r="AM142" s="326"/>
      <c r="AN142" s="326"/>
      <c r="AO142" s="326"/>
      <c r="AP142" s="326"/>
      <c r="AQ142" s="326"/>
      <c r="AR142" s="326"/>
      <c r="AS142" s="326"/>
      <c r="AT142" s="326"/>
      <c r="AU142" s="136"/>
      <c r="AV142" s="136"/>
      <c r="AW142" s="136"/>
      <c r="AX142" s="136"/>
      <c r="AY142" s="136"/>
      <c r="AZ142" s="136"/>
      <c r="BC142" s="21"/>
    </row>
    <row r="143" spans="1:55" ht="20.100000000000001" customHeight="1" thickBot="1" x14ac:dyDescent="0.35">
      <c r="A143" s="148" t="str">
        <f t="shared" si="54"/>
        <v/>
      </c>
      <c r="B143" s="135" t="b">
        <v>1</v>
      </c>
      <c r="C143" s="188" t="s">
        <v>386</v>
      </c>
      <c r="BC143" s="21"/>
    </row>
    <row r="144" spans="1:55" ht="24.9" customHeight="1" thickBot="1" x14ac:dyDescent="0.35">
      <c r="A144" s="148" t="str">
        <f t="shared" si="54"/>
        <v/>
      </c>
      <c r="B144" s="135" t="b">
        <v>1</v>
      </c>
      <c r="C144" s="188" t="s">
        <v>51</v>
      </c>
      <c r="F144" s="6" t="s">
        <v>592</v>
      </c>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C144" s="21"/>
    </row>
    <row r="145" spans="1:55" ht="9.9" customHeight="1" x14ac:dyDescent="0.3">
      <c r="A145" s="148" t="str">
        <f t="shared" si="54"/>
        <v/>
      </c>
      <c r="B145" s="135" t="b">
        <v>1</v>
      </c>
      <c r="C145" s="188" t="s">
        <v>51</v>
      </c>
      <c r="H145" s="132"/>
      <c r="AY145" s="132"/>
      <c r="BC145" s="21"/>
    </row>
    <row r="146" spans="1:55" ht="20.100000000000001" customHeight="1" x14ac:dyDescent="0.3">
      <c r="A146" s="148" t="str">
        <f t="shared" si="54"/>
        <v/>
      </c>
      <c r="B146" s="135" t="b">
        <v>1</v>
      </c>
      <c r="C146" s="188" t="s">
        <v>51</v>
      </c>
      <c r="G146" s="229" t="s">
        <v>587</v>
      </c>
      <c r="H146" s="132"/>
      <c r="BC146" s="21"/>
    </row>
    <row r="147" spans="1:55" ht="20.100000000000001" customHeight="1" x14ac:dyDescent="0.3">
      <c r="A147" s="148" t="str">
        <f>IF(AND(HLOOKUP(C147,RowRangeVis_Lookup,2,FALSE),B147),"","H")</f>
        <v/>
      </c>
      <c r="B147" s="135" t="b">
        <v>1</v>
      </c>
      <c r="C147" s="188" t="s">
        <v>51</v>
      </c>
      <c r="G147" s="230" t="s">
        <v>532</v>
      </c>
      <c r="H147" s="230" t="s">
        <v>588</v>
      </c>
      <c r="I147" s="14" t="s">
        <v>589</v>
      </c>
      <c r="K147" s="128">
        <f>SUM(K148:K247)</f>
        <v>0</v>
      </c>
      <c r="L147" s="128">
        <f t="shared" ref="L147:AT147" si="55">SUM(L148:L247)</f>
        <v>0</v>
      </c>
      <c r="M147" s="128">
        <f t="shared" si="55"/>
        <v>0</v>
      </c>
      <c r="N147" s="128">
        <f t="shared" si="55"/>
        <v>0</v>
      </c>
      <c r="O147" s="128">
        <f t="shared" si="55"/>
        <v>0</v>
      </c>
      <c r="P147" s="128">
        <f t="shared" si="55"/>
        <v>0</v>
      </c>
      <c r="Q147" s="128">
        <f t="shared" si="55"/>
        <v>0</v>
      </c>
      <c r="R147" s="128">
        <f t="shared" si="55"/>
        <v>0</v>
      </c>
      <c r="S147" s="128">
        <f t="shared" si="55"/>
        <v>0</v>
      </c>
      <c r="T147" s="128">
        <f t="shared" si="55"/>
        <v>0</v>
      </c>
      <c r="U147" s="128">
        <f t="shared" si="55"/>
        <v>0</v>
      </c>
      <c r="V147" s="128">
        <f t="shared" si="55"/>
        <v>0</v>
      </c>
      <c r="W147" s="128">
        <f t="shared" si="55"/>
        <v>0</v>
      </c>
      <c r="X147" s="128">
        <f t="shared" si="55"/>
        <v>0</v>
      </c>
      <c r="Y147" s="128">
        <f t="shared" si="55"/>
        <v>0</v>
      </c>
      <c r="Z147" s="128">
        <f t="shared" si="55"/>
        <v>0</v>
      </c>
      <c r="AA147" s="128">
        <f t="shared" si="55"/>
        <v>0</v>
      </c>
      <c r="AB147" s="128">
        <f t="shared" si="55"/>
        <v>0</v>
      </c>
      <c r="AC147" s="128">
        <f t="shared" si="55"/>
        <v>0</v>
      </c>
      <c r="AD147" s="128">
        <f t="shared" si="55"/>
        <v>0</v>
      </c>
      <c r="AE147" s="128">
        <f t="shared" si="55"/>
        <v>0</v>
      </c>
      <c r="AF147" s="128">
        <f t="shared" si="55"/>
        <v>0</v>
      </c>
      <c r="AG147" s="128">
        <f t="shared" si="55"/>
        <v>0</v>
      </c>
      <c r="AH147" s="128">
        <f t="shared" si="55"/>
        <v>0</v>
      </c>
      <c r="AI147" s="128">
        <f t="shared" si="55"/>
        <v>0</v>
      </c>
      <c r="AJ147" s="128">
        <f t="shared" si="55"/>
        <v>0</v>
      </c>
      <c r="AK147" s="128">
        <f t="shared" si="55"/>
        <v>0</v>
      </c>
      <c r="AL147" s="128">
        <f t="shared" si="55"/>
        <v>0</v>
      </c>
      <c r="AM147" s="128">
        <f t="shared" si="55"/>
        <v>0</v>
      </c>
      <c r="AN147" s="128">
        <f t="shared" si="55"/>
        <v>0</v>
      </c>
      <c r="AP147" s="128">
        <f t="shared" si="55"/>
        <v>0</v>
      </c>
      <c r="AR147" s="128">
        <f t="shared" si="55"/>
        <v>0</v>
      </c>
      <c r="AT147" s="128">
        <f t="shared" si="55"/>
        <v>0</v>
      </c>
      <c r="AV147" s="216"/>
      <c r="AW147" s="217" t="s">
        <v>4</v>
      </c>
      <c r="AX147" s="218" t="s">
        <v>456</v>
      </c>
      <c r="AY147" s="218">
        <v>2</v>
      </c>
      <c r="AZ147" s="218">
        <v>3</v>
      </c>
      <c r="BC147" s="21"/>
    </row>
    <row r="148" spans="1:55" ht="20.100000000000001" hidden="1" customHeight="1" x14ac:dyDescent="0.3">
      <c r="A148" s="148" t="str">
        <f t="shared" si="54"/>
        <v>H</v>
      </c>
      <c r="B148" s="156" t="b">
        <f t="shared" ref="B148:B210" si="56">OR(Rows_Switch="All",H148&lt;&gt;"")</f>
        <v>0</v>
      </c>
      <c r="C148" s="188" t="s">
        <v>51</v>
      </c>
      <c r="G148" s="14" t="str">
        <f>IF($AW148,INDEX('05_DPS_Input'!H$12:H$111,$AX148),"")</f>
        <v/>
      </c>
      <c r="H148" s="14" t="str">
        <f>IF($AW148,INDEX('05_DPS_Input'!I$12:I$111,$AX148),"")</f>
        <v/>
      </c>
      <c r="I148" s="14" t="str">
        <f>IF($AW148,INDEX('05_DPS_Input'!M$12:M$111,$AX148),"")</f>
        <v/>
      </c>
      <c r="K148" s="187"/>
      <c r="L148" s="187"/>
      <c r="M148" s="187"/>
      <c r="N148" s="187"/>
      <c r="O148" s="187"/>
      <c r="P148" s="187"/>
      <c r="Q148" s="187"/>
      <c r="R148" s="187"/>
      <c r="S148" s="187"/>
      <c r="T148" s="187"/>
      <c r="U148" s="117"/>
      <c r="V148" s="117"/>
      <c r="W148" s="117"/>
      <c r="X148" s="117"/>
      <c r="Y148" s="117"/>
      <c r="Z148" s="117"/>
      <c r="AA148" s="117"/>
      <c r="AB148" s="117"/>
      <c r="AC148" s="117"/>
      <c r="AD148" s="117"/>
      <c r="AE148" s="117"/>
      <c r="AF148" s="117"/>
      <c r="AG148" s="117"/>
      <c r="AH148" s="117"/>
      <c r="AI148" s="117"/>
      <c r="AJ148" s="117"/>
      <c r="AK148" s="117"/>
      <c r="AL148" s="117"/>
      <c r="AM148" s="117"/>
      <c r="AN148" s="117"/>
      <c r="AP148" s="187"/>
      <c r="AR148" s="128">
        <f t="shared" ref="AR148:AR179" si="57">SUM(K148:AP148)</f>
        <v>0</v>
      </c>
      <c r="AT148" s="187"/>
      <c r="AV148" s="214">
        <v>1</v>
      </c>
      <c r="AW148" s="215" t="b">
        <f t="shared" ref="AW148:AW179" si="58">AV148&lt;=DPSinput_CountInp</f>
        <v>0</v>
      </c>
      <c r="AX148" s="214" t="str">
        <f>IF($AW148,MATCH(AV148,'05_DPS_Input'!$AJ$12:$AJ$111,0),"")</f>
        <v/>
      </c>
      <c r="AY148" s="214" t="str">
        <f t="shared" ref="AY148:AZ167" si="59">IF($AW148,LEFT($G148,AY$147*3-1),"")</f>
        <v/>
      </c>
      <c r="AZ148" s="214" t="str">
        <f t="shared" si="59"/>
        <v/>
      </c>
      <c r="BC148" s="21"/>
    </row>
    <row r="149" spans="1:55" ht="20.100000000000001" hidden="1" customHeight="1" x14ac:dyDescent="0.3">
      <c r="A149" s="148" t="str">
        <f t="shared" si="54"/>
        <v>H</v>
      </c>
      <c r="B149" s="156" t="b">
        <f t="shared" si="56"/>
        <v>0</v>
      </c>
      <c r="C149" s="188" t="s">
        <v>51</v>
      </c>
      <c r="G149" s="14" t="str">
        <f>IF($AW149,INDEX('05_DPS_Input'!H$12:H$111,$AX149),"")</f>
        <v/>
      </c>
      <c r="H149" s="14" t="str">
        <f>IF($AW149,INDEX('05_DPS_Input'!I$12:I$111,$AX149),"")</f>
        <v/>
      </c>
      <c r="I149" s="14" t="str">
        <f>IF($AW149,INDEX('05_DPS_Input'!M$12:M$111,$AX149),"")</f>
        <v/>
      </c>
      <c r="K149" s="187"/>
      <c r="L149" s="187"/>
      <c r="M149" s="187"/>
      <c r="N149" s="187"/>
      <c r="O149" s="187"/>
      <c r="P149" s="187"/>
      <c r="Q149" s="187"/>
      <c r="R149" s="187"/>
      <c r="S149" s="187"/>
      <c r="T149" s="18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P149" s="187"/>
      <c r="AR149" s="128">
        <f t="shared" si="57"/>
        <v>0</v>
      </c>
      <c r="AT149" s="187"/>
      <c r="AV149" s="131">
        <v>2</v>
      </c>
      <c r="AW149" s="126" t="b">
        <f t="shared" si="58"/>
        <v>0</v>
      </c>
      <c r="AX149" s="131" t="str">
        <f>IF($AW149,MATCH(AV149,'05_DPS_Input'!$AJ$12:$AJ$111,0),"")</f>
        <v/>
      </c>
      <c r="AY149" s="131" t="str">
        <f t="shared" si="59"/>
        <v/>
      </c>
      <c r="AZ149" s="131" t="str">
        <f t="shared" si="59"/>
        <v/>
      </c>
      <c r="BC149" s="21"/>
    </row>
    <row r="150" spans="1:55" ht="20.100000000000001" hidden="1" customHeight="1" x14ac:dyDescent="0.3">
      <c r="A150" s="148" t="str">
        <f t="shared" si="54"/>
        <v>H</v>
      </c>
      <c r="B150" s="156" t="b">
        <f t="shared" si="56"/>
        <v>0</v>
      </c>
      <c r="C150" s="188" t="s">
        <v>51</v>
      </c>
      <c r="G150" s="14" t="str">
        <f>IF($AW150,INDEX('05_DPS_Input'!H$12:H$111,$AX150),"")</f>
        <v/>
      </c>
      <c r="H150" s="14" t="str">
        <f>IF($AW150,INDEX('05_DPS_Input'!I$12:I$111,$AX150),"")</f>
        <v/>
      </c>
      <c r="I150" s="14" t="str">
        <f>IF($AW150,INDEX('05_DPS_Input'!M$12:M$111,$AX150),"")</f>
        <v/>
      </c>
      <c r="K150" s="187"/>
      <c r="L150" s="187"/>
      <c r="M150" s="187"/>
      <c r="N150" s="187"/>
      <c r="O150" s="187"/>
      <c r="P150" s="187"/>
      <c r="Q150" s="187"/>
      <c r="R150" s="187"/>
      <c r="S150" s="187"/>
      <c r="T150" s="187"/>
      <c r="U150" s="117"/>
      <c r="V150" s="117"/>
      <c r="W150" s="117"/>
      <c r="X150" s="117"/>
      <c r="Y150" s="117"/>
      <c r="Z150" s="117"/>
      <c r="AA150" s="117"/>
      <c r="AB150" s="117"/>
      <c r="AC150" s="117"/>
      <c r="AD150" s="117"/>
      <c r="AE150" s="117"/>
      <c r="AF150" s="117"/>
      <c r="AG150" s="117"/>
      <c r="AH150" s="117"/>
      <c r="AI150" s="117"/>
      <c r="AJ150" s="117"/>
      <c r="AK150" s="117"/>
      <c r="AL150" s="117"/>
      <c r="AM150" s="117"/>
      <c r="AN150" s="117"/>
      <c r="AP150" s="187"/>
      <c r="AR150" s="128">
        <f t="shared" si="57"/>
        <v>0</v>
      </c>
      <c r="AT150" s="187"/>
      <c r="AV150" s="131">
        <v>3</v>
      </c>
      <c r="AW150" s="126" t="b">
        <f t="shared" si="58"/>
        <v>0</v>
      </c>
      <c r="AX150" s="131" t="str">
        <f>IF($AW150,MATCH(AV150,'05_DPS_Input'!$AJ$12:$AJ$111,0),"")</f>
        <v/>
      </c>
      <c r="AY150" s="131" t="str">
        <f t="shared" si="59"/>
        <v/>
      </c>
      <c r="AZ150" s="131" t="str">
        <f t="shared" si="59"/>
        <v/>
      </c>
      <c r="BC150" s="21"/>
    </row>
    <row r="151" spans="1:55" ht="20.100000000000001" hidden="1" customHeight="1" x14ac:dyDescent="0.3">
      <c r="A151" s="148" t="str">
        <f t="shared" ref="A151:A214" si="60">IF(AND(HLOOKUP(C151,RowRangeVis_Lookup,2,FALSE),B151),"","H")</f>
        <v>H</v>
      </c>
      <c r="B151" s="156" t="b">
        <f t="shared" si="56"/>
        <v>0</v>
      </c>
      <c r="C151" s="188" t="s">
        <v>51</v>
      </c>
      <c r="G151" s="14" t="str">
        <f>IF($AW151,INDEX('05_DPS_Input'!H$12:H$111,$AX151),"")</f>
        <v/>
      </c>
      <c r="H151" s="14" t="str">
        <f>IF($AW151,INDEX('05_DPS_Input'!I$12:I$111,$AX151),"")</f>
        <v/>
      </c>
      <c r="I151" s="14" t="str">
        <f>IF($AW151,INDEX('05_DPS_Input'!M$12:M$111,$AX151),"")</f>
        <v/>
      </c>
      <c r="K151" s="187"/>
      <c r="L151" s="187"/>
      <c r="M151" s="187"/>
      <c r="N151" s="187"/>
      <c r="O151" s="187"/>
      <c r="P151" s="187"/>
      <c r="Q151" s="187"/>
      <c r="R151" s="187"/>
      <c r="S151" s="187"/>
      <c r="T151" s="187"/>
      <c r="U151" s="117"/>
      <c r="V151" s="117"/>
      <c r="W151" s="117"/>
      <c r="X151" s="117"/>
      <c r="Y151" s="117"/>
      <c r="Z151" s="117"/>
      <c r="AA151" s="117"/>
      <c r="AB151" s="117"/>
      <c r="AC151" s="117"/>
      <c r="AD151" s="117"/>
      <c r="AE151" s="117"/>
      <c r="AF151" s="117"/>
      <c r="AG151" s="117"/>
      <c r="AH151" s="117"/>
      <c r="AI151" s="117"/>
      <c r="AJ151" s="117"/>
      <c r="AK151" s="117"/>
      <c r="AL151" s="117"/>
      <c r="AM151" s="117"/>
      <c r="AN151" s="117"/>
      <c r="AP151" s="187"/>
      <c r="AR151" s="128">
        <f t="shared" si="57"/>
        <v>0</v>
      </c>
      <c r="AT151" s="187"/>
      <c r="AV151" s="131">
        <v>4</v>
      </c>
      <c r="AW151" s="126" t="b">
        <f t="shared" si="58"/>
        <v>0</v>
      </c>
      <c r="AX151" s="131" t="str">
        <f>IF($AW151,MATCH(AV151,'05_DPS_Input'!$AJ$12:$AJ$111,0),"")</f>
        <v/>
      </c>
      <c r="AY151" s="131" t="str">
        <f t="shared" si="59"/>
        <v/>
      </c>
      <c r="AZ151" s="131" t="str">
        <f t="shared" si="59"/>
        <v/>
      </c>
      <c r="BC151" s="21"/>
    </row>
    <row r="152" spans="1:55" ht="20.100000000000001" hidden="1" customHeight="1" x14ac:dyDescent="0.3">
      <c r="A152" s="148" t="str">
        <f t="shared" si="60"/>
        <v>H</v>
      </c>
      <c r="B152" s="156" t="b">
        <f t="shared" si="56"/>
        <v>0</v>
      </c>
      <c r="C152" s="188" t="s">
        <v>51</v>
      </c>
      <c r="G152" s="14" t="str">
        <f>IF($AW152,INDEX('05_DPS_Input'!H$12:H$111,$AX152),"")</f>
        <v/>
      </c>
      <c r="H152" s="14" t="str">
        <f>IF($AW152,INDEX('05_DPS_Input'!I$12:I$111,$AX152),"")</f>
        <v/>
      </c>
      <c r="I152" s="14" t="str">
        <f>IF($AW152,INDEX('05_DPS_Input'!M$12:M$111,$AX152),"")</f>
        <v/>
      </c>
      <c r="K152" s="187"/>
      <c r="L152" s="187"/>
      <c r="M152" s="187"/>
      <c r="N152" s="187"/>
      <c r="O152" s="187"/>
      <c r="P152" s="187"/>
      <c r="Q152" s="187"/>
      <c r="R152" s="187"/>
      <c r="S152" s="187"/>
      <c r="T152" s="18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P152" s="187"/>
      <c r="AR152" s="128">
        <f t="shared" si="57"/>
        <v>0</v>
      </c>
      <c r="AT152" s="187"/>
      <c r="AV152" s="131">
        <v>5</v>
      </c>
      <c r="AW152" s="126" t="b">
        <f t="shared" si="58"/>
        <v>0</v>
      </c>
      <c r="AX152" s="131" t="str">
        <f>IF($AW152,MATCH(AV152,'05_DPS_Input'!$AJ$12:$AJ$111,0),"")</f>
        <v/>
      </c>
      <c r="AY152" s="131" t="str">
        <f t="shared" si="59"/>
        <v/>
      </c>
      <c r="AZ152" s="131" t="str">
        <f t="shared" si="59"/>
        <v/>
      </c>
      <c r="BC152" s="21"/>
    </row>
    <row r="153" spans="1:55" ht="20.100000000000001" hidden="1" customHeight="1" x14ac:dyDescent="0.3">
      <c r="A153" s="148" t="str">
        <f t="shared" si="60"/>
        <v>H</v>
      </c>
      <c r="B153" s="156" t="b">
        <f t="shared" si="56"/>
        <v>0</v>
      </c>
      <c r="C153" s="188" t="s">
        <v>51</v>
      </c>
      <c r="G153" s="14" t="str">
        <f>IF($AW153,INDEX('05_DPS_Input'!H$12:H$111,$AX153),"")</f>
        <v/>
      </c>
      <c r="H153" s="14" t="str">
        <f>IF($AW153,INDEX('05_DPS_Input'!I$12:I$111,$AX153),"")</f>
        <v/>
      </c>
      <c r="I153" s="14" t="str">
        <f>IF($AW153,INDEX('05_DPS_Input'!M$12:M$111,$AX153),"")</f>
        <v/>
      </c>
      <c r="K153" s="187"/>
      <c r="L153" s="187"/>
      <c r="M153" s="187"/>
      <c r="N153" s="187"/>
      <c r="O153" s="187"/>
      <c r="P153" s="187"/>
      <c r="Q153" s="187"/>
      <c r="R153" s="187"/>
      <c r="S153" s="187"/>
      <c r="T153" s="187"/>
      <c r="U153" s="117"/>
      <c r="V153" s="117"/>
      <c r="W153" s="117"/>
      <c r="X153" s="117"/>
      <c r="Y153" s="117"/>
      <c r="Z153" s="117"/>
      <c r="AA153" s="117"/>
      <c r="AB153" s="117"/>
      <c r="AC153" s="117"/>
      <c r="AD153" s="117"/>
      <c r="AE153" s="117"/>
      <c r="AF153" s="117"/>
      <c r="AG153" s="117"/>
      <c r="AH153" s="117"/>
      <c r="AI153" s="117"/>
      <c r="AJ153" s="117"/>
      <c r="AK153" s="117"/>
      <c r="AL153" s="117"/>
      <c r="AM153" s="117"/>
      <c r="AN153" s="117"/>
      <c r="AP153" s="187"/>
      <c r="AR153" s="128">
        <f t="shared" si="57"/>
        <v>0</v>
      </c>
      <c r="AT153" s="187"/>
      <c r="AV153" s="131">
        <v>6</v>
      </c>
      <c r="AW153" s="126" t="b">
        <f t="shared" si="58"/>
        <v>0</v>
      </c>
      <c r="AX153" s="131" t="str">
        <f>IF($AW153,MATCH(AV153,'05_DPS_Input'!$AJ$12:$AJ$111,0),"")</f>
        <v/>
      </c>
      <c r="AY153" s="131" t="str">
        <f t="shared" si="59"/>
        <v/>
      </c>
      <c r="AZ153" s="131" t="str">
        <f t="shared" si="59"/>
        <v/>
      </c>
      <c r="BC153" s="21"/>
    </row>
    <row r="154" spans="1:55" ht="20.100000000000001" hidden="1" customHeight="1" x14ac:dyDescent="0.3">
      <c r="A154" s="148" t="str">
        <f t="shared" si="60"/>
        <v>H</v>
      </c>
      <c r="B154" s="156" t="b">
        <f t="shared" si="56"/>
        <v>0</v>
      </c>
      <c r="C154" s="188" t="s">
        <v>51</v>
      </c>
      <c r="G154" s="14" t="str">
        <f>IF($AW154,INDEX('05_DPS_Input'!H$12:H$111,$AX154),"")</f>
        <v/>
      </c>
      <c r="H154" s="14" t="str">
        <f>IF($AW154,INDEX('05_DPS_Input'!I$12:I$111,$AX154),"")</f>
        <v/>
      </c>
      <c r="I154" s="14" t="str">
        <f>IF($AW154,INDEX('05_DPS_Input'!M$12:M$111,$AX154),"")</f>
        <v/>
      </c>
      <c r="K154" s="187"/>
      <c r="L154" s="187"/>
      <c r="M154" s="187"/>
      <c r="N154" s="187"/>
      <c r="O154" s="187"/>
      <c r="P154" s="187"/>
      <c r="Q154" s="187"/>
      <c r="R154" s="187"/>
      <c r="S154" s="187"/>
      <c r="T154" s="18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P154" s="187"/>
      <c r="AR154" s="128">
        <f t="shared" si="57"/>
        <v>0</v>
      </c>
      <c r="AT154" s="187"/>
      <c r="AV154" s="131">
        <v>7</v>
      </c>
      <c r="AW154" s="126" t="b">
        <f t="shared" si="58"/>
        <v>0</v>
      </c>
      <c r="AX154" s="131" t="str">
        <f>IF($AW154,MATCH(AV154,'05_DPS_Input'!$AJ$12:$AJ$111,0),"")</f>
        <v/>
      </c>
      <c r="AY154" s="131" t="str">
        <f t="shared" si="59"/>
        <v/>
      </c>
      <c r="AZ154" s="131" t="str">
        <f t="shared" si="59"/>
        <v/>
      </c>
      <c r="BC154" s="21"/>
    </row>
    <row r="155" spans="1:55" ht="20.100000000000001" hidden="1" customHeight="1" x14ac:dyDescent="0.3">
      <c r="A155" s="148" t="str">
        <f t="shared" si="60"/>
        <v>H</v>
      </c>
      <c r="B155" s="156" t="b">
        <f t="shared" si="56"/>
        <v>0</v>
      </c>
      <c r="C155" s="188" t="s">
        <v>51</v>
      </c>
      <c r="G155" s="14" t="str">
        <f>IF($AW155,INDEX('05_DPS_Input'!H$12:H$111,$AX155),"")</f>
        <v/>
      </c>
      <c r="H155" s="14" t="str">
        <f>IF($AW155,INDEX('05_DPS_Input'!I$12:I$111,$AX155),"")</f>
        <v/>
      </c>
      <c r="I155" s="14" t="str">
        <f>IF($AW155,INDEX('05_DPS_Input'!M$12:M$111,$AX155),"")</f>
        <v/>
      </c>
      <c r="K155" s="187"/>
      <c r="L155" s="187"/>
      <c r="M155" s="187"/>
      <c r="N155" s="187"/>
      <c r="O155" s="187"/>
      <c r="P155" s="187"/>
      <c r="Q155" s="187"/>
      <c r="R155" s="187"/>
      <c r="S155" s="187"/>
      <c r="T155" s="18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P155" s="187"/>
      <c r="AR155" s="128">
        <f t="shared" si="57"/>
        <v>0</v>
      </c>
      <c r="AT155" s="187"/>
      <c r="AV155" s="131">
        <v>8</v>
      </c>
      <c r="AW155" s="126" t="b">
        <f t="shared" si="58"/>
        <v>0</v>
      </c>
      <c r="AX155" s="131" t="str">
        <f>IF($AW155,MATCH(AV155,'05_DPS_Input'!$AJ$12:$AJ$111,0),"")</f>
        <v/>
      </c>
      <c r="AY155" s="131" t="str">
        <f t="shared" si="59"/>
        <v/>
      </c>
      <c r="AZ155" s="131" t="str">
        <f t="shared" si="59"/>
        <v/>
      </c>
      <c r="BC155" s="21"/>
    </row>
    <row r="156" spans="1:55" ht="20.100000000000001" hidden="1" customHeight="1" x14ac:dyDescent="0.3">
      <c r="A156" s="148" t="str">
        <f t="shared" si="60"/>
        <v>H</v>
      </c>
      <c r="B156" s="156" t="b">
        <f t="shared" si="56"/>
        <v>0</v>
      </c>
      <c r="C156" s="188" t="s">
        <v>51</v>
      </c>
      <c r="G156" s="14" t="str">
        <f>IF($AW156,INDEX('05_DPS_Input'!H$12:H$111,$AX156),"")</f>
        <v/>
      </c>
      <c r="H156" s="14" t="str">
        <f>IF($AW156,INDEX('05_DPS_Input'!I$12:I$111,$AX156),"")</f>
        <v/>
      </c>
      <c r="I156" s="14" t="str">
        <f>IF($AW156,INDEX('05_DPS_Input'!M$12:M$111,$AX156),"")</f>
        <v/>
      </c>
      <c r="K156" s="187"/>
      <c r="L156" s="187"/>
      <c r="M156" s="187"/>
      <c r="N156" s="187"/>
      <c r="O156" s="187"/>
      <c r="P156" s="187"/>
      <c r="Q156" s="187"/>
      <c r="R156" s="187"/>
      <c r="S156" s="187"/>
      <c r="T156" s="187"/>
      <c r="U156" s="117"/>
      <c r="V156" s="117"/>
      <c r="W156" s="117"/>
      <c r="X156" s="117"/>
      <c r="Y156" s="117"/>
      <c r="Z156" s="117"/>
      <c r="AA156" s="117"/>
      <c r="AB156" s="117"/>
      <c r="AC156" s="117"/>
      <c r="AD156" s="117"/>
      <c r="AE156" s="117"/>
      <c r="AF156" s="117"/>
      <c r="AG156" s="117"/>
      <c r="AH156" s="117"/>
      <c r="AI156" s="117"/>
      <c r="AJ156" s="117"/>
      <c r="AK156" s="117"/>
      <c r="AL156" s="117"/>
      <c r="AM156" s="117"/>
      <c r="AN156" s="117"/>
      <c r="AP156" s="187"/>
      <c r="AR156" s="128">
        <f t="shared" si="57"/>
        <v>0</v>
      </c>
      <c r="AT156" s="187"/>
      <c r="AV156" s="131">
        <v>9</v>
      </c>
      <c r="AW156" s="126" t="b">
        <f t="shared" si="58"/>
        <v>0</v>
      </c>
      <c r="AX156" s="131" t="str">
        <f>IF($AW156,MATCH(AV156,'05_DPS_Input'!$AJ$12:$AJ$111,0),"")</f>
        <v/>
      </c>
      <c r="AY156" s="131" t="str">
        <f t="shared" si="59"/>
        <v/>
      </c>
      <c r="AZ156" s="131" t="str">
        <f t="shared" si="59"/>
        <v/>
      </c>
      <c r="BC156" s="21"/>
    </row>
    <row r="157" spans="1:55" ht="20.100000000000001" hidden="1" customHeight="1" x14ac:dyDescent="0.3">
      <c r="A157" s="148" t="str">
        <f t="shared" si="60"/>
        <v>H</v>
      </c>
      <c r="B157" s="156" t="b">
        <f t="shared" si="56"/>
        <v>0</v>
      </c>
      <c r="C157" s="188" t="s">
        <v>51</v>
      </c>
      <c r="G157" s="14" t="str">
        <f>IF($AW157,INDEX('05_DPS_Input'!H$12:H$111,$AX157),"")</f>
        <v/>
      </c>
      <c r="H157" s="14" t="str">
        <f>IF($AW157,INDEX('05_DPS_Input'!I$12:I$111,$AX157),"")</f>
        <v/>
      </c>
      <c r="I157" s="14" t="str">
        <f>IF($AW157,INDEX('05_DPS_Input'!M$12:M$111,$AX157),"")</f>
        <v/>
      </c>
      <c r="K157" s="187"/>
      <c r="L157" s="187"/>
      <c r="M157" s="187"/>
      <c r="N157" s="187"/>
      <c r="O157" s="187"/>
      <c r="P157" s="187"/>
      <c r="Q157" s="187"/>
      <c r="R157" s="187"/>
      <c r="S157" s="187"/>
      <c r="T157" s="187"/>
      <c r="U157" s="117"/>
      <c r="V157" s="117"/>
      <c r="W157" s="117"/>
      <c r="X157" s="117"/>
      <c r="Y157" s="117"/>
      <c r="Z157" s="117"/>
      <c r="AA157" s="117"/>
      <c r="AB157" s="117"/>
      <c r="AC157" s="117"/>
      <c r="AD157" s="117"/>
      <c r="AE157" s="117"/>
      <c r="AF157" s="117"/>
      <c r="AG157" s="117"/>
      <c r="AH157" s="117"/>
      <c r="AI157" s="117"/>
      <c r="AJ157" s="117"/>
      <c r="AK157" s="117"/>
      <c r="AL157" s="117"/>
      <c r="AM157" s="117"/>
      <c r="AN157" s="117"/>
      <c r="AP157" s="187"/>
      <c r="AR157" s="128">
        <f t="shared" si="57"/>
        <v>0</v>
      </c>
      <c r="AT157" s="187"/>
      <c r="AV157" s="131">
        <v>10</v>
      </c>
      <c r="AW157" s="126" t="b">
        <f t="shared" si="58"/>
        <v>0</v>
      </c>
      <c r="AX157" s="131" t="str">
        <f>IF($AW157,MATCH(AV157,'05_DPS_Input'!$AJ$12:$AJ$111,0),"")</f>
        <v/>
      </c>
      <c r="AY157" s="131" t="str">
        <f t="shared" si="59"/>
        <v/>
      </c>
      <c r="AZ157" s="131" t="str">
        <f t="shared" si="59"/>
        <v/>
      </c>
      <c r="BC157" s="21"/>
    </row>
    <row r="158" spans="1:55" ht="20.100000000000001" hidden="1" customHeight="1" x14ac:dyDescent="0.3">
      <c r="A158" s="148" t="str">
        <f t="shared" si="60"/>
        <v>H</v>
      </c>
      <c r="B158" s="156" t="b">
        <f t="shared" si="56"/>
        <v>0</v>
      </c>
      <c r="C158" s="188" t="s">
        <v>51</v>
      </c>
      <c r="G158" s="14" t="str">
        <f>IF($AW158,INDEX('05_DPS_Input'!H$12:H$111,$AX158),"")</f>
        <v/>
      </c>
      <c r="H158" s="14" t="str">
        <f>IF($AW158,INDEX('05_DPS_Input'!I$12:I$111,$AX158),"")</f>
        <v/>
      </c>
      <c r="I158" s="14" t="str">
        <f>IF($AW158,INDEX('05_DPS_Input'!M$12:M$111,$AX158),"")</f>
        <v/>
      </c>
      <c r="K158" s="187"/>
      <c r="L158" s="187"/>
      <c r="M158" s="187"/>
      <c r="N158" s="187"/>
      <c r="O158" s="187"/>
      <c r="P158" s="187"/>
      <c r="Q158" s="187"/>
      <c r="R158" s="187"/>
      <c r="S158" s="187"/>
      <c r="T158" s="187"/>
      <c r="U158" s="117"/>
      <c r="V158" s="117"/>
      <c r="W158" s="117"/>
      <c r="X158" s="117"/>
      <c r="Y158" s="117"/>
      <c r="Z158" s="117"/>
      <c r="AA158" s="117"/>
      <c r="AB158" s="117"/>
      <c r="AC158" s="117"/>
      <c r="AD158" s="117"/>
      <c r="AE158" s="117"/>
      <c r="AF158" s="117"/>
      <c r="AG158" s="117"/>
      <c r="AH158" s="117"/>
      <c r="AI158" s="117"/>
      <c r="AJ158" s="117"/>
      <c r="AK158" s="117"/>
      <c r="AL158" s="117"/>
      <c r="AM158" s="117"/>
      <c r="AN158" s="117"/>
      <c r="AP158" s="187"/>
      <c r="AR158" s="128">
        <f t="shared" si="57"/>
        <v>0</v>
      </c>
      <c r="AT158" s="187"/>
      <c r="AV158" s="131">
        <v>11</v>
      </c>
      <c r="AW158" s="126" t="b">
        <f t="shared" si="58"/>
        <v>0</v>
      </c>
      <c r="AX158" s="131" t="str">
        <f>IF($AW158,MATCH(AV158,'05_DPS_Input'!$AJ$12:$AJ$111,0),"")</f>
        <v/>
      </c>
      <c r="AY158" s="131" t="str">
        <f t="shared" si="59"/>
        <v/>
      </c>
      <c r="AZ158" s="131" t="str">
        <f t="shared" si="59"/>
        <v/>
      </c>
      <c r="BC158" s="21"/>
    </row>
    <row r="159" spans="1:55" ht="20.100000000000001" hidden="1" customHeight="1" x14ac:dyDescent="0.3">
      <c r="A159" s="148" t="str">
        <f t="shared" si="60"/>
        <v>H</v>
      </c>
      <c r="B159" s="156" t="b">
        <f t="shared" si="56"/>
        <v>0</v>
      </c>
      <c r="C159" s="188" t="s">
        <v>51</v>
      </c>
      <c r="G159" s="14" t="str">
        <f>IF($AW159,INDEX('05_DPS_Input'!H$12:H$111,$AX159),"")</f>
        <v/>
      </c>
      <c r="H159" s="14" t="str">
        <f>IF($AW159,INDEX('05_DPS_Input'!I$12:I$111,$AX159),"")</f>
        <v/>
      </c>
      <c r="I159" s="14" t="str">
        <f>IF($AW159,INDEX('05_DPS_Input'!M$12:M$111,$AX159),"")</f>
        <v/>
      </c>
      <c r="K159" s="187"/>
      <c r="L159" s="187"/>
      <c r="M159" s="187"/>
      <c r="N159" s="187"/>
      <c r="O159" s="187"/>
      <c r="P159" s="187"/>
      <c r="Q159" s="187"/>
      <c r="R159" s="187"/>
      <c r="S159" s="187"/>
      <c r="T159" s="18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P159" s="187"/>
      <c r="AR159" s="128">
        <f t="shared" si="57"/>
        <v>0</v>
      </c>
      <c r="AT159" s="187"/>
      <c r="AV159" s="131">
        <v>12</v>
      </c>
      <c r="AW159" s="126" t="b">
        <f t="shared" si="58"/>
        <v>0</v>
      </c>
      <c r="AX159" s="131" t="str">
        <f>IF($AW159,MATCH(AV159,'05_DPS_Input'!$AJ$12:$AJ$111,0),"")</f>
        <v/>
      </c>
      <c r="AY159" s="131" t="str">
        <f t="shared" si="59"/>
        <v/>
      </c>
      <c r="AZ159" s="131" t="str">
        <f t="shared" si="59"/>
        <v/>
      </c>
      <c r="BC159" s="21"/>
    </row>
    <row r="160" spans="1:55" ht="20.100000000000001" hidden="1" customHeight="1" x14ac:dyDescent="0.3">
      <c r="A160" s="148" t="str">
        <f t="shared" si="60"/>
        <v>H</v>
      </c>
      <c r="B160" s="156" t="b">
        <f t="shared" si="56"/>
        <v>0</v>
      </c>
      <c r="C160" s="188" t="s">
        <v>51</v>
      </c>
      <c r="G160" s="14" t="str">
        <f>IF($AW160,INDEX('05_DPS_Input'!H$12:H$111,$AX160),"")</f>
        <v/>
      </c>
      <c r="H160" s="14" t="str">
        <f>IF($AW160,INDEX('05_DPS_Input'!I$12:I$111,$AX160),"")</f>
        <v/>
      </c>
      <c r="I160" s="14" t="str">
        <f>IF($AW160,INDEX('05_DPS_Input'!M$12:M$111,$AX160),"")</f>
        <v/>
      </c>
      <c r="K160" s="187"/>
      <c r="L160" s="187"/>
      <c r="M160" s="187"/>
      <c r="N160" s="187"/>
      <c r="O160" s="187"/>
      <c r="P160" s="187"/>
      <c r="Q160" s="187"/>
      <c r="R160" s="187"/>
      <c r="S160" s="187"/>
      <c r="T160" s="187"/>
      <c r="U160" s="117"/>
      <c r="V160" s="117"/>
      <c r="W160" s="117"/>
      <c r="X160" s="117"/>
      <c r="Y160" s="117"/>
      <c r="Z160" s="117"/>
      <c r="AA160" s="117"/>
      <c r="AB160" s="117"/>
      <c r="AC160" s="117"/>
      <c r="AD160" s="117"/>
      <c r="AE160" s="117"/>
      <c r="AF160" s="117"/>
      <c r="AG160" s="117"/>
      <c r="AH160" s="117"/>
      <c r="AI160" s="117"/>
      <c r="AJ160" s="117"/>
      <c r="AK160" s="117"/>
      <c r="AL160" s="117"/>
      <c r="AM160" s="117"/>
      <c r="AN160" s="117"/>
      <c r="AP160" s="187"/>
      <c r="AR160" s="128">
        <f t="shared" si="57"/>
        <v>0</v>
      </c>
      <c r="AT160" s="187"/>
      <c r="AV160" s="131">
        <v>13</v>
      </c>
      <c r="AW160" s="126" t="b">
        <f t="shared" si="58"/>
        <v>0</v>
      </c>
      <c r="AX160" s="131" t="str">
        <f>IF($AW160,MATCH(AV160,'05_DPS_Input'!$AJ$12:$AJ$111,0),"")</f>
        <v/>
      </c>
      <c r="AY160" s="131" t="str">
        <f t="shared" si="59"/>
        <v/>
      </c>
      <c r="AZ160" s="131" t="str">
        <f t="shared" si="59"/>
        <v/>
      </c>
      <c r="BC160" s="21"/>
    </row>
    <row r="161" spans="1:55" ht="20.100000000000001" hidden="1" customHeight="1" x14ac:dyDescent="0.3">
      <c r="A161" s="148" t="str">
        <f t="shared" si="60"/>
        <v>H</v>
      </c>
      <c r="B161" s="156" t="b">
        <f t="shared" si="56"/>
        <v>0</v>
      </c>
      <c r="C161" s="188" t="s">
        <v>51</v>
      </c>
      <c r="G161" s="14" t="str">
        <f>IF($AW161,INDEX('05_DPS_Input'!H$12:H$111,$AX161),"")</f>
        <v/>
      </c>
      <c r="H161" s="14" t="str">
        <f>IF($AW161,INDEX('05_DPS_Input'!I$12:I$111,$AX161),"")</f>
        <v/>
      </c>
      <c r="I161" s="14" t="str">
        <f>IF($AW161,INDEX('05_DPS_Input'!M$12:M$111,$AX161),"")</f>
        <v/>
      </c>
      <c r="K161" s="187"/>
      <c r="L161" s="187"/>
      <c r="M161" s="187"/>
      <c r="N161" s="187"/>
      <c r="O161" s="187"/>
      <c r="P161" s="187"/>
      <c r="Q161" s="187"/>
      <c r="R161" s="187"/>
      <c r="S161" s="187"/>
      <c r="T161" s="187"/>
      <c r="U161" s="117"/>
      <c r="V161" s="117"/>
      <c r="W161" s="117"/>
      <c r="X161" s="117"/>
      <c r="Y161" s="117"/>
      <c r="Z161" s="117"/>
      <c r="AA161" s="117"/>
      <c r="AB161" s="117"/>
      <c r="AC161" s="117"/>
      <c r="AD161" s="117"/>
      <c r="AE161" s="117"/>
      <c r="AF161" s="117"/>
      <c r="AG161" s="117"/>
      <c r="AH161" s="117"/>
      <c r="AI161" s="117"/>
      <c r="AJ161" s="117"/>
      <c r="AK161" s="117"/>
      <c r="AL161" s="117"/>
      <c r="AM161" s="117"/>
      <c r="AN161" s="117"/>
      <c r="AP161" s="187"/>
      <c r="AR161" s="128">
        <f t="shared" si="57"/>
        <v>0</v>
      </c>
      <c r="AT161" s="187"/>
      <c r="AV161" s="131">
        <v>14</v>
      </c>
      <c r="AW161" s="126" t="b">
        <f t="shared" si="58"/>
        <v>0</v>
      </c>
      <c r="AX161" s="131" t="str">
        <f>IF($AW161,MATCH(AV161,'05_DPS_Input'!$AJ$12:$AJ$111,0),"")</f>
        <v/>
      </c>
      <c r="AY161" s="131" t="str">
        <f t="shared" si="59"/>
        <v/>
      </c>
      <c r="AZ161" s="131" t="str">
        <f t="shared" si="59"/>
        <v/>
      </c>
      <c r="BC161" s="21"/>
    </row>
    <row r="162" spans="1:55" ht="20.100000000000001" hidden="1" customHeight="1" x14ac:dyDescent="0.3">
      <c r="A162" s="148" t="str">
        <f t="shared" si="60"/>
        <v>H</v>
      </c>
      <c r="B162" s="156" t="b">
        <f t="shared" si="56"/>
        <v>0</v>
      </c>
      <c r="C162" s="188" t="s">
        <v>51</v>
      </c>
      <c r="G162" s="14" t="str">
        <f>IF($AW162,INDEX('05_DPS_Input'!H$12:H$111,$AX162),"")</f>
        <v/>
      </c>
      <c r="H162" s="14" t="str">
        <f>IF($AW162,INDEX('05_DPS_Input'!I$12:I$111,$AX162),"")</f>
        <v/>
      </c>
      <c r="I162" s="14" t="str">
        <f>IF($AW162,INDEX('05_DPS_Input'!M$12:M$111,$AX162),"")</f>
        <v/>
      </c>
      <c r="K162" s="187"/>
      <c r="L162" s="187"/>
      <c r="M162" s="187"/>
      <c r="N162" s="187"/>
      <c r="O162" s="187"/>
      <c r="P162" s="187"/>
      <c r="Q162" s="187"/>
      <c r="R162" s="187"/>
      <c r="S162" s="187"/>
      <c r="T162" s="187"/>
      <c r="U162" s="117"/>
      <c r="V162" s="117"/>
      <c r="W162" s="117"/>
      <c r="X162" s="117"/>
      <c r="Y162" s="117"/>
      <c r="Z162" s="117"/>
      <c r="AA162" s="117"/>
      <c r="AB162" s="117"/>
      <c r="AC162" s="117"/>
      <c r="AD162" s="117"/>
      <c r="AE162" s="117"/>
      <c r="AF162" s="117"/>
      <c r="AG162" s="117"/>
      <c r="AH162" s="117"/>
      <c r="AI162" s="117"/>
      <c r="AJ162" s="117"/>
      <c r="AK162" s="117"/>
      <c r="AL162" s="117"/>
      <c r="AM162" s="117"/>
      <c r="AN162" s="117"/>
      <c r="AP162" s="187"/>
      <c r="AR162" s="128">
        <f t="shared" si="57"/>
        <v>0</v>
      </c>
      <c r="AT162" s="187"/>
      <c r="AV162" s="131">
        <v>15</v>
      </c>
      <c r="AW162" s="126" t="b">
        <f t="shared" si="58"/>
        <v>0</v>
      </c>
      <c r="AX162" s="131" t="str">
        <f>IF($AW162,MATCH(AV162,'05_DPS_Input'!$AJ$12:$AJ$111,0),"")</f>
        <v/>
      </c>
      <c r="AY162" s="131" t="str">
        <f t="shared" si="59"/>
        <v/>
      </c>
      <c r="AZ162" s="131" t="str">
        <f t="shared" si="59"/>
        <v/>
      </c>
      <c r="BC162" s="21"/>
    </row>
    <row r="163" spans="1:55" ht="20.100000000000001" hidden="1" customHeight="1" x14ac:dyDescent="0.3">
      <c r="A163" s="148" t="str">
        <f t="shared" si="60"/>
        <v>H</v>
      </c>
      <c r="B163" s="156" t="b">
        <f t="shared" si="56"/>
        <v>0</v>
      </c>
      <c r="C163" s="188" t="s">
        <v>51</v>
      </c>
      <c r="G163" s="14" t="str">
        <f>IF($AW163,INDEX('05_DPS_Input'!H$12:H$111,$AX163),"")</f>
        <v/>
      </c>
      <c r="H163" s="14" t="str">
        <f>IF($AW163,INDEX('05_DPS_Input'!I$12:I$111,$AX163),"")</f>
        <v/>
      </c>
      <c r="I163" s="14" t="str">
        <f>IF($AW163,INDEX('05_DPS_Input'!M$12:M$111,$AX163),"")</f>
        <v/>
      </c>
      <c r="K163" s="187"/>
      <c r="L163" s="187"/>
      <c r="M163" s="187"/>
      <c r="N163" s="187"/>
      <c r="O163" s="187"/>
      <c r="P163" s="187"/>
      <c r="Q163" s="187"/>
      <c r="R163" s="187"/>
      <c r="S163" s="187"/>
      <c r="T163" s="187"/>
      <c r="U163" s="117"/>
      <c r="V163" s="117"/>
      <c r="W163" s="117"/>
      <c r="X163" s="117"/>
      <c r="Y163" s="117"/>
      <c r="Z163" s="117"/>
      <c r="AA163" s="117"/>
      <c r="AB163" s="117"/>
      <c r="AC163" s="117"/>
      <c r="AD163" s="117"/>
      <c r="AE163" s="117"/>
      <c r="AF163" s="117"/>
      <c r="AG163" s="117"/>
      <c r="AH163" s="117"/>
      <c r="AI163" s="117"/>
      <c r="AJ163" s="117"/>
      <c r="AK163" s="117"/>
      <c r="AL163" s="117"/>
      <c r="AM163" s="117"/>
      <c r="AN163" s="117"/>
      <c r="AP163" s="187"/>
      <c r="AR163" s="128">
        <f t="shared" si="57"/>
        <v>0</v>
      </c>
      <c r="AT163" s="187"/>
      <c r="AV163" s="131">
        <v>16</v>
      </c>
      <c r="AW163" s="126" t="b">
        <f t="shared" si="58"/>
        <v>0</v>
      </c>
      <c r="AX163" s="131" t="str">
        <f>IF($AW163,MATCH(AV163,'05_DPS_Input'!$AJ$12:$AJ$111,0),"")</f>
        <v/>
      </c>
      <c r="AY163" s="131" t="str">
        <f t="shared" si="59"/>
        <v/>
      </c>
      <c r="AZ163" s="131" t="str">
        <f t="shared" si="59"/>
        <v/>
      </c>
      <c r="BC163" s="21"/>
    </row>
    <row r="164" spans="1:55" ht="20.100000000000001" hidden="1" customHeight="1" x14ac:dyDescent="0.3">
      <c r="A164" s="148" t="str">
        <f t="shared" si="60"/>
        <v>H</v>
      </c>
      <c r="B164" s="156" t="b">
        <f t="shared" si="56"/>
        <v>0</v>
      </c>
      <c r="C164" s="188" t="s">
        <v>51</v>
      </c>
      <c r="G164" s="14" t="str">
        <f>IF($AW164,INDEX('05_DPS_Input'!H$12:H$111,$AX164),"")</f>
        <v/>
      </c>
      <c r="H164" s="14" t="str">
        <f>IF($AW164,INDEX('05_DPS_Input'!I$12:I$111,$AX164),"")</f>
        <v/>
      </c>
      <c r="I164" s="14" t="str">
        <f>IF($AW164,INDEX('05_DPS_Input'!M$12:M$111,$AX164),"")</f>
        <v/>
      </c>
      <c r="K164" s="187"/>
      <c r="L164" s="187"/>
      <c r="M164" s="187"/>
      <c r="N164" s="187"/>
      <c r="O164" s="187"/>
      <c r="P164" s="187"/>
      <c r="Q164" s="187"/>
      <c r="R164" s="187"/>
      <c r="S164" s="187"/>
      <c r="T164" s="187"/>
      <c r="U164" s="117"/>
      <c r="V164" s="117"/>
      <c r="W164" s="117"/>
      <c r="X164" s="117"/>
      <c r="Y164" s="117"/>
      <c r="Z164" s="117"/>
      <c r="AA164" s="117"/>
      <c r="AB164" s="117"/>
      <c r="AC164" s="117"/>
      <c r="AD164" s="117"/>
      <c r="AE164" s="117"/>
      <c r="AF164" s="117"/>
      <c r="AG164" s="117"/>
      <c r="AH164" s="117"/>
      <c r="AI164" s="117"/>
      <c r="AJ164" s="117"/>
      <c r="AK164" s="117"/>
      <c r="AL164" s="117"/>
      <c r="AM164" s="117"/>
      <c r="AN164" s="117"/>
      <c r="AP164" s="187"/>
      <c r="AR164" s="128">
        <f t="shared" si="57"/>
        <v>0</v>
      </c>
      <c r="AT164" s="187"/>
      <c r="AV164" s="131">
        <v>17</v>
      </c>
      <c r="AW164" s="126" t="b">
        <f t="shared" si="58"/>
        <v>0</v>
      </c>
      <c r="AX164" s="131" t="str">
        <f>IF($AW164,MATCH(AV164,'05_DPS_Input'!$AJ$12:$AJ$111,0),"")</f>
        <v/>
      </c>
      <c r="AY164" s="131" t="str">
        <f t="shared" si="59"/>
        <v/>
      </c>
      <c r="AZ164" s="131" t="str">
        <f t="shared" si="59"/>
        <v/>
      </c>
      <c r="BC164" s="21"/>
    </row>
    <row r="165" spans="1:55" ht="20.100000000000001" hidden="1" customHeight="1" x14ac:dyDescent="0.3">
      <c r="A165" s="148" t="str">
        <f t="shared" si="60"/>
        <v>H</v>
      </c>
      <c r="B165" s="156" t="b">
        <f t="shared" si="56"/>
        <v>0</v>
      </c>
      <c r="C165" s="188" t="s">
        <v>51</v>
      </c>
      <c r="G165" s="14" t="str">
        <f>IF($AW165,INDEX('05_DPS_Input'!H$12:H$111,$AX165),"")</f>
        <v/>
      </c>
      <c r="H165" s="14" t="str">
        <f>IF($AW165,INDEX('05_DPS_Input'!I$12:I$111,$AX165),"")</f>
        <v/>
      </c>
      <c r="I165" s="14" t="str">
        <f>IF($AW165,INDEX('05_DPS_Input'!M$12:M$111,$AX165),"")</f>
        <v/>
      </c>
      <c r="K165" s="187"/>
      <c r="L165" s="187"/>
      <c r="M165" s="187"/>
      <c r="N165" s="187"/>
      <c r="O165" s="187"/>
      <c r="P165" s="187"/>
      <c r="Q165" s="187"/>
      <c r="R165" s="187"/>
      <c r="S165" s="187"/>
      <c r="T165" s="18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P165" s="187"/>
      <c r="AR165" s="128">
        <f t="shared" si="57"/>
        <v>0</v>
      </c>
      <c r="AT165" s="187"/>
      <c r="AV165" s="131">
        <v>18</v>
      </c>
      <c r="AW165" s="126" t="b">
        <f t="shared" si="58"/>
        <v>0</v>
      </c>
      <c r="AX165" s="131" t="str">
        <f>IF($AW165,MATCH(AV165,'05_DPS_Input'!$AJ$12:$AJ$111,0),"")</f>
        <v/>
      </c>
      <c r="AY165" s="131" t="str">
        <f t="shared" si="59"/>
        <v/>
      </c>
      <c r="AZ165" s="131" t="str">
        <f t="shared" si="59"/>
        <v/>
      </c>
      <c r="BC165" s="21"/>
    </row>
    <row r="166" spans="1:55" ht="20.100000000000001" hidden="1" customHeight="1" x14ac:dyDescent="0.3">
      <c r="A166" s="148" t="str">
        <f t="shared" si="60"/>
        <v>H</v>
      </c>
      <c r="B166" s="156" t="b">
        <f t="shared" si="56"/>
        <v>0</v>
      </c>
      <c r="C166" s="188" t="s">
        <v>51</v>
      </c>
      <c r="G166" s="14" t="str">
        <f>IF($AW166,INDEX('05_DPS_Input'!H$12:H$111,$AX166),"")</f>
        <v/>
      </c>
      <c r="H166" s="14" t="str">
        <f>IF($AW166,INDEX('05_DPS_Input'!I$12:I$111,$AX166),"")</f>
        <v/>
      </c>
      <c r="I166" s="14" t="str">
        <f>IF($AW166,INDEX('05_DPS_Input'!M$12:M$111,$AX166),"")</f>
        <v/>
      </c>
      <c r="K166" s="187"/>
      <c r="L166" s="187"/>
      <c r="M166" s="187"/>
      <c r="N166" s="187"/>
      <c r="O166" s="187"/>
      <c r="P166" s="187"/>
      <c r="Q166" s="187"/>
      <c r="R166" s="187"/>
      <c r="S166" s="187"/>
      <c r="T166" s="187"/>
      <c r="U166" s="117"/>
      <c r="V166" s="117"/>
      <c r="W166" s="117"/>
      <c r="X166" s="117"/>
      <c r="Y166" s="117"/>
      <c r="Z166" s="117"/>
      <c r="AA166" s="117"/>
      <c r="AB166" s="117"/>
      <c r="AC166" s="117"/>
      <c r="AD166" s="117"/>
      <c r="AE166" s="117"/>
      <c r="AF166" s="117"/>
      <c r="AG166" s="117"/>
      <c r="AH166" s="117"/>
      <c r="AI166" s="117"/>
      <c r="AJ166" s="117"/>
      <c r="AK166" s="117"/>
      <c r="AL166" s="117"/>
      <c r="AM166" s="117"/>
      <c r="AN166" s="117"/>
      <c r="AP166" s="187"/>
      <c r="AR166" s="128">
        <f t="shared" si="57"/>
        <v>0</v>
      </c>
      <c r="AT166" s="187"/>
      <c r="AV166" s="131">
        <v>19</v>
      </c>
      <c r="AW166" s="126" t="b">
        <f t="shared" si="58"/>
        <v>0</v>
      </c>
      <c r="AX166" s="131" t="str">
        <f>IF($AW166,MATCH(AV166,'05_DPS_Input'!$AJ$12:$AJ$111,0),"")</f>
        <v/>
      </c>
      <c r="AY166" s="131" t="str">
        <f t="shared" si="59"/>
        <v/>
      </c>
      <c r="AZ166" s="131" t="str">
        <f t="shared" si="59"/>
        <v/>
      </c>
      <c r="BC166" s="21"/>
    </row>
    <row r="167" spans="1:55" ht="20.100000000000001" hidden="1" customHeight="1" x14ac:dyDescent="0.3">
      <c r="A167" s="148" t="str">
        <f t="shared" si="60"/>
        <v>H</v>
      </c>
      <c r="B167" s="156" t="b">
        <f t="shared" si="56"/>
        <v>0</v>
      </c>
      <c r="C167" s="188" t="s">
        <v>51</v>
      </c>
      <c r="G167" s="14" t="str">
        <f>IF($AW167,INDEX('05_DPS_Input'!H$12:H$111,$AX167),"")</f>
        <v/>
      </c>
      <c r="H167" s="14" t="str">
        <f>IF($AW167,INDEX('05_DPS_Input'!I$12:I$111,$AX167),"")</f>
        <v/>
      </c>
      <c r="I167" s="14" t="str">
        <f>IF($AW167,INDEX('05_DPS_Input'!M$12:M$111,$AX167),"")</f>
        <v/>
      </c>
      <c r="K167" s="187"/>
      <c r="L167" s="187"/>
      <c r="M167" s="187"/>
      <c r="N167" s="187"/>
      <c r="O167" s="187"/>
      <c r="P167" s="187"/>
      <c r="Q167" s="187"/>
      <c r="R167" s="187"/>
      <c r="S167" s="187"/>
      <c r="T167" s="18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P167" s="187"/>
      <c r="AR167" s="128">
        <f t="shared" si="57"/>
        <v>0</v>
      </c>
      <c r="AT167" s="187"/>
      <c r="AV167" s="131">
        <v>20</v>
      </c>
      <c r="AW167" s="126" t="b">
        <f t="shared" si="58"/>
        <v>0</v>
      </c>
      <c r="AX167" s="131" t="str">
        <f>IF($AW167,MATCH(AV167,'05_DPS_Input'!$AJ$12:$AJ$111,0),"")</f>
        <v/>
      </c>
      <c r="AY167" s="131" t="str">
        <f t="shared" si="59"/>
        <v/>
      </c>
      <c r="AZ167" s="131" t="str">
        <f t="shared" si="59"/>
        <v/>
      </c>
      <c r="BC167" s="21"/>
    </row>
    <row r="168" spans="1:55" ht="20.100000000000001" hidden="1" customHeight="1" x14ac:dyDescent="0.3">
      <c r="A168" s="148" t="str">
        <f t="shared" si="60"/>
        <v>H</v>
      </c>
      <c r="B168" s="156" t="b">
        <f t="shared" si="56"/>
        <v>0</v>
      </c>
      <c r="C168" s="188" t="s">
        <v>51</v>
      </c>
      <c r="G168" s="14" t="str">
        <f>IF($AW168,INDEX('05_DPS_Input'!H$12:H$111,$AX168),"")</f>
        <v/>
      </c>
      <c r="H168" s="14" t="str">
        <f>IF($AW168,INDEX('05_DPS_Input'!I$12:I$111,$AX168),"")</f>
        <v/>
      </c>
      <c r="I168" s="14" t="str">
        <f>IF($AW168,INDEX('05_DPS_Input'!M$12:M$111,$AX168),"")</f>
        <v/>
      </c>
      <c r="K168" s="187"/>
      <c r="L168" s="187"/>
      <c r="M168" s="187"/>
      <c r="N168" s="187"/>
      <c r="O168" s="187"/>
      <c r="P168" s="187"/>
      <c r="Q168" s="187"/>
      <c r="R168" s="187"/>
      <c r="S168" s="187"/>
      <c r="T168" s="187"/>
      <c r="U168" s="117"/>
      <c r="V168" s="117"/>
      <c r="W168" s="117"/>
      <c r="X168" s="117"/>
      <c r="Y168" s="117"/>
      <c r="Z168" s="117"/>
      <c r="AA168" s="117"/>
      <c r="AB168" s="117"/>
      <c r="AC168" s="117"/>
      <c r="AD168" s="117"/>
      <c r="AE168" s="117"/>
      <c r="AF168" s="117"/>
      <c r="AG168" s="117"/>
      <c r="AH168" s="117"/>
      <c r="AI168" s="117"/>
      <c r="AJ168" s="117"/>
      <c r="AK168" s="117"/>
      <c r="AL168" s="117"/>
      <c r="AM168" s="117"/>
      <c r="AN168" s="117"/>
      <c r="AP168" s="187"/>
      <c r="AR168" s="128">
        <f t="shared" si="57"/>
        <v>0</v>
      </c>
      <c r="AT168" s="187"/>
      <c r="AV168" s="131">
        <v>21</v>
      </c>
      <c r="AW168" s="126" t="b">
        <f t="shared" si="58"/>
        <v>0</v>
      </c>
      <c r="AX168" s="131" t="str">
        <f>IF($AW168,MATCH(AV168,'05_DPS_Input'!$AJ$12:$AJ$111,0),"")</f>
        <v/>
      </c>
      <c r="AY168" s="131" t="str">
        <f t="shared" ref="AY168:AZ187" si="61">IF($AW168,LEFT($G168,AY$147*3-1),"")</f>
        <v/>
      </c>
      <c r="AZ168" s="131" t="str">
        <f t="shared" si="61"/>
        <v/>
      </c>
      <c r="BC168" s="21"/>
    </row>
    <row r="169" spans="1:55" ht="20.100000000000001" hidden="1" customHeight="1" x14ac:dyDescent="0.3">
      <c r="A169" s="148" t="str">
        <f t="shared" si="60"/>
        <v>H</v>
      </c>
      <c r="B169" s="156" t="b">
        <f t="shared" si="56"/>
        <v>0</v>
      </c>
      <c r="C169" s="188" t="s">
        <v>51</v>
      </c>
      <c r="G169" s="14" t="str">
        <f>IF($AW169,INDEX('05_DPS_Input'!H$12:H$111,$AX169),"")</f>
        <v/>
      </c>
      <c r="H169" s="14" t="str">
        <f>IF($AW169,INDEX('05_DPS_Input'!I$12:I$111,$AX169),"")</f>
        <v/>
      </c>
      <c r="I169" s="14" t="str">
        <f>IF($AW169,INDEX('05_DPS_Input'!M$12:M$111,$AX169),"")</f>
        <v/>
      </c>
      <c r="K169" s="187"/>
      <c r="L169" s="187"/>
      <c r="M169" s="187"/>
      <c r="N169" s="187"/>
      <c r="O169" s="187"/>
      <c r="P169" s="187"/>
      <c r="Q169" s="187"/>
      <c r="R169" s="187"/>
      <c r="S169" s="187"/>
      <c r="T169" s="187"/>
      <c r="U169" s="117"/>
      <c r="V169" s="117"/>
      <c r="W169" s="117"/>
      <c r="X169" s="117"/>
      <c r="Y169" s="117"/>
      <c r="Z169" s="117"/>
      <c r="AA169" s="117"/>
      <c r="AB169" s="117"/>
      <c r="AC169" s="117"/>
      <c r="AD169" s="117"/>
      <c r="AE169" s="117"/>
      <c r="AF169" s="117"/>
      <c r="AG169" s="117"/>
      <c r="AH169" s="117"/>
      <c r="AI169" s="117"/>
      <c r="AJ169" s="117"/>
      <c r="AK169" s="117"/>
      <c r="AL169" s="117"/>
      <c r="AM169" s="117"/>
      <c r="AN169" s="117"/>
      <c r="AP169" s="187"/>
      <c r="AR169" s="128">
        <f t="shared" si="57"/>
        <v>0</v>
      </c>
      <c r="AT169" s="187"/>
      <c r="AV169" s="131">
        <v>22</v>
      </c>
      <c r="AW169" s="126" t="b">
        <f t="shared" si="58"/>
        <v>0</v>
      </c>
      <c r="AX169" s="131" t="str">
        <f>IF($AW169,MATCH(AV169,'05_DPS_Input'!$AJ$12:$AJ$111,0),"")</f>
        <v/>
      </c>
      <c r="AY169" s="131" t="str">
        <f t="shared" si="61"/>
        <v/>
      </c>
      <c r="AZ169" s="131" t="str">
        <f t="shared" si="61"/>
        <v/>
      </c>
      <c r="BC169" s="21"/>
    </row>
    <row r="170" spans="1:55" ht="20.100000000000001" hidden="1" customHeight="1" x14ac:dyDescent="0.3">
      <c r="A170" s="148" t="str">
        <f t="shared" si="60"/>
        <v>H</v>
      </c>
      <c r="B170" s="156" t="b">
        <f t="shared" si="56"/>
        <v>0</v>
      </c>
      <c r="C170" s="188" t="s">
        <v>51</v>
      </c>
      <c r="G170" s="14" t="str">
        <f>IF($AW170,INDEX('05_DPS_Input'!H$12:H$111,$AX170),"")</f>
        <v/>
      </c>
      <c r="H170" s="14" t="str">
        <f>IF($AW170,INDEX('05_DPS_Input'!I$12:I$111,$AX170),"")</f>
        <v/>
      </c>
      <c r="I170" s="14" t="str">
        <f>IF($AW170,INDEX('05_DPS_Input'!M$12:M$111,$AX170),"")</f>
        <v/>
      </c>
      <c r="K170" s="187"/>
      <c r="L170" s="187"/>
      <c r="M170" s="187"/>
      <c r="N170" s="187"/>
      <c r="O170" s="187"/>
      <c r="P170" s="187"/>
      <c r="Q170" s="187"/>
      <c r="R170" s="187"/>
      <c r="S170" s="187"/>
      <c r="T170" s="18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P170" s="187"/>
      <c r="AR170" s="128">
        <f t="shared" si="57"/>
        <v>0</v>
      </c>
      <c r="AT170" s="187"/>
      <c r="AV170" s="131">
        <v>23</v>
      </c>
      <c r="AW170" s="126" t="b">
        <f t="shared" si="58"/>
        <v>0</v>
      </c>
      <c r="AX170" s="131" t="str">
        <f>IF($AW170,MATCH(AV170,'05_DPS_Input'!$AJ$12:$AJ$111,0),"")</f>
        <v/>
      </c>
      <c r="AY170" s="131" t="str">
        <f t="shared" si="61"/>
        <v/>
      </c>
      <c r="AZ170" s="131" t="str">
        <f t="shared" si="61"/>
        <v/>
      </c>
      <c r="BC170" s="21"/>
    </row>
    <row r="171" spans="1:55" ht="20.100000000000001" hidden="1" customHeight="1" x14ac:dyDescent="0.3">
      <c r="A171" s="148" t="str">
        <f t="shared" si="60"/>
        <v>H</v>
      </c>
      <c r="B171" s="156" t="b">
        <f t="shared" si="56"/>
        <v>0</v>
      </c>
      <c r="C171" s="188" t="s">
        <v>51</v>
      </c>
      <c r="G171" s="14" t="str">
        <f>IF($AW171,INDEX('05_DPS_Input'!H$12:H$111,$AX171),"")</f>
        <v/>
      </c>
      <c r="H171" s="14" t="str">
        <f>IF($AW171,INDEX('05_DPS_Input'!I$12:I$111,$AX171),"")</f>
        <v/>
      </c>
      <c r="I171" s="14" t="str">
        <f>IF($AW171,INDEX('05_DPS_Input'!M$12:M$111,$AX171),"")</f>
        <v/>
      </c>
      <c r="K171" s="187"/>
      <c r="L171" s="187"/>
      <c r="M171" s="187"/>
      <c r="N171" s="187"/>
      <c r="O171" s="187"/>
      <c r="P171" s="187"/>
      <c r="Q171" s="187"/>
      <c r="R171" s="187"/>
      <c r="S171" s="187"/>
      <c r="T171" s="187"/>
      <c r="U171" s="117"/>
      <c r="V171" s="117"/>
      <c r="W171" s="117"/>
      <c r="X171" s="117"/>
      <c r="Y171" s="117"/>
      <c r="Z171" s="117"/>
      <c r="AA171" s="117"/>
      <c r="AB171" s="117"/>
      <c r="AC171" s="117"/>
      <c r="AD171" s="117"/>
      <c r="AE171" s="117"/>
      <c r="AF171" s="117"/>
      <c r="AG171" s="117"/>
      <c r="AH171" s="117"/>
      <c r="AI171" s="117"/>
      <c r="AJ171" s="117"/>
      <c r="AK171" s="117"/>
      <c r="AL171" s="117"/>
      <c r="AM171" s="117"/>
      <c r="AN171" s="117"/>
      <c r="AP171" s="187"/>
      <c r="AR171" s="128">
        <f t="shared" si="57"/>
        <v>0</v>
      </c>
      <c r="AT171" s="187"/>
      <c r="AV171" s="131">
        <v>24</v>
      </c>
      <c r="AW171" s="126" t="b">
        <f t="shared" si="58"/>
        <v>0</v>
      </c>
      <c r="AX171" s="131" t="str">
        <f>IF($AW171,MATCH(AV171,'05_DPS_Input'!$AJ$12:$AJ$111,0),"")</f>
        <v/>
      </c>
      <c r="AY171" s="131" t="str">
        <f t="shared" si="61"/>
        <v/>
      </c>
      <c r="AZ171" s="131" t="str">
        <f t="shared" si="61"/>
        <v/>
      </c>
      <c r="BC171" s="21"/>
    </row>
    <row r="172" spans="1:55" ht="20.100000000000001" hidden="1" customHeight="1" x14ac:dyDescent="0.3">
      <c r="A172" s="148" t="str">
        <f t="shared" si="60"/>
        <v>H</v>
      </c>
      <c r="B172" s="156" t="b">
        <f t="shared" si="56"/>
        <v>0</v>
      </c>
      <c r="C172" s="188" t="s">
        <v>51</v>
      </c>
      <c r="G172" s="14" t="str">
        <f>IF($AW172,INDEX('05_DPS_Input'!H$12:H$111,$AX172),"")</f>
        <v/>
      </c>
      <c r="H172" s="14" t="str">
        <f>IF($AW172,INDEX('05_DPS_Input'!I$12:I$111,$AX172),"")</f>
        <v/>
      </c>
      <c r="I172" s="14" t="str">
        <f>IF($AW172,INDEX('05_DPS_Input'!M$12:M$111,$AX172),"")</f>
        <v/>
      </c>
      <c r="K172" s="187"/>
      <c r="L172" s="187"/>
      <c r="M172" s="187"/>
      <c r="N172" s="187"/>
      <c r="O172" s="187"/>
      <c r="P172" s="187"/>
      <c r="Q172" s="187"/>
      <c r="R172" s="187"/>
      <c r="S172" s="187"/>
      <c r="T172" s="187"/>
      <c r="U172" s="117"/>
      <c r="V172" s="117"/>
      <c r="W172" s="117"/>
      <c r="X172" s="117"/>
      <c r="Y172" s="117"/>
      <c r="Z172" s="117"/>
      <c r="AA172" s="117"/>
      <c r="AB172" s="117"/>
      <c r="AC172" s="117"/>
      <c r="AD172" s="117"/>
      <c r="AE172" s="117"/>
      <c r="AF172" s="117"/>
      <c r="AG172" s="117"/>
      <c r="AH172" s="117"/>
      <c r="AI172" s="117"/>
      <c r="AJ172" s="117"/>
      <c r="AK172" s="117"/>
      <c r="AL172" s="117"/>
      <c r="AM172" s="117"/>
      <c r="AN172" s="117"/>
      <c r="AP172" s="187"/>
      <c r="AR172" s="128">
        <f t="shared" si="57"/>
        <v>0</v>
      </c>
      <c r="AT172" s="187"/>
      <c r="AV172" s="131">
        <v>25</v>
      </c>
      <c r="AW172" s="126" t="b">
        <f t="shared" si="58"/>
        <v>0</v>
      </c>
      <c r="AX172" s="131" t="str">
        <f>IF($AW172,MATCH(AV172,'05_DPS_Input'!$AJ$12:$AJ$111,0),"")</f>
        <v/>
      </c>
      <c r="AY172" s="131" t="str">
        <f t="shared" si="61"/>
        <v/>
      </c>
      <c r="AZ172" s="131" t="str">
        <f t="shared" si="61"/>
        <v/>
      </c>
      <c r="BC172" s="21"/>
    </row>
    <row r="173" spans="1:55" ht="20.100000000000001" hidden="1" customHeight="1" x14ac:dyDescent="0.3">
      <c r="A173" s="148" t="str">
        <f t="shared" si="60"/>
        <v>H</v>
      </c>
      <c r="B173" s="156" t="b">
        <f t="shared" si="56"/>
        <v>0</v>
      </c>
      <c r="C173" s="188" t="s">
        <v>51</v>
      </c>
      <c r="G173" s="14" t="str">
        <f>IF($AW173,INDEX('05_DPS_Input'!H$12:H$111,$AX173),"")</f>
        <v/>
      </c>
      <c r="H173" s="14" t="str">
        <f>IF($AW173,INDEX('05_DPS_Input'!I$12:I$111,$AX173),"")</f>
        <v/>
      </c>
      <c r="I173" s="14" t="str">
        <f>IF($AW173,INDEX('05_DPS_Input'!M$12:M$111,$AX173),"")</f>
        <v/>
      </c>
      <c r="K173" s="187"/>
      <c r="L173" s="187"/>
      <c r="M173" s="187"/>
      <c r="N173" s="187"/>
      <c r="O173" s="187"/>
      <c r="P173" s="187"/>
      <c r="Q173" s="187"/>
      <c r="R173" s="187"/>
      <c r="S173" s="187"/>
      <c r="T173" s="18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P173" s="187"/>
      <c r="AR173" s="128">
        <f t="shared" si="57"/>
        <v>0</v>
      </c>
      <c r="AT173" s="187"/>
      <c r="AV173" s="131">
        <v>26</v>
      </c>
      <c r="AW173" s="126" t="b">
        <f t="shared" si="58"/>
        <v>0</v>
      </c>
      <c r="AX173" s="131" t="str">
        <f>IF($AW173,MATCH(AV173,'05_DPS_Input'!$AJ$12:$AJ$111,0),"")</f>
        <v/>
      </c>
      <c r="AY173" s="131" t="str">
        <f t="shared" si="61"/>
        <v/>
      </c>
      <c r="AZ173" s="131" t="str">
        <f t="shared" si="61"/>
        <v/>
      </c>
      <c r="BC173" s="21"/>
    </row>
    <row r="174" spans="1:55" ht="20.100000000000001" hidden="1" customHeight="1" x14ac:dyDescent="0.3">
      <c r="A174" s="148" t="str">
        <f t="shared" si="60"/>
        <v>H</v>
      </c>
      <c r="B174" s="156" t="b">
        <f t="shared" si="56"/>
        <v>0</v>
      </c>
      <c r="C174" s="188" t="s">
        <v>51</v>
      </c>
      <c r="G174" s="14" t="str">
        <f>IF($AW174,INDEX('05_DPS_Input'!H$12:H$111,$AX174),"")</f>
        <v/>
      </c>
      <c r="H174" s="14" t="str">
        <f>IF($AW174,INDEX('05_DPS_Input'!I$12:I$111,$AX174),"")</f>
        <v/>
      </c>
      <c r="I174" s="14" t="str">
        <f>IF($AW174,INDEX('05_DPS_Input'!M$12:M$111,$AX174),"")</f>
        <v/>
      </c>
      <c r="K174" s="187"/>
      <c r="L174" s="187"/>
      <c r="M174" s="187"/>
      <c r="N174" s="187"/>
      <c r="O174" s="187"/>
      <c r="P174" s="187"/>
      <c r="Q174" s="187"/>
      <c r="R174" s="187"/>
      <c r="S174" s="187"/>
      <c r="T174" s="187"/>
      <c r="U174" s="117"/>
      <c r="V174" s="117"/>
      <c r="W174" s="117"/>
      <c r="X174" s="117"/>
      <c r="Y174" s="117"/>
      <c r="Z174" s="117"/>
      <c r="AA174" s="117"/>
      <c r="AB174" s="117"/>
      <c r="AC174" s="117"/>
      <c r="AD174" s="117"/>
      <c r="AE174" s="117"/>
      <c r="AF174" s="117"/>
      <c r="AG174" s="117"/>
      <c r="AH174" s="117"/>
      <c r="AI174" s="117"/>
      <c r="AJ174" s="117"/>
      <c r="AK174" s="117"/>
      <c r="AL174" s="117"/>
      <c r="AM174" s="117"/>
      <c r="AN174" s="117"/>
      <c r="AP174" s="187"/>
      <c r="AR174" s="128">
        <f t="shared" si="57"/>
        <v>0</v>
      </c>
      <c r="AT174" s="187"/>
      <c r="AV174" s="131">
        <v>27</v>
      </c>
      <c r="AW174" s="126" t="b">
        <f t="shared" si="58"/>
        <v>0</v>
      </c>
      <c r="AX174" s="131" t="str">
        <f>IF($AW174,MATCH(AV174,'05_DPS_Input'!$AJ$12:$AJ$111,0),"")</f>
        <v/>
      </c>
      <c r="AY174" s="131" t="str">
        <f t="shared" si="61"/>
        <v/>
      </c>
      <c r="AZ174" s="131" t="str">
        <f t="shared" si="61"/>
        <v/>
      </c>
      <c r="BC174" s="21"/>
    </row>
    <row r="175" spans="1:55" ht="20.100000000000001" hidden="1" customHeight="1" x14ac:dyDescent="0.3">
      <c r="A175" s="148" t="str">
        <f t="shared" si="60"/>
        <v>H</v>
      </c>
      <c r="B175" s="156" t="b">
        <f t="shared" si="56"/>
        <v>0</v>
      </c>
      <c r="C175" s="188" t="s">
        <v>51</v>
      </c>
      <c r="G175" s="14" t="str">
        <f>IF($AW175,INDEX('05_DPS_Input'!H$12:H$111,$AX175),"")</f>
        <v/>
      </c>
      <c r="H175" s="14" t="str">
        <f>IF($AW175,INDEX('05_DPS_Input'!I$12:I$111,$AX175),"")</f>
        <v/>
      </c>
      <c r="I175" s="14" t="str">
        <f>IF($AW175,INDEX('05_DPS_Input'!M$12:M$111,$AX175),"")</f>
        <v/>
      </c>
      <c r="K175" s="187"/>
      <c r="L175" s="187"/>
      <c r="M175" s="187"/>
      <c r="N175" s="187"/>
      <c r="O175" s="187"/>
      <c r="P175" s="187"/>
      <c r="Q175" s="187"/>
      <c r="R175" s="187"/>
      <c r="S175" s="187"/>
      <c r="T175" s="187"/>
      <c r="U175" s="117"/>
      <c r="V175" s="117"/>
      <c r="W175" s="117"/>
      <c r="X175" s="117"/>
      <c r="Y175" s="117"/>
      <c r="Z175" s="117"/>
      <c r="AA175" s="117"/>
      <c r="AB175" s="117"/>
      <c r="AC175" s="117"/>
      <c r="AD175" s="117"/>
      <c r="AE175" s="117"/>
      <c r="AF175" s="117"/>
      <c r="AG175" s="117"/>
      <c r="AH175" s="117"/>
      <c r="AI175" s="117"/>
      <c r="AJ175" s="117"/>
      <c r="AK175" s="117"/>
      <c r="AL175" s="117"/>
      <c r="AM175" s="117"/>
      <c r="AN175" s="117"/>
      <c r="AP175" s="187"/>
      <c r="AR175" s="128">
        <f t="shared" si="57"/>
        <v>0</v>
      </c>
      <c r="AT175" s="187"/>
      <c r="AV175" s="131">
        <v>28</v>
      </c>
      <c r="AW175" s="126" t="b">
        <f t="shared" si="58"/>
        <v>0</v>
      </c>
      <c r="AX175" s="131" t="str">
        <f>IF($AW175,MATCH(AV175,'05_DPS_Input'!$AJ$12:$AJ$111,0),"")</f>
        <v/>
      </c>
      <c r="AY175" s="131" t="str">
        <f t="shared" si="61"/>
        <v/>
      </c>
      <c r="AZ175" s="131" t="str">
        <f t="shared" si="61"/>
        <v/>
      </c>
      <c r="BC175" s="21"/>
    </row>
    <row r="176" spans="1:55" ht="20.100000000000001" hidden="1" customHeight="1" x14ac:dyDescent="0.3">
      <c r="A176" s="148" t="str">
        <f t="shared" si="60"/>
        <v>H</v>
      </c>
      <c r="B176" s="156" t="b">
        <f t="shared" si="56"/>
        <v>0</v>
      </c>
      <c r="C176" s="188" t="s">
        <v>51</v>
      </c>
      <c r="G176" s="14" t="str">
        <f>IF($AW176,INDEX('05_DPS_Input'!H$12:H$111,$AX176),"")</f>
        <v/>
      </c>
      <c r="H176" s="14" t="str">
        <f>IF($AW176,INDEX('05_DPS_Input'!I$12:I$111,$AX176),"")</f>
        <v/>
      </c>
      <c r="I176" s="14" t="str">
        <f>IF($AW176,INDEX('05_DPS_Input'!M$12:M$111,$AX176),"")</f>
        <v/>
      </c>
      <c r="K176" s="187"/>
      <c r="L176" s="187"/>
      <c r="M176" s="187"/>
      <c r="N176" s="187"/>
      <c r="O176" s="187"/>
      <c r="P176" s="187"/>
      <c r="Q176" s="187"/>
      <c r="R176" s="187"/>
      <c r="S176" s="187"/>
      <c r="T176" s="187"/>
      <c r="U176" s="117"/>
      <c r="V176" s="117"/>
      <c r="W176" s="117"/>
      <c r="X176" s="117"/>
      <c r="Y176" s="117"/>
      <c r="Z176" s="117"/>
      <c r="AA176" s="117"/>
      <c r="AB176" s="117"/>
      <c r="AC176" s="117"/>
      <c r="AD176" s="117"/>
      <c r="AE176" s="117"/>
      <c r="AF176" s="117"/>
      <c r="AG176" s="117"/>
      <c r="AH176" s="117"/>
      <c r="AI176" s="117"/>
      <c r="AJ176" s="117"/>
      <c r="AK176" s="117"/>
      <c r="AL176" s="117"/>
      <c r="AM176" s="117"/>
      <c r="AN176" s="117"/>
      <c r="AP176" s="187"/>
      <c r="AR176" s="128">
        <f t="shared" si="57"/>
        <v>0</v>
      </c>
      <c r="AT176" s="187"/>
      <c r="AV176" s="131">
        <v>29</v>
      </c>
      <c r="AW176" s="126" t="b">
        <f t="shared" si="58"/>
        <v>0</v>
      </c>
      <c r="AX176" s="131" t="str">
        <f>IF($AW176,MATCH(AV176,'05_DPS_Input'!$AJ$12:$AJ$111,0),"")</f>
        <v/>
      </c>
      <c r="AY176" s="131" t="str">
        <f t="shared" si="61"/>
        <v/>
      </c>
      <c r="AZ176" s="131" t="str">
        <f t="shared" si="61"/>
        <v/>
      </c>
      <c r="BC176" s="21"/>
    </row>
    <row r="177" spans="1:55" ht="20.100000000000001" hidden="1" customHeight="1" x14ac:dyDescent="0.3">
      <c r="A177" s="148" t="str">
        <f t="shared" si="60"/>
        <v>H</v>
      </c>
      <c r="B177" s="156" t="b">
        <f t="shared" si="56"/>
        <v>0</v>
      </c>
      <c r="C177" s="188" t="s">
        <v>51</v>
      </c>
      <c r="G177" s="14" t="str">
        <f>IF($AW177,INDEX('05_DPS_Input'!H$12:H$111,$AX177),"")</f>
        <v/>
      </c>
      <c r="H177" s="14" t="str">
        <f>IF($AW177,INDEX('05_DPS_Input'!I$12:I$111,$AX177),"")</f>
        <v/>
      </c>
      <c r="I177" s="14" t="str">
        <f>IF($AW177,INDEX('05_DPS_Input'!M$12:M$111,$AX177),"")</f>
        <v/>
      </c>
      <c r="K177" s="187"/>
      <c r="L177" s="187"/>
      <c r="M177" s="187"/>
      <c r="N177" s="187"/>
      <c r="O177" s="187"/>
      <c r="P177" s="187"/>
      <c r="Q177" s="187"/>
      <c r="R177" s="187"/>
      <c r="S177" s="187"/>
      <c r="T177" s="187"/>
      <c r="U177" s="117"/>
      <c r="V177" s="117"/>
      <c r="W177" s="117"/>
      <c r="X177" s="117"/>
      <c r="Y177" s="117"/>
      <c r="Z177" s="117"/>
      <c r="AA177" s="117"/>
      <c r="AB177" s="117"/>
      <c r="AC177" s="117"/>
      <c r="AD177" s="117"/>
      <c r="AE177" s="117"/>
      <c r="AF177" s="117"/>
      <c r="AG177" s="117"/>
      <c r="AH177" s="117"/>
      <c r="AI177" s="117"/>
      <c r="AJ177" s="117"/>
      <c r="AK177" s="117"/>
      <c r="AL177" s="117"/>
      <c r="AM177" s="117"/>
      <c r="AN177" s="117"/>
      <c r="AP177" s="187"/>
      <c r="AR177" s="128">
        <f t="shared" si="57"/>
        <v>0</v>
      </c>
      <c r="AT177" s="187"/>
      <c r="AV177" s="131">
        <v>30</v>
      </c>
      <c r="AW177" s="126" t="b">
        <f t="shared" si="58"/>
        <v>0</v>
      </c>
      <c r="AX177" s="131" t="str">
        <f>IF($AW177,MATCH(AV177,'05_DPS_Input'!$AJ$12:$AJ$111,0),"")</f>
        <v/>
      </c>
      <c r="AY177" s="131" t="str">
        <f t="shared" si="61"/>
        <v/>
      </c>
      <c r="AZ177" s="131" t="str">
        <f t="shared" si="61"/>
        <v/>
      </c>
      <c r="BC177" s="21"/>
    </row>
    <row r="178" spans="1:55" ht="20.100000000000001" hidden="1" customHeight="1" x14ac:dyDescent="0.3">
      <c r="A178" s="148" t="str">
        <f t="shared" si="60"/>
        <v>H</v>
      </c>
      <c r="B178" s="156" t="b">
        <f t="shared" si="56"/>
        <v>0</v>
      </c>
      <c r="C178" s="188" t="s">
        <v>51</v>
      </c>
      <c r="G178" s="14" t="str">
        <f>IF($AW178,INDEX('05_DPS_Input'!H$12:H$111,$AX178),"")</f>
        <v/>
      </c>
      <c r="H178" s="14" t="str">
        <f>IF($AW178,INDEX('05_DPS_Input'!I$12:I$111,$AX178),"")</f>
        <v/>
      </c>
      <c r="I178" s="14" t="str">
        <f>IF($AW178,INDEX('05_DPS_Input'!M$12:M$111,$AX178),"")</f>
        <v/>
      </c>
      <c r="K178" s="187"/>
      <c r="L178" s="187"/>
      <c r="M178" s="187"/>
      <c r="N178" s="187"/>
      <c r="O178" s="187"/>
      <c r="P178" s="187"/>
      <c r="Q178" s="187"/>
      <c r="R178" s="187"/>
      <c r="S178" s="187"/>
      <c r="T178" s="187"/>
      <c r="U178" s="117"/>
      <c r="V178" s="117"/>
      <c r="W178" s="117"/>
      <c r="X178" s="117"/>
      <c r="Y178" s="117"/>
      <c r="Z178" s="117"/>
      <c r="AA178" s="117"/>
      <c r="AB178" s="117"/>
      <c r="AC178" s="117"/>
      <c r="AD178" s="117"/>
      <c r="AE178" s="117"/>
      <c r="AF178" s="117"/>
      <c r="AG178" s="117"/>
      <c r="AH178" s="117"/>
      <c r="AI178" s="117"/>
      <c r="AJ178" s="117"/>
      <c r="AK178" s="117"/>
      <c r="AL178" s="117"/>
      <c r="AM178" s="117"/>
      <c r="AN178" s="117"/>
      <c r="AP178" s="187"/>
      <c r="AR178" s="128">
        <f t="shared" si="57"/>
        <v>0</v>
      </c>
      <c r="AT178" s="187"/>
      <c r="AV178" s="131">
        <v>31</v>
      </c>
      <c r="AW178" s="126" t="b">
        <f t="shared" si="58"/>
        <v>0</v>
      </c>
      <c r="AX178" s="131" t="str">
        <f>IF($AW178,MATCH(AV178,'05_DPS_Input'!$AJ$12:$AJ$111,0),"")</f>
        <v/>
      </c>
      <c r="AY178" s="131" t="str">
        <f t="shared" si="61"/>
        <v/>
      </c>
      <c r="AZ178" s="131" t="str">
        <f t="shared" si="61"/>
        <v/>
      </c>
      <c r="BC178" s="21"/>
    </row>
    <row r="179" spans="1:55" ht="20.100000000000001" hidden="1" customHeight="1" x14ac:dyDescent="0.3">
      <c r="A179" s="148" t="str">
        <f t="shared" si="60"/>
        <v>H</v>
      </c>
      <c r="B179" s="156" t="b">
        <f t="shared" si="56"/>
        <v>0</v>
      </c>
      <c r="C179" s="188" t="s">
        <v>51</v>
      </c>
      <c r="G179" s="14" t="str">
        <f>IF($AW179,INDEX('05_DPS_Input'!H$12:H$111,$AX179),"")</f>
        <v/>
      </c>
      <c r="H179" s="14" t="str">
        <f>IF($AW179,INDEX('05_DPS_Input'!I$12:I$111,$AX179),"")</f>
        <v/>
      </c>
      <c r="I179" s="14" t="str">
        <f>IF($AW179,INDEX('05_DPS_Input'!M$12:M$111,$AX179),"")</f>
        <v/>
      </c>
      <c r="K179" s="187"/>
      <c r="L179" s="187"/>
      <c r="M179" s="187"/>
      <c r="N179" s="187"/>
      <c r="O179" s="187"/>
      <c r="P179" s="187"/>
      <c r="Q179" s="187"/>
      <c r="R179" s="187"/>
      <c r="S179" s="187"/>
      <c r="T179" s="187"/>
      <c r="U179" s="117"/>
      <c r="V179" s="117"/>
      <c r="W179" s="117"/>
      <c r="X179" s="117"/>
      <c r="Y179" s="117"/>
      <c r="Z179" s="117"/>
      <c r="AA179" s="117"/>
      <c r="AB179" s="117"/>
      <c r="AC179" s="117"/>
      <c r="AD179" s="117"/>
      <c r="AE179" s="117"/>
      <c r="AF179" s="117"/>
      <c r="AG179" s="117"/>
      <c r="AH179" s="117"/>
      <c r="AI179" s="117"/>
      <c r="AJ179" s="117"/>
      <c r="AK179" s="117"/>
      <c r="AL179" s="117"/>
      <c r="AM179" s="117"/>
      <c r="AN179" s="117"/>
      <c r="AP179" s="187"/>
      <c r="AR179" s="128">
        <f t="shared" si="57"/>
        <v>0</v>
      </c>
      <c r="AT179" s="187"/>
      <c r="AV179" s="131">
        <v>32</v>
      </c>
      <c r="AW179" s="126" t="b">
        <f t="shared" si="58"/>
        <v>0</v>
      </c>
      <c r="AX179" s="131" t="str">
        <f>IF($AW179,MATCH(AV179,'05_DPS_Input'!$AJ$12:$AJ$111,0),"")</f>
        <v/>
      </c>
      <c r="AY179" s="131" t="str">
        <f t="shared" si="61"/>
        <v/>
      </c>
      <c r="AZ179" s="131" t="str">
        <f t="shared" si="61"/>
        <v/>
      </c>
      <c r="BC179" s="21"/>
    </row>
    <row r="180" spans="1:55" ht="20.100000000000001" hidden="1" customHeight="1" x14ac:dyDescent="0.3">
      <c r="A180" s="148" t="str">
        <f t="shared" si="60"/>
        <v>H</v>
      </c>
      <c r="B180" s="156" t="b">
        <f t="shared" si="56"/>
        <v>0</v>
      </c>
      <c r="C180" s="188" t="s">
        <v>51</v>
      </c>
      <c r="G180" s="14" t="str">
        <f>IF($AW180,INDEX('05_DPS_Input'!H$12:H$111,$AX180),"")</f>
        <v/>
      </c>
      <c r="H180" s="14" t="str">
        <f>IF($AW180,INDEX('05_DPS_Input'!I$12:I$111,$AX180),"")</f>
        <v/>
      </c>
      <c r="I180" s="14" t="str">
        <f>IF($AW180,INDEX('05_DPS_Input'!M$12:M$111,$AX180),"")</f>
        <v/>
      </c>
      <c r="K180" s="187"/>
      <c r="L180" s="187"/>
      <c r="M180" s="187"/>
      <c r="N180" s="187"/>
      <c r="O180" s="187"/>
      <c r="P180" s="187"/>
      <c r="Q180" s="187"/>
      <c r="R180" s="187"/>
      <c r="S180" s="187"/>
      <c r="T180" s="187"/>
      <c r="U180" s="117"/>
      <c r="V180" s="117"/>
      <c r="W180" s="117"/>
      <c r="X180" s="117"/>
      <c r="Y180" s="117"/>
      <c r="Z180" s="117"/>
      <c r="AA180" s="117"/>
      <c r="AB180" s="117"/>
      <c r="AC180" s="117"/>
      <c r="AD180" s="117"/>
      <c r="AE180" s="117"/>
      <c r="AF180" s="117"/>
      <c r="AG180" s="117"/>
      <c r="AH180" s="117"/>
      <c r="AI180" s="117"/>
      <c r="AJ180" s="117"/>
      <c r="AK180" s="117"/>
      <c r="AL180" s="117"/>
      <c r="AM180" s="117"/>
      <c r="AN180" s="117"/>
      <c r="AP180" s="187"/>
      <c r="AR180" s="128">
        <f t="shared" ref="AR180:AR211" si="62">SUM(K180:AP180)</f>
        <v>0</v>
      </c>
      <c r="AT180" s="187"/>
      <c r="AV180" s="131">
        <v>33</v>
      </c>
      <c r="AW180" s="126" t="b">
        <f t="shared" ref="AW180:AW211" si="63">AV180&lt;=DPSinput_CountInp</f>
        <v>0</v>
      </c>
      <c r="AX180" s="131" t="str">
        <f>IF($AW180,MATCH(AV180,'05_DPS_Input'!$AJ$12:$AJ$111,0),"")</f>
        <v/>
      </c>
      <c r="AY180" s="131" t="str">
        <f t="shared" si="61"/>
        <v/>
      </c>
      <c r="AZ180" s="131" t="str">
        <f t="shared" si="61"/>
        <v/>
      </c>
      <c r="BC180" s="21"/>
    </row>
    <row r="181" spans="1:55" ht="20.100000000000001" hidden="1" customHeight="1" x14ac:dyDescent="0.3">
      <c r="A181" s="148" t="str">
        <f t="shared" si="60"/>
        <v>H</v>
      </c>
      <c r="B181" s="156" t="b">
        <f t="shared" si="56"/>
        <v>0</v>
      </c>
      <c r="C181" s="188" t="s">
        <v>51</v>
      </c>
      <c r="G181" s="14" t="str">
        <f>IF($AW181,INDEX('05_DPS_Input'!H$12:H$111,$AX181),"")</f>
        <v/>
      </c>
      <c r="H181" s="14" t="str">
        <f>IF($AW181,INDEX('05_DPS_Input'!I$12:I$111,$AX181),"")</f>
        <v/>
      </c>
      <c r="I181" s="14" t="str">
        <f>IF($AW181,INDEX('05_DPS_Input'!M$12:M$111,$AX181),"")</f>
        <v/>
      </c>
      <c r="K181" s="187"/>
      <c r="L181" s="187"/>
      <c r="M181" s="187"/>
      <c r="N181" s="187"/>
      <c r="O181" s="187"/>
      <c r="P181" s="187"/>
      <c r="Q181" s="187"/>
      <c r="R181" s="187"/>
      <c r="S181" s="187"/>
      <c r="T181" s="187"/>
      <c r="U181" s="117"/>
      <c r="V181" s="117"/>
      <c r="W181" s="117"/>
      <c r="X181" s="117"/>
      <c r="Y181" s="117"/>
      <c r="Z181" s="117"/>
      <c r="AA181" s="117"/>
      <c r="AB181" s="117"/>
      <c r="AC181" s="117"/>
      <c r="AD181" s="117"/>
      <c r="AE181" s="117"/>
      <c r="AF181" s="117"/>
      <c r="AG181" s="117"/>
      <c r="AH181" s="117"/>
      <c r="AI181" s="117"/>
      <c r="AJ181" s="117"/>
      <c r="AK181" s="117"/>
      <c r="AL181" s="117"/>
      <c r="AM181" s="117"/>
      <c r="AN181" s="117"/>
      <c r="AP181" s="187"/>
      <c r="AR181" s="128">
        <f t="shared" si="62"/>
        <v>0</v>
      </c>
      <c r="AT181" s="187"/>
      <c r="AV181" s="131">
        <v>34</v>
      </c>
      <c r="AW181" s="126" t="b">
        <f t="shared" si="63"/>
        <v>0</v>
      </c>
      <c r="AX181" s="131" t="str">
        <f>IF($AW181,MATCH(AV181,'05_DPS_Input'!$AJ$12:$AJ$111,0),"")</f>
        <v/>
      </c>
      <c r="AY181" s="131" t="str">
        <f t="shared" si="61"/>
        <v/>
      </c>
      <c r="AZ181" s="131" t="str">
        <f t="shared" si="61"/>
        <v/>
      </c>
      <c r="BC181" s="21"/>
    </row>
    <row r="182" spans="1:55" ht="20.100000000000001" hidden="1" customHeight="1" x14ac:dyDescent="0.3">
      <c r="A182" s="148" t="str">
        <f t="shared" si="60"/>
        <v>H</v>
      </c>
      <c r="B182" s="156" t="b">
        <f t="shared" si="56"/>
        <v>0</v>
      </c>
      <c r="C182" s="188" t="s">
        <v>51</v>
      </c>
      <c r="G182" s="14" t="str">
        <f>IF($AW182,INDEX('05_DPS_Input'!H$12:H$111,$AX182),"")</f>
        <v/>
      </c>
      <c r="H182" s="14" t="str">
        <f>IF($AW182,INDEX('05_DPS_Input'!I$12:I$111,$AX182),"")</f>
        <v/>
      </c>
      <c r="I182" s="14" t="str">
        <f>IF($AW182,INDEX('05_DPS_Input'!M$12:M$111,$AX182),"")</f>
        <v/>
      </c>
      <c r="K182" s="187"/>
      <c r="L182" s="187"/>
      <c r="M182" s="187"/>
      <c r="N182" s="187"/>
      <c r="O182" s="187"/>
      <c r="P182" s="187"/>
      <c r="Q182" s="187"/>
      <c r="R182" s="187"/>
      <c r="S182" s="187"/>
      <c r="T182" s="187"/>
      <c r="U182" s="117"/>
      <c r="V182" s="117"/>
      <c r="W182" s="117"/>
      <c r="X182" s="117"/>
      <c r="Y182" s="117"/>
      <c r="Z182" s="117"/>
      <c r="AA182" s="117"/>
      <c r="AB182" s="117"/>
      <c r="AC182" s="117"/>
      <c r="AD182" s="117"/>
      <c r="AE182" s="117"/>
      <c r="AF182" s="117"/>
      <c r="AG182" s="117"/>
      <c r="AH182" s="117"/>
      <c r="AI182" s="117"/>
      <c r="AJ182" s="117"/>
      <c r="AK182" s="117"/>
      <c r="AL182" s="117"/>
      <c r="AM182" s="117"/>
      <c r="AN182" s="117"/>
      <c r="AP182" s="187"/>
      <c r="AR182" s="128">
        <f t="shared" si="62"/>
        <v>0</v>
      </c>
      <c r="AT182" s="187"/>
      <c r="AV182" s="131">
        <v>35</v>
      </c>
      <c r="AW182" s="126" t="b">
        <f t="shared" si="63"/>
        <v>0</v>
      </c>
      <c r="AX182" s="131" t="str">
        <f>IF($AW182,MATCH(AV182,'05_DPS_Input'!$AJ$12:$AJ$111,0),"")</f>
        <v/>
      </c>
      <c r="AY182" s="131" t="str">
        <f t="shared" si="61"/>
        <v/>
      </c>
      <c r="AZ182" s="131" t="str">
        <f t="shared" si="61"/>
        <v/>
      </c>
      <c r="BC182" s="21"/>
    </row>
    <row r="183" spans="1:55" ht="20.100000000000001" hidden="1" customHeight="1" x14ac:dyDescent="0.3">
      <c r="A183" s="148" t="str">
        <f t="shared" si="60"/>
        <v>H</v>
      </c>
      <c r="B183" s="156" t="b">
        <f t="shared" si="56"/>
        <v>0</v>
      </c>
      <c r="C183" s="188" t="s">
        <v>51</v>
      </c>
      <c r="G183" s="14" t="str">
        <f>IF($AW183,INDEX('05_DPS_Input'!H$12:H$111,$AX183),"")</f>
        <v/>
      </c>
      <c r="H183" s="14" t="str">
        <f>IF($AW183,INDEX('05_DPS_Input'!I$12:I$111,$AX183),"")</f>
        <v/>
      </c>
      <c r="I183" s="14" t="str">
        <f>IF($AW183,INDEX('05_DPS_Input'!M$12:M$111,$AX183),"")</f>
        <v/>
      </c>
      <c r="K183" s="187"/>
      <c r="L183" s="187"/>
      <c r="M183" s="187"/>
      <c r="N183" s="187"/>
      <c r="O183" s="187"/>
      <c r="P183" s="187"/>
      <c r="Q183" s="187"/>
      <c r="R183" s="187"/>
      <c r="S183" s="187"/>
      <c r="T183" s="18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P183" s="187"/>
      <c r="AR183" s="128">
        <f t="shared" si="62"/>
        <v>0</v>
      </c>
      <c r="AT183" s="187"/>
      <c r="AV183" s="131">
        <v>36</v>
      </c>
      <c r="AW183" s="126" t="b">
        <f t="shared" si="63"/>
        <v>0</v>
      </c>
      <c r="AX183" s="131" t="str">
        <f>IF($AW183,MATCH(AV183,'05_DPS_Input'!$AJ$12:$AJ$111,0),"")</f>
        <v/>
      </c>
      <c r="AY183" s="131" t="str">
        <f t="shared" si="61"/>
        <v/>
      </c>
      <c r="AZ183" s="131" t="str">
        <f t="shared" si="61"/>
        <v/>
      </c>
      <c r="BC183" s="21"/>
    </row>
    <row r="184" spans="1:55" ht="20.100000000000001" hidden="1" customHeight="1" x14ac:dyDescent="0.3">
      <c r="A184" s="148" t="str">
        <f t="shared" si="60"/>
        <v>H</v>
      </c>
      <c r="B184" s="156" t="b">
        <f t="shared" si="56"/>
        <v>0</v>
      </c>
      <c r="C184" s="188" t="s">
        <v>51</v>
      </c>
      <c r="G184" s="14" t="str">
        <f>IF($AW184,INDEX('05_DPS_Input'!H$12:H$111,$AX184),"")</f>
        <v/>
      </c>
      <c r="H184" s="14" t="str">
        <f>IF($AW184,INDEX('05_DPS_Input'!I$12:I$111,$AX184),"")</f>
        <v/>
      </c>
      <c r="I184" s="14" t="str">
        <f>IF($AW184,INDEX('05_DPS_Input'!M$12:M$111,$AX184),"")</f>
        <v/>
      </c>
      <c r="K184" s="187"/>
      <c r="L184" s="187"/>
      <c r="M184" s="187"/>
      <c r="N184" s="187"/>
      <c r="O184" s="187"/>
      <c r="P184" s="187"/>
      <c r="Q184" s="187"/>
      <c r="R184" s="187"/>
      <c r="S184" s="187"/>
      <c r="T184" s="187"/>
      <c r="U184" s="117"/>
      <c r="V184" s="117"/>
      <c r="W184" s="117"/>
      <c r="X184" s="117"/>
      <c r="Y184" s="117"/>
      <c r="Z184" s="117"/>
      <c r="AA184" s="117"/>
      <c r="AB184" s="117"/>
      <c r="AC184" s="117"/>
      <c r="AD184" s="117"/>
      <c r="AE184" s="117"/>
      <c r="AF184" s="117"/>
      <c r="AG184" s="117"/>
      <c r="AH184" s="117"/>
      <c r="AI184" s="117"/>
      <c r="AJ184" s="117"/>
      <c r="AK184" s="117"/>
      <c r="AL184" s="117"/>
      <c r="AM184" s="117"/>
      <c r="AN184" s="117"/>
      <c r="AP184" s="187"/>
      <c r="AR184" s="128">
        <f t="shared" si="62"/>
        <v>0</v>
      </c>
      <c r="AT184" s="187"/>
      <c r="AV184" s="131">
        <v>37</v>
      </c>
      <c r="AW184" s="126" t="b">
        <f t="shared" si="63"/>
        <v>0</v>
      </c>
      <c r="AX184" s="131" t="str">
        <f>IF($AW184,MATCH(AV184,'05_DPS_Input'!$AJ$12:$AJ$111,0),"")</f>
        <v/>
      </c>
      <c r="AY184" s="131" t="str">
        <f t="shared" si="61"/>
        <v/>
      </c>
      <c r="AZ184" s="131" t="str">
        <f t="shared" si="61"/>
        <v/>
      </c>
      <c r="BC184" s="21"/>
    </row>
    <row r="185" spans="1:55" ht="20.100000000000001" hidden="1" customHeight="1" x14ac:dyDescent="0.3">
      <c r="A185" s="148" t="str">
        <f t="shared" si="60"/>
        <v>H</v>
      </c>
      <c r="B185" s="156" t="b">
        <f t="shared" si="56"/>
        <v>0</v>
      </c>
      <c r="C185" s="188" t="s">
        <v>51</v>
      </c>
      <c r="G185" s="14" t="str">
        <f>IF($AW185,INDEX('05_DPS_Input'!H$12:H$111,$AX185),"")</f>
        <v/>
      </c>
      <c r="H185" s="14" t="str">
        <f>IF($AW185,INDEX('05_DPS_Input'!I$12:I$111,$AX185),"")</f>
        <v/>
      </c>
      <c r="I185" s="14" t="str">
        <f>IF($AW185,INDEX('05_DPS_Input'!M$12:M$111,$AX185),"")</f>
        <v/>
      </c>
      <c r="K185" s="187"/>
      <c r="L185" s="187"/>
      <c r="M185" s="187"/>
      <c r="N185" s="187"/>
      <c r="O185" s="187"/>
      <c r="P185" s="187"/>
      <c r="Q185" s="187"/>
      <c r="R185" s="187"/>
      <c r="S185" s="187"/>
      <c r="T185" s="187"/>
      <c r="U185" s="117"/>
      <c r="V185" s="117"/>
      <c r="W185" s="117"/>
      <c r="X185" s="117"/>
      <c r="Y185" s="117"/>
      <c r="Z185" s="117"/>
      <c r="AA185" s="117"/>
      <c r="AB185" s="117"/>
      <c r="AC185" s="117"/>
      <c r="AD185" s="117"/>
      <c r="AE185" s="117"/>
      <c r="AF185" s="117"/>
      <c r="AG185" s="117"/>
      <c r="AH185" s="117"/>
      <c r="AI185" s="117"/>
      <c r="AJ185" s="117"/>
      <c r="AK185" s="117"/>
      <c r="AL185" s="117"/>
      <c r="AM185" s="117"/>
      <c r="AN185" s="117"/>
      <c r="AP185" s="187"/>
      <c r="AR185" s="128">
        <f t="shared" si="62"/>
        <v>0</v>
      </c>
      <c r="AT185" s="187"/>
      <c r="AV185" s="131">
        <v>38</v>
      </c>
      <c r="AW185" s="126" t="b">
        <f t="shared" si="63"/>
        <v>0</v>
      </c>
      <c r="AX185" s="131" t="str">
        <f>IF($AW185,MATCH(AV185,'05_DPS_Input'!$AJ$12:$AJ$111,0),"")</f>
        <v/>
      </c>
      <c r="AY185" s="131" t="str">
        <f t="shared" si="61"/>
        <v/>
      </c>
      <c r="AZ185" s="131" t="str">
        <f t="shared" si="61"/>
        <v/>
      </c>
      <c r="BC185" s="21"/>
    </row>
    <row r="186" spans="1:55" ht="20.100000000000001" hidden="1" customHeight="1" x14ac:dyDescent="0.3">
      <c r="A186" s="148" t="str">
        <f t="shared" si="60"/>
        <v>H</v>
      </c>
      <c r="B186" s="156" t="b">
        <f t="shared" si="56"/>
        <v>0</v>
      </c>
      <c r="C186" s="188" t="s">
        <v>51</v>
      </c>
      <c r="G186" s="14" t="str">
        <f>IF($AW186,INDEX('05_DPS_Input'!H$12:H$111,$AX186),"")</f>
        <v/>
      </c>
      <c r="H186" s="14" t="str">
        <f>IF($AW186,INDEX('05_DPS_Input'!I$12:I$111,$AX186),"")</f>
        <v/>
      </c>
      <c r="I186" s="14" t="str">
        <f>IF($AW186,INDEX('05_DPS_Input'!M$12:M$111,$AX186),"")</f>
        <v/>
      </c>
      <c r="K186" s="187"/>
      <c r="L186" s="187"/>
      <c r="M186" s="187"/>
      <c r="N186" s="187"/>
      <c r="O186" s="187"/>
      <c r="P186" s="187"/>
      <c r="Q186" s="187"/>
      <c r="R186" s="187"/>
      <c r="S186" s="187"/>
      <c r="T186" s="187"/>
      <c r="U186" s="117"/>
      <c r="V186" s="117"/>
      <c r="W186" s="117"/>
      <c r="X186" s="117"/>
      <c r="Y186" s="117"/>
      <c r="Z186" s="117"/>
      <c r="AA186" s="117"/>
      <c r="AB186" s="117"/>
      <c r="AC186" s="117"/>
      <c r="AD186" s="117"/>
      <c r="AE186" s="117"/>
      <c r="AF186" s="117"/>
      <c r="AG186" s="117"/>
      <c r="AH186" s="117"/>
      <c r="AI186" s="117"/>
      <c r="AJ186" s="117"/>
      <c r="AK186" s="117"/>
      <c r="AL186" s="117"/>
      <c r="AM186" s="117"/>
      <c r="AN186" s="117"/>
      <c r="AP186" s="187"/>
      <c r="AR186" s="128">
        <f t="shared" si="62"/>
        <v>0</v>
      </c>
      <c r="AT186" s="187"/>
      <c r="AV186" s="131">
        <v>39</v>
      </c>
      <c r="AW186" s="126" t="b">
        <f t="shared" si="63"/>
        <v>0</v>
      </c>
      <c r="AX186" s="131" t="str">
        <f>IF($AW186,MATCH(AV186,'05_DPS_Input'!$AJ$12:$AJ$111,0),"")</f>
        <v/>
      </c>
      <c r="AY186" s="131" t="str">
        <f t="shared" si="61"/>
        <v/>
      </c>
      <c r="AZ186" s="131" t="str">
        <f t="shared" si="61"/>
        <v/>
      </c>
      <c r="BC186" s="21"/>
    </row>
    <row r="187" spans="1:55" ht="20.100000000000001" hidden="1" customHeight="1" x14ac:dyDescent="0.3">
      <c r="A187" s="148" t="str">
        <f t="shared" si="60"/>
        <v>H</v>
      </c>
      <c r="B187" s="156" t="b">
        <f t="shared" si="56"/>
        <v>0</v>
      </c>
      <c r="C187" s="188" t="s">
        <v>51</v>
      </c>
      <c r="G187" s="14" t="str">
        <f>IF($AW187,INDEX('05_DPS_Input'!H$12:H$111,$AX187),"")</f>
        <v/>
      </c>
      <c r="H187" s="14" t="str">
        <f>IF($AW187,INDEX('05_DPS_Input'!I$12:I$111,$AX187),"")</f>
        <v/>
      </c>
      <c r="I187" s="14" t="str">
        <f>IF($AW187,INDEX('05_DPS_Input'!M$12:M$111,$AX187),"")</f>
        <v/>
      </c>
      <c r="K187" s="187"/>
      <c r="L187" s="187"/>
      <c r="M187" s="187"/>
      <c r="N187" s="187"/>
      <c r="O187" s="187"/>
      <c r="P187" s="187"/>
      <c r="Q187" s="187"/>
      <c r="R187" s="187"/>
      <c r="S187" s="187"/>
      <c r="T187" s="187"/>
      <c r="U187" s="117"/>
      <c r="V187" s="117"/>
      <c r="W187" s="117"/>
      <c r="X187" s="117"/>
      <c r="Y187" s="117"/>
      <c r="Z187" s="117"/>
      <c r="AA187" s="117"/>
      <c r="AB187" s="117"/>
      <c r="AC187" s="117"/>
      <c r="AD187" s="117"/>
      <c r="AE187" s="117"/>
      <c r="AF187" s="117"/>
      <c r="AG187" s="117"/>
      <c r="AH187" s="117"/>
      <c r="AI187" s="117"/>
      <c r="AJ187" s="117"/>
      <c r="AK187" s="117"/>
      <c r="AL187" s="117"/>
      <c r="AM187" s="117"/>
      <c r="AN187" s="117"/>
      <c r="AP187" s="187"/>
      <c r="AR187" s="128">
        <f t="shared" si="62"/>
        <v>0</v>
      </c>
      <c r="AT187" s="187"/>
      <c r="AV187" s="131">
        <v>40</v>
      </c>
      <c r="AW187" s="126" t="b">
        <f t="shared" si="63"/>
        <v>0</v>
      </c>
      <c r="AX187" s="131" t="str">
        <f>IF($AW187,MATCH(AV187,'05_DPS_Input'!$AJ$12:$AJ$111,0),"")</f>
        <v/>
      </c>
      <c r="AY187" s="131" t="str">
        <f t="shared" si="61"/>
        <v/>
      </c>
      <c r="AZ187" s="131" t="str">
        <f t="shared" si="61"/>
        <v/>
      </c>
      <c r="BC187" s="21"/>
    </row>
    <row r="188" spans="1:55" ht="20.100000000000001" hidden="1" customHeight="1" x14ac:dyDescent="0.3">
      <c r="A188" s="148" t="str">
        <f t="shared" si="60"/>
        <v>H</v>
      </c>
      <c r="B188" s="156" t="b">
        <f t="shared" si="56"/>
        <v>0</v>
      </c>
      <c r="C188" s="188" t="s">
        <v>51</v>
      </c>
      <c r="G188" s="14" t="str">
        <f>IF($AW188,INDEX('05_DPS_Input'!H$12:H$111,$AX188),"")</f>
        <v/>
      </c>
      <c r="H188" s="14" t="str">
        <f>IF($AW188,INDEX('05_DPS_Input'!I$12:I$111,$AX188),"")</f>
        <v/>
      </c>
      <c r="I188" s="14" t="str">
        <f>IF($AW188,INDEX('05_DPS_Input'!M$12:M$111,$AX188),"")</f>
        <v/>
      </c>
      <c r="K188" s="187"/>
      <c r="L188" s="187"/>
      <c r="M188" s="187"/>
      <c r="N188" s="187"/>
      <c r="O188" s="187"/>
      <c r="P188" s="187"/>
      <c r="Q188" s="187"/>
      <c r="R188" s="187"/>
      <c r="S188" s="187"/>
      <c r="T188" s="187"/>
      <c r="U188" s="117"/>
      <c r="V188" s="117"/>
      <c r="W188" s="117"/>
      <c r="X188" s="117"/>
      <c r="Y188" s="117"/>
      <c r="Z188" s="117"/>
      <c r="AA188" s="117"/>
      <c r="AB188" s="117"/>
      <c r="AC188" s="117"/>
      <c r="AD188" s="117"/>
      <c r="AE188" s="117"/>
      <c r="AF188" s="117"/>
      <c r="AG188" s="117"/>
      <c r="AH188" s="117"/>
      <c r="AI188" s="117"/>
      <c r="AJ188" s="117"/>
      <c r="AK188" s="117"/>
      <c r="AL188" s="117"/>
      <c r="AM188" s="117"/>
      <c r="AN188" s="117"/>
      <c r="AP188" s="187"/>
      <c r="AR188" s="128">
        <f t="shared" si="62"/>
        <v>0</v>
      </c>
      <c r="AT188" s="187"/>
      <c r="AV188" s="131">
        <v>41</v>
      </c>
      <c r="AW188" s="126" t="b">
        <f t="shared" si="63"/>
        <v>0</v>
      </c>
      <c r="AX188" s="131" t="str">
        <f>IF($AW188,MATCH(AV188,'05_DPS_Input'!$AJ$12:$AJ$111,0),"")</f>
        <v/>
      </c>
      <c r="AY188" s="131" t="str">
        <f t="shared" ref="AY188:AZ207" si="64">IF($AW188,LEFT($G188,AY$147*3-1),"")</f>
        <v/>
      </c>
      <c r="AZ188" s="131" t="str">
        <f t="shared" si="64"/>
        <v/>
      </c>
      <c r="BC188" s="21"/>
    </row>
    <row r="189" spans="1:55" ht="20.100000000000001" hidden="1" customHeight="1" x14ac:dyDescent="0.3">
      <c r="A189" s="148" t="str">
        <f t="shared" si="60"/>
        <v>H</v>
      </c>
      <c r="B189" s="156" t="b">
        <f t="shared" si="56"/>
        <v>0</v>
      </c>
      <c r="C189" s="188" t="s">
        <v>51</v>
      </c>
      <c r="G189" s="14" t="str">
        <f>IF($AW189,INDEX('05_DPS_Input'!H$12:H$111,$AX189),"")</f>
        <v/>
      </c>
      <c r="H189" s="14" t="str">
        <f>IF($AW189,INDEX('05_DPS_Input'!I$12:I$111,$AX189),"")</f>
        <v/>
      </c>
      <c r="I189" s="14" t="str">
        <f>IF($AW189,INDEX('05_DPS_Input'!M$12:M$111,$AX189),"")</f>
        <v/>
      </c>
      <c r="K189" s="187"/>
      <c r="L189" s="187"/>
      <c r="M189" s="187"/>
      <c r="N189" s="187"/>
      <c r="O189" s="187"/>
      <c r="P189" s="187"/>
      <c r="Q189" s="187"/>
      <c r="R189" s="187"/>
      <c r="S189" s="187"/>
      <c r="T189" s="187"/>
      <c r="U189" s="117"/>
      <c r="V189" s="117"/>
      <c r="W189" s="117"/>
      <c r="X189" s="117"/>
      <c r="Y189" s="117"/>
      <c r="Z189" s="117"/>
      <c r="AA189" s="117"/>
      <c r="AB189" s="117"/>
      <c r="AC189" s="117"/>
      <c r="AD189" s="117"/>
      <c r="AE189" s="117"/>
      <c r="AF189" s="117"/>
      <c r="AG189" s="117"/>
      <c r="AH189" s="117"/>
      <c r="AI189" s="117"/>
      <c r="AJ189" s="117"/>
      <c r="AK189" s="117"/>
      <c r="AL189" s="117"/>
      <c r="AM189" s="117"/>
      <c r="AN189" s="117"/>
      <c r="AP189" s="187"/>
      <c r="AR189" s="128">
        <f t="shared" si="62"/>
        <v>0</v>
      </c>
      <c r="AT189" s="187"/>
      <c r="AV189" s="131">
        <v>42</v>
      </c>
      <c r="AW189" s="126" t="b">
        <f t="shared" si="63"/>
        <v>0</v>
      </c>
      <c r="AX189" s="131" t="str">
        <f>IF($AW189,MATCH(AV189,'05_DPS_Input'!$AJ$12:$AJ$111,0),"")</f>
        <v/>
      </c>
      <c r="AY189" s="131" t="str">
        <f t="shared" si="64"/>
        <v/>
      </c>
      <c r="AZ189" s="131" t="str">
        <f t="shared" si="64"/>
        <v/>
      </c>
      <c r="BC189" s="21"/>
    </row>
    <row r="190" spans="1:55" ht="20.100000000000001" hidden="1" customHeight="1" x14ac:dyDescent="0.3">
      <c r="A190" s="148" t="str">
        <f t="shared" si="60"/>
        <v>H</v>
      </c>
      <c r="B190" s="156" t="b">
        <f t="shared" si="56"/>
        <v>0</v>
      </c>
      <c r="C190" s="188" t="s">
        <v>51</v>
      </c>
      <c r="G190" s="14" t="str">
        <f>IF($AW190,INDEX('05_DPS_Input'!H$12:H$111,$AX190),"")</f>
        <v/>
      </c>
      <c r="H190" s="14" t="str">
        <f>IF($AW190,INDEX('05_DPS_Input'!I$12:I$111,$AX190),"")</f>
        <v/>
      </c>
      <c r="I190" s="14" t="str">
        <f>IF($AW190,INDEX('05_DPS_Input'!M$12:M$111,$AX190),"")</f>
        <v/>
      </c>
      <c r="K190" s="187"/>
      <c r="L190" s="187"/>
      <c r="M190" s="187"/>
      <c r="N190" s="187"/>
      <c r="O190" s="187"/>
      <c r="P190" s="187"/>
      <c r="Q190" s="187"/>
      <c r="R190" s="187"/>
      <c r="S190" s="187"/>
      <c r="T190" s="187"/>
      <c r="U190" s="117"/>
      <c r="V190" s="117"/>
      <c r="W190" s="117"/>
      <c r="X190" s="117"/>
      <c r="Y190" s="117"/>
      <c r="Z190" s="117"/>
      <c r="AA190" s="117"/>
      <c r="AB190" s="117"/>
      <c r="AC190" s="117"/>
      <c r="AD190" s="117"/>
      <c r="AE190" s="117"/>
      <c r="AF190" s="117"/>
      <c r="AG190" s="117"/>
      <c r="AH190" s="117"/>
      <c r="AI190" s="117"/>
      <c r="AJ190" s="117"/>
      <c r="AK190" s="117"/>
      <c r="AL190" s="117"/>
      <c r="AM190" s="117"/>
      <c r="AN190" s="117"/>
      <c r="AP190" s="187"/>
      <c r="AR190" s="128">
        <f t="shared" si="62"/>
        <v>0</v>
      </c>
      <c r="AT190" s="187"/>
      <c r="AV190" s="131">
        <v>43</v>
      </c>
      <c r="AW190" s="126" t="b">
        <f t="shared" si="63"/>
        <v>0</v>
      </c>
      <c r="AX190" s="131" t="str">
        <f>IF($AW190,MATCH(AV190,'05_DPS_Input'!$AJ$12:$AJ$111,0),"")</f>
        <v/>
      </c>
      <c r="AY190" s="131" t="str">
        <f t="shared" si="64"/>
        <v/>
      </c>
      <c r="AZ190" s="131" t="str">
        <f t="shared" si="64"/>
        <v/>
      </c>
      <c r="BC190" s="21"/>
    </row>
    <row r="191" spans="1:55" ht="20.100000000000001" hidden="1" customHeight="1" x14ac:dyDescent="0.3">
      <c r="A191" s="148" t="str">
        <f t="shared" si="60"/>
        <v>H</v>
      </c>
      <c r="B191" s="156" t="b">
        <f t="shared" si="56"/>
        <v>0</v>
      </c>
      <c r="C191" s="188" t="s">
        <v>51</v>
      </c>
      <c r="G191" s="14" t="str">
        <f>IF($AW191,INDEX('05_DPS_Input'!H$12:H$111,$AX191),"")</f>
        <v/>
      </c>
      <c r="H191" s="14" t="str">
        <f>IF($AW191,INDEX('05_DPS_Input'!I$12:I$111,$AX191),"")</f>
        <v/>
      </c>
      <c r="I191" s="14" t="str">
        <f>IF($AW191,INDEX('05_DPS_Input'!M$12:M$111,$AX191),"")</f>
        <v/>
      </c>
      <c r="K191" s="187"/>
      <c r="L191" s="187"/>
      <c r="M191" s="187"/>
      <c r="N191" s="187"/>
      <c r="O191" s="187"/>
      <c r="P191" s="187"/>
      <c r="Q191" s="187"/>
      <c r="R191" s="187"/>
      <c r="S191" s="187"/>
      <c r="T191" s="187"/>
      <c r="U191" s="117"/>
      <c r="V191" s="117"/>
      <c r="W191" s="117"/>
      <c r="X191" s="117"/>
      <c r="Y191" s="117"/>
      <c r="Z191" s="117"/>
      <c r="AA191" s="117"/>
      <c r="AB191" s="117"/>
      <c r="AC191" s="117"/>
      <c r="AD191" s="117"/>
      <c r="AE191" s="117"/>
      <c r="AF191" s="117"/>
      <c r="AG191" s="117"/>
      <c r="AH191" s="117"/>
      <c r="AI191" s="117"/>
      <c r="AJ191" s="117"/>
      <c r="AK191" s="117"/>
      <c r="AL191" s="117"/>
      <c r="AM191" s="117"/>
      <c r="AN191" s="117"/>
      <c r="AP191" s="187"/>
      <c r="AR191" s="128">
        <f t="shared" si="62"/>
        <v>0</v>
      </c>
      <c r="AT191" s="187"/>
      <c r="AV191" s="131">
        <v>44</v>
      </c>
      <c r="AW191" s="126" t="b">
        <f t="shared" si="63"/>
        <v>0</v>
      </c>
      <c r="AX191" s="131" t="str">
        <f>IF($AW191,MATCH(AV191,'05_DPS_Input'!$AJ$12:$AJ$111,0),"")</f>
        <v/>
      </c>
      <c r="AY191" s="131" t="str">
        <f t="shared" si="64"/>
        <v/>
      </c>
      <c r="AZ191" s="131" t="str">
        <f t="shared" si="64"/>
        <v/>
      </c>
      <c r="BC191" s="21"/>
    </row>
    <row r="192" spans="1:55" ht="20.100000000000001" hidden="1" customHeight="1" x14ac:dyDescent="0.3">
      <c r="A192" s="148" t="str">
        <f t="shared" si="60"/>
        <v>H</v>
      </c>
      <c r="B192" s="156" t="b">
        <f t="shared" si="56"/>
        <v>0</v>
      </c>
      <c r="C192" s="188" t="s">
        <v>51</v>
      </c>
      <c r="G192" s="14" t="str">
        <f>IF($AW192,INDEX('05_DPS_Input'!H$12:H$111,$AX192),"")</f>
        <v/>
      </c>
      <c r="H192" s="14" t="str">
        <f>IF($AW192,INDEX('05_DPS_Input'!I$12:I$111,$AX192),"")</f>
        <v/>
      </c>
      <c r="I192" s="14" t="str">
        <f>IF($AW192,INDEX('05_DPS_Input'!M$12:M$111,$AX192),"")</f>
        <v/>
      </c>
      <c r="K192" s="187"/>
      <c r="L192" s="187"/>
      <c r="M192" s="187"/>
      <c r="N192" s="187"/>
      <c r="O192" s="187"/>
      <c r="P192" s="187"/>
      <c r="Q192" s="187"/>
      <c r="R192" s="187"/>
      <c r="S192" s="187"/>
      <c r="T192" s="187"/>
      <c r="U192" s="117"/>
      <c r="V192" s="117"/>
      <c r="W192" s="117"/>
      <c r="X192" s="117"/>
      <c r="Y192" s="117"/>
      <c r="Z192" s="117"/>
      <c r="AA192" s="117"/>
      <c r="AB192" s="117"/>
      <c r="AC192" s="117"/>
      <c r="AD192" s="117"/>
      <c r="AE192" s="117"/>
      <c r="AF192" s="117"/>
      <c r="AG192" s="117"/>
      <c r="AH192" s="117"/>
      <c r="AI192" s="117"/>
      <c r="AJ192" s="117"/>
      <c r="AK192" s="117"/>
      <c r="AL192" s="117"/>
      <c r="AM192" s="117"/>
      <c r="AN192" s="117"/>
      <c r="AP192" s="187"/>
      <c r="AR192" s="128">
        <f t="shared" si="62"/>
        <v>0</v>
      </c>
      <c r="AT192" s="187"/>
      <c r="AV192" s="131">
        <v>45</v>
      </c>
      <c r="AW192" s="126" t="b">
        <f t="shared" si="63"/>
        <v>0</v>
      </c>
      <c r="AX192" s="131" t="str">
        <f>IF($AW192,MATCH(AV192,'05_DPS_Input'!$AJ$12:$AJ$111,0),"")</f>
        <v/>
      </c>
      <c r="AY192" s="131" t="str">
        <f t="shared" si="64"/>
        <v/>
      </c>
      <c r="AZ192" s="131" t="str">
        <f t="shared" si="64"/>
        <v/>
      </c>
      <c r="BC192" s="21"/>
    </row>
    <row r="193" spans="1:55" ht="20.100000000000001" hidden="1" customHeight="1" x14ac:dyDescent="0.3">
      <c r="A193" s="148" t="str">
        <f t="shared" si="60"/>
        <v>H</v>
      </c>
      <c r="B193" s="156" t="b">
        <f t="shared" si="56"/>
        <v>0</v>
      </c>
      <c r="C193" s="188" t="s">
        <v>51</v>
      </c>
      <c r="G193" s="14" t="str">
        <f>IF($AW193,INDEX('05_DPS_Input'!H$12:H$111,$AX193),"")</f>
        <v/>
      </c>
      <c r="H193" s="14" t="str">
        <f>IF($AW193,INDEX('05_DPS_Input'!I$12:I$111,$AX193),"")</f>
        <v/>
      </c>
      <c r="I193" s="14" t="str">
        <f>IF($AW193,INDEX('05_DPS_Input'!M$12:M$111,$AX193),"")</f>
        <v/>
      </c>
      <c r="K193" s="187"/>
      <c r="L193" s="187"/>
      <c r="M193" s="187"/>
      <c r="N193" s="187"/>
      <c r="O193" s="187"/>
      <c r="P193" s="187"/>
      <c r="Q193" s="187"/>
      <c r="R193" s="187"/>
      <c r="S193" s="187"/>
      <c r="T193" s="187"/>
      <c r="U193" s="117"/>
      <c r="V193" s="117"/>
      <c r="W193" s="117"/>
      <c r="X193" s="117"/>
      <c r="Y193" s="117"/>
      <c r="Z193" s="117"/>
      <c r="AA193" s="117"/>
      <c r="AB193" s="117"/>
      <c r="AC193" s="117"/>
      <c r="AD193" s="117"/>
      <c r="AE193" s="117"/>
      <c r="AF193" s="117"/>
      <c r="AG193" s="117"/>
      <c r="AH193" s="117"/>
      <c r="AI193" s="117"/>
      <c r="AJ193" s="117"/>
      <c r="AK193" s="117"/>
      <c r="AL193" s="117"/>
      <c r="AM193" s="117"/>
      <c r="AN193" s="117"/>
      <c r="AP193" s="187"/>
      <c r="AR193" s="128">
        <f t="shared" si="62"/>
        <v>0</v>
      </c>
      <c r="AT193" s="187"/>
      <c r="AV193" s="131">
        <v>46</v>
      </c>
      <c r="AW193" s="126" t="b">
        <f t="shared" si="63"/>
        <v>0</v>
      </c>
      <c r="AX193" s="131" t="str">
        <f>IF($AW193,MATCH(AV193,'05_DPS_Input'!$AJ$12:$AJ$111,0),"")</f>
        <v/>
      </c>
      <c r="AY193" s="131" t="str">
        <f t="shared" si="64"/>
        <v/>
      </c>
      <c r="AZ193" s="131" t="str">
        <f t="shared" si="64"/>
        <v/>
      </c>
      <c r="BC193" s="21"/>
    </row>
    <row r="194" spans="1:55" ht="20.100000000000001" hidden="1" customHeight="1" x14ac:dyDescent="0.3">
      <c r="A194" s="148" t="str">
        <f t="shared" si="60"/>
        <v>H</v>
      </c>
      <c r="B194" s="156" t="b">
        <f t="shared" si="56"/>
        <v>0</v>
      </c>
      <c r="C194" s="188" t="s">
        <v>51</v>
      </c>
      <c r="G194" s="14" t="str">
        <f>IF($AW194,INDEX('05_DPS_Input'!H$12:H$111,$AX194),"")</f>
        <v/>
      </c>
      <c r="H194" s="14" t="str">
        <f>IF($AW194,INDEX('05_DPS_Input'!I$12:I$111,$AX194),"")</f>
        <v/>
      </c>
      <c r="I194" s="14" t="str">
        <f>IF($AW194,INDEX('05_DPS_Input'!M$12:M$111,$AX194),"")</f>
        <v/>
      </c>
      <c r="K194" s="187"/>
      <c r="L194" s="187"/>
      <c r="M194" s="187"/>
      <c r="N194" s="187"/>
      <c r="O194" s="187"/>
      <c r="P194" s="187"/>
      <c r="Q194" s="187"/>
      <c r="R194" s="187"/>
      <c r="S194" s="187"/>
      <c r="T194" s="187"/>
      <c r="U194" s="117"/>
      <c r="V194" s="117"/>
      <c r="W194" s="117"/>
      <c r="X194" s="117"/>
      <c r="Y194" s="117"/>
      <c r="Z194" s="117"/>
      <c r="AA194" s="117"/>
      <c r="AB194" s="117"/>
      <c r="AC194" s="117"/>
      <c r="AD194" s="117"/>
      <c r="AE194" s="117"/>
      <c r="AF194" s="117"/>
      <c r="AG194" s="117"/>
      <c r="AH194" s="117"/>
      <c r="AI194" s="117"/>
      <c r="AJ194" s="117"/>
      <c r="AK194" s="117"/>
      <c r="AL194" s="117"/>
      <c r="AM194" s="117"/>
      <c r="AN194" s="117"/>
      <c r="AP194" s="187"/>
      <c r="AR194" s="128">
        <f t="shared" si="62"/>
        <v>0</v>
      </c>
      <c r="AT194" s="187"/>
      <c r="AV194" s="131">
        <v>47</v>
      </c>
      <c r="AW194" s="126" t="b">
        <f t="shared" si="63"/>
        <v>0</v>
      </c>
      <c r="AX194" s="131" t="str">
        <f>IF($AW194,MATCH(AV194,'05_DPS_Input'!$AJ$12:$AJ$111,0),"")</f>
        <v/>
      </c>
      <c r="AY194" s="131" t="str">
        <f t="shared" si="64"/>
        <v/>
      </c>
      <c r="AZ194" s="131" t="str">
        <f t="shared" si="64"/>
        <v/>
      </c>
      <c r="BC194" s="21"/>
    </row>
    <row r="195" spans="1:55" ht="20.100000000000001" hidden="1" customHeight="1" x14ac:dyDescent="0.3">
      <c r="A195" s="148" t="str">
        <f t="shared" si="60"/>
        <v>H</v>
      </c>
      <c r="B195" s="156" t="b">
        <f t="shared" si="56"/>
        <v>0</v>
      </c>
      <c r="C195" s="188" t="s">
        <v>51</v>
      </c>
      <c r="G195" s="14" t="str">
        <f>IF($AW195,INDEX('05_DPS_Input'!H$12:H$111,$AX195),"")</f>
        <v/>
      </c>
      <c r="H195" s="14" t="str">
        <f>IF($AW195,INDEX('05_DPS_Input'!I$12:I$111,$AX195),"")</f>
        <v/>
      </c>
      <c r="I195" s="14" t="str">
        <f>IF($AW195,INDEX('05_DPS_Input'!M$12:M$111,$AX195),"")</f>
        <v/>
      </c>
      <c r="K195" s="187"/>
      <c r="L195" s="187"/>
      <c r="M195" s="187"/>
      <c r="N195" s="187"/>
      <c r="O195" s="187"/>
      <c r="P195" s="187"/>
      <c r="Q195" s="187"/>
      <c r="R195" s="187"/>
      <c r="S195" s="187"/>
      <c r="T195" s="187"/>
      <c r="U195" s="117"/>
      <c r="V195" s="117"/>
      <c r="W195" s="117"/>
      <c r="X195" s="117"/>
      <c r="Y195" s="117"/>
      <c r="Z195" s="117"/>
      <c r="AA195" s="117"/>
      <c r="AB195" s="117"/>
      <c r="AC195" s="117"/>
      <c r="AD195" s="117"/>
      <c r="AE195" s="117"/>
      <c r="AF195" s="117"/>
      <c r="AG195" s="117"/>
      <c r="AH195" s="117"/>
      <c r="AI195" s="117"/>
      <c r="AJ195" s="117"/>
      <c r="AK195" s="117"/>
      <c r="AL195" s="117"/>
      <c r="AM195" s="117"/>
      <c r="AN195" s="117"/>
      <c r="AP195" s="187"/>
      <c r="AR195" s="128">
        <f t="shared" si="62"/>
        <v>0</v>
      </c>
      <c r="AT195" s="187"/>
      <c r="AV195" s="131">
        <v>48</v>
      </c>
      <c r="AW195" s="126" t="b">
        <f t="shared" si="63"/>
        <v>0</v>
      </c>
      <c r="AX195" s="131" t="str">
        <f>IF($AW195,MATCH(AV195,'05_DPS_Input'!$AJ$12:$AJ$111,0),"")</f>
        <v/>
      </c>
      <c r="AY195" s="131" t="str">
        <f t="shared" si="64"/>
        <v/>
      </c>
      <c r="AZ195" s="131" t="str">
        <f t="shared" si="64"/>
        <v/>
      </c>
      <c r="BC195" s="21"/>
    </row>
    <row r="196" spans="1:55" ht="20.100000000000001" hidden="1" customHeight="1" x14ac:dyDescent="0.3">
      <c r="A196" s="148" t="str">
        <f t="shared" si="60"/>
        <v>H</v>
      </c>
      <c r="B196" s="156" t="b">
        <f t="shared" si="56"/>
        <v>0</v>
      </c>
      <c r="C196" s="188" t="s">
        <v>51</v>
      </c>
      <c r="G196" s="14" t="str">
        <f>IF($AW196,INDEX('05_DPS_Input'!H$12:H$111,$AX196),"")</f>
        <v/>
      </c>
      <c r="H196" s="14" t="str">
        <f>IF($AW196,INDEX('05_DPS_Input'!I$12:I$111,$AX196),"")</f>
        <v/>
      </c>
      <c r="I196" s="14" t="str">
        <f>IF($AW196,INDEX('05_DPS_Input'!M$12:M$111,$AX196),"")</f>
        <v/>
      </c>
      <c r="K196" s="187"/>
      <c r="L196" s="187"/>
      <c r="M196" s="187"/>
      <c r="N196" s="187"/>
      <c r="O196" s="187"/>
      <c r="P196" s="187"/>
      <c r="Q196" s="187"/>
      <c r="R196" s="187"/>
      <c r="S196" s="187"/>
      <c r="T196" s="18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P196" s="187"/>
      <c r="AR196" s="128">
        <f t="shared" si="62"/>
        <v>0</v>
      </c>
      <c r="AT196" s="187"/>
      <c r="AV196" s="131">
        <v>49</v>
      </c>
      <c r="AW196" s="126" t="b">
        <f t="shared" si="63"/>
        <v>0</v>
      </c>
      <c r="AX196" s="131" t="str">
        <f>IF($AW196,MATCH(AV196,'05_DPS_Input'!$AJ$12:$AJ$111,0),"")</f>
        <v/>
      </c>
      <c r="AY196" s="131" t="str">
        <f t="shared" si="64"/>
        <v/>
      </c>
      <c r="AZ196" s="131" t="str">
        <f t="shared" si="64"/>
        <v/>
      </c>
      <c r="BC196" s="21"/>
    </row>
    <row r="197" spans="1:55" ht="20.100000000000001" hidden="1" customHeight="1" x14ac:dyDescent="0.3">
      <c r="A197" s="148" t="str">
        <f t="shared" si="60"/>
        <v>H</v>
      </c>
      <c r="B197" s="156" t="b">
        <f t="shared" si="56"/>
        <v>0</v>
      </c>
      <c r="C197" s="188" t="s">
        <v>51</v>
      </c>
      <c r="G197" s="14" t="str">
        <f>IF($AW197,INDEX('05_DPS_Input'!H$12:H$111,$AX197),"")</f>
        <v/>
      </c>
      <c r="H197" s="14" t="str">
        <f>IF($AW197,INDEX('05_DPS_Input'!I$12:I$111,$AX197),"")</f>
        <v/>
      </c>
      <c r="I197" s="14" t="str">
        <f>IF($AW197,INDEX('05_DPS_Input'!M$12:M$111,$AX197),"")</f>
        <v/>
      </c>
      <c r="K197" s="187"/>
      <c r="L197" s="187"/>
      <c r="M197" s="187"/>
      <c r="N197" s="187"/>
      <c r="O197" s="187"/>
      <c r="P197" s="187"/>
      <c r="Q197" s="187"/>
      <c r="R197" s="187"/>
      <c r="S197" s="187"/>
      <c r="T197" s="187"/>
      <c r="U197" s="117"/>
      <c r="V197" s="117"/>
      <c r="W197" s="117"/>
      <c r="X197" s="117"/>
      <c r="Y197" s="117"/>
      <c r="Z197" s="117"/>
      <c r="AA197" s="117"/>
      <c r="AB197" s="117"/>
      <c r="AC197" s="117"/>
      <c r="AD197" s="117"/>
      <c r="AE197" s="117"/>
      <c r="AF197" s="117"/>
      <c r="AG197" s="117"/>
      <c r="AH197" s="117"/>
      <c r="AI197" s="117"/>
      <c r="AJ197" s="117"/>
      <c r="AK197" s="117"/>
      <c r="AL197" s="117"/>
      <c r="AM197" s="117"/>
      <c r="AN197" s="117"/>
      <c r="AP197" s="187"/>
      <c r="AR197" s="128">
        <f t="shared" si="62"/>
        <v>0</v>
      </c>
      <c r="AT197" s="187"/>
      <c r="AV197" s="131">
        <v>50</v>
      </c>
      <c r="AW197" s="126" t="b">
        <f t="shared" si="63"/>
        <v>0</v>
      </c>
      <c r="AX197" s="131" t="str">
        <f>IF($AW197,MATCH(AV197,'05_DPS_Input'!$AJ$12:$AJ$111,0),"")</f>
        <v/>
      </c>
      <c r="AY197" s="131" t="str">
        <f t="shared" si="64"/>
        <v/>
      </c>
      <c r="AZ197" s="131" t="str">
        <f t="shared" si="64"/>
        <v/>
      </c>
      <c r="BC197" s="21"/>
    </row>
    <row r="198" spans="1:55" ht="20.100000000000001" hidden="1" customHeight="1" x14ac:dyDescent="0.3">
      <c r="A198" s="148" t="str">
        <f t="shared" si="60"/>
        <v>H</v>
      </c>
      <c r="B198" s="156" t="b">
        <f t="shared" si="56"/>
        <v>0</v>
      </c>
      <c r="C198" s="188" t="s">
        <v>51</v>
      </c>
      <c r="G198" s="14" t="str">
        <f>IF($AW198,INDEX('05_DPS_Input'!H$12:H$111,$AX198),"")</f>
        <v/>
      </c>
      <c r="H198" s="14" t="str">
        <f>IF($AW198,INDEX('05_DPS_Input'!I$12:I$111,$AX198),"")</f>
        <v/>
      </c>
      <c r="I198" s="14" t="str">
        <f>IF($AW198,INDEX('05_DPS_Input'!M$12:M$111,$AX198),"")</f>
        <v/>
      </c>
      <c r="K198" s="187"/>
      <c r="L198" s="187"/>
      <c r="M198" s="187"/>
      <c r="N198" s="187"/>
      <c r="O198" s="187"/>
      <c r="P198" s="187"/>
      <c r="Q198" s="187"/>
      <c r="R198" s="187"/>
      <c r="S198" s="187"/>
      <c r="T198" s="187"/>
      <c r="U198" s="117"/>
      <c r="V198" s="117"/>
      <c r="W198" s="117"/>
      <c r="X198" s="117"/>
      <c r="Y198" s="117"/>
      <c r="Z198" s="117"/>
      <c r="AA198" s="117"/>
      <c r="AB198" s="117"/>
      <c r="AC198" s="117"/>
      <c r="AD198" s="117"/>
      <c r="AE198" s="117"/>
      <c r="AF198" s="117"/>
      <c r="AG198" s="117"/>
      <c r="AH198" s="117"/>
      <c r="AI198" s="117"/>
      <c r="AJ198" s="117"/>
      <c r="AK198" s="117"/>
      <c r="AL198" s="117"/>
      <c r="AM198" s="117"/>
      <c r="AN198" s="117"/>
      <c r="AP198" s="187"/>
      <c r="AR198" s="128">
        <f t="shared" si="62"/>
        <v>0</v>
      </c>
      <c r="AT198" s="187"/>
      <c r="AV198" s="131">
        <v>51</v>
      </c>
      <c r="AW198" s="126" t="b">
        <f t="shared" si="63"/>
        <v>0</v>
      </c>
      <c r="AX198" s="131" t="str">
        <f>IF($AW198,MATCH(AV198,'05_DPS_Input'!$AJ$12:$AJ$111,0),"")</f>
        <v/>
      </c>
      <c r="AY198" s="131" t="str">
        <f t="shared" si="64"/>
        <v/>
      </c>
      <c r="AZ198" s="131" t="str">
        <f t="shared" si="64"/>
        <v/>
      </c>
      <c r="BC198" s="21"/>
    </row>
    <row r="199" spans="1:55" ht="20.100000000000001" hidden="1" customHeight="1" x14ac:dyDescent="0.3">
      <c r="A199" s="148" t="str">
        <f t="shared" si="60"/>
        <v>H</v>
      </c>
      <c r="B199" s="156" t="b">
        <f t="shared" si="56"/>
        <v>0</v>
      </c>
      <c r="C199" s="188" t="s">
        <v>51</v>
      </c>
      <c r="G199" s="14" t="str">
        <f>IF($AW199,INDEX('05_DPS_Input'!H$12:H$111,$AX199),"")</f>
        <v/>
      </c>
      <c r="H199" s="14" t="str">
        <f>IF($AW199,INDEX('05_DPS_Input'!I$12:I$111,$AX199),"")</f>
        <v/>
      </c>
      <c r="I199" s="14" t="str">
        <f>IF($AW199,INDEX('05_DPS_Input'!M$12:M$111,$AX199),"")</f>
        <v/>
      </c>
      <c r="K199" s="187"/>
      <c r="L199" s="187"/>
      <c r="M199" s="187"/>
      <c r="N199" s="187"/>
      <c r="O199" s="187"/>
      <c r="P199" s="187"/>
      <c r="Q199" s="187"/>
      <c r="R199" s="187"/>
      <c r="S199" s="187"/>
      <c r="T199" s="187"/>
      <c r="U199" s="117"/>
      <c r="V199" s="117"/>
      <c r="W199" s="117"/>
      <c r="X199" s="117"/>
      <c r="Y199" s="117"/>
      <c r="Z199" s="117"/>
      <c r="AA199" s="117"/>
      <c r="AB199" s="117"/>
      <c r="AC199" s="117"/>
      <c r="AD199" s="117"/>
      <c r="AE199" s="117"/>
      <c r="AF199" s="117"/>
      <c r="AG199" s="117"/>
      <c r="AH199" s="117"/>
      <c r="AI199" s="117"/>
      <c r="AJ199" s="117"/>
      <c r="AK199" s="117"/>
      <c r="AL199" s="117"/>
      <c r="AM199" s="117"/>
      <c r="AN199" s="117"/>
      <c r="AP199" s="187"/>
      <c r="AR199" s="128">
        <f t="shared" si="62"/>
        <v>0</v>
      </c>
      <c r="AT199" s="187"/>
      <c r="AV199" s="131">
        <v>52</v>
      </c>
      <c r="AW199" s="126" t="b">
        <f t="shared" si="63"/>
        <v>0</v>
      </c>
      <c r="AX199" s="131" t="str">
        <f>IF($AW199,MATCH(AV199,'05_DPS_Input'!$AJ$12:$AJ$111,0),"")</f>
        <v/>
      </c>
      <c r="AY199" s="131" t="str">
        <f t="shared" si="64"/>
        <v/>
      </c>
      <c r="AZ199" s="131" t="str">
        <f t="shared" si="64"/>
        <v/>
      </c>
      <c r="BC199" s="21"/>
    </row>
    <row r="200" spans="1:55" ht="20.100000000000001" hidden="1" customHeight="1" x14ac:dyDescent="0.3">
      <c r="A200" s="148" t="str">
        <f t="shared" si="60"/>
        <v>H</v>
      </c>
      <c r="B200" s="156" t="b">
        <f t="shared" si="56"/>
        <v>0</v>
      </c>
      <c r="C200" s="188" t="s">
        <v>51</v>
      </c>
      <c r="G200" s="14" t="str">
        <f>IF($AW200,INDEX('05_DPS_Input'!H$12:H$111,$AX200),"")</f>
        <v/>
      </c>
      <c r="H200" s="14" t="str">
        <f>IF($AW200,INDEX('05_DPS_Input'!I$12:I$111,$AX200),"")</f>
        <v/>
      </c>
      <c r="I200" s="14" t="str">
        <f>IF($AW200,INDEX('05_DPS_Input'!M$12:M$111,$AX200),"")</f>
        <v/>
      </c>
      <c r="K200" s="187"/>
      <c r="L200" s="187"/>
      <c r="M200" s="187"/>
      <c r="N200" s="187"/>
      <c r="O200" s="187"/>
      <c r="P200" s="187"/>
      <c r="Q200" s="187"/>
      <c r="R200" s="187"/>
      <c r="S200" s="187"/>
      <c r="T200" s="187"/>
      <c r="U200" s="117"/>
      <c r="V200" s="117"/>
      <c r="W200" s="117"/>
      <c r="X200" s="117"/>
      <c r="Y200" s="117"/>
      <c r="Z200" s="117"/>
      <c r="AA200" s="117"/>
      <c r="AB200" s="117"/>
      <c r="AC200" s="117"/>
      <c r="AD200" s="117"/>
      <c r="AE200" s="117"/>
      <c r="AF200" s="117"/>
      <c r="AG200" s="117"/>
      <c r="AH200" s="117"/>
      <c r="AI200" s="117"/>
      <c r="AJ200" s="117"/>
      <c r="AK200" s="117"/>
      <c r="AL200" s="117"/>
      <c r="AM200" s="117"/>
      <c r="AN200" s="117"/>
      <c r="AP200" s="187"/>
      <c r="AR200" s="128">
        <f t="shared" si="62"/>
        <v>0</v>
      </c>
      <c r="AT200" s="187"/>
      <c r="AV200" s="131">
        <v>53</v>
      </c>
      <c r="AW200" s="126" t="b">
        <f t="shared" si="63"/>
        <v>0</v>
      </c>
      <c r="AX200" s="131" t="str">
        <f>IF($AW200,MATCH(AV200,'05_DPS_Input'!$AJ$12:$AJ$111,0),"")</f>
        <v/>
      </c>
      <c r="AY200" s="131" t="str">
        <f t="shared" si="64"/>
        <v/>
      </c>
      <c r="AZ200" s="131" t="str">
        <f t="shared" si="64"/>
        <v/>
      </c>
      <c r="BC200" s="21"/>
    </row>
    <row r="201" spans="1:55" ht="20.100000000000001" hidden="1" customHeight="1" x14ac:dyDescent="0.3">
      <c r="A201" s="148" t="str">
        <f t="shared" si="60"/>
        <v>H</v>
      </c>
      <c r="B201" s="156" t="b">
        <f t="shared" si="56"/>
        <v>0</v>
      </c>
      <c r="C201" s="188" t="s">
        <v>51</v>
      </c>
      <c r="G201" s="14" t="str">
        <f>IF($AW201,INDEX('05_DPS_Input'!H$12:H$111,$AX201),"")</f>
        <v/>
      </c>
      <c r="H201" s="14" t="str">
        <f>IF($AW201,INDEX('05_DPS_Input'!I$12:I$111,$AX201),"")</f>
        <v/>
      </c>
      <c r="I201" s="14" t="str">
        <f>IF($AW201,INDEX('05_DPS_Input'!M$12:M$111,$AX201),"")</f>
        <v/>
      </c>
      <c r="K201" s="187"/>
      <c r="L201" s="187"/>
      <c r="M201" s="187"/>
      <c r="N201" s="187"/>
      <c r="O201" s="187"/>
      <c r="P201" s="187"/>
      <c r="Q201" s="187"/>
      <c r="R201" s="187"/>
      <c r="S201" s="187"/>
      <c r="T201" s="187"/>
      <c r="U201" s="117"/>
      <c r="V201" s="117"/>
      <c r="W201" s="117"/>
      <c r="X201" s="117"/>
      <c r="Y201" s="117"/>
      <c r="Z201" s="117"/>
      <c r="AA201" s="117"/>
      <c r="AB201" s="117"/>
      <c r="AC201" s="117"/>
      <c r="AD201" s="117"/>
      <c r="AE201" s="117"/>
      <c r="AF201" s="117"/>
      <c r="AG201" s="117"/>
      <c r="AH201" s="117"/>
      <c r="AI201" s="117"/>
      <c r="AJ201" s="117"/>
      <c r="AK201" s="117"/>
      <c r="AL201" s="117"/>
      <c r="AM201" s="117"/>
      <c r="AN201" s="117"/>
      <c r="AP201" s="187"/>
      <c r="AR201" s="128">
        <f t="shared" si="62"/>
        <v>0</v>
      </c>
      <c r="AT201" s="187"/>
      <c r="AV201" s="131">
        <v>54</v>
      </c>
      <c r="AW201" s="126" t="b">
        <f t="shared" si="63"/>
        <v>0</v>
      </c>
      <c r="AX201" s="131" t="str">
        <f>IF($AW201,MATCH(AV201,'05_DPS_Input'!$AJ$12:$AJ$111,0),"")</f>
        <v/>
      </c>
      <c r="AY201" s="131" t="str">
        <f t="shared" si="64"/>
        <v/>
      </c>
      <c r="AZ201" s="131" t="str">
        <f t="shared" si="64"/>
        <v/>
      </c>
      <c r="BC201" s="21"/>
    </row>
    <row r="202" spans="1:55" ht="20.100000000000001" hidden="1" customHeight="1" x14ac:dyDescent="0.3">
      <c r="A202" s="148" t="str">
        <f t="shared" si="60"/>
        <v>H</v>
      </c>
      <c r="B202" s="156" t="b">
        <f t="shared" si="56"/>
        <v>0</v>
      </c>
      <c r="C202" s="188" t="s">
        <v>51</v>
      </c>
      <c r="G202" s="14" t="str">
        <f>IF($AW202,INDEX('05_DPS_Input'!H$12:H$111,$AX202),"")</f>
        <v/>
      </c>
      <c r="H202" s="14" t="str">
        <f>IF($AW202,INDEX('05_DPS_Input'!I$12:I$111,$AX202),"")</f>
        <v/>
      </c>
      <c r="I202" s="14" t="str">
        <f>IF($AW202,INDEX('05_DPS_Input'!M$12:M$111,$AX202),"")</f>
        <v/>
      </c>
      <c r="K202" s="187"/>
      <c r="L202" s="187"/>
      <c r="M202" s="187"/>
      <c r="N202" s="187"/>
      <c r="O202" s="187"/>
      <c r="P202" s="187"/>
      <c r="Q202" s="187"/>
      <c r="R202" s="187"/>
      <c r="S202" s="187"/>
      <c r="T202" s="187"/>
      <c r="U202" s="117"/>
      <c r="V202" s="117"/>
      <c r="W202" s="117"/>
      <c r="X202" s="117"/>
      <c r="Y202" s="117"/>
      <c r="Z202" s="117"/>
      <c r="AA202" s="117"/>
      <c r="AB202" s="117"/>
      <c r="AC202" s="117"/>
      <c r="AD202" s="117"/>
      <c r="AE202" s="117"/>
      <c r="AF202" s="117"/>
      <c r="AG202" s="117"/>
      <c r="AH202" s="117"/>
      <c r="AI202" s="117"/>
      <c r="AJ202" s="117"/>
      <c r="AK202" s="117"/>
      <c r="AL202" s="117"/>
      <c r="AM202" s="117"/>
      <c r="AN202" s="117"/>
      <c r="AP202" s="187"/>
      <c r="AR202" s="128">
        <f t="shared" si="62"/>
        <v>0</v>
      </c>
      <c r="AT202" s="187"/>
      <c r="AV202" s="131">
        <v>55</v>
      </c>
      <c r="AW202" s="126" t="b">
        <f t="shared" si="63"/>
        <v>0</v>
      </c>
      <c r="AX202" s="131" t="str">
        <f>IF($AW202,MATCH(AV202,'05_DPS_Input'!$AJ$12:$AJ$111,0),"")</f>
        <v/>
      </c>
      <c r="AY202" s="131" t="str">
        <f t="shared" si="64"/>
        <v/>
      </c>
      <c r="AZ202" s="131" t="str">
        <f t="shared" si="64"/>
        <v/>
      </c>
      <c r="BC202" s="21"/>
    </row>
    <row r="203" spans="1:55" ht="20.100000000000001" hidden="1" customHeight="1" x14ac:dyDescent="0.3">
      <c r="A203" s="148" t="str">
        <f t="shared" si="60"/>
        <v>H</v>
      </c>
      <c r="B203" s="156" t="b">
        <f t="shared" si="56"/>
        <v>0</v>
      </c>
      <c r="C203" s="188" t="s">
        <v>51</v>
      </c>
      <c r="G203" s="14" t="str">
        <f>IF($AW203,INDEX('05_DPS_Input'!H$12:H$111,$AX203),"")</f>
        <v/>
      </c>
      <c r="H203" s="14" t="str">
        <f>IF($AW203,INDEX('05_DPS_Input'!I$12:I$111,$AX203),"")</f>
        <v/>
      </c>
      <c r="I203" s="14" t="str">
        <f>IF($AW203,INDEX('05_DPS_Input'!M$12:M$111,$AX203),"")</f>
        <v/>
      </c>
      <c r="K203" s="187"/>
      <c r="L203" s="187"/>
      <c r="M203" s="187"/>
      <c r="N203" s="187"/>
      <c r="O203" s="187"/>
      <c r="P203" s="187"/>
      <c r="Q203" s="187"/>
      <c r="R203" s="187"/>
      <c r="S203" s="187"/>
      <c r="T203" s="187"/>
      <c r="U203" s="117"/>
      <c r="V203" s="117"/>
      <c r="W203" s="117"/>
      <c r="X203" s="117"/>
      <c r="Y203" s="117"/>
      <c r="Z203" s="117"/>
      <c r="AA203" s="117"/>
      <c r="AB203" s="117"/>
      <c r="AC203" s="117"/>
      <c r="AD203" s="117"/>
      <c r="AE203" s="117"/>
      <c r="AF203" s="117"/>
      <c r="AG203" s="117"/>
      <c r="AH203" s="117"/>
      <c r="AI203" s="117"/>
      <c r="AJ203" s="117"/>
      <c r="AK203" s="117"/>
      <c r="AL203" s="117"/>
      <c r="AM203" s="117"/>
      <c r="AN203" s="117"/>
      <c r="AP203" s="187"/>
      <c r="AR203" s="128">
        <f t="shared" si="62"/>
        <v>0</v>
      </c>
      <c r="AT203" s="187"/>
      <c r="AV203" s="131">
        <v>56</v>
      </c>
      <c r="AW203" s="126" t="b">
        <f t="shared" si="63"/>
        <v>0</v>
      </c>
      <c r="AX203" s="131" t="str">
        <f>IF($AW203,MATCH(AV203,'05_DPS_Input'!$AJ$12:$AJ$111,0),"")</f>
        <v/>
      </c>
      <c r="AY203" s="131" t="str">
        <f t="shared" si="64"/>
        <v/>
      </c>
      <c r="AZ203" s="131" t="str">
        <f t="shared" si="64"/>
        <v/>
      </c>
      <c r="BC203" s="21"/>
    </row>
    <row r="204" spans="1:55" ht="20.100000000000001" hidden="1" customHeight="1" x14ac:dyDescent="0.3">
      <c r="A204" s="148" t="str">
        <f t="shared" si="60"/>
        <v>H</v>
      </c>
      <c r="B204" s="156" t="b">
        <f t="shared" si="56"/>
        <v>0</v>
      </c>
      <c r="C204" s="188" t="s">
        <v>51</v>
      </c>
      <c r="G204" s="14" t="str">
        <f>IF($AW204,INDEX('05_DPS_Input'!H$12:H$111,$AX204),"")</f>
        <v/>
      </c>
      <c r="H204" s="14" t="str">
        <f>IF($AW204,INDEX('05_DPS_Input'!I$12:I$111,$AX204),"")</f>
        <v/>
      </c>
      <c r="I204" s="14" t="str">
        <f>IF($AW204,INDEX('05_DPS_Input'!M$12:M$111,$AX204),"")</f>
        <v/>
      </c>
      <c r="K204" s="187"/>
      <c r="L204" s="187"/>
      <c r="M204" s="187"/>
      <c r="N204" s="187"/>
      <c r="O204" s="187"/>
      <c r="P204" s="187"/>
      <c r="Q204" s="187"/>
      <c r="R204" s="187"/>
      <c r="S204" s="187"/>
      <c r="T204" s="187"/>
      <c r="U204" s="117"/>
      <c r="V204" s="117"/>
      <c r="W204" s="117"/>
      <c r="X204" s="117"/>
      <c r="Y204" s="117"/>
      <c r="Z204" s="117"/>
      <c r="AA204" s="117"/>
      <c r="AB204" s="117"/>
      <c r="AC204" s="117"/>
      <c r="AD204" s="117"/>
      <c r="AE204" s="117"/>
      <c r="AF204" s="117"/>
      <c r="AG204" s="117"/>
      <c r="AH204" s="117"/>
      <c r="AI204" s="117"/>
      <c r="AJ204" s="117"/>
      <c r="AK204" s="117"/>
      <c r="AL204" s="117"/>
      <c r="AM204" s="117"/>
      <c r="AN204" s="117"/>
      <c r="AP204" s="187"/>
      <c r="AR204" s="128">
        <f t="shared" si="62"/>
        <v>0</v>
      </c>
      <c r="AT204" s="187"/>
      <c r="AV204" s="131">
        <v>57</v>
      </c>
      <c r="AW204" s="126" t="b">
        <f t="shared" si="63"/>
        <v>0</v>
      </c>
      <c r="AX204" s="131" t="str">
        <f>IF($AW204,MATCH(AV204,'05_DPS_Input'!$AJ$12:$AJ$111,0),"")</f>
        <v/>
      </c>
      <c r="AY204" s="131" t="str">
        <f t="shared" si="64"/>
        <v/>
      </c>
      <c r="AZ204" s="131" t="str">
        <f t="shared" si="64"/>
        <v/>
      </c>
      <c r="BC204" s="21"/>
    </row>
    <row r="205" spans="1:55" ht="20.100000000000001" hidden="1" customHeight="1" x14ac:dyDescent="0.3">
      <c r="A205" s="148" t="str">
        <f t="shared" si="60"/>
        <v>H</v>
      </c>
      <c r="B205" s="156" t="b">
        <f t="shared" si="56"/>
        <v>0</v>
      </c>
      <c r="C205" s="188" t="s">
        <v>51</v>
      </c>
      <c r="G205" s="14" t="str">
        <f>IF($AW205,INDEX('05_DPS_Input'!H$12:H$111,$AX205),"")</f>
        <v/>
      </c>
      <c r="H205" s="14" t="str">
        <f>IF($AW205,INDEX('05_DPS_Input'!I$12:I$111,$AX205),"")</f>
        <v/>
      </c>
      <c r="I205" s="14" t="str">
        <f>IF($AW205,INDEX('05_DPS_Input'!M$12:M$111,$AX205),"")</f>
        <v/>
      </c>
      <c r="K205" s="187"/>
      <c r="L205" s="187"/>
      <c r="M205" s="187"/>
      <c r="N205" s="187"/>
      <c r="O205" s="187"/>
      <c r="P205" s="187"/>
      <c r="Q205" s="187"/>
      <c r="R205" s="187"/>
      <c r="S205" s="187"/>
      <c r="T205" s="187"/>
      <c r="U205" s="117"/>
      <c r="V205" s="117"/>
      <c r="W205" s="117"/>
      <c r="X205" s="117"/>
      <c r="Y205" s="117"/>
      <c r="Z205" s="117"/>
      <c r="AA205" s="117"/>
      <c r="AB205" s="117"/>
      <c r="AC205" s="117"/>
      <c r="AD205" s="117"/>
      <c r="AE205" s="117"/>
      <c r="AF205" s="117"/>
      <c r="AG205" s="117"/>
      <c r="AH205" s="117"/>
      <c r="AI205" s="117"/>
      <c r="AJ205" s="117"/>
      <c r="AK205" s="117"/>
      <c r="AL205" s="117"/>
      <c r="AM205" s="117"/>
      <c r="AN205" s="117"/>
      <c r="AP205" s="187"/>
      <c r="AR205" s="128">
        <f t="shared" si="62"/>
        <v>0</v>
      </c>
      <c r="AT205" s="187"/>
      <c r="AV205" s="131">
        <v>58</v>
      </c>
      <c r="AW205" s="126" t="b">
        <f t="shared" si="63"/>
        <v>0</v>
      </c>
      <c r="AX205" s="131" t="str">
        <f>IF($AW205,MATCH(AV205,'05_DPS_Input'!$AJ$12:$AJ$111,0),"")</f>
        <v/>
      </c>
      <c r="AY205" s="131" t="str">
        <f t="shared" si="64"/>
        <v/>
      </c>
      <c r="AZ205" s="131" t="str">
        <f t="shared" si="64"/>
        <v/>
      </c>
      <c r="BC205" s="21"/>
    </row>
    <row r="206" spans="1:55" ht="20.100000000000001" hidden="1" customHeight="1" x14ac:dyDescent="0.3">
      <c r="A206" s="148" t="str">
        <f t="shared" si="60"/>
        <v>H</v>
      </c>
      <c r="B206" s="156" t="b">
        <f t="shared" si="56"/>
        <v>0</v>
      </c>
      <c r="C206" s="188" t="s">
        <v>51</v>
      </c>
      <c r="G206" s="14" t="str">
        <f>IF($AW206,INDEX('05_DPS_Input'!H$12:H$111,$AX206),"")</f>
        <v/>
      </c>
      <c r="H206" s="14" t="str">
        <f>IF($AW206,INDEX('05_DPS_Input'!I$12:I$111,$AX206),"")</f>
        <v/>
      </c>
      <c r="I206" s="14" t="str">
        <f>IF($AW206,INDEX('05_DPS_Input'!M$12:M$111,$AX206),"")</f>
        <v/>
      </c>
      <c r="K206" s="187"/>
      <c r="L206" s="187"/>
      <c r="M206" s="187"/>
      <c r="N206" s="187"/>
      <c r="O206" s="187"/>
      <c r="P206" s="187"/>
      <c r="Q206" s="187"/>
      <c r="R206" s="187"/>
      <c r="S206" s="187"/>
      <c r="T206" s="187"/>
      <c r="U206" s="117"/>
      <c r="V206" s="117"/>
      <c r="W206" s="117"/>
      <c r="X206" s="117"/>
      <c r="Y206" s="117"/>
      <c r="Z206" s="117"/>
      <c r="AA206" s="117"/>
      <c r="AB206" s="117"/>
      <c r="AC206" s="117"/>
      <c r="AD206" s="117"/>
      <c r="AE206" s="117"/>
      <c r="AF206" s="117"/>
      <c r="AG206" s="117"/>
      <c r="AH206" s="117"/>
      <c r="AI206" s="117"/>
      <c r="AJ206" s="117"/>
      <c r="AK206" s="117"/>
      <c r="AL206" s="117"/>
      <c r="AM206" s="117"/>
      <c r="AN206" s="117"/>
      <c r="AP206" s="187"/>
      <c r="AR206" s="128">
        <f t="shared" si="62"/>
        <v>0</v>
      </c>
      <c r="AT206" s="187"/>
      <c r="AV206" s="131">
        <v>59</v>
      </c>
      <c r="AW206" s="126" t="b">
        <f t="shared" si="63"/>
        <v>0</v>
      </c>
      <c r="AX206" s="131" t="str">
        <f>IF($AW206,MATCH(AV206,'05_DPS_Input'!$AJ$12:$AJ$111,0),"")</f>
        <v/>
      </c>
      <c r="AY206" s="131" t="str">
        <f t="shared" si="64"/>
        <v/>
      </c>
      <c r="AZ206" s="131" t="str">
        <f t="shared" si="64"/>
        <v/>
      </c>
      <c r="BC206" s="21"/>
    </row>
    <row r="207" spans="1:55" ht="20.100000000000001" hidden="1" customHeight="1" x14ac:dyDescent="0.3">
      <c r="A207" s="148" t="str">
        <f t="shared" si="60"/>
        <v>H</v>
      </c>
      <c r="B207" s="156" t="b">
        <f t="shared" si="56"/>
        <v>0</v>
      </c>
      <c r="C207" s="188" t="s">
        <v>51</v>
      </c>
      <c r="G207" s="14" t="str">
        <f>IF($AW207,INDEX('05_DPS_Input'!H$12:H$111,$AX207),"")</f>
        <v/>
      </c>
      <c r="H207" s="14" t="str">
        <f>IF($AW207,INDEX('05_DPS_Input'!I$12:I$111,$AX207),"")</f>
        <v/>
      </c>
      <c r="I207" s="14" t="str">
        <f>IF($AW207,INDEX('05_DPS_Input'!M$12:M$111,$AX207),"")</f>
        <v/>
      </c>
      <c r="K207" s="187"/>
      <c r="L207" s="187"/>
      <c r="M207" s="187"/>
      <c r="N207" s="187"/>
      <c r="O207" s="187"/>
      <c r="P207" s="187"/>
      <c r="Q207" s="187"/>
      <c r="R207" s="187"/>
      <c r="S207" s="187"/>
      <c r="T207" s="187"/>
      <c r="U207" s="117"/>
      <c r="V207" s="117"/>
      <c r="W207" s="117"/>
      <c r="X207" s="117"/>
      <c r="Y207" s="117"/>
      <c r="Z207" s="117"/>
      <c r="AA207" s="117"/>
      <c r="AB207" s="117"/>
      <c r="AC207" s="117"/>
      <c r="AD207" s="117"/>
      <c r="AE207" s="117"/>
      <c r="AF207" s="117"/>
      <c r="AG207" s="117"/>
      <c r="AH207" s="117"/>
      <c r="AI207" s="117"/>
      <c r="AJ207" s="117"/>
      <c r="AK207" s="117"/>
      <c r="AL207" s="117"/>
      <c r="AM207" s="117"/>
      <c r="AN207" s="117"/>
      <c r="AP207" s="187"/>
      <c r="AR207" s="128">
        <f t="shared" si="62"/>
        <v>0</v>
      </c>
      <c r="AT207" s="187"/>
      <c r="AV207" s="131">
        <v>60</v>
      </c>
      <c r="AW207" s="126" t="b">
        <f t="shared" si="63"/>
        <v>0</v>
      </c>
      <c r="AX207" s="131" t="str">
        <f>IF($AW207,MATCH(AV207,'05_DPS_Input'!$AJ$12:$AJ$111,0),"")</f>
        <v/>
      </c>
      <c r="AY207" s="131" t="str">
        <f t="shared" si="64"/>
        <v/>
      </c>
      <c r="AZ207" s="131" t="str">
        <f t="shared" si="64"/>
        <v/>
      </c>
      <c r="BC207" s="21"/>
    </row>
    <row r="208" spans="1:55" ht="20.100000000000001" hidden="1" customHeight="1" x14ac:dyDescent="0.3">
      <c r="A208" s="148" t="str">
        <f t="shared" si="60"/>
        <v>H</v>
      </c>
      <c r="B208" s="156" t="b">
        <f t="shared" si="56"/>
        <v>0</v>
      </c>
      <c r="C208" s="188" t="s">
        <v>51</v>
      </c>
      <c r="G208" s="14" t="str">
        <f>IF($AW208,INDEX('05_DPS_Input'!H$12:H$111,$AX208),"")</f>
        <v/>
      </c>
      <c r="H208" s="14" t="str">
        <f>IF($AW208,INDEX('05_DPS_Input'!I$12:I$111,$AX208),"")</f>
        <v/>
      </c>
      <c r="I208" s="14" t="str">
        <f>IF($AW208,INDEX('05_DPS_Input'!M$12:M$111,$AX208),"")</f>
        <v/>
      </c>
      <c r="K208" s="187"/>
      <c r="L208" s="187"/>
      <c r="M208" s="187"/>
      <c r="N208" s="187"/>
      <c r="O208" s="187"/>
      <c r="P208" s="187"/>
      <c r="Q208" s="187"/>
      <c r="R208" s="187"/>
      <c r="S208" s="187"/>
      <c r="T208" s="187"/>
      <c r="U208" s="117"/>
      <c r="V208" s="117"/>
      <c r="W208" s="117"/>
      <c r="X208" s="117"/>
      <c r="Y208" s="117"/>
      <c r="Z208" s="117"/>
      <c r="AA208" s="117"/>
      <c r="AB208" s="117"/>
      <c r="AC208" s="117"/>
      <c r="AD208" s="117"/>
      <c r="AE208" s="117"/>
      <c r="AF208" s="117"/>
      <c r="AG208" s="117"/>
      <c r="AH208" s="117"/>
      <c r="AI208" s="117"/>
      <c r="AJ208" s="117"/>
      <c r="AK208" s="117"/>
      <c r="AL208" s="117"/>
      <c r="AM208" s="117"/>
      <c r="AN208" s="117"/>
      <c r="AP208" s="187"/>
      <c r="AR208" s="128">
        <f t="shared" si="62"/>
        <v>0</v>
      </c>
      <c r="AT208" s="187"/>
      <c r="AV208" s="131">
        <v>61</v>
      </c>
      <c r="AW208" s="126" t="b">
        <f t="shared" si="63"/>
        <v>0</v>
      </c>
      <c r="AX208" s="131" t="str">
        <f>IF($AW208,MATCH(AV208,'05_DPS_Input'!$AJ$12:$AJ$111,0),"")</f>
        <v/>
      </c>
      <c r="AY208" s="131" t="str">
        <f t="shared" ref="AY208:AZ227" si="65">IF($AW208,LEFT($G208,AY$147*3-1),"")</f>
        <v/>
      </c>
      <c r="AZ208" s="131" t="str">
        <f t="shared" si="65"/>
        <v/>
      </c>
      <c r="BC208" s="21"/>
    </row>
    <row r="209" spans="1:55" ht="20.100000000000001" hidden="1" customHeight="1" x14ac:dyDescent="0.3">
      <c r="A209" s="148" t="str">
        <f t="shared" si="60"/>
        <v>H</v>
      </c>
      <c r="B209" s="156" t="b">
        <f t="shared" si="56"/>
        <v>0</v>
      </c>
      <c r="C209" s="188" t="s">
        <v>51</v>
      </c>
      <c r="G209" s="14" t="str">
        <f>IF($AW209,INDEX('05_DPS_Input'!H$12:H$111,$AX209),"")</f>
        <v/>
      </c>
      <c r="H209" s="14" t="str">
        <f>IF($AW209,INDEX('05_DPS_Input'!I$12:I$111,$AX209),"")</f>
        <v/>
      </c>
      <c r="I209" s="14" t="str">
        <f>IF($AW209,INDEX('05_DPS_Input'!M$12:M$111,$AX209),"")</f>
        <v/>
      </c>
      <c r="K209" s="187"/>
      <c r="L209" s="187"/>
      <c r="M209" s="187"/>
      <c r="N209" s="187"/>
      <c r="O209" s="187"/>
      <c r="P209" s="187"/>
      <c r="Q209" s="187"/>
      <c r="R209" s="187"/>
      <c r="S209" s="187"/>
      <c r="T209" s="187"/>
      <c r="U209" s="117"/>
      <c r="V209" s="117"/>
      <c r="W209" s="117"/>
      <c r="X209" s="117"/>
      <c r="Y209" s="117"/>
      <c r="Z209" s="117"/>
      <c r="AA209" s="117"/>
      <c r="AB209" s="117"/>
      <c r="AC209" s="117"/>
      <c r="AD209" s="117"/>
      <c r="AE209" s="117"/>
      <c r="AF209" s="117"/>
      <c r="AG209" s="117"/>
      <c r="AH209" s="117"/>
      <c r="AI209" s="117"/>
      <c r="AJ209" s="117"/>
      <c r="AK209" s="117"/>
      <c r="AL209" s="117"/>
      <c r="AM209" s="117"/>
      <c r="AN209" s="117"/>
      <c r="AP209" s="187"/>
      <c r="AR209" s="128">
        <f t="shared" si="62"/>
        <v>0</v>
      </c>
      <c r="AT209" s="187"/>
      <c r="AV209" s="131">
        <v>62</v>
      </c>
      <c r="AW209" s="126" t="b">
        <f t="shared" si="63"/>
        <v>0</v>
      </c>
      <c r="AX209" s="131" t="str">
        <f>IF($AW209,MATCH(AV209,'05_DPS_Input'!$AJ$12:$AJ$111,0),"")</f>
        <v/>
      </c>
      <c r="AY209" s="131" t="str">
        <f t="shared" si="65"/>
        <v/>
      </c>
      <c r="AZ209" s="131" t="str">
        <f t="shared" si="65"/>
        <v/>
      </c>
      <c r="BC209" s="21"/>
    </row>
    <row r="210" spans="1:55" ht="20.100000000000001" hidden="1" customHeight="1" x14ac:dyDescent="0.3">
      <c r="A210" s="148" t="str">
        <f t="shared" si="60"/>
        <v>H</v>
      </c>
      <c r="B210" s="156" t="b">
        <f t="shared" si="56"/>
        <v>0</v>
      </c>
      <c r="C210" s="188" t="s">
        <v>51</v>
      </c>
      <c r="G210" s="14" t="str">
        <f>IF($AW210,INDEX('05_DPS_Input'!H$12:H$111,$AX210),"")</f>
        <v/>
      </c>
      <c r="H210" s="14" t="str">
        <f>IF($AW210,INDEX('05_DPS_Input'!I$12:I$111,$AX210),"")</f>
        <v/>
      </c>
      <c r="I210" s="14" t="str">
        <f>IF($AW210,INDEX('05_DPS_Input'!M$12:M$111,$AX210),"")</f>
        <v/>
      </c>
      <c r="K210" s="187"/>
      <c r="L210" s="187"/>
      <c r="M210" s="187"/>
      <c r="N210" s="187"/>
      <c r="O210" s="187"/>
      <c r="P210" s="187"/>
      <c r="Q210" s="187"/>
      <c r="R210" s="187"/>
      <c r="S210" s="187"/>
      <c r="T210" s="187"/>
      <c r="U210" s="117"/>
      <c r="V210" s="117"/>
      <c r="W210" s="117"/>
      <c r="X210" s="117"/>
      <c r="Y210" s="117"/>
      <c r="Z210" s="117"/>
      <c r="AA210" s="117"/>
      <c r="AB210" s="117"/>
      <c r="AC210" s="117"/>
      <c r="AD210" s="117"/>
      <c r="AE210" s="117"/>
      <c r="AF210" s="117"/>
      <c r="AG210" s="117"/>
      <c r="AH210" s="117"/>
      <c r="AI210" s="117"/>
      <c r="AJ210" s="117"/>
      <c r="AK210" s="117"/>
      <c r="AL210" s="117"/>
      <c r="AM210" s="117"/>
      <c r="AN210" s="117"/>
      <c r="AP210" s="187"/>
      <c r="AR210" s="128">
        <f t="shared" si="62"/>
        <v>0</v>
      </c>
      <c r="AT210" s="187"/>
      <c r="AV210" s="131">
        <v>63</v>
      </c>
      <c r="AW210" s="126" t="b">
        <f t="shared" si="63"/>
        <v>0</v>
      </c>
      <c r="AX210" s="131" t="str">
        <f>IF($AW210,MATCH(AV210,'05_DPS_Input'!$AJ$12:$AJ$111,0),"")</f>
        <v/>
      </c>
      <c r="AY210" s="131" t="str">
        <f t="shared" si="65"/>
        <v/>
      </c>
      <c r="AZ210" s="131" t="str">
        <f t="shared" si="65"/>
        <v/>
      </c>
      <c r="BC210" s="21"/>
    </row>
    <row r="211" spans="1:55" ht="20.100000000000001" hidden="1" customHeight="1" x14ac:dyDescent="0.3">
      <c r="A211" s="148" t="str">
        <f t="shared" si="60"/>
        <v>H</v>
      </c>
      <c r="B211" s="156" t="b">
        <f t="shared" ref="B211:B247" si="66">OR(Rows_Switch="All",H211&lt;&gt;"")</f>
        <v>0</v>
      </c>
      <c r="C211" s="188" t="s">
        <v>51</v>
      </c>
      <c r="G211" s="14" t="str">
        <f>IF($AW211,INDEX('05_DPS_Input'!H$12:H$111,$AX211),"")</f>
        <v/>
      </c>
      <c r="H211" s="14" t="str">
        <f>IF($AW211,INDEX('05_DPS_Input'!I$12:I$111,$AX211),"")</f>
        <v/>
      </c>
      <c r="I211" s="14" t="str">
        <f>IF($AW211,INDEX('05_DPS_Input'!M$12:M$111,$AX211),"")</f>
        <v/>
      </c>
      <c r="K211" s="187"/>
      <c r="L211" s="187"/>
      <c r="M211" s="187"/>
      <c r="N211" s="187"/>
      <c r="O211" s="187"/>
      <c r="P211" s="187"/>
      <c r="Q211" s="187"/>
      <c r="R211" s="187"/>
      <c r="S211" s="187"/>
      <c r="T211" s="187"/>
      <c r="U211" s="117"/>
      <c r="V211" s="117"/>
      <c r="W211" s="117"/>
      <c r="X211" s="117"/>
      <c r="Y211" s="117"/>
      <c r="Z211" s="117"/>
      <c r="AA211" s="117"/>
      <c r="AB211" s="117"/>
      <c r="AC211" s="117"/>
      <c r="AD211" s="117"/>
      <c r="AE211" s="117"/>
      <c r="AF211" s="117"/>
      <c r="AG211" s="117"/>
      <c r="AH211" s="117"/>
      <c r="AI211" s="117"/>
      <c r="AJ211" s="117"/>
      <c r="AK211" s="117"/>
      <c r="AL211" s="117"/>
      <c r="AM211" s="117"/>
      <c r="AN211" s="117"/>
      <c r="AP211" s="187"/>
      <c r="AR211" s="128">
        <f t="shared" si="62"/>
        <v>0</v>
      </c>
      <c r="AT211" s="187"/>
      <c r="AV211" s="131">
        <v>64</v>
      </c>
      <c r="AW211" s="126" t="b">
        <f t="shared" si="63"/>
        <v>0</v>
      </c>
      <c r="AX211" s="131" t="str">
        <f>IF($AW211,MATCH(AV211,'05_DPS_Input'!$AJ$12:$AJ$111,0),"")</f>
        <v/>
      </c>
      <c r="AY211" s="131" t="str">
        <f t="shared" si="65"/>
        <v/>
      </c>
      <c r="AZ211" s="131" t="str">
        <f t="shared" si="65"/>
        <v/>
      </c>
      <c r="BC211" s="21"/>
    </row>
    <row r="212" spans="1:55" ht="20.100000000000001" hidden="1" customHeight="1" x14ac:dyDescent="0.3">
      <c r="A212" s="148" t="str">
        <f t="shared" si="60"/>
        <v>H</v>
      </c>
      <c r="B212" s="156" t="b">
        <f t="shared" si="66"/>
        <v>0</v>
      </c>
      <c r="C212" s="188" t="s">
        <v>51</v>
      </c>
      <c r="G212" s="14" t="str">
        <f>IF($AW212,INDEX('05_DPS_Input'!H$12:H$111,$AX212),"")</f>
        <v/>
      </c>
      <c r="H212" s="14" t="str">
        <f>IF($AW212,INDEX('05_DPS_Input'!I$12:I$111,$AX212),"")</f>
        <v/>
      </c>
      <c r="I212" s="14" t="str">
        <f>IF($AW212,INDEX('05_DPS_Input'!M$12:M$111,$AX212),"")</f>
        <v/>
      </c>
      <c r="K212" s="187"/>
      <c r="L212" s="187"/>
      <c r="M212" s="187"/>
      <c r="N212" s="187"/>
      <c r="O212" s="187"/>
      <c r="P212" s="187"/>
      <c r="Q212" s="187"/>
      <c r="R212" s="187"/>
      <c r="S212" s="187"/>
      <c r="T212" s="187"/>
      <c r="U212" s="117"/>
      <c r="V212" s="117"/>
      <c r="W212" s="117"/>
      <c r="X212" s="117"/>
      <c r="Y212" s="117"/>
      <c r="Z212" s="117"/>
      <c r="AA212" s="117"/>
      <c r="AB212" s="117"/>
      <c r="AC212" s="117"/>
      <c r="AD212" s="117"/>
      <c r="AE212" s="117"/>
      <c r="AF212" s="117"/>
      <c r="AG212" s="117"/>
      <c r="AH212" s="117"/>
      <c r="AI212" s="117"/>
      <c r="AJ212" s="117"/>
      <c r="AK212" s="117"/>
      <c r="AL212" s="117"/>
      <c r="AM212" s="117"/>
      <c r="AN212" s="117"/>
      <c r="AP212" s="187"/>
      <c r="AR212" s="128">
        <f t="shared" ref="AR212:AR247" si="67">SUM(K212:AP212)</f>
        <v>0</v>
      </c>
      <c r="AT212" s="187"/>
      <c r="AV212" s="131">
        <v>65</v>
      </c>
      <c r="AW212" s="126" t="b">
        <f t="shared" ref="AW212:AW243" si="68">AV212&lt;=DPSinput_CountInp</f>
        <v>0</v>
      </c>
      <c r="AX212" s="131" t="str">
        <f>IF($AW212,MATCH(AV212,'05_DPS_Input'!$AJ$12:$AJ$111,0),"")</f>
        <v/>
      </c>
      <c r="AY212" s="131" t="str">
        <f t="shared" si="65"/>
        <v/>
      </c>
      <c r="AZ212" s="131" t="str">
        <f t="shared" si="65"/>
        <v/>
      </c>
      <c r="BC212" s="21"/>
    </row>
    <row r="213" spans="1:55" ht="20.100000000000001" hidden="1" customHeight="1" x14ac:dyDescent="0.3">
      <c r="A213" s="148" t="str">
        <f t="shared" si="60"/>
        <v>H</v>
      </c>
      <c r="B213" s="156" t="b">
        <f t="shared" si="66"/>
        <v>0</v>
      </c>
      <c r="C213" s="188" t="s">
        <v>51</v>
      </c>
      <c r="G213" s="14" t="str">
        <f>IF($AW213,INDEX('05_DPS_Input'!H$12:H$111,$AX213),"")</f>
        <v/>
      </c>
      <c r="H213" s="14" t="str">
        <f>IF($AW213,INDEX('05_DPS_Input'!I$12:I$111,$AX213),"")</f>
        <v/>
      </c>
      <c r="I213" s="14" t="str">
        <f>IF($AW213,INDEX('05_DPS_Input'!M$12:M$111,$AX213),"")</f>
        <v/>
      </c>
      <c r="K213" s="187"/>
      <c r="L213" s="187"/>
      <c r="M213" s="187"/>
      <c r="N213" s="187"/>
      <c r="O213" s="187"/>
      <c r="P213" s="187"/>
      <c r="Q213" s="187"/>
      <c r="R213" s="187"/>
      <c r="S213" s="187"/>
      <c r="T213" s="187"/>
      <c r="U213" s="117"/>
      <c r="V213" s="117"/>
      <c r="W213" s="117"/>
      <c r="X213" s="117"/>
      <c r="Y213" s="117"/>
      <c r="Z213" s="117"/>
      <c r="AA213" s="117"/>
      <c r="AB213" s="117"/>
      <c r="AC213" s="117"/>
      <c r="AD213" s="117"/>
      <c r="AE213" s="117"/>
      <c r="AF213" s="117"/>
      <c r="AG213" s="117"/>
      <c r="AH213" s="117"/>
      <c r="AI213" s="117"/>
      <c r="AJ213" s="117"/>
      <c r="AK213" s="117"/>
      <c r="AL213" s="117"/>
      <c r="AM213" s="117"/>
      <c r="AN213" s="117"/>
      <c r="AP213" s="187"/>
      <c r="AR213" s="128">
        <f t="shared" si="67"/>
        <v>0</v>
      </c>
      <c r="AT213" s="187"/>
      <c r="AV213" s="131">
        <v>66</v>
      </c>
      <c r="AW213" s="126" t="b">
        <f t="shared" si="68"/>
        <v>0</v>
      </c>
      <c r="AX213" s="131" t="str">
        <f>IF($AW213,MATCH(AV213,'05_DPS_Input'!$AJ$12:$AJ$111,0),"")</f>
        <v/>
      </c>
      <c r="AY213" s="131" t="str">
        <f t="shared" si="65"/>
        <v/>
      </c>
      <c r="AZ213" s="131" t="str">
        <f t="shared" si="65"/>
        <v/>
      </c>
      <c r="BC213" s="21"/>
    </row>
    <row r="214" spans="1:55" ht="20.100000000000001" hidden="1" customHeight="1" x14ac:dyDescent="0.3">
      <c r="A214" s="148" t="str">
        <f t="shared" si="60"/>
        <v>H</v>
      </c>
      <c r="B214" s="156" t="b">
        <f t="shared" si="66"/>
        <v>0</v>
      </c>
      <c r="C214" s="188" t="s">
        <v>51</v>
      </c>
      <c r="G214" s="14" t="str">
        <f>IF($AW214,INDEX('05_DPS_Input'!H$12:H$111,$AX214),"")</f>
        <v/>
      </c>
      <c r="H214" s="14" t="str">
        <f>IF($AW214,INDEX('05_DPS_Input'!I$12:I$111,$AX214),"")</f>
        <v/>
      </c>
      <c r="I214" s="14" t="str">
        <f>IF($AW214,INDEX('05_DPS_Input'!M$12:M$111,$AX214),"")</f>
        <v/>
      </c>
      <c r="K214" s="187"/>
      <c r="L214" s="187"/>
      <c r="M214" s="187"/>
      <c r="N214" s="187"/>
      <c r="O214" s="187"/>
      <c r="P214" s="187"/>
      <c r="Q214" s="187"/>
      <c r="R214" s="187"/>
      <c r="S214" s="187"/>
      <c r="T214" s="187"/>
      <c r="U214" s="117"/>
      <c r="V214" s="117"/>
      <c r="W214" s="117"/>
      <c r="X214" s="117"/>
      <c r="Y214" s="117"/>
      <c r="Z214" s="117"/>
      <c r="AA214" s="117"/>
      <c r="AB214" s="117"/>
      <c r="AC214" s="117"/>
      <c r="AD214" s="117"/>
      <c r="AE214" s="117"/>
      <c r="AF214" s="117"/>
      <c r="AG214" s="117"/>
      <c r="AH214" s="117"/>
      <c r="AI214" s="117"/>
      <c r="AJ214" s="117"/>
      <c r="AK214" s="117"/>
      <c r="AL214" s="117"/>
      <c r="AM214" s="117"/>
      <c r="AN214" s="117"/>
      <c r="AP214" s="187"/>
      <c r="AR214" s="128">
        <f t="shared" si="67"/>
        <v>0</v>
      </c>
      <c r="AT214" s="187"/>
      <c r="AV214" s="131">
        <v>67</v>
      </c>
      <c r="AW214" s="126" t="b">
        <f t="shared" si="68"/>
        <v>0</v>
      </c>
      <c r="AX214" s="131" t="str">
        <f>IF($AW214,MATCH(AV214,'05_DPS_Input'!$AJ$12:$AJ$111,0),"")</f>
        <v/>
      </c>
      <c r="AY214" s="131" t="str">
        <f t="shared" si="65"/>
        <v/>
      </c>
      <c r="AZ214" s="131" t="str">
        <f t="shared" si="65"/>
        <v/>
      </c>
      <c r="BC214" s="21"/>
    </row>
    <row r="215" spans="1:55" ht="20.100000000000001" hidden="1" customHeight="1" x14ac:dyDescent="0.3">
      <c r="A215" s="148" t="str">
        <f t="shared" ref="A215:A250" si="69">IF(AND(HLOOKUP(C215,RowRangeVis_Lookup,2,FALSE),B215),"","H")</f>
        <v>H</v>
      </c>
      <c r="B215" s="156" t="b">
        <f t="shared" si="66"/>
        <v>0</v>
      </c>
      <c r="C215" s="188" t="s">
        <v>51</v>
      </c>
      <c r="G215" s="14" t="str">
        <f>IF($AW215,INDEX('05_DPS_Input'!H$12:H$111,$AX215),"")</f>
        <v/>
      </c>
      <c r="H215" s="14" t="str">
        <f>IF($AW215,INDEX('05_DPS_Input'!I$12:I$111,$AX215),"")</f>
        <v/>
      </c>
      <c r="I215" s="14" t="str">
        <f>IF($AW215,INDEX('05_DPS_Input'!M$12:M$111,$AX215),"")</f>
        <v/>
      </c>
      <c r="K215" s="187"/>
      <c r="L215" s="187"/>
      <c r="M215" s="187"/>
      <c r="N215" s="187"/>
      <c r="O215" s="187"/>
      <c r="P215" s="187"/>
      <c r="Q215" s="187"/>
      <c r="R215" s="187"/>
      <c r="S215" s="187"/>
      <c r="T215" s="187"/>
      <c r="U215" s="117"/>
      <c r="V215" s="117"/>
      <c r="W215" s="117"/>
      <c r="X215" s="117"/>
      <c r="Y215" s="117"/>
      <c r="Z215" s="117"/>
      <c r="AA215" s="117"/>
      <c r="AB215" s="117"/>
      <c r="AC215" s="117"/>
      <c r="AD215" s="117"/>
      <c r="AE215" s="117"/>
      <c r="AF215" s="117"/>
      <c r="AG215" s="117"/>
      <c r="AH215" s="117"/>
      <c r="AI215" s="117"/>
      <c r="AJ215" s="117"/>
      <c r="AK215" s="117"/>
      <c r="AL215" s="117"/>
      <c r="AM215" s="117"/>
      <c r="AN215" s="117"/>
      <c r="AP215" s="187"/>
      <c r="AR215" s="128">
        <f t="shared" si="67"/>
        <v>0</v>
      </c>
      <c r="AT215" s="187"/>
      <c r="AV215" s="131">
        <v>68</v>
      </c>
      <c r="AW215" s="126" t="b">
        <f t="shared" si="68"/>
        <v>0</v>
      </c>
      <c r="AX215" s="131" t="str">
        <f>IF($AW215,MATCH(AV215,'05_DPS_Input'!$AJ$12:$AJ$111,0),"")</f>
        <v/>
      </c>
      <c r="AY215" s="131" t="str">
        <f t="shared" si="65"/>
        <v/>
      </c>
      <c r="AZ215" s="131" t="str">
        <f t="shared" si="65"/>
        <v/>
      </c>
      <c r="BC215" s="21"/>
    </row>
    <row r="216" spans="1:55" ht="20.100000000000001" hidden="1" customHeight="1" x14ac:dyDescent="0.3">
      <c r="A216" s="148" t="str">
        <f t="shared" si="69"/>
        <v>H</v>
      </c>
      <c r="B216" s="156" t="b">
        <f t="shared" si="66"/>
        <v>0</v>
      </c>
      <c r="C216" s="188" t="s">
        <v>51</v>
      </c>
      <c r="G216" s="14" t="str">
        <f>IF($AW216,INDEX('05_DPS_Input'!H$12:H$111,$AX216),"")</f>
        <v/>
      </c>
      <c r="H216" s="14" t="str">
        <f>IF($AW216,INDEX('05_DPS_Input'!I$12:I$111,$AX216),"")</f>
        <v/>
      </c>
      <c r="I216" s="14" t="str">
        <f>IF($AW216,INDEX('05_DPS_Input'!M$12:M$111,$AX216),"")</f>
        <v/>
      </c>
      <c r="K216" s="187"/>
      <c r="L216" s="187"/>
      <c r="M216" s="187"/>
      <c r="N216" s="187"/>
      <c r="O216" s="187"/>
      <c r="P216" s="187"/>
      <c r="Q216" s="187"/>
      <c r="R216" s="187"/>
      <c r="S216" s="187"/>
      <c r="T216" s="187"/>
      <c r="U216" s="117"/>
      <c r="V216" s="117"/>
      <c r="W216" s="117"/>
      <c r="X216" s="117"/>
      <c r="Y216" s="117"/>
      <c r="Z216" s="117"/>
      <c r="AA216" s="117"/>
      <c r="AB216" s="117"/>
      <c r="AC216" s="117"/>
      <c r="AD216" s="117"/>
      <c r="AE216" s="117"/>
      <c r="AF216" s="117"/>
      <c r="AG216" s="117"/>
      <c r="AH216" s="117"/>
      <c r="AI216" s="117"/>
      <c r="AJ216" s="117"/>
      <c r="AK216" s="117"/>
      <c r="AL216" s="117"/>
      <c r="AM216" s="117"/>
      <c r="AN216" s="117"/>
      <c r="AP216" s="187"/>
      <c r="AR216" s="128">
        <f t="shared" si="67"/>
        <v>0</v>
      </c>
      <c r="AT216" s="187"/>
      <c r="AV216" s="131">
        <v>69</v>
      </c>
      <c r="AW216" s="126" t="b">
        <f t="shared" si="68"/>
        <v>0</v>
      </c>
      <c r="AX216" s="131" t="str">
        <f>IF($AW216,MATCH(AV216,'05_DPS_Input'!$AJ$12:$AJ$111,0),"")</f>
        <v/>
      </c>
      <c r="AY216" s="131" t="str">
        <f t="shared" si="65"/>
        <v/>
      </c>
      <c r="AZ216" s="131" t="str">
        <f t="shared" si="65"/>
        <v/>
      </c>
      <c r="BC216" s="21"/>
    </row>
    <row r="217" spans="1:55" ht="20.100000000000001" hidden="1" customHeight="1" x14ac:dyDescent="0.3">
      <c r="A217" s="148" t="str">
        <f t="shared" si="69"/>
        <v>H</v>
      </c>
      <c r="B217" s="156" t="b">
        <f t="shared" si="66"/>
        <v>0</v>
      </c>
      <c r="C217" s="188" t="s">
        <v>51</v>
      </c>
      <c r="G217" s="14" t="str">
        <f>IF($AW217,INDEX('05_DPS_Input'!H$12:H$111,$AX217),"")</f>
        <v/>
      </c>
      <c r="H217" s="14" t="str">
        <f>IF($AW217,INDEX('05_DPS_Input'!I$12:I$111,$AX217),"")</f>
        <v/>
      </c>
      <c r="I217" s="14" t="str">
        <f>IF($AW217,INDEX('05_DPS_Input'!M$12:M$111,$AX217),"")</f>
        <v/>
      </c>
      <c r="K217" s="117"/>
      <c r="L217" s="117"/>
      <c r="M217" s="117"/>
      <c r="N217" s="117"/>
      <c r="O217" s="117"/>
      <c r="P217" s="117"/>
      <c r="Q217" s="117"/>
      <c r="R217" s="117"/>
      <c r="S217" s="117"/>
      <c r="T217" s="117"/>
      <c r="U217" s="117"/>
      <c r="V217" s="117"/>
      <c r="W217" s="117"/>
      <c r="X217" s="117"/>
      <c r="Y217" s="117"/>
      <c r="Z217" s="117"/>
      <c r="AA217" s="117"/>
      <c r="AB217" s="117"/>
      <c r="AC217" s="117"/>
      <c r="AD217" s="117"/>
      <c r="AE217" s="117"/>
      <c r="AF217" s="117"/>
      <c r="AG217" s="117"/>
      <c r="AH217" s="117"/>
      <c r="AI217" s="117"/>
      <c r="AJ217" s="117"/>
      <c r="AK217" s="117"/>
      <c r="AL217" s="117"/>
      <c r="AM217" s="117"/>
      <c r="AN217" s="117"/>
      <c r="AP217" s="117"/>
      <c r="AR217" s="128">
        <f t="shared" si="67"/>
        <v>0</v>
      </c>
      <c r="AT217" s="117"/>
      <c r="AV217" s="131">
        <v>70</v>
      </c>
      <c r="AW217" s="126" t="b">
        <f t="shared" si="68"/>
        <v>0</v>
      </c>
      <c r="AX217" s="131" t="str">
        <f>IF($AW217,MATCH(AV217,'05_DPS_Input'!$AJ$12:$AJ$111,0),"")</f>
        <v/>
      </c>
      <c r="AY217" s="131" t="str">
        <f t="shared" si="65"/>
        <v/>
      </c>
      <c r="AZ217" s="131" t="str">
        <f t="shared" si="65"/>
        <v/>
      </c>
      <c r="BC217" s="21"/>
    </row>
    <row r="218" spans="1:55" ht="20.100000000000001" hidden="1" customHeight="1" x14ac:dyDescent="0.3">
      <c r="A218" s="148" t="str">
        <f t="shared" si="69"/>
        <v>H</v>
      </c>
      <c r="B218" s="156" t="b">
        <f t="shared" si="66"/>
        <v>0</v>
      </c>
      <c r="C218" s="188" t="s">
        <v>51</v>
      </c>
      <c r="G218" s="14" t="str">
        <f>IF($AW218,INDEX('05_DPS_Input'!H$12:H$111,$AX218),"")</f>
        <v/>
      </c>
      <c r="H218" s="14" t="str">
        <f>IF($AW218,INDEX('05_DPS_Input'!I$12:I$111,$AX218),"")</f>
        <v/>
      </c>
      <c r="I218" s="14" t="str">
        <f>IF($AW218,INDEX('05_DPS_Input'!M$12:M$111,$AX218),"")</f>
        <v/>
      </c>
      <c r="K218" s="117"/>
      <c r="L218" s="117"/>
      <c r="M218" s="117"/>
      <c r="N218" s="117"/>
      <c r="O218" s="117"/>
      <c r="P218" s="117"/>
      <c r="Q218" s="117"/>
      <c r="R218" s="117"/>
      <c r="S218" s="117"/>
      <c r="T218" s="117"/>
      <c r="U218" s="117"/>
      <c r="V218" s="117"/>
      <c r="W218" s="117"/>
      <c r="X218" s="117"/>
      <c r="Y218" s="117"/>
      <c r="Z218" s="117"/>
      <c r="AA218" s="117"/>
      <c r="AB218" s="117"/>
      <c r="AC218" s="117"/>
      <c r="AD218" s="117"/>
      <c r="AE218" s="117"/>
      <c r="AF218" s="117"/>
      <c r="AG218" s="117"/>
      <c r="AH218" s="117"/>
      <c r="AI218" s="117"/>
      <c r="AJ218" s="117"/>
      <c r="AK218" s="117"/>
      <c r="AL218" s="117"/>
      <c r="AM218" s="117"/>
      <c r="AN218" s="117"/>
      <c r="AP218" s="117"/>
      <c r="AR218" s="128">
        <f t="shared" si="67"/>
        <v>0</v>
      </c>
      <c r="AT218" s="117"/>
      <c r="AV218" s="131">
        <v>71</v>
      </c>
      <c r="AW218" s="126" t="b">
        <f t="shared" si="68"/>
        <v>0</v>
      </c>
      <c r="AX218" s="131" t="str">
        <f>IF($AW218,MATCH(AV218,'05_DPS_Input'!$AJ$12:$AJ$111,0),"")</f>
        <v/>
      </c>
      <c r="AY218" s="131" t="str">
        <f t="shared" si="65"/>
        <v/>
      </c>
      <c r="AZ218" s="131" t="str">
        <f t="shared" si="65"/>
        <v/>
      </c>
      <c r="BC218" s="21"/>
    </row>
    <row r="219" spans="1:55" ht="20.100000000000001" hidden="1" customHeight="1" x14ac:dyDescent="0.3">
      <c r="A219" s="148" t="str">
        <f t="shared" si="69"/>
        <v>H</v>
      </c>
      <c r="B219" s="156" t="b">
        <f t="shared" si="66"/>
        <v>0</v>
      </c>
      <c r="C219" s="188" t="s">
        <v>51</v>
      </c>
      <c r="G219" s="14" t="str">
        <f>IF($AW219,INDEX('05_DPS_Input'!H$12:H$111,$AX219),"")</f>
        <v/>
      </c>
      <c r="H219" s="14" t="str">
        <f>IF($AW219,INDEX('05_DPS_Input'!I$12:I$111,$AX219),"")</f>
        <v/>
      </c>
      <c r="I219" s="14" t="str">
        <f>IF($AW219,INDEX('05_DPS_Input'!M$12:M$111,$AX219),"")</f>
        <v/>
      </c>
      <c r="K219" s="117"/>
      <c r="L219" s="117"/>
      <c r="M219" s="117"/>
      <c r="N219" s="117"/>
      <c r="O219" s="117"/>
      <c r="P219" s="117"/>
      <c r="Q219" s="117"/>
      <c r="R219" s="117"/>
      <c r="S219" s="117"/>
      <c r="T219" s="117"/>
      <c r="U219" s="117"/>
      <c r="V219" s="117"/>
      <c r="W219" s="117"/>
      <c r="X219" s="117"/>
      <c r="Y219" s="117"/>
      <c r="Z219" s="117"/>
      <c r="AA219" s="117"/>
      <c r="AB219" s="117"/>
      <c r="AC219" s="117"/>
      <c r="AD219" s="117"/>
      <c r="AE219" s="117"/>
      <c r="AF219" s="117"/>
      <c r="AG219" s="117"/>
      <c r="AH219" s="117"/>
      <c r="AI219" s="117"/>
      <c r="AJ219" s="117"/>
      <c r="AK219" s="117"/>
      <c r="AL219" s="117"/>
      <c r="AM219" s="117"/>
      <c r="AN219" s="117"/>
      <c r="AP219" s="117"/>
      <c r="AR219" s="128">
        <f t="shared" si="67"/>
        <v>0</v>
      </c>
      <c r="AT219" s="117"/>
      <c r="AV219" s="131">
        <v>72</v>
      </c>
      <c r="AW219" s="126" t="b">
        <f t="shared" si="68"/>
        <v>0</v>
      </c>
      <c r="AX219" s="131" t="str">
        <f>IF($AW219,MATCH(AV219,'05_DPS_Input'!$AJ$12:$AJ$111,0),"")</f>
        <v/>
      </c>
      <c r="AY219" s="131" t="str">
        <f t="shared" si="65"/>
        <v/>
      </c>
      <c r="AZ219" s="131" t="str">
        <f t="shared" si="65"/>
        <v/>
      </c>
      <c r="BC219" s="21"/>
    </row>
    <row r="220" spans="1:55" ht="20.100000000000001" hidden="1" customHeight="1" x14ac:dyDescent="0.3">
      <c r="A220" s="148" t="str">
        <f t="shared" si="69"/>
        <v>H</v>
      </c>
      <c r="B220" s="156" t="b">
        <f t="shared" si="66"/>
        <v>0</v>
      </c>
      <c r="C220" s="188" t="s">
        <v>51</v>
      </c>
      <c r="G220" s="14" t="str">
        <f>IF($AW220,INDEX('05_DPS_Input'!H$12:H$111,$AX220),"")</f>
        <v/>
      </c>
      <c r="H220" s="14" t="str">
        <f>IF($AW220,INDEX('05_DPS_Input'!I$12:I$111,$AX220),"")</f>
        <v/>
      </c>
      <c r="I220" s="14" t="str">
        <f>IF($AW220,INDEX('05_DPS_Input'!M$12:M$111,$AX220),"")</f>
        <v/>
      </c>
      <c r="K220" s="117"/>
      <c r="L220" s="117"/>
      <c r="M220" s="117"/>
      <c r="N220" s="117"/>
      <c r="O220" s="117"/>
      <c r="P220" s="117"/>
      <c r="Q220" s="117"/>
      <c r="R220" s="117"/>
      <c r="S220" s="117"/>
      <c r="T220" s="117"/>
      <c r="U220" s="117"/>
      <c r="V220" s="117"/>
      <c r="W220" s="117"/>
      <c r="X220" s="117"/>
      <c r="Y220" s="117"/>
      <c r="Z220" s="117"/>
      <c r="AA220" s="117"/>
      <c r="AB220" s="117"/>
      <c r="AC220" s="117"/>
      <c r="AD220" s="117"/>
      <c r="AE220" s="117"/>
      <c r="AF220" s="117"/>
      <c r="AG220" s="117"/>
      <c r="AH220" s="117"/>
      <c r="AI220" s="117"/>
      <c r="AJ220" s="117"/>
      <c r="AK220" s="117"/>
      <c r="AL220" s="117"/>
      <c r="AM220" s="117"/>
      <c r="AN220" s="117"/>
      <c r="AP220" s="117"/>
      <c r="AR220" s="128">
        <f t="shared" si="67"/>
        <v>0</v>
      </c>
      <c r="AT220" s="117"/>
      <c r="AV220" s="131">
        <v>73</v>
      </c>
      <c r="AW220" s="126" t="b">
        <f t="shared" si="68"/>
        <v>0</v>
      </c>
      <c r="AX220" s="131" t="str">
        <f>IF($AW220,MATCH(AV220,'05_DPS_Input'!$AJ$12:$AJ$111,0),"")</f>
        <v/>
      </c>
      <c r="AY220" s="131" t="str">
        <f t="shared" si="65"/>
        <v/>
      </c>
      <c r="AZ220" s="131" t="str">
        <f t="shared" si="65"/>
        <v/>
      </c>
      <c r="BC220" s="21"/>
    </row>
    <row r="221" spans="1:55" ht="20.100000000000001" hidden="1" customHeight="1" x14ac:dyDescent="0.3">
      <c r="A221" s="148" t="str">
        <f t="shared" si="69"/>
        <v>H</v>
      </c>
      <c r="B221" s="156" t="b">
        <f t="shared" si="66"/>
        <v>0</v>
      </c>
      <c r="C221" s="188" t="s">
        <v>51</v>
      </c>
      <c r="G221" s="14" t="str">
        <f>IF($AW221,INDEX('05_DPS_Input'!H$12:H$111,$AX221),"")</f>
        <v/>
      </c>
      <c r="H221" s="14" t="str">
        <f>IF($AW221,INDEX('05_DPS_Input'!I$12:I$111,$AX221),"")</f>
        <v/>
      </c>
      <c r="I221" s="14" t="str">
        <f>IF($AW221,INDEX('05_DPS_Input'!M$12:M$111,$AX221),"")</f>
        <v/>
      </c>
      <c r="K221" s="117"/>
      <c r="L221" s="117"/>
      <c r="M221" s="117"/>
      <c r="N221" s="117"/>
      <c r="O221" s="117"/>
      <c r="P221" s="117"/>
      <c r="Q221" s="117"/>
      <c r="R221" s="117"/>
      <c r="S221" s="117"/>
      <c r="T221" s="117"/>
      <c r="U221" s="117"/>
      <c r="V221" s="117"/>
      <c r="W221" s="117"/>
      <c r="X221" s="117"/>
      <c r="Y221" s="117"/>
      <c r="Z221" s="117"/>
      <c r="AA221" s="117"/>
      <c r="AB221" s="117"/>
      <c r="AC221" s="117"/>
      <c r="AD221" s="117"/>
      <c r="AE221" s="117"/>
      <c r="AF221" s="117"/>
      <c r="AG221" s="117"/>
      <c r="AH221" s="117"/>
      <c r="AI221" s="117"/>
      <c r="AJ221" s="117"/>
      <c r="AK221" s="117"/>
      <c r="AL221" s="117"/>
      <c r="AM221" s="117"/>
      <c r="AN221" s="117"/>
      <c r="AP221" s="117"/>
      <c r="AR221" s="128">
        <f t="shared" si="67"/>
        <v>0</v>
      </c>
      <c r="AT221" s="117"/>
      <c r="AV221" s="131">
        <v>74</v>
      </c>
      <c r="AW221" s="126" t="b">
        <f t="shared" si="68"/>
        <v>0</v>
      </c>
      <c r="AX221" s="131" t="str">
        <f>IF($AW221,MATCH(AV221,'05_DPS_Input'!$AJ$12:$AJ$111,0),"")</f>
        <v/>
      </c>
      <c r="AY221" s="131" t="str">
        <f t="shared" si="65"/>
        <v/>
      </c>
      <c r="AZ221" s="131" t="str">
        <f t="shared" si="65"/>
        <v/>
      </c>
      <c r="BC221" s="21"/>
    </row>
    <row r="222" spans="1:55" ht="20.100000000000001" hidden="1" customHeight="1" x14ac:dyDescent="0.3">
      <c r="A222" s="148" t="str">
        <f t="shared" si="69"/>
        <v>H</v>
      </c>
      <c r="B222" s="156" t="b">
        <f t="shared" si="66"/>
        <v>0</v>
      </c>
      <c r="C222" s="188" t="s">
        <v>51</v>
      </c>
      <c r="G222" s="14" t="str">
        <f>IF($AW222,INDEX('05_DPS_Input'!H$12:H$111,$AX222),"")</f>
        <v/>
      </c>
      <c r="H222" s="14" t="str">
        <f>IF($AW222,INDEX('05_DPS_Input'!I$12:I$111,$AX222),"")</f>
        <v/>
      </c>
      <c r="I222" s="14" t="str">
        <f>IF($AW222,INDEX('05_DPS_Input'!M$12:M$111,$AX222),"")</f>
        <v/>
      </c>
      <c r="K222" s="117"/>
      <c r="L222" s="117"/>
      <c r="M222" s="117"/>
      <c r="N222" s="117"/>
      <c r="O222" s="117"/>
      <c r="P222" s="117"/>
      <c r="Q222" s="117"/>
      <c r="R222" s="117"/>
      <c r="S222" s="117"/>
      <c r="T222" s="117"/>
      <c r="U222" s="117"/>
      <c r="V222" s="117"/>
      <c r="W222" s="117"/>
      <c r="X222" s="117"/>
      <c r="Y222" s="117"/>
      <c r="Z222" s="117"/>
      <c r="AA222" s="117"/>
      <c r="AB222" s="117"/>
      <c r="AC222" s="117"/>
      <c r="AD222" s="117"/>
      <c r="AE222" s="117"/>
      <c r="AF222" s="117"/>
      <c r="AG222" s="117"/>
      <c r="AH222" s="117"/>
      <c r="AI222" s="117"/>
      <c r="AJ222" s="117"/>
      <c r="AK222" s="117"/>
      <c r="AL222" s="117"/>
      <c r="AM222" s="117"/>
      <c r="AN222" s="117"/>
      <c r="AP222" s="117"/>
      <c r="AR222" s="128">
        <f t="shared" si="67"/>
        <v>0</v>
      </c>
      <c r="AT222" s="117"/>
      <c r="AV222" s="131">
        <v>75</v>
      </c>
      <c r="AW222" s="126" t="b">
        <f t="shared" si="68"/>
        <v>0</v>
      </c>
      <c r="AX222" s="131" t="str">
        <f>IF($AW222,MATCH(AV222,'05_DPS_Input'!$AJ$12:$AJ$111,0),"")</f>
        <v/>
      </c>
      <c r="AY222" s="131" t="str">
        <f t="shared" si="65"/>
        <v/>
      </c>
      <c r="AZ222" s="131" t="str">
        <f t="shared" si="65"/>
        <v/>
      </c>
      <c r="BC222" s="21"/>
    </row>
    <row r="223" spans="1:55" ht="20.100000000000001" hidden="1" customHeight="1" x14ac:dyDescent="0.3">
      <c r="A223" s="148" t="str">
        <f t="shared" si="69"/>
        <v>H</v>
      </c>
      <c r="B223" s="156" t="b">
        <f t="shared" si="66"/>
        <v>0</v>
      </c>
      <c r="C223" s="188" t="s">
        <v>51</v>
      </c>
      <c r="G223" s="14" t="str">
        <f>IF($AW223,INDEX('05_DPS_Input'!H$12:H$111,$AX223),"")</f>
        <v/>
      </c>
      <c r="H223" s="14" t="str">
        <f>IF($AW223,INDEX('05_DPS_Input'!I$12:I$111,$AX223),"")</f>
        <v/>
      </c>
      <c r="I223" s="14" t="str">
        <f>IF($AW223,INDEX('05_DPS_Input'!M$12:M$111,$AX223),"")</f>
        <v/>
      </c>
      <c r="K223" s="117"/>
      <c r="L223" s="117"/>
      <c r="M223" s="117"/>
      <c r="N223" s="117"/>
      <c r="O223" s="117"/>
      <c r="P223" s="117"/>
      <c r="Q223" s="117"/>
      <c r="R223" s="117"/>
      <c r="S223" s="117"/>
      <c r="T223" s="117"/>
      <c r="U223" s="117"/>
      <c r="V223" s="117"/>
      <c r="W223" s="117"/>
      <c r="X223" s="117"/>
      <c r="Y223" s="117"/>
      <c r="Z223" s="117"/>
      <c r="AA223" s="117"/>
      <c r="AB223" s="117"/>
      <c r="AC223" s="117"/>
      <c r="AD223" s="117"/>
      <c r="AE223" s="117"/>
      <c r="AF223" s="117"/>
      <c r="AG223" s="117"/>
      <c r="AH223" s="117"/>
      <c r="AI223" s="117"/>
      <c r="AJ223" s="117"/>
      <c r="AK223" s="117"/>
      <c r="AL223" s="117"/>
      <c r="AM223" s="117"/>
      <c r="AN223" s="117"/>
      <c r="AP223" s="117"/>
      <c r="AR223" s="128">
        <f t="shared" si="67"/>
        <v>0</v>
      </c>
      <c r="AT223" s="117"/>
      <c r="AV223" s="131">
        <v>76</v>
      </c>
      <c r="AW223" s="126" t="b">
        <f t="shared" si="68"/>
        <v>0</v>
      </c>
      <c r="AX223" s="131" t="str">
        <f>IF($AW223,MATCH(AV223,'05_DPS_Input'!$AJ$12:$AJ$111,0),"")</f>
        <v/>
      </c>
      <c r="AY223" s="131" t="str">
        <f t="shared" si="65"/>
        <v/>
      </c>
      <c r="AZ223" s="131" t="str">
        <f t="shared" si="65"/>
        <v/>
      </c>
      <c r="BC223" s="21"/>
    </row>
    <row r="224" spans="1:55" ht="20.100000000000001" hidden="1" customHeight="1" x14ac:dyDescent="0.3">
      <c r="A224" s="148" t="str">
        <f t="shared" si="69"/>
        <v>H</v>
      </c>
      <c r="B224" s="156" t="b">
        <f t="shared" si="66"/>
        <v>0</v>
      </c>
      <c r="C224" s="188" t="s">
        <v>51</v>
      </c>
      <c r="G224" s="14" t="str">
        <f>IF($AW224,INDEX('05_DPS_Input'!H$12:H$111,$AX224),"")</f>
        <v/>
      </c>
      <c r="H224" s="14" t="str">
        <f>IF($AW224,INDEX('05_DPS_Input'!I$12:I$111,$AX224),"")</f>
        <v/>
      </c>
      <c r="I224" s="14" t="str">
        <f>IF($AW224,INDEX('05_DPS_Input'!M$12:M$111,$AX224),"")</f>
        <v/>
      </c>
      <c r="K224" s="117"/>
      <c r="L224" s="117"/>
      <c r="M224" s="117"/>
      <c r="N224" s="117"/>
      <c r="O224" s="117"/>
      <c r="P224" s="117"/>
      <c r="Q224" s="117"/>
      <c r="R224" s="117"/>
      <c r="S224" s="117"/>
      <c r="T224" s="117"/>
      <c r="U224" s="117"/>
      <c r="V224" s="117"/>
      <c r="W224" s="117"/>
      <c r="X224" s="117"/>
      <c r="Y224" s="117"/>
      <c r="Z224" s="117"/>
      <c r="AA224" s="117"/>
      <c r="AB224" s="117"/>
      <c r="AC224" s="117"/>
      <c r="AD224" s="117"/>
      <c r="AE224" s="117"/>
      <c r="AF224" s="117"/>
      <c r="AG224" s="117"/>
      <c r="AH224" s="117"/>
      <c r="AI224" s="117"/>
      <c r="AJ224" s="117"/>
      <c r="AK224" s="117"/>
      <c r="AL224" s="117"/>
      <c r="AM224" s="117"/>
      <c r="AN224" s="117"/>
      <c r="AP224" s="117"/>
      <c r="AR224" s="128">
        <f t="shared" si="67"/>
        <v>0</v>
      </c>
      <c r="AT224" s="117"/>
      <c r="AV224" s="131">
        <v>77</v>
      </c>
      <c r="AW224" s="126" t="b">
        <f t="shared" si="68"/>
        <v>0</v>
      </c>
      <c r="AX224" s="131" t="str">
        <f>IF($AW224,MATCH(AV224,'05_DPS_Input'!$AJ$12:$AJ$111,0),"")</f>
        <v/>
      </c>
      <c r="AY224" s="131" t="str">
        <f t="shared" si="65"/>
        <v/>
      </c>
      <c r="AZ224" s="131" t="str">
        <f t="shared" si="65"/>
        <v/>
      </c>
      <c r="BC224" s="21"/>
    </row>
    <row r="225" spans="1:55" ht="20.100000000000001" hidden="1" customHeight="1" x14ac:dyDescent="0.3">
      <c r="A225" s="148" t="str">
        <f t="shared" si="69"/>
        <v>H</v>
      </c>
      <c r="B225" s="156" t="b">
        <f t="shared" si="66"/>
        <v>0</v>
      </c>
      <c r="C225" s="188" t="s">
        <v>51</v>
      </c>
      <c r="G225" s="14" t="str">
        <f>IF($AW225,INDEX('05_DPS_Input'!H$12:H$111,$AX225),"")</f>
        <v/>
      </c>
      <c r="H225" s="14" t="str">
        <f>IF($AW225,INDEX('05_DPS_Input'!I$12:I$111,$AX225),"")</f>
        <v/>
      </c>
      <c r="I225" s="14" t="str">
        <f>IF($AW225,INDEX('05_DPS_Input'!M$12:M$111,$AX225),"")</f>
        <v/>
      </c>
      <c r="K225" s="117"/>
      <c r="L225" s="117"/>
      <c r="M225" s="117"/>
      <c r="N225" s="117"/>
      <c r="O225" s="117"/>
      <c r="P225" s="117"/>
      <c r="Q225" s="117"/>
      <c r="R225" s="117"/>
      <c r="S225" s="117"/>
      <c r="T225" s="117"/>
      <c r="U225" s="117"/>
      <c r="V225" s="117"/>
      <c r="W225" s="117"/>
      <c r="X225" s="117"/>
      <c r="Y225" s="117"/>
      <c r="Z225" s="117"/>
      <c r="AA225" s="117"/>
      <c r="AB225" s="117"/>
      <c r="AC225" s="117"/>
      <c r="AD225" s="117"/>
      <c r="AE225" s="117"/>
      <c r="AF225" s="117"/>
      <c r="AG225" s="117"/>
      <c r="AH225" s="117"/>
      <c r="AI225" s="117"/>
      <c r="AJ225" s="117"/>
      <c r="AK225" s="117"/>
      <c r="AL225" s="117"/>
      <c r="AM225" s="117"/>
      <c r="AN225" s="117"/>
      <c r="AP225" s="117"/>
      <c r="AR225" s="128">
        <f t="shared" si="67"/>
        <v>0</v>
      </c>
      <c r="AT225" s="117"/>
      <c r="AV225" s="131">
        <v>78</v>
      </c>
      <c r="AW225" s="126" t="b">
        <f t="shared" si="68"/>
        <v>0</v>
      </c>
      <c r="AX225" s="131" t="str">
        <f>IF($AW225,MATCH(AV225,'05_DPS_Input'!$AJ$12:$AJ$111,0),"")</f>
        <v/>
      </c>
      <c r="AY225" s="131" t="str">
        <f t="shared" si="65"/>
        <v/>
      </c>
      <c r="AZ225" s="131" t="str">
        <f t="shared" si="65"/>
        <v/>
      </c>
      <c r="BC225" s="21"/>
    </row>
    <row r="226" spans="1:55" ht="20.100000000000001" hidden="1" customHeight="1" x14ac:dyDescent="0.3">
      <c r="A226" s="148" t="str">
        <f t="shared" si="69"/>
        <v>H</v>
      </c>
      <c r="B226" s="156" t="b">
        <f t="shared" si="66"/>
        <v>0</v>
      </c>
      <c r="C226" s="188" t="s">
        <v>51</v>
      </c>
      <c r="G226" s="14" t="str">
        <f>IF($AW226,INDEX('05_DPS_Input'!H$12:H$111,$AX226),"")</f>
        <v/>
      </c>
      <c r="H226" s="14" t="str">
        <f>IF($AW226,INDEX('05_DPS_Input'!I$12:I$111,$AX226),"")</f>
        <v/>
      </c>
      <c r="I226" s="14" t="str">
        <f>IF($AW226,INDEX('05_DPS_Input'!M$12:M$111,$AX226),"")</f>
        <v/>
      </c>
      <c r="K226" s="117"/>
      <c r="L226" s="117"/>
      <c r="M226" s="117"/>
      <c r="N226" s="117"/>
      <c r="O226" s="117"/>
      <c r="P226" s="117"/>
      <c r="Q226" s="117"/>
      <c r="R226" s="117"/>
      <c r="S226" s="117"/>
      <c r="T226" s="117"/>
      <c r="U226" s="117"/>
      <c r="V226" s="117"/>
      <c r="W226" s="117"/>
      <c r="X226" s="117"/>
      <c r="Y226" s="117"/>
      <c r="Z226" s="117"/>
      <c r="AA226" s="117"/>
      <c r="AB226" s="117"/>
      <c r="AC226" s="117"/>
      <c r="AD226" s="117"/>
      <c r="AE226" s="117"/>
      <c r="AF226" s="117"/>
      <c r="AG226" s="117"/>
      <c r="AH226" s="117"/>
      <c r="AI226" s="117"/>
      <c r="AJ226" s="117"/>
      <c r="AK226" s="117"/>
      <c r="AL226" s="117"/>
      <c r="AM226" s="117"/>
      <c r="AN226" s="117"/>
      <c r="AP226" s="117"/>
      <c r="AR226" s="128">
        <f t="shared" si="67"/>
        <v>0</v>
      </c>
      <c r="AT226" s="117"/>
      <c r="AV226" s="131">
        <v>79</v>
      </c>
      <c r="AW226" s="126" t="b">
        <f t="shared" si="68"/>
        <v>0</v>
      </c>
      <c r="AX226" s="131" t="str">
        <f>IF($AW226,MATCH(AV226,'05_DPS_Input'!$AJ$12:$AJ$111,0),"")</f>
        <v/>
      </c>
      <c r="AY226" s="131" t="str">
        <f t="shared" si="65"/>
        <v/>
      </c>
      <c r="AZ226" s="131" t="str">
        <f t="shared" si="65"/>
        <v/>
      </c>
      <c r="BC226" s="21"/>
    </row>
    <row r="227" spans="1:55" ht="20.100000000000001" hidden="1" customHeight="1" x14ac:dyDescent="0.3">
      <c r="A227" s="148" t="str">
        <f t="shared" si="69"/>
        <v>H</v>
      </c>
      <c r="B227" s="156" t="b">
        <f t="shared" si="66"/>
        <v>0</v>
      </c>
      <c r="C227" s="188" t="s">
        <v>51</v>
      </c>
      <c r="G227" s="14" t="str">
        <f>IF($AW227,INDEX('05_DPS_Input'!H$12:H$111,$AX227),"")</f>
        <v/>
      </c>
      <c r="H227" s="14" t="str">
        <f>IF($AW227,INDEX('05_DPS_Input'!I$12:I$111,$AX227),"")</f>
        <v/>
      </c>
      <c r="I227" s="14" t="str">
        <f>IF($AW227,INDEX('05_DPS_Input'!M$12:M$111,$AX227),"")</f>
        <v/>
      </c>
      <c r="K227" s="117"/>
      <c r="L227" s="117"/>
      <c r="M227" s="117"/>
      <c r="N227" s="117"/>
      <c r="O227" s="117"/>
      <c r="P227" s="117"/>
      <c r="Q227" s="117"/>
      <c r="R227" s="117"/>
      <c r="S227" s="117"/>
      <c r="T227" s="117"/>
      <c r="U227" s="117"/>
      <c r="V227" s="117"/>
      <c r="W227" s="117"/>
      <c r="X227" s="117"/>
      <c r="Y227" s="117"/>
      <c r="Z227" s="117"/>
      <c r="AA227" s="117"/>
      <c r="AB227" s="117"/>
      <c r="AC227" s="117"/>
      <c r="AD227" s="117"/>
      <c r="AE227" s="117"/>
      <c r="AF227" s="117"/>
      <c r="AG227" s="117"/>
      <c r="AH227" s="117"/>
      <c r="AI227" s="117"/>
      <c r="AJ227" s="117"/>
      <c r="AK227" s="117"/>
      <c r="AL227" s="117"/>
      <c r="AM227" s="117"/>
      <c r="AN227" s="117"/>
      <c r="AP227" s="117"/>
      <c r="AR227" s="128">
        <f t="shared" si="67"/>
        <v>0</v>
      </c>
      <c r="AT227" s="117"/>
      <c r="AV227" s="131">
        <v>80</v>
      </c>
      <c r="AW227" s="126" t="b">
        <f t="shared" si="68"/>
        <v>0</v>
      </c>
      <c r="AX227" s="131" t="str">
        <f>IF($AW227,MATCH(AV227,'05_DPS_Input'!$AJ$12:$AJ$111,0),"")</f>
        <v/>
      </c>
      <c r="AY227" s="131" t="str">
        <f t="shared" si="65"/>
        <v/>
      </c>
      <c r="AZ227" s="131" t="str">
        <f t="shared" si="65"/>
        <v/>
      </c>
      <c r="BC227" s="21"/>
    </row>
    <row r="228" spans="1:55" ht="20.100000000000001" hidden="1" customHeight="1" x14ac:dyDescent="0.3">
      <c r="A228" s="148" t="str">
        <f t="shared" si="69"/>
        <v>H</v>
      </c>
      <c r="B228" s="156" t="b">
        <f t="shared" si="66"/>
        <v>0</v>
      </c>
      <c r="C228" s="188" t="s">
        <v>51</v>
      </c>
      <c r="G228" s="14" t="str">
        <f>IF($AW228,INDEX('05_DPS_Input'!H$12:H$111,$AX228),"")</f>
        <v/>
      </c>
      <c r="H228" s="14" t="str">
        <f>IF($AW228,INDEX('05_DPS_Input'!I$12:I$111,$AX228),"")</f>
        <v/>
      </c>
      <c r="I228" s="14" t="str">
        <f>IF($AW228,INDEX('05_DPS_Input'!M$12:M$111,$AX228),"")</f>
        <v/>
      </c>
      <c r="K228" s="117"/>
      <c r="L228" s="117"/>
      <c r="M228" s="117"/>
      <c r="N228" s="117"/>
      <c r="O228" s="117"/>
      <c r="P228" s="117"/>
      <c r="Q228" s="117"/>
      <c r="R228" s="117"/>
      <c r="S228" s="117"/>
      <c r="T228" s="117"/>
      <c r="U228" s="117"/>
      <c r="V228" s="117"/>
      <c r="W228" s="117"/>
      <c r="X228" s="117"/>
      <c r="Y228" s="117"/>
      <c r="Z228" s="117"/>
      <c r="AA228" s="117"/>
      <c r="AB228" s="117"/>
      <c r="AC228" s="117"/>
      <c r="AD228" s="117"/>
      <c r="AE228" s="117"/>
      <c r="AF228" s="117"/>
      <c r="AG228" s="117"/>
      <c r="AH228" s="117"/>
      <c r="AI228" s="117"/>
      <c r="AJ228" s="117"/>
      <c r="AK228" s="117"/>
      <c r="AL228" s="117"/>
      <c r="AM228" s="117"/>
      <c r="AN228" s="117"/>
      <c r="AP228" s="117"/>
      <c r="AR228" s="128">
        <f t="shared" si="67"/>
        <v>0</v>
      </c>
      <c r="AT228" s="117"/>
      <c r="AV228" s="131">
        <v>81</v>
      </c>
      <c r="AW228" s="126" t="b">
        <f t="shared" si="68"/>
        <v>0</v>
      </c>
      <c r="AX228" s="131" t="str">
        <f>IF($AW228,MATCH(AV228,'05_DPS_Input'!$AJ$12:$AJ$111,0),"")</f>
        <v/>
      </c>
      <c r="AY228" s="131" t="str">
        <f t="shared" ref="AY228:AZ247" si="70">IF($AW228,LEFT($G228,AY$147*3-1),"")</f>
        <v/>
      </c>
      <c r="AZ228" s="131" t="str">
        <f t="shared" si="70"/>
        <v/>
      </c>
      <c r="BC228" s="21"/>
    </row>
    <row r="229" spans="1:55" ht="20.100000000000001" hidden="1" customHeight="1" x14ac:dyDescent="0.3">
      <c r="A229" s="148" t="str">
        <f t="shared" si="69"/>
        <v>H</v>
      </c>
      <c r="B229" s="156" t="b">
        <f t="shared" si="66"/>
        <v>0</v>
      </c>
      <c r="C229" s="188" t="s">
        <v>51</v>
      </c>
      <c r="G229" s="14" t="str">
        <f>IF($AW229,INDEX('05_DPS_Input'!H$12:H$111,$AX229),"")</f>
        <v/>
      </c>
      <c r="H229" s="14" t="str">
        <f>IF($AW229,INDEX('05_DPS_Input'!I$12:I$111,$AX229),"")</f>
        <v/>
      </c>
      <c r="I229" s="14" t="str">
        <f>IF($AW229,INDEX('05_DPS_Input'!M$12:M$111,$AX229),"")</f>
        <v/>
      </c>
      <c r="K229" s="117"/>
      <c r="L229" s="117"/>
      <c r="M229" s="117"/>
      <c r="N229" s="117"/>
      <c r="O229" s="117"/>
      <c r="P229" s="117"/>
      <c r="Q229" s="117"/>
      <c r="R229" s="117"/>
      <c r="S229" s="117"/>
      <c r="T229" s="117"/>
      <c r="U229" s="117"/>
      <c r="V229" s="117"/>
      <c r="W229" s="117"/>
      <c r="X229" s="117"/>
      <c r="Y229" s="117"/>
      <c r="Z229" s="117"/>
      <c r="AA229" s="117"/>
      <c r="AB229" s="117"/>
      <c r="AC229" s="117"/>
      <c r="AD229" s="117"/>
      <c r="AE229" s="117"/>
      <c r="AF229" s="117"/>
      <c r="AG229" s="117"/>
      <c r="AH229" s="117"/>
      <c r="AI229" s="117"/>
      <c r="AJ229" s="117"/>
      <c r="AK229" s="117"/>
      <c r="AL229" s="117"/>
      <c r="AM229" s="117"/>
      <c r="AN229" s="117"/>
      <c r="AP229" s="117"/>
      <c r="AR229" s="128">
        <f t="shared" si="67"/>
        <v>0</v>
      </c>
      <c r="AT229" s="117"/>
      <c r="AV229" s="131">
        <v>82</v>
      </c>
      <c r="AW229" s="126" t="b">
        <f t="shared" si="68"/>
        <v>0</v>
      </c>
      <c r="AX229" s="131" t="str">
        <f>IF($AW229,MATCH(AV229,'05_DPS_Input'!$AJ$12:$AJ$111,0),"")</f>
        <v/>
      </c>
      <c r="AY229" s="131" t="str">
        <f t="shared" si="70"/>
        <v/>
      </c>
      <c r="AZ229" s="131" t="str">
        <f t="shared" si="70"/>
        <v/>
      </c>
      <c r="BC229" s="21"/>
    </row>
    <row r="230" spans="1:55" ht="20.100000000000001" hidden="1" customHeight="1" x14ac:dyDescent="0.3">
      <c r="A230" s="148" t="str">
        <f t="shared" si="69"/>
        <v>H</v>
      </c>
      <c r="B230" s="156" t="b">
        <f t="shared" si="66"/>
        <v>0</v>
      </c>
      <c r="C230" s="188" t="s">
        <v>51</v>
      </c>
      <c r="G230" s="14" t="str">
        <f>IF($AW230,INDEX('05_DPS_Input'!H$12:H$111,$AX230),"")</f>
        <v/>
      </c>
      <c r="H230" s="14" t="str">
        <f>IF($AW230,INDEX('05_DPS_Input'!I$12:I$111,$AX230),"")</f>
        <v/>
      </c>
      <c r="I230" s="14" t="str">
        <f>IF($AW230,INDEX('05_DPS_Input'!M$12:M$111,$AX230),"")</f>
        <v/>
      </c>
      <c r="K230" s="117"/>
      <c r="L230" s="117"/>
      <c r="M230" s="117"/>
      <c r="N230" s="117"/>
      <c r="O230" s="117"/>
      <c r="P230" s="117"/>
      <c r="Q230" s="117"/>
      <c r="R230" s="117"/>
      <c r="S230" s="117"/>
      <c r="T230" s="117"/>
      <c r="U230" s="117"/>
      <c r="V230" s="117"/>
      <c r="W230" s="117"/>
      <c r="X230" s="117"/>
      <c r="Y230" s="117"/>
      <c r="Z230" s="117"/>
      <c r="AA230" s="117"/>
      <c r="AB230" s="117"/>
      <c r="AC230" s="117"/>
      <c r="AD230" s="117"/>
      <c r="AE230" s="117"/>
      <c r="AF230" s="117"/>
      <c r="AG230" s="117"/>
      <c r="AH230" s="117"/>
      <c r="AI230" s="117"/>
      <c r="AJ230" s="117"/>
      <c r="AK230" s="117"/>
      <c r="AL230" s="117"/>
      <c r="AM230" s="117"/>
      <c r="AN230" s="117"/>
      <c r="AP230" s="117"/>
      <c r="AR230" s="128">
        <f t="shared" si="67"/>
        <v>0</v>
      </c>
      <c r="AT230" s="117"/>
      <c r="AV230" s="131">
        <v>83</v>
      </c>
      <c r="AW230" s="126" t="b">
        <f t="shared" si="68"/>
        <v>0</v>
      </c>
      <c r="AX230" s="131" t="str">
        <f>IF($AW230,MATCH(AV230,'05_DPS_Input'!$AJ$12:$AJ$111,0),"")</f>
        <v/>
      </c>
      <c r="AY230" s="131" t="str">
        <f t="shared" si="70"/>
        <v/>
      </c>
      <c r="AZ230" s="131" t="str">
        <f t="shared" si="70"/>
        <v/>
      </c>
      <c r="BC230" s="21"/>
    </row>
    <row r="231" spans="1:55" ht="20.100000000000001" hidden="1" customHeight="1" x14ac:dyDescent="0.3">
      <c r="A231" s="148" t="str">
        <f t="shared" si="69"/>
        <v>H</v>
      </c>
      <c r="B231" s="156" t="b">
        <f t="shared" si="66"/>
        <v>0</v>
      </c>
      <c r="C231" s="188" t="s">
        <v>51</v>
      </c>
      <c r="G231" s="14" t="str">
        <f>IF($AW231,INDEX('05_DPS_Input'!H$12:H$111,$AX231),"")</f>
        <v/>
      </c>
      <c r="H231" s="14" t="str">
        <f>IF($AW231,INDEX('05_DPS_Input'!I$12:I$111,$AX231),"")</f>
        <v/>
      </c>
      <c r="I231" s="14" t="str">
        <f>IF($AW231,INDEX('05_DPS_Input'!M$12:M$111,$AX231),"")</f>
        <v/>
      </c>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c r="AG231" s="117"/>
      <c r="AH231" s="117"/>
      <c r="AI231" s="117"/>
      <c r="AJ231" s="117"/>
      <c r="AK231" s="117"/>
      <c r="AL231" s="117"/>
      <c r="AM231" s="117"/>
      <c r="AN231" s="117"/>
      <c r="AP231" s="117"/>
      <c r="AR231" s="128">
        <f t="shared" si="67"/>
        <v>0</v>
      </c>
      <c r="AT231" s="117"/>
      <c r="AV231" s="131">
        <v>84</v>
      </c>
      <c r="AW231" s="126" t="b">
        <f t="shared" si="68"/>
        <v>0</v>
      </c>
      <c r="AX231" s="131" t="str">
        <f>IF($AW231,MATCH(AV231,'05_DPS_Input'!$AJ$12:$AJ$111,0),"")</f>
        <v/>
      </c>
      <c r="AY231" s="131" t="str">
        <f t="shared" si="70"/>
        <v/>
      </c>
      <c r="AZ231" s="131" t="str">
        <f t="shared" si="70"/>
        <v/>
      </c>
      <c r="BC231" s="21"/>
    </row>
    <row r="232" spans="1:55" ht="20.100000000000001" hidden="1" customHeight="1" x14ac:dyDescent="0.3">
      <c r="A232" s="148" t="str">
        <f t="shared" si="69"/>
        <v>H</v>
      </c>
      <c r="B232" s="156" t="b">
        <f t="shared" si="66"/>
        <v>0</v>
      </c>
      <c r="C232" s="188" t="s">
        <v>51</v>
      </c>
      <c r="G232" s="14" t="str">
        <f>IF($AW232,INDEX('05_DPS_Input'!H$12:H$111,$AX232),"")</f>
        <v/>
      </c>
      <c r="H232" s="14" t="str">
        <f>IF($AW232,INDEX('05_DPS_Input'!I$12:I$111,$AX232),"")</f>
        <v/>
      </c>
      <c r="I232" s="14" t="str">
        <f>IF($AW232,INDEX('05_DPS_Input'!M$12:M$111,$AX232),"")</f>
        <v/>
      </c>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c r="AG232" s="117"/>
      <c r="AH232" s="117"/>
      <c r="AI232" s="117"/>
      <c r="AJ232" s="117"/>
      <c r="AK232" s="117"/>
      <c r="AL232" s="117"/>
      <c r="AM232" s="117"/>
      <c r="AN232" s="117"/>
      <c r="AP232" s="117"/>
      <c r="AR232" s="128">
        <f t="shared" si="67"/>
        <v>0</v>
      </c>
      <c r="AT232" s="117"/>
      <c r="AV232" s="131">
        <v>85</v>
      </c>
      <c r="AW232" s="126" t="b">
        <f t="shared" si="68"/>
        <v>0</v>
      </c>
      <c r="AX232" s="131" t="str">
        <f>IF($AW232,MATCH(AV232,'05_DPS_Input'!$AJ$12:$AJ$111,0),"")</f>
        <v/>
      </c>
      <c r="AY232" s="131" t="str">
        <f t="shared" si="70"/>
        <v/>
      </c>
      <c r="AZ232" s="131" t="str">
        <f t="shared" si="70"/>
        <v/>
      </c>
      <c r="BC232" s="21"/>
    </row>
    <row r="233" spans="1:55" ht="20.100000000000001" hidden="1" customHeight="1" x14ac:dyDescent="0.3">
      <c r="A233" s="148" t="str">
        <f t="shared" si="69"/>
        <v>H</v>
      </c>
      <c r="B233" s="156" t="b">
        <f t="shared" si="66"/>
        <v>0</v>
      </c>
      <c r="C233" s="188" t="s">
        <v>51</v>
      </c>
      <c r="G233" s="14" t="str">
        <f>IF($AW233,INDEX('05_DPS_Input'!H$12:H$111,$AX233),"")</f>
        <v/>
      </c>
      <c r="H233" s="14" t="str">
        <f>IF($AW233,INDEX('05_DPS_Input'!I$12:I$111,$AX233),"")</f>
        <v/>
      </c>
      <c r="I233" s="14" t="str">
        <f>IF($AW233,INDEX('05_DPS_Input'!M$12:M$111,$AX233),"")</f>
        <v/>
      </c>
      <c r="K233" s="117"/>
      <c r="L233" s="117"/>
      <c r="M233" s="117"/>
      <c r="N233" s="117"/>
      <c r="O233" s="117"/>
      <c r="P233" s="117"/>
      <c r="Q233" s="117"/>
      <c r="R233" s="117"/>
      <c r="S233" s="117"/>
      <c r="T233" s="117"/>
      <c r="U233" s="117"/>
      <c r="V233" s="117"/>
      <c r="W233" s="117"/>
      <c r="X233" s="117"/>
      <c r="Y233" s="117"/>
      <c r="Z233" s="117"/>
      <c r="AA233" s="117"/>
      <c r="AB233" s="117"/>
      <c r="AC233" s="117"/>
      <c r="AD233" s="117"/>
      <c r="AE233" s="117"/>
      <c r="AF233" s="117"/>
      <c r="AG233" s="117"/>
      <c r="AH233" s="117"/>
      <c r="AI233" s="117"/>
      <c r="AJ233" s="117"/>
      <c r="AK233" s="117"/>
      <c r="AL233" s="117"/>
      <c r="AM233" s="117"/>
      <c r="AN233" s="117"/>
      <c r="AP233" s="117"/>
      <c r="AR233" s="128">
        <f t="shared" si="67"/>
        <v>0</v>
      </c>
      <c r="AT233" s="117"/>
      <c r="AV233" s="131">
        <v>86</v>
      </c>
      <c r="AW233" s="126" t="b">
        <f t="shared" si="68"/>
        <v>0</v>
      </c>
      <c r="AX233" s="131" t="str">
        <f>IF($AW233,MATCH(AV233,'05_DPS_Input'!$AJ$12:$AJ$111,0),"")</f>
        <v/>
      </c>
      <c r="AY233" s="131" t="str">
        <f t="shared" si="70"/>
        <v/>
      </c>
      <c r="AZ233" s="131" t="str">
        <f t="shared" si="70"/>
        <v/>
      </c>
      <c r="BC233" s="21"/>
    </row>
    <row r="234" spans="1:55" ht="20.100000000000001" hidden="1" customHeight="1" x14ac:dyDescent="0.3">
      <c r="A234" s="148" t="str">
        <f t="shared" si="69"/>
        <v>H</v>
      </c>
      <c r="B234" s="156" t="b">
        <f t="shared" si="66"/>
        <v>0</v>
      </c>
      <c r="C234" s="188" t="s">
        <v>51</v>
      </c>
      <c r="G234" s="14" t="str">
        <f>IF($AW234,INDEX('05_DPS_Input'!H$12:H$111,$AX234),"")</f>
        <v/>
      </c>
      <c r="H234" s="14" t="str">
        <f>IF($AW234,INDEX('05_DPS_Input'!I$12:I$111,$AX234),"")</f>
        <v/>
      </c>
      <c r="I234" s="14" t="str">
        <f>IF($AW234,INDEX('05_DPS_Input'!M$12:M$111,$AX234),"")</f>
        <v/>
      </c>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c r="AG234" s="117"/>
      <c r="AH234" s="117"/>
      <c r="AI234" s="117"/>
      <c r="AJ234" s="117"/>
      <c r="AK234" s="117"/>
      <c r="AL234" s="117"/>
      <c r="AM234" s="117"/>
      <c r="AN234" s="117"/>
      <c r="AP234" s="117"/>
      <c r="AR234" s="128">
        <f t="shared" si="67"/>
        <v>0</v>
      </c>
      <c r="AT234" s="117"/>
      <c r="AV234" s="131">
        <v>87</v>
      </c>
      <c r="AW234" s="126" t="b">
        <f t="shared" si="68"/>
        <v>0</v>
      </c>
      <c r="AX234" s="131" t="str">
        <f>IF($AW234,MATCH(AV234,'05_DPS_Input'!$AJ$12:$AJ$111,0),"")</f>
        <v/>
      </c>
      <c r="AY234" s="131" t="str">
        <f t="shared" si="70"/>
        <v/>
      </c>
      <c r="AZ234" s="131" t="str">
        <f t="shared" si="70"/>
        <v/>
      </c>
      <c r="BC234" s="21"/>
    </row>
    <row r="235" spans="1:55" ht="20.100000000000001" hidden="1" customHeight="1" x14ac:dyDescent="0.3">
      <c r="A235" s="148" t="str">
        <f t="shared" si="69"/>
        <v>H</v>
      </c>
      <c r="B235" s="156" t="b">
        <f t="shared" si="66"/>
        <v>0</v>
      </c>
      <c r="C235" s="188" t="s">
        <v>51</v>
      </c>
      <c r="G235" s="14" t="str">
        <f>IF($AW235,INDEX('05_DPS_Input'!H$12:H$111,$AX235),"")</f>
        <v/>
      </c>
      <c r="H235" s="14" t="str">
        <f>IF($AW235,INDEX('05_DPS_Input'!I$12:I$111,$AX235),"")</f>
        <v/>
      </c>
      <c r="I235" s="14" t="str">
        <f>IF($AW235,INDEX('05_DPS_Input'!M$12:M$111,$AX235),"")</f>
        <v/>
      </c>
      <c r="K235" s="117"/>
      <c r="L235" s="117"/>
      <c r="M235" s="117"/>
      <c r="N235" s="117"/>
      <c r="O235" s="117"/>
      <c r="P235" s="117"/>
      <c r="Q235" s="117"/>
      <c r="R235" s="117"/>
      <c r="S235" s="117"/>
      <c r="T235" s="117"/>
      <c r="U235" s="117"/>
      <c r="V235" s="117"/>
      <c r="W235" s="117"/>
      <c r="X235" s="117"/>
      <c r="Y235" s="117"/>
      <c r="Z235" s="117"/>
      <c r="AA235" s="117"/>
      <c r="AB235" s="117"/>
      <c r="AC235" s="117"/>
      <c r="AD235" s="117"/>
      <c r="AE235" s="117"/>
      <c r="AF235" s="117"/>
      <c r="AG235" s="117"/>
      <c r="AH235" s="117"/>
      <c r="AI235" s="117"/>
      <c r="AJ235" s="117"/>
      <c r="AK235" s="117"/>
      <c r="AL235" s="117"/>
      <c r="AM235" s="117"/>
      <c r="AN235" s="117"/>
      <c r="AP235" s="117"/>
      <c r="AR235" s="128">
        <f t="shared" si="67"/>
        <v>0</v>
      </c>
      <c r="AT235" s="117"/>
      <c r="AV235" s="131">
        <v>88</v>
      </c>
      <c r="AW235" s="126" t="b">
        <f t="shared" si="68"/>
        <v>0</v>
      </c>
      <c r="AX235" s="131" t="str">
        <f>IF($AW235,MATCH(AV235,'05_DPS_Input'!$AJ$12:$AJ$111,0),"")</f>
        <v/>
      </c>
      <c r="AY235" s="131" t="str">
        <f t="shared" si="70"/>
        <v/>
      </c>
      <c r="AZ235" s="131" t="str">
        <f t="shared" si="70"/>
        <v/>
      </c>
      <c r="BC235" s="21"/>
    </row>
    <row r="236" spans="1:55" ht="20.100000000000001" hidden="1" customHeight="1" x14ac:dyDescent="0.3">
      <c r="A236" s="148" t="str">
        <f t="shared" si="69"/>
        <v>H</v>
      </c>
      <c r="B236" s="156" t="b">
        <f t="shared" si="66"/>
        <v>0</v>
      </c>
      <c r="C236" s="188" t="s">
        <v>51</v>
      </c>
      <c r="G236" s="14" t="str">
        <f>IF($AW236,INDEX('05_DPS_Input'!H$12:H$111,$AX236),"")</f>
        <v/>
      </c>
      <c r="H236" s="14" t="str">
        <f>IF($AW236,INDEX('05_DPS_Input'!I$12:I$111,$AX236),"")</f>
        <v/>
      </c>
      <c r="I236" s="14" t="str">
        <f>IF($AW236,INDEX('05_DPS_Input'!M$12:M$111,$AX236),"")</f>
        <v/>
      </c>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c r="AG236" s="117"/>
      <c r="AH236" s="117"/>
      <c r="AI236" s="117"/>
      <c r="AJ236" s="117"/>
      <c r="AK236" s="117"/>
      <c r="AL236" s="117"/>
      <c r="AM236" s="117"/>
      <c r="AN236" s="117"/>
      <c r="AP236" s="117"/>
      <c r="AR236" s="128">
        <f t="shared" si="67"/>
        <v>0</v>
      </c>
      <c r="AT236" s="117"/>
      <c r="AV236" s="131">
        <v>89</v>
      </c>
      <c r="AW236" s="126" t="b">
        <f t="shared" si="68"/>
        <v>0</v>
      </c>
      <c r="AX236" s="131" t="str">
        <f>IF($AW236,MATCH(AV236,'05_DPS_Input'!$AJ$12:$AJ$111,0),"")</f>
        <v/>
      </c>
      <c r="AY236" s="131" t="str">
        <f t="shared" si="70"/>
        <v/>
      </c>
      <c r="AZ236" s="131" t="str">
        <f t="shared" si="70"/>
        <v/>
      </c>
      <c r="BC236" s="21"/>
    </row>
    <row r="237" spans="1:55" ht="20.100000000000001" hidden="1" customHeight="1" x14ac:dyDescent="0.3">
      <c r="A237" s="148" t="str">
        <f t="shared" si="69"/>
        <v>H</v>
      </c>
      <c r="B237" s="156" t="b">
        <f t="shared" si="66"/>
        <v>0</v>
      </c>
      <c r="C237" s="188" t="s">
        <v>51</v>
      </c>
      <c r="G237" s="14" t="str">
        <f>IF($AW237,INDEX('05_DPS_Input'!H$12:H$111,$AX237),"")</f>
        <v/>
      </c>
      <c r="H237" s="14" t="str">
        <f>IF($AW237,INDEX('05_DPS_Input'!I$12:I$111,$AX237),"")</f>
        <v/>
      </c>
      <c r="I237" s="14" t="str">
        <f>IF($AW237,INDEX('05_DPS_Input'!M$12:M$111,$AX237),"")</f>
        <v/>
      </c>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H237" s="117"/>
      <c r="AI237" s="117"/>
      <c r="AJ237" s="117"/>
      <c r="AK237" s="117"/>
      <c r="AL237" s="117"/>
      <c r="AM237" s="117"/>
      <c r="AN237" s="117"/>
      <c r="AP237" s="117"/>
      <c r="AR237" s="128">
        <f t="shared" si="67"/>
        <v>0</v>
      </c>
      <c r="AT237" s="117"/>
      <c r="AV237" s="131">
        <v>90</v>
      </c>
      <c r="AW237" s="126" t="b">
        <f t="shared" si="68"/>
        <v>0</v>
      </c>
      <c r="AX237" s="131" t="str">
        <f>IF($AW237,MATCH(AV237,'05_DPS_Input'!$AJ$12:$AJ$111,0),"")</f>
        <v/>
      </c>
      <c r="AY237" s="131" t="str">
        <f t="shared" si="70"/>
        <v/>
      </c>
      <c r="AZ237" s="131" t="str">
        <f t="shared" si="70"/>
        <v/>
      </c>
      <c r="BC237" s="21"/>
    </row>
    <row r="238" spans="1:55" ht="20.100000000000001" hidden="1" customHeight="1" x14ac:dyDescent="0.3">
      <c r="A238" s="148" t="str">
        <f t="shared" si="69"/>
        <v>H</v>
      </c>
      <c r="B238" s="156" t="b">
        <f t="shared" si="66"/>
        <v>0</v>
      </c>
      <c r="C238" s="188" t="s">
        <v>51</v>
      </c>
      <c r="G238" s="14" t="str">
        <f>IF($AW238,INDEX('05_DPS_Input'!H$12:H$111,$AX238),"")</f>
        <v/>
      </c>
      <c r="H238" s="14" t="str">
        <f>IF($AW238,INDEX('05_DPS_Input'!I$12:I$111,$AX238),"")</f>
        <v/>
      </c>
      <c r="I238" s="14" t="str">
        <f>IF($AW238,INDEX('05_DPS_Input'!M$12:M$111,$AX238),"")</f>
        <v/>
      </c>
      <c r="K238" s="117"/>
      <c r="L238" s="117"/>
      <c r="M238" s="117"/>
      <c r="N238" s="117"/>
      <c r="O238" s="117"/>
      <c r="P238" s="117"/>
      <c r="Q238" s="117"/>
      <c r="R238" s="117"/>
      <c r="S238" s="117"/>
      <c r="T238" s="117"/>
      <c r="U238" s="117"/>
      <c r="V238" s="117"/>
      <c r="W238" s="117"/>
      <c r="X238" s="117"/>
      <c r="Y238" s="117"/>
      <c r="Z238" s="117"/>
      <c r="AA238" s="117"/>
      <c r="AB238" s="117"/>
      <c r="AC238" s="117"/>
      <c r="AD238" s="117"/>
      <c r="AE238" s="117"/>
      <c r="AF238" s="117"/>
      <c r="AG238" s="117"/>
      <c r="AH238" s="117"/>
      <c r="AI238" s="117"/>
      <c r="AJ238" s="117"/>
      <c r="AK238" s="117"/>
      <c r="AL238" s="117"/>
      <c r="AM238" s="117"/>
      <c r="AN238" s="117"/>
      <c r="AP238" s="117"/>
      <c r="AR238" s="128">
        <f t="shared" si="67"/>
        <v>0</v>
      </c>
      <c r="AT238" s="117"/>
      <c r="AV238" s="131">
        <v>91</v>
      </c>
      <c r="AW238" s="126" t="b">
        <f t="shared" si="68"/>
        <v>0</v>
      </c>
      <c r="AX238" s="131" t="str">
        <f>IF($AW238,MATCH(AV238,'05_DPS_Input'!$AJ$12:$AJ$111,0),"")</f>
        <v/>
      </c>
      <c r="AY238" s="131" t="str">
        <f t="shared" si="70"/>
        <v/>
      </c>
      <c r="AZ238" s="131" t="str">
        <f t="shared" si="70"/>
        <v/>
      </c>
      <c r="BC238" s="21"/>
    </row>
    <row r="239" spans="1:55" ht="20.100000000000001" hidden="1" customHeight="1" x14ac:dyDescent="0.3">
      <c r="A239" s="148" t="str">
        <f t="shared" si="69"/>
        <v>H</v>
      </c>
      <c r="B239" s="156" t="b">
        <f t="shared" si="66"/>
        <v>0</v>
      </c>
      <c r="C239" s="188" t="s">
        <v>51</v>
      </c>
      <c r="G239" s="14" t="str">
        <f>IF($AW239,INDEX('05_DPS_Input'!H$12:H$111,$AX239),"")</f>
        <v/>
      </c>
      <c r="H239" s="14" t="str">
        <f>IF($AW239,INDEX('05_DPS_Input'!I$12:I$111,$AX239),"")</f>
        <v/>
      </c>
      <c r="I239" s="14" t="str">
        <f>IF($AW239,INDEX('05_DPS_Input'!M$12:M$111,$AX239),"")</f>
        <v/>
      </c>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c r="AG239" s="117"/>
      <c r="AH239" s="117"/>
      <c r="AI239" s="117"/>
      <c r="AJ239" s="117"/>
      <c r="AK239" s="117"/>
      <c r="AL239" s="117"/>
      <c r="AM239" s="117"/>
      <c r="AN239" s="117"/>
      <c r="AP239" s="117"/>
      <c r="AR239" s="128">
        <f t="shared" si="67"/>
        <v>0</v>
      </c>
      <c r="AT239" s="117"/>
      <c r="AV239" s="131">
        <v>92</v>
      </c>
      <c r="AW239" s="126" t="b">
        <f t="shared" si="68"/>
        <v>0</v>
      </c>
      <c r="AX239" s="131" t="str">
        <f>IF($AW239,MATCH(AV239,'05_DPS_Input'!$AJ$12:$AJ$111,0),"")</f>
        <v/>
      </c>
      <c r="AY239" s="131" t="str">
        <f t="shared" si="70"/>
        <v/>
      </c>
      <c r="AZ239" s="131" t="str">
        <f t="shared" si="70"/>
        <v/>
      </c>
      <c r="BC239" s="21"/>
    </row>
    <row r="240" spans="1:55" ht="20.100000000000001" hidden="1" customHeight="1" x14ac:dyDescent="0.3">
      <c r="A240" s="148" t="str">
        <f t="shared" si="69"/>
        <v>H</v>
      </c>
      <c r="B240" s="156" t="b">
        <f t="shared" si="66"/>
        <v>0</v>
      </c>
      <c r="C240" s="188" t="s">
        <v>51</v>
      </c>
      <c r="G240" s="14" t="str">
        <f>IF($AW240,INDEX('05_DPS_Input'!H$12:H$111,$AX240),"")</f>
        <v/>
      </c>
      <c r="H240" s="14" t="str">
        <f>IF($AW240,INDEX('05_DPS_Input'!I$12:I$111,$AX240),"")</f>
        <v/>
      </c>
      <c r="I240" s="14" t="str">
        <f>IF($AW240,INDEX('05_DPS_Input'!M$12:M$111,$AX240),"")</f>
        <v/>
      </c>
      <c r="K240" s="117"/>
      <c r="L240" s="117"/>
      <c r="M240" s="117"/>
      <c r="N240" s="117"/>
      <c r="O240" s="117"/>
      <c r="P240" s="117"/>
      <c r="Q240" s="117"/>
      <c r="R240" s="117"/>
      <c r="S240" s="117"/>
      <c r="T240" s="117"/>
      <c r="U240" s="117"/>
      <c r="V240" s="117"/>
      <c r="W240" s="117"/>
      <c r="X240" s="117"/>
      <c r="Y240" s="117"/>
      <c r="Z240" s="117"/>
      <c r="AA240" s="117"/>
      <c r="AB240" s="117"/>
      <c r="AC240" s="117"/>
      <c r="AD240" s="117"/>
      <c r="AE240" s="117"/>
      <c r="AF240" s="117"/>
      <c r="AG240" s="117"/>
      <c r="AH240" s="117"/>
      <c r="AI240" s="117"/>
      <c r="AJ240" s="117"/>
      <c r="AK240" s="117"/>
      <c r="AL240" s="117"/>
      <c r="AM240" s="117"/>
      <c r="AN240" s="117"/>
      <c r="AP240" s="117"/>
      <c r="AR240" s="128">
        <f t="shared" si="67"/>
        <v>0</v>
      </c>
      <c r="AT240" s="117"/>
      <c r="AV240" s="131">
        <v>93</v>
      </c>
      <c r="AW240" s="126" t="b">
        <f t="shared" si="68"/>
        <v>0</v>
      </c>
      <c r="AX240" s="131" t="str">
        <f>IF($AW240,MATCH(AV240,'05_DPS_Input'!$AJ$12:$AJ$111,0),"")</f>
        <v/>
      </c>
      <c r="AY240" s="131" t="str">
        <f t="shared" si="70"/>
        <v/>
      </c>
      <c r="AZ240" s="131" t="str">
        <f t="shared" si="70"/>
        <v/>
      </c>
      <c r="BC240" s="21"/>
    </row>
    <row r="241" spans="1:55" ht="20.100000000000001" hidden="1" customHeight="1" x14ac:dyDescent="0.3">
      <c r="A241" s="148" t="str">
        <f t="shared" si="69"/>
        <v>H</v>
      </c>
      <c r="B241" s="156" t="b">
        <f t="shared" si="66"/>
        <v>0</v>
      </c>
      <c r="C241" s="188" t="s">
        <v>51</v>
      </c>
      <c r="G241" s="14" t="str">
        <f>IF($AW241,INDEX('05_DPS_Input'!H$12:H$111,$AX241),"")</f>
        <v/>
      </c>
      <c r="H241" s="14" t="str">
        <f>IF($AW241,INDEX('05_DPS_Input'!I$12:I$111,$AX241),"")</f>
        <v/>
      </c>
      <c r="I241" s="14" t="str">
        <f>IF($AW241,INDEX('05_DPS_Input'!M$12:M$111,$AX241),"")</f>
        <v/>
      </c>
      <c r="K241" s="117"/>
      <c r="L241" s="117"/>
      <c r="M241" s="117"/>
      <c r="N241" s="117"/>
      <c r="O241" s="117"/>
      <c r="P241" s="117"/>
      <c r="Q241" s="117"/>
      <c r="R241" s="117"/>
      <c r="S241" s="117"/>
      <c r="T241" s="117"/>
      <c r="U241" s="117"/>
      <c r="V241" s="117"/>
      <c r="W241" s="117"/>
      <c r="X241" s="117"/>
      <c r="Y241" s="117"/>
      <c r="Z241" s="117"/>
      <c r="AA241" s="117"/>
      <c r="AB241" s="117"/>
      <c r="AC241" s="117"/>
      <c r="AD241" s="117"/>
      <c r="AE241" s="117"/>
      <c r="AF241" s="117"/>
      <c r="AG241" s="117"/>
      <c r="AH241" s="117"/>
      <c r="AI241" s="117"/>
      <c r="AJ241" s="117"/>
      <c r="AK241" s="117"/>
      <c r="AL241" s="117"/>
      <c r="AM241" s="117"/>
      <c r="AN241" s="117"/>
      <c r="AP241" s="117"/>
      <c r="AR241" s="128">
        <f t="shared" si="67"/>
        <v>0</v>
      </c>
      <c r="AT241" s="117"/>
      <c r="AV241" s="131">
        <v>94</v>
      </c>
      <c r="AW241" s="126" t="b">
        <f t="shared" si="68"/>
        <v>0</v>
      </c>
      <c r="AX241" s="131" t="str">
        <f>IF($AW241,MATCH(AV241,'05_DPS_Input'!$AJ$12:$AJ$111,0),"")</f>
        <v/>
      </c>
      <c r="AY241" s="131" t="str">
        <f t="shared" si="70"/>
        <v/>
      </c>
      <c r="AZ241" s="131" t="str">
        <f t="shared" si="70"/>
        <v/>
      </c>
      <c r="BC241" s="21"/>
    </row>
    <row r="242" spans="1:55" ht="20.100000000000001" hidden="1" customHeight="1" x14ac:dyDescent="0.3">
      <c r="A242" s="148" t="str">
        <f t="shared" si="69"/>
        <v>H</v>
      </c>
      <c r="B242" s="156" t="b">
        <f t="shared" si="66"/>
        <v>0</v>
      </c>
      <c r="C242" s="188" t="s">
        <v>51</v>
      </c>
      <c r="G242" s="14" t="str">
        <f>IF($AW242,INDEX('05_DPS_Input'!H$12:H$111,$AX242),"")</f>
        <v/>
      </c>
      <c r="H242" s="14" t="str">
        <f>IF($AW242,INDEX('05_DPS_Input'!I$12:I$111,$AX242),"")</f>
        <v/>
      </c>
      <c r="I242" s="14" t="str">
        <f>IF($AW242,INDEX('05_DPS_Input'!M$12:M$111,$AX242),"")</f>
        <v/>
      </c>
      <c r="K242" s="117"/>
      <c r="L242" s="117"/>
      <c r="M242" s="117"/>
      <c r="N242" s="117"/>
      <c r="O242" s="117"/>
      <c r="P242" s="117"/>
      <c r="Q242" s="117"/>
      <c r="R242" s="117"/>
      <c r="S242" s="117"/>
      <c r="T242" s="117"/>
      <c r="U242" s="117"/>
      <c r="V242" s="117"/>
      <c r="W242" s="117"/>
      <c r="X242" s="117"/>
      <c r="Y242" s="117"/>
      <c r="Z242" s="117"/>
      <c r="AA242" s="117"/>
      <c r="AB242" s="117"/>
      <c r="AC242" s="117"/>
      <c r="AD242" s="117"/>
      <c r="AE242" s="117"/>
      <c r="AF242" s="117"/>
      <c r="AG242" s="117"/>
      <c r="AH242" s="117"/>
      <c r="AI242" s="117"/>
      <c r="AJ242" s="117"/>
      <c r="AK242" s="117"/>
      <c r="AL242" s="117"/>
      <c r="AM242" s="117"/>
      <c r="AN242" s="117"/>
      <c r="AP242" s="117"/>
      <c r="AR242" s="128">
        <f t="shared" si="67"/>
        <v>0</v>
      </c>
      <c r="AT242" s="117"/>
      <c r="AV242" s="131">
        <v>95</v>
      </c>
      <c r="AW242" s="126" t="b">
        <f t="shared" si="68"/>
        <v>0</v>
      </c>
      <c r="AX242" s="131" t="str">
        <f>IF($AW242,MATCH(AV242,'05_DPS_Input'!$AJ$12:$AJ$111,0),"")</f>
        <v/>
      </c>
      <c r="AY242" s="131" t="str">
        <f t="shared" si="70"/>
        <v/>
      </c>
      <c r="AZ242" s="131" t="str">
        <f t="shared" si="70"/>
        <v/>
      </c>
      <c r="BC242" s="21"/>
    </row>
    <row r="243" spans="1:55" ht="20.100000000000001" hidden="1" customHeight="1" x14ac:dyDescent="0.3">
      <c r="A243" s="148" t="str">
        <f t="shared" si="69"/>
        <v>H</v>
      </c>
      <c r="B243" s="156" t="b">
        <f t="shared" si="66"/>
        <v>0</v>
      </c>
      <c r="C243" s="188" t="s">
        <v>51</v>
      </c>
      <c r="G243" s="14" t="str">
        <f>IF($AW243,INDEX('05_DPS_Input'!H$12:H$111,$AX243),"")</f>
        <v/>
      </c>
      <c r="H243" s="14" t="str">
        <f>IF($AW243,INDEX('05_DPS_Input'!I$12:I$111,$AX243),"")</f>
        <v/>
      </c>
      <c r="I243" s="14" t="str">
        <f>IF($AW243,INDEX('05_DPS_Input'!M$12:M$111,$AX243),"")</f>
        <v/>
      </c>
      <c r="K243" s="117"/>
      <c r="L243" s="117"/>
      <c r="M243" s="117"/>
      <c r="N243" s="117"/>
      <c r="O243" s="117"/>
      <c r="P243" s="117"/>
      <c r="Q243" s="117"/>
      <c r="R243" s="117"/>
      <c r="S243" s="117"/>
      <c r="T243" s="117"/>
      <c r="U243" s="117"/>
      <c r="V243" s="117"/>
      <c r="W243" s="117"/>
      <c r="X243" s="117"/>
      <c r="Y243" s="117"/>
      <c r="Z243" s="117"/>
      <c r="AA243" s="117"/>
      <c r="AB243" s="117"/>
      <c r="AC243" s="117"/>
      <c r="AD243" s="117"/>
      <c r="AE243" s="117"/>
      <c r="AF243" s="117"/>
      <c r="AG243" s="117"/>
      <c r="AH243" s="117"/>
      <c r="AI243" s="117"/>
      <c r="AJ243" s="117"/>
      <c r="AK243" s="117"/>
      <c r="AL243" s="117"/>
      <c r="AM243" s="117"/>
      <c r="AN243" s="117"/>
      <c r="AP243" s="117"/>
      <c r="AR243" s="128">
        <f t="shared" si="67"/>
        <v>0</v>
      </c>
      <c r="AT243" s="117"/>
      <c r="AV243" s="131">
        <v>96</v>
      </c>
      <c r="AW243" s="126" t="b">
        <f t="shared" si="68"/>
        <v>0</v>
      </c>
      <c r="AX243" s="131" t="str">
        <f>IF($AW243,MATCH(AV243,'05_DPS_Input'!$AJ$12:$AJ$111,0),"")</f>
        <v/>
      </c>
      <c r="AY243" s="131" t="str">
        <f t="shared" si="70"/>
        <v/>
      </c>
      <c r="AZ243" s="131" t="str">
        <f t="shared" si="70"/>
        <v/>
      </c>
      <c r="BC243" s="21"/>
    </row>
    <row r="244" spans="1:55" ht="20.100000000000001" hidden="1" customHeight="1" x14ac:dyDescent="0.3">
      <c r="A244" s="148" t="str">
        <f t="shared" si="69"/>
        <v>H</v>
      </c>
      <c r="B244" s="156" t="b">
        <f t="shared" si="66"/>
        <v>0</v>
      </c>
      <c r="C244" s="188" t="s">
        <v>51</v>
      </c>
      <c r="G244" s="14" t="str">
        <f>IF($AW244,INDEX('05_DPS_Input'!H$12:H$111,$AX244),"")</f>
        <v/>
      </c>
      <c r="H244" s="14" t="str">
        <f>IF($AW244,INDEX('05_DPS_Input'!I$12:I$111,$AX244),"")</f>
        <v/>
      </c>
      <c r="I244" s="14" t="str">
        <f>IF($AW244,INDEX('05_DPS_Input'!M$12:M$111,$AX244),"")</f>
        <v/>
      </c>
      <c r="K244" s="117"/>
      <c r="L244" s="117"/>
      <c r="M244" s="117"/>
      <c r="N244" s="117"/>
      <c r="O244" s="117"/>
      <c r="P244" s="117"/>
      <c r="Q244" s="117"/>
      <c r="R244" s="117"/>
      <c r="S244" s="117"/>
      <c r="T244" s="117"/>
      <c r="U244" s="117"/>
      <c r="V244" s="117"/>
      <c r="W244" s="117"/>
      <c r="X244" s="117"/>
      <c r="Y244" s="117"/>
      <c r="Z244" s="117"/>
      <c r="AA244" s="117"/>
      <c r="AB244" s="117"/>
      <c r="AC244" s="117"/>
      <c r="AD244" s="117"/>
      <c r="AE244" s="117"/>
      <c r="AF244" s="117"/>
      <c r="AG244" s="117"/>
      <c r="AH244" s="117"/>
      <c r="AI244" s="117"/>
      <c r="AJ244" s="117"/>
      <c r="AK244" s="117"/>
      <c r="AL244" s="117"/>
      <c r="AM244" s="117"/>
      <c r="AN244" s="117"/>
      <c r="AP244" s="117"/>
      <c r="AR244" s="128">
        <f t="shared" si="67"/>
        <v>0</v>
      </c>
      <c r="AT244" s="117"/>
      <c r="AV244" s="131">
        <v>97</v>
      </c>
      <c r="AW244" s="126" t="b">
        <f>AV244&lt;=DPSinput_CountInp</f>
        <v>0</v>
      </c>
      <c r="AX244" s="131" t="str">
        <f>IF($AW244,MATCH(AV244,'05_DPS_Input'!$AJ$12:$AJ$111,0),"")</f>
        <v/>
      </c>
      <c r="AY244" s="131" t="str">
        <f t="shared" si="70"/>
        <v/>
      </c>
      <c r="AZ244" s="131" t="str">
        <f t="shared" si="70"/>
        <v/>
      </c>
      <c r="BC244" s="21"/>
    </row>
    <row r="245" spans="1:55" ht="20.100000000000001" hidden="1" customHeight="1" x14ac:dyDescent="0.3">
      <c r="A245" s="148" t="str">
        <f t="shared" si="69"/>
        <v>H</v>
      </c>
      <c r="B245" s="156" t="b">
        <f t="shared" si="66"/>
        <v>0</v>
      </c>
      <c r="C245" s="188" t="s">
        <v>51</v>
      </c>
      <c r="G245" s="14" t="str">
        <f>IF($AW245,INDEX('05_DPS_Input'!H$12:H$111,$AX245),"")</f>
        <v/>
      </c>
      <c r="H245" s="14" t="str">
        <f>IF($AW245,INDEX('05_DPS_Input'!I$12:I$111,$AX245),"")</f>
        <v/>
      </c>
      <c r="I245" s="14" t="str">
        <f>IF($AW245,INDEX('05_DPS_Input'!M$12:M$111,$AX245),"")</f>
        <v/>
      </c>
      <c r="K245" s="117"/>
      <c r="L245" s="117"/>
      <c r="M245" s="117"/>
      <c r="N245" s="117"/>
      <c r="O245" s="117"/>
      <c r="P245" s="117"/>
      <c r="Q245" s="117"/>
      <c r="R245" s="117"/>
      <c r="S245" s="117"/>
      <c r="T245" s="117"/>
      <c r="U245" s="117"/>
      <c r="V245" s="117"/>
      <c r="W245" s="117"/>
      <c r="X245" s="117"/>
      <c r="Y245" s="117"/>
      <c r="Z245" s="117"/>
      <c r="AA245" s="117"/>
      <c r="AB245" s="117"/>
      <c r="AC245" s="117"/>
      <c r="AD245" s="117"/>
      <c r="AE245" s="117"/>
      <c r="AF245" s="117"/>
      <c r="AG245" s="117"/>
      <c r="AH245" s="117"/>
      <c r="AI245" s="117"/>
      <c r="AJ245" s="117"/>
      <c r="AK245" s="117"/>
      <c r="AL245" s="117"/>
      <c r="AM245" s="117"/>
      <c r="AN245" s="117"/>
      <c r="AP245" s="117"/>
      <c r="AR245" s="128">
        <f t="shared" si="67"/>
        <v>0</v>
      </c>
      <c r="AT245" s="117"/>
      <c r="AV245" s="131">
        <v>98</v>
      </c>
      <c r="AW245" s="126" t="b">
        <f>AV245&lt;=DPSinput_CountInp</f>
        <v>0</v>
      </c>
      <c r="AX245" s="131" t="str">
        <f>IF($AW245,MATCH(AV245,'05_DPS_Input'!$AJ$12:$AJ$111,0),"")</f>
        <v/>
      </c>
      <c r="AY245" s="131" t="str">
        <f t="shared" si="70"/>
        <v/>
      </c>
      <c r="AZ245" s="131" t="str">
        <f t="shared" si="70"/>
        <v/>
      </c>
      <c r="BC245" s="21"/>
    </row>
    <row r="246" spans="1:55" ht="20.100000000000001" hidden="1" customHeight="1" x14ac:dyDescent="0.3">
      <c r="A246" s="148" t="str">
        <f t="shared" si="69"/>
        <v>H</v>
      </c>
      <c r="B246" s="156" t="b">
        <f t="shared" si="66"/>
        <v>0</v>
      </c>
      <c r="C246" s="188" t="s">
        <v>51</v>
      </c>
      <c r="G246" s="14" t="str">
        <f>IF($AW246,INDEX('05_DPS_Input'!H$12:H$111,$AX246),"")</f>
        <v/>
      </c>
      <c r="H246" s="14" t="str">
        <f>IF($AW246,INDEX('05_DPS_Input'!I$12:I$111,$AX246),"")</f>
        <v/>
      </c>
      <c r="I246" s="14" t="str">
        <f>IF($AW246,INDEX('05_DPS_Input'!M$12:M$111,$AX246),"")</f>
        <v/>
      </c>
      <c r="K246" s="117"/>
      <c r="L246" s="117"/>
      <c r="M246" s="117"/>
      <c r="N246" s="117"/>
      <c r="O246" s="117"/>
      <c r="P246" s="117"/>
      <c r="Q246" s="117"/>
      <c r="R246" s="117"/>
      <c r="S246" s="117"/>
      <c r="T246" s="117"/>
      <c r="U246" s="117"/>
      <c r="V246" s="117"/>
      <c r="W246" s="117"/>
      <c r="X246" s="117"/>
      <c r="Y246" s="117"/>
      <c r="Z246" s="117"/>
      <c r="AA246" s="117"/>
      <c r="AB246" s="117"/>
      <c r="AC246" s="117"/>
      <c r="AD246" s="117"/>
      <c r="AE246" s="117"/>
      <c r="AF246" s="117"/>
      <c r="AG246" s="117"/>
      <c r="AH246" s="117"/>
      <c r="AI246" s="117"/>
      <c r="AJ246" s="117"/>
      <c r="AK246" s="117"/>
      <c r="AL246" s="117"/>
      <c r="AM246" s="117"/>
      <c r="AN246" s="117"/>
      <c r="AP246" s="117"/>
      <c r="AR246" s="128">
        <f t="shared" si="67"/>
        <v>0</v>
      </c>
      <c r="AT246" s="117"/>
      <c r="AV246" s="131">
        <v>99</v>
      </c>
      <c r="AW246" s="126" t="b">
        <f>AV246&lt;=DPSinput_CountInp</f>
        <v>0</v>
      </c>
      <c r="AX246" s="131" t="str">
        <f>IF($AW246,MATCH(AV246,'05_DPS_Input'!$AJ$12:$AJ$111,0),"")</f>
        <v/>
      </c>
      <c r="AY246" s="131" t="str">
        <f t="shared" si="70"/>
        <v/>
      </c>
      <c r="AZ246" s="131" t="str">
        <f t="shared" si="70"/>
        <v/>
      </c>
      <c r="BC246" s="21"/>
    </row>
    <row r="247" spans="1:55" ht="20.100000000000001" hidden="1" customHeight="1" x14ac:dyDescent="0.3">
      <c r="A247" s="148" t="str">
        <f t="shared" si="69"/>
        <v>H</v>
      </c>
      <c r="B247" s="156" t="b">
        <f t="shared" si="66"/>
        <v>0</v>
      </c>
      <c r="C247" s="188" t="s">
        <v>51</v>
      </c>
      <c r="G247" s="14" t="str">
        <f>IF($AW247,INDEX('05_DPS_Input'!H$12:H$111,$AX247),"")</f>
        <v/>
      </c>
      <c r="H247" s="14" t="str">
        <f>IF($AW247,INDEX('05_DPS_Input'!I$12:I$111,$AX247),"")</f>
        <v/>
      </c>
      <c r="I247" s="14" t="str">
        <f>IF($AW247,INDEX('05_DPS_Input'!M$12:M$111,$AX247),"")</f>
        <v/>
      </c>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c r="AG247" s="117"/>
      <c r="AH247" s="117"/>
      <c r="AI247" s="117"/>
      <c r="AJ247" s="117"/>
      <c r="AK247" s="117"/>
      <c r="AL247" s="117"/>
      <c r="AM247" s="117"/>
      <c r="AN247" s="117"/>
      <c r="AP247" s="117"/>
      <c r="AR247" s="128">
        <f t="shared" si="67"/>
        <v>0</v>
      </c>
      <c r="AT247" s="117"/>
      <c r="AV247" s="131">
        <v>100</v>
      </c>
      <c r="AW247" s="126" t="b">
        <f>AV247&lt;=DPSinput_CountInp</f>
        <v>0</v>
      </c>
      <c r="AX247" s="131" t="str">
        <f>IF($AW247,MATCH(AV247,'05_DPS_Input'!$AJ$12:$AJ$111,0),"")</f>
        <v/>
      </c>
      <c r="AY247" s="131" t="str">
        <f t="shared" si="70"/>
        <v/>
      </c>
      <c r="AZ247" s="131" t="str">
        <f t="shared" si="70"/>
        <v/>
      </c>
      <c r="BC247" s="21"/>
    </row>
    <row r="248" spans="1:55" ht="20.100000000000001" customHeight="1" x14ac:dyDescent="0.3">
      <c r="A248" s="148" t="str">
        <f t="shared" si="69"/>
        <v/>
      </c>
      <c r="B248" s="135" t="b">
        <v>1</v>
      </c>
      <c r="C248" s="188" t="s">
        <v>51</v>
      </c>
      <c r="H248" s="132"/>
      <c r="BC248" s="21"/>
    </row>
    <row r="249" spans="1:55" ht="20.100000000000001" customHeight="1" x14ac:dyDescent="0.3">
      <c r="A249" s="148" t="str">
        <f t="shared" si="69"/>
        <v/>
      </c>
      <c r="B249" s="135" t="b">
        <v>1</v>
      </c>
      <c r="C249" s="188" t="s">
        <v>51</v>
      </c>
      <c r="G249" s="348" t="s">
        <v>453</v>
      </c>
      <c r="H249" s="348"/>
      <c r="I249" s="348"/>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C249" s="21"/>
    </row>
    <row r="250" spans="1:55" ht="30" customHeight="1" x14ac:dyDescent="0.3">
      <c r="A250" s="148" t="str">
        <f t="shared" si="69"/>
        <v/>
      </c>
      <c r="B250" s="135" t="b">
        <v>1</v>
      </c>
      <c r="C250" s="188" t="s">
        <v>51</v>
      </c>
      <c r="G250" s="326" t="s">
        <v>452</v>
      </c>
      <c r="H250" s="326"/>
      <c r="I250" s="326"/>
      <c r="J250" s="326"/>
      <c r="K250" s="326"/>
      <c r="L250" s="326"/>
      <c r="M250" s="326"/>
      <c r="N250" s="326"/>
      <c r="O250" s="326"/>
      <c r="P250" s="326"/>
      <c r="Q250" s="326"/>
      <c r="R250" s="326"/>
      <c r="S250" s="326"/>
      <c r="T250" s="326"/>
      <c r="U250" s="326"/>
      <c r="V250" s="326"/>
      <c r="W250" s="326"/>
      <c r="X250" s="326"/>
      <c r="Y250" s="326"/>
      <c r="Z250" s="326"/>
      <c r="AA250" s="326"/>
      <c r="AB250" s="326"/>
      <c r="AC250" s="326"/>
      <c r="AD250" s="326"/>
      <c r="AE250" s="326"/>
      <c r="AF250" s="326"/>
      <c r="AG250" s="326"/>
      <c r="AH250" s="326"/>
      <c r="AI250" s="326"/>
      <c r="AJ250" s="326"/>
      <c r="AK250" s="326"/>
      <c r="AL250" s="326"/>
      <c r="AM250" s="326"/>
      <c r="AN250" s="326"/>
      <c r="AO250" s="326"/>
      <c r="AP250" s="326"/>
      <c r="AQ250" s="326"/>
      <c r="AR250" s="326"/>
      <c r="AS250" s="326"/>
      <c r="AT250" s="326"/>
      <c r="AU250" s="136"/>
      <c r="AV250" s="136"/>
      <c r="AW250" s="136"/>
      <c r="AX250" s="136"/>
      <c r="AY250" s="136"/>
      <c r="AZ250" s="136"/>
      <c r="BC250" s="21"/>
    </row>
    <row r="251" spans="1:55" ht="20.100000000000001" customHeight="1" thickBot="1" x14ac:dyDescent="0.35">
      <c r="A251" s="148" t="str">
        <f t="shared" ref="A251:A300" si="71">IF(AND(HLOOKUP(C251,RowRangeVis_Lookup,2,FALSE),B251),"","H")</f>
        <v/>
      </c>
      <c r="B251" s="147" t="b">
        <v>1</v>
      </c>
      <c r="C251" s="188" t="s">
        <v>51</v>
      </c>
      <c r="H251" s="132"/>
      <c r="BC251" s="21"/>
    </row>
    <row r="252" spans="1:55" ht="24.9" customHeight="1" thickBot="1" x14ac:dyDescent="0.35">
      <c r="A252" s="149" t="str">
        <f t="shared" si="71"/>
        <v/>
      </c>
      <c r="B252" s="147" t="b">
        <v>1</v>
      </c>
      <c r="C252" s="188" t="s">
        <v>388</v>
      </c>
      <c r="F252" s="6" t="s">
        <v>380</v>
      </c>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C252" s="21"/>
    </row>
    <row r="253" spans="1:55" ht="9.9" customHeight="1" x14ac:dyDescent="0.3">
      <c r="A253" s="149" t="str">
        <f t="shared" si="71"/>
        <v/>
      </c>
      <c r="B253" s="147" t="b">
        <v>1</v>
      </c>
      <c r="C253" s="188" t="s">
        <v>388</v>
      </c>
      <c r="H253" s="132"/>
      <c r="BC253" s="21"/>
    </row>
    <row r="254" spans="1:55" ht="20.100000000000001" customHeight="1" x14ac:dyDescent="0.3">
      <c r="A254" s="149" t="str">
        <f t="shared" si="71"/>
        <v/>
      </c>
      <c r="B254" s="147" t="b">
        <v>1</v>
      </c>
      <c r="C254" s="188" t="s">
        <v>388</v>
      </c>
      <c r="G254" s="27">
        <v>0</v>
      </c>
      <c r="H254" s="130" t="s">
        <v>375</v>
      </c>
      <c r="K254" s="129">
        <f t="shared" ref="K254:AN254" si="72">SUM(K255:K294)</f>
        <v>0</v>
      </c>
      <c r="L254" s="129">
        <f t="shared" si="72"/>
        <v>0</v>
      </c>
      <c r="M254" s="129">
        <f t="shared" si="72"/>
        <v>0</v>
      </c>
      <c r="N254" s="129">
        <f t="shared" si="72"/>
        <v>0</v>
      </c>
      <c r="O254" s="129">
        <f t="shared" si="72"/>
        <v>0</v>
      </c>
      <c r="P254" s="129">
        <f t="shared" si="72"/>
        <v>0</v>
      </c>
      <c r="Q254" s="129">
        <f t="shared" si="72"/>
        <v>0</v>
      </c>
      <c r="R254" s="129">
        <f t="shared" si="72"/>
        <v>0</v>
      </c>
      <c r="S254" s="129">
        <f t="shared" si="72"/>
        <v>0</v>
      </c>
      <c r="T254" s="129">
        <f t="shared" si="72"/>
        <v>0</v>
      </c>
      <c r="U254" s="129">
        <f t="shared" si="72"/>
        <v>0</v>
      </c>
      <c r="V254" s="129">
        <f t="shared" si="72"/>
        <v>0</v>
      </c>
      <c r="W254" s="129">
        <f t="shared" si="72"/>
        <v>0</v>
      </c>
      <c r="X254" s="129">
        <f t="shared" si="72"/>
        <v>0</v>
      </c>
      <c r="Y254" s="129">
        <f t="shared" si="72"/>
        <v>0</v>
      </c>
      <c r="Z254" s="129">
        <f t="shared" si="72"/>
        <v>0</v>
      </c>
      <c r="AA254" s="129">
        <f t="shared" si="72"/>
        <v>0</v>
      </c>
      <c r="AB254" s="129">
        <f t="shared" si="72"/>
        <v>0</v>
      </c>
      <c r="AC254" s="129">
        <f t="shared" si="72"/>
        <v>0</v>
      </c>
      <c r="AD254" s="129">
        <f t="shared" si="72"/>
        <v>0</v>
      </c>
      <c r="AE254" s="129">
        <f t="shared" si="72"/>
        <v>0</v>
      </c>
      <c r="AF254" s="129">
        <f t="shared" si="72"/>
        <v>0</v>
      </c>
      <c r="AG254" s="129">
        <f t="shared" si="72"/>
        <v>0</v>
      </c>
      <c r="AH254" s="129">
        <f t="shared" si="72"/>
        <v>0</v>
      </c>
      <c r="AI254" s="129">
        <f t="shared" si="72"/>
        <v>0</v>
      </c>
      <c r="AJ254" s="129">
        <f t="shared" si="72"/>
        <v>0</v>
      </c>
      <c r="AK254" s="129">
        <f t="shared" si="72"/>
        <v>0</v>
      </c>
      <c r="AL254" s="129">
        <f t="shared" si="72"/>
        <v>0</v>
      </c>
      <c r="AM254" s="129">
        <f t="shared" si="72"/>
        <v>0</v>
      </c>
      <c r="AN254" s="129">
        <f t="shared" si="72"/>
        <v>0</v>
      </c>
      <c r="AP254" s="129">
        <f>SUM(AP255:AP294)</f>
        <v>0</v>
      </c>
      <c r="AR254" s="129">
        <f>SUM(AR255:AR294)</f>
        <v>0</v>
      </c>
      <c r="BC254" s="21"/>
    </row>
    <row r="255" spans="1:55" ht="20.100000000000001" customHeight="1" x14ac:dyDescent="0.3">
      <c r="A255" s="149" t="str">
        <f t="shared" si="71"/>
        <v/>
      </c>
      <c r="B255" s="147" t="b">
        <v>1</v>
      </c>
      <c r="C255" s="188" t="s">
        <v>388</v>
      </c>
      <c r="G255" s="27">
        <v>1</v>
      </c>
      <c r="H255" s="5" t="s">
        <v>469</v>
      </c>
      <c r="K255" s="117"/>
      <c r="L255" s="187"/>
      <c r="M255" s="187"/>
      <c r="N255" s="187"/>
      <c r="O255" s="187"/>
      <c r="P255" s="187"/>
      <c r="Q255" s="187"/>
      <c r="R255" s="187"/>
      <c r="S255" s="187"/>
      <c r="T255" s="117"/>
      <c r="U255" s="117"/>
      <c r="V255" s="117"/>
      <c r="W255" s="117"/>
      <c r="X255" s="117"/>
      <c r="Y255" s="117"/>
      <c r="Z255" s="117"/>
      <c r="AA255" s="117"/>
      <c r="AB255" s="117"/>
      <c r="AC255" s="117"/>
      <c r="AD255" s="117"/>
      <c r="AE255" s="117"/>
      <c r="AF255" s="117"/>
      <c r="AG255" s="117"/>
      <c r="AH255" s="117"/>
      <c r="AI255" s="117"/>
      <c r="AJ255" s="117"/>
      <c r="AK255" s="117"/>
      <c r="AL255" s="117"/>
      <c r="AM255" s="117"/>
      <c r="AN255" s="117"/>
      <c r="AP255" s="117"/>
      <c r="AR255" s="128">
        <f t="shared" ref="AR255:AR294" si="73">SUM(K255:AP255)</f>
        <v>0</v>
      </c>
      <c r="BC255" s="21"/>
    </row>
    <row r="256" spans="1:55" ht="20.100000000000001" customHeight="1" x14ac:dyDescent="0.3">
      <c r="A256" s="149" t="str">
        <f t="shared" si="71"/>
        <v/>
      </c>
      <c r="B256" s="156" t="b">
        <f t="shared" ref="B256:B264" si="74">OR(Rows_Switch="All",H256&lt;&gt;"")</f>
        <v>1</v>
      </c>
      <c r="C256" s="188" t="s">
        <v>388</v>
      </c>
      <c r="G256" s="27">
        <v>2</v>
      </c>
      <c r="H256" s="5" t="s">
        <v>470</v>
      </c>
      <c r="K256" s="187"/>
      <c r="L256" s="187"/>
      <c r="M256" s="187"/>
      <c r="N256" s="187"/>
      <c r="O256" s="187"/>
      <c r="P256" s="187"/>
      <c r="Q256" s="187"/>
      <c r="R256" s="187"/>
      <c r="S256" s="187"/>
      <c r="T256" s="117"/>
      <c r="U256" s="117"/>
      <c r="V256" s="117"/>
      <c r="W256" s="117"/>
      <c r="X256" s="117"/>
      <c r="Y256" s="117"/>
      <c r="Z256" s="117"/>
      <c r="AA256" s="117"/>
      <c r="AB256" s="117"/>
      <c r="AC256" s="117"/>
      <c r="AD256" s="117"/>
      <c r="AE256" s="117"/>
      <c r="AF256" s="117"/>
      <c r="AG256" s="117"/>
      <c r="AH256" s="117"/>
      <c r="AI256" s="117"/>
      <c r="AJ256" s="117"/>
      <c r="AK256" s="117"/>
      <c r="AL256" s="117"/>
      <c r="AM256" s="117"/>
      <c r="AN256" s="117"/>
      <c r="AP256" s="117"/>
      <c r="AR256" s="128">
        <f t="shared" si="73"/>
        <v>0</v>
      </c>
      <c r="BC256" s="21"/>
    </row>
    <row r="257" spans="1:55" ht="20.100000000000001" customHeight="1" x14ac:dyDescent="0.3">
      <c r="A257" s="149" t="str">
        <f t="shared" si="71"/>
        <v/>
      </c>
      <c r="B257" s="156" t="b">
        <f t="shared" si="74"/>
        <v>1</v>
      </c>
      <c r="C257" s="188" t="s">
        <v>388</v>
      </c>
      <c r="G257" s="27">
        <v>3</v>
      </c>
      <c r="H257" s="5" t="s">
        <v>471</v>
      </c>
      <c r="K257" s="187"/>
      <c r="L257" s="187"/>
      <c r="M257" s="187"/>
      <c r="N257" s="187"/>
      <c r="O257" s="187"/>
      <c r="P257" s="187"/>
      <c r="Q257" s="187"/>
      <c r="R257" s="187"/>
      <c r="S257" s="187"/>
      <c r="T257" s="117"/>
      <c r="U257" s="117"/>
      <c r="V257" s="117"/>
      <c r="W257" s="117"/>
      <c r="X257" s="117"/>
      <c r="Y257" s="117"/>
      <c r="Z257" s="117"/>
      <c r="AA257" s="117"/>
      <c r="AB257" s="117"/>
      <c r="AC257" s="117"/>
      <c r="AD257" s="117"/>
      <c r="AE257" s="117"/>
      <c r="AF257" s="117"/>
      <c r="AG257" s="117"/>
      <c r="AH257" s="117"/>
      <c r="AI257" s="117"/>
      <c r="AJ257" s="117"/>
      <c r="AK257" s="117"/>
      <c r="AL257" s="117"/>
      <c r="AM257" s="117"/>
      <c r="AN257" s="117"/>
      <c r="AP257" s="117"/>
      <c r="AR257" s="128">
        <f t="shared" si="73"/>
        <v>0</v>
      </c>
      <c r="BC257" s="21"/>
    </row>
    <row r="258" spans="1:55" ht="20.100000000000001" customHeight="1" x14ac:dyDescent="0.3">
      <c r="A258" s="149" t="str">
        <f t="shared" si="71"/>
        <v/>
      </c>
      <c r="B258" s="156" t="b">
        <f t="shared" si="74"/>
        <v>1</v>
      </c>
      <c r="C258" s="188" t="s">
        <v>388</v>
      </c>
      <c r="G258" s="27">
        <v>4</v>
      </c>
      <c r="H258" s="5" t="s">
        <v>472</v>
      </c>
      <c r="K258" s="187"/>
      <c r="L258" s="187"/>
      <c r="M258" s="187"/>
      <c r="N258" s="187"/>
      <c r="O258" s="187"/>
      <c r="P258" s="187"/>
      <c r="Q258" s="187"/>
      <c r="R258" s="187"/>
      <c r="S258" s="187"/>
      <c r="T258" s="117"/>
      <c r="U258" s="117"/>
      <c r="V258" s="117"/>
      <c r="W258" s="117"/>
      <c r="X258" s="117"/>
      <c r="Y258" s="117"/>
      <c r="Z258" s="117"/>
      <c r="AA258" s="117"/>
      <c r="AB258" s="117"/>
      <c r="AC258" s="117"/>
      <c r="AD258" s="117"/>
      <c r="AE258" s="117"/>
      <c r="AF258" s="117"/>
      <c r="AG258" s="117"/>
      <c r="AH258" s="117"/>
      <c r="AI258" s="117"/>
      <c r="AJ258" s="117"/>
      <c r="AK258" s="117"/>
      <c r="AL258" s="117"/>
      <c r="AM258" s="117"/>
      <c r="AN258" s="117"/>
      <c r="AP258" s="117"/>
      <c r="AR258" s="128">
        <f t="shared" si="73"/>
        <v>0</v>
      </c>
      <c r="BC258" s="21"/>
    </row>
    <row r="259" spans="1:55" ht="20.100000000000001" customHeight="1" x14ac:dyDescent="0.3">
      <c r="A259" s="149" t="str">
        <f t="shared" si="71"/>
        <v/>
      </c>
      <c r="B259" s="156" t="b">
        <f t="shared" si="74"/>
        <v>1</v>
      </c>
      <c r="C259" s="188" t="s">
        <v>388</v>
      </c>
      <c r="G259" s="27">
        <v>5</v>
      </c>
      <c r="H259" s="5" t="s">
        <v>473</v>
      </c>
      <c r="K259" s="187"/>
      <c r="L259" s="187"/>
      <c r="M259" s="187"/>
      <c r="N259" s="187"/>
      <c r="O259" s="187"/>
      <c r="P259" s="187"/>
      <c r="Q259" s="187"/>
      <c r="R259" s="187"/>
      <c r="S259" s="187"/>
      <c r="T259" s="117"/>
      <c r="U259" s="117"/>
      <c r="V259" s="117"/>
      <c r="W259" s="117"/>
      <c r="X259" s="117"/>
      <c r="Y259" s="117"/>
      <c r="Z259" s="117"/>
      <c r="AA259" s="117"/>
      <c r="AB259" s="117"/>
      <c r="AC259" s="117"/>
      <c r="AD259" s="117"/>
      <c r="AE259" s="117"/>
      <c r="AF259" s="117"/>
      <c r="AG259" s="117"/>
      <c r="AH259" s="117"/>
      <c r="AI259" s="117"/>
      <c r="AJ259" s="117"/>
      <c r="AK259" s="117"/>
      <c r="AL259" s="117"/>
      <c r="AM259" s="117"/>
      <c r="AN259" s="117"/>
      <c r="AP259" s="117"/>
      <c r="AR259" s="128">
        <f t="shared" si="73"/>
        <v>0</v>
      </c>
      <c r="BC259" s="21"/>
    </row>
    <row r="260" spans="1:55" ht="20.100000000000001" customHeight="1" x14ac:dyDescent="0.3">
      <c r="A260" s="149" t="str">
        <f t="shared" si="71"/>
        <v/>
      </c>
      <c r="B260" s="156" t="b">
        <f t="shared" si="74"/>
        <v>1</v>
      </c>
      <c r="C260" s="188" t="s">
        <v>388</v>
      </c>
      <c r="G260" s="27">
        <v>6</v>
      </c>
      <c r="H260" s="5" t="s">
        <v>474</v>
      </c>
      <c r="K260" s="187"/>
      <c r="L260" s="187"/>
      <c r="M260" s="187"/>
      <c r="N260" s="187"/>
      <c r="O260" s="187"/>
      <c r="P260" s="187"/>
      <c r="Q260" s="187"/>
      <c r="R260" s="187"/>
      <c r="S260" s="187"/>
      <c r="T260" s="117"/>
      <c r="U260" s="117"/>
      <c r="V260" s="117"/>
      <c r="W260" s="117"/>
      <c r="X260" s="117"/>
      <c r="Y260" s="117"/>
      <c r="Z260" s="117"/>
      <c r="AA260" s="117"/>
      <c r="AB260" s="117"/>
      <c r="AC260" s="117"/>
      <c r="AD260" s="117"/>
      <c r="AE260" s="117"/>
      <c r="AF260" s="117"/>
      <c r="AG260" s="117"/>
      <c r="AH260" s="117"/>
      <c r="AI260" s="117"/>
      <c r="AJ260" s="117"/>
      <c r="AK260" s="117"/>
      <c r="AL260" s="117"/>
      <c r="AM260" s="117"/>
      <c r="AN260" s="117"/>
      <c r="AP260" s="117"/>
      <c r="AR260" s="128">
        <f t="shared" si="73"/>
        <v>0</v>
      </c>
      <c r="BC260" s="21"/>
    </row>
    <row r="261" spans="1:55" ht="20.100000000000001" customHeight="1" x14ac:dyDescent="0.3">
      <c r="A261" s="149" t="str">
        <f t="shared" si="71"/>
        <v/>
      </c>
      <c r="B261" s="156" t="b">
        <f t="shared" si="74"/>
        <v>1</v>
      </c>
      <c r="C261" s="188" t="s">
        <v>388</v>
      </c>
      <c r="G261" s="27">
        <v>7</v>
      </c>
      <c r="H261" s="5" t="s">
        <v>475</v>
      </c>
      <c r="K261" s="187"/>
      <c r="L261" s="187"/>
      <c r="M261" s="187"/>
      <c r="N261" s="187"/>
      <c r="O261" s="187"/>
      <c r="P261" s="187"/>
      <c r="Q261" s="187"/>
      <c r="R261" s="187"/>
      <c r="S261" s="187"/>
      <c r="T261" s="117"/>
      <c r="U261" s="117"/>
      <c r="V261" s="117"/>
      <c r="W261" s="117"/>
      <c r="X261" s="117"/>
      <c r="Y261" s="117"/>
      <c r="Z261" s="117"/>
      <c r="AA261" s="117"/>
      <c r="AB261" s="117"/>
      <c r="AC261" s="117"/>
      <c r="AD261" s="117"/>
      <c r="AE261" s="117"/>
      <c r="AF261" s="117"/>
      <c r="AG261" s="117"/>
      <c r="AH261" s="117"/>
      <c r="AI261" s="117"/>
      <c r="AJ261" s="117"/>
      <c r="AK261" s="117"/>
      <c r="AL261" s="117"/>
      <c r="AM261" s="117"/>
      <c r="AN261" s="117"/>
      <c r="AP261" s="117"/>
      <c r="AR261" s="128">
        <f t="shared" si="73"/>
        <v>0</v>
      </c>
      <c r="BC261" s="21"/>
    </row>
    <row r="262" spans="1:55" ht="20.100000000000001" customHeight="1" x14ac:dyDescent="0.3">
      <c r="A262" s="149" t="str">
        <f t="shared" si="71"/>
        <v/>
      </c>
      <c r="B262" s="156" t="b">
        <f t="shared" si="74"/>
        <v>1</v>
      </c>
      <c r="C262" s="188" t="s">
        <v>388</v>
      </c>
      <c r="G262" s="27">
        <v>8</v>
      </c>
      <c r="H262" s="5" t="s">
        <v>476</v>
      </c>
      <c r="K262" s="187"/>
      <c r="L262" s="187"/>
      <c r="M262" s="187"/>
      <c r="N262" s="187"/>
      <c r="O262" s="187"/>
      <c r="P262" s="187"/>
      <c r="Q262" s="187"/>
      <c r="R262" s="187"/>
      <c r="S262" s="187"/>
      <c r="T262" s="117"/>
      <c r="U262" s="117"/>
      <c r="V262" s="117"/>
      <c r="W262" s="117"/>
      <c r="X262" s="117"/>
      <c r="Y262" s="117"/>
      <c r="Z262" s="117"/>
      <c r="AA262" s="117"/>
      <c r="AB262" s="117"/>
      <c r="AC262" s="117"/>
      <c r="AD262" s="117"/>
      <c r="AE262" s="117"/>
      <c r="AF262" s="117"/>
      <c r="AG262" s="117"/>
      <c r="AH262" s="117"/>
      <c r="AI262" s="117"/>
      <c r="AJ262" s="117"/>
      <c r="AK262" s="117"/>
      <c r="AL262" s="117"/>
      <c r="AM262" s="117"/>
      <c r="AN262" s="117"/>
      <c r="AP262" s="117"/>
      <c r="AR262" s="128">
        <f t="shared" si="73"/>
        <v>0</v>
      </c>
      <c r="BC262" s="21"/>
    </row>
    <row r="263" spans="1:55" ht="20.100000000000001" customHeight="1" x14ac:dyDescent="0.3">
      <c r="A263" s="149" t="str">
        <f t="shared" si="71"/>
        <v/>
      </c>
      <c r="B263" s="156" t="b">
        <f t="shared" si="74"/>
        <v>1</v>
      </c>
      <c r="C263" s="188" t="s">
        <v>388</v>
      </c>
      <c r="G263" s="27">
        <v>9</v>
      </c>
      <c r="H263" s="5" t="s">
        <v>477</v>
      </c>
      <c r="K263" s="187"/>
      <c r="L263" s="187"/>
      <c r="M263" s="187"/>
      <c r="N263" s="187"/>
      <c r="O263" s="187"/>
      <c r="P263" s="187"/>
      <c r="Q263" s="187"/>
      <c r="R263" s="187"/>
      <c r="S263" s="187"/>
      <c r="T263" s="117"/>
      <c r="U263" s="117"/>
      <c r="V263" s="117"/>
      <c r="W263" s="117"/>
      <c r="X263" s="117"/>
      <c r="Y263" s="117"/>
      <c r="Z263" s="117"/>
      <c r="AA263" s="117"/>
      <c r="AB263" s="117"/>
      <c r="AC263" s="117"/>
      <c r="AD263" s="117"/>
      <c r="AE263" s="117"/>
      <c r="AF263" s="117"/>
      <c r="AG263" s="117"/>
      <c r="AH263" s="117"/>
      <c r="AI263" s="117"/>
      <c r="AJ263" s="117"/>
      <c r="AK263" s="117"/>
      <c r="AL263" s="117"/>
      <c r="AM263" s="117"/>
      <c r="AN263" s="117"/>
      <c r="AP263" s="117"/>
      <c r="AR263" s="128">
        <f t="shared" si="73"/>
        <v>0</v>
      </c>
      <c r="BC263" s="21"/>
    </row>
    <row r="264" spans="1:55" ht="20.100000000000001" customHeight="1" x14ac:dyDescent="0.3">
      <c r="A264" s="149" t="str">
        <f t="shared" si="71"/>
        <v/>
      </c>
      <c r="B264" s="156" t="b">
        <f t="shared" si="74"/>
        <v>1</v>
      </c>
      <c r="C264" s="188" t="s">
        <v>388</v>
      </c>
      <c r="G264" s="27">
        <v>10</v>
      </c>
      <c r="H264" s="5" t="s">
        <v>478</v>
      </c>
      <c r="K264" s="187"/>
      <c r="L264" s="187"/>
      <c r="M264" s="187"/>
      <c r="N264" s="187"/>
      <c r="O264" s="187"/>
      <c r="P264" s="187"/>
      <c r="Q264" s="187"/>
      <c r="R264" s="187"/>
      <c r="S264" s="187"/>
      <c r="T264" s="117"/>
      <c r="U264" s="117"/>
      <c r="V264" s="117"/>
      <c r="W264" s="117"/>
      <c r="X264" s="117"/>
      <c r="Y264" s="117"/>
      <c r="Z264" s="117"/>
      <c r="AA264" s="117"/>
      <c r="AB264" s="117"/>
      <c r="AC264" s="117"/>
      <c r="AD264" s="117"/>
      <c r="AE264" s="117"/>
      <c r="AF264" s="117"/>
      <c r="AG264" s="117"/>
      <c r="AH264" s="117"/>
      <c r="AI264" s="117"/>
      <c r="AJ264" s="117"/>
      <c r="AK264" s="117"/>
      <c r="AL264" s="117"/>
      <c r="AM264" s="117"/>
      <c r="AN264" s="117"/>
      <c r="AP264" s="117"/>
      <c r="AR264" s="128">
        <f t="shared" si="73"/>
        <v>0</v>
      </c>
      <c r="BC264" s="21"/>
    </row>
    <row r="265" spans="1:55" ht="20.100000000000001" customHeight="1" x14ac:dyDescent="0.3">
      <c r="A265" s="149" t="str">
        <f t="shared" si="71"/>
        <v/>
      </c>
      <c r="B265" s="156" t="b">
        <f t="shared" ref="B265:B285" si="75">OR(Rows_Switch="All",H265&lt;&gt;"")</f>
        <v>1</v>
      </c>
      <c r="C265" s="188" t="s">
        <v>388</v>
      </c>
      <c r="G265" s="27">
        <v>11</v>
      </c>
      <c r="H265" s="5" t="s">
        <v>479</v>
      </c>
      <c r="K265" s="187"/>
      <c r="L265" s="187"/>
      <c r="M265" s="187"/>
      <c r="N265" s="187"/>
      <c r="O265" s="187"/>
      <c r="P265" s="187"/>
      <c r="Q265" s="187"/>
      <c r="R265" s="187"/>
      <c r="S265" s="187"/>
      <c r="T265" s="117"/>
      <c r="U265" s="117"/>
      <c r="V265" s="117"/>
      <c r="W265" s="117"/>
      <c r="X265" s="117"/>
      <c r="Y265" s="117"/>
      <c r="Z265" s="117"/>
      <c r="AA265" s="117"/>
      <c r="AB265" s="117"/>
      <c r="AC265" s="117"/>
      <c r="AD265" s="117"/>
      <c r="AE265" s="117"/>
      <c r="AF265" s="117"/>
      <c r="AG265" s="117"/>
      <c r="AH265" s="117"/>
      <c r="AI265" s="117"/>
      <c r="AJ265" s="117"/>
      <c r="AK265" s="117"/>
      <c r="AL265" s="117"/>
      <c r="AM265" s="117"/>
      <c r="AN265" s="117"/>
      <c r="AP265" s="117"/>
      <c r="AR265" s="128">
        <f t="shared" si="73"/>
        <v>0</v>
      </c>
      <c r="BC265" s="21"/>
    </row>
    <row r="266" spans="1:55" ht="20.100000000000001" customHeight="1" x14ac:dyDescent="0.3">
      <c r="A266" s="149" t="str">
        <f t="shared" si="71"/>
        <v/>
      </c>
      <c r="B266" s="156" t="b">
        <f t="shared" si="75"/>
        <v>1</v>
      </c>
      <c r="C266" s="188" t="s">
        <v>388</v>
      </c>
      <c r="G266" s="27">
        <v>12</v>
      </c>
      <c r="H266" s="5" t="s">
        <v>480</v>
      </c>
      <c r="K266" s="187"/>
      <c r="L266" s="187"/>
      <c r="M266" s="187"/>
      <c r="N266" s="187"/>
      <c r="O266" s="187"/>
      <c r="P266" s="187"/>
      <c r="Q266" s="187"/>
      <c r="R266" s="187"/>
      <c r="S266" s="187"/>
      <c r="T266" s="117"/>
      <c r="U266" s="117"/>
      <c r="V266" s="117"/>
      <c r="W266" s="117"/>
      <c r="X266" s="117"/>
      <c r="Y266" s="117"/>
      <c r="Z266" s="117"/>
      <c r="AA266" s="117"/>
      <c r="AB266" s="117"/>
      <c r="AC266" s="117"/>
      <c r="AD266" s="117"/>
      <c r="AE266" s="117"/>
      <c r="AF266" s="117"/>
      <c r="AG266" s="117"/>
      <c r="AH266" s="117"/>
      <c r="AI266" s="117"/>
      <c r="AJ266" s="117"/>
      <c r="AK266" s="117"/>
      <c r="AL266" s="117"/>
      <c r="AM266" s="117"/>
      <c r="AN266" s="117"/>
      <c r="AP266" s="117"/>
      <c r="AR266" s="128">
        <f t="shared" si="73"/>
        <v>0</v>
      </c>
      <c r="BC266" s="21"/>
    </row>
    <row r="267" spans="1:55" ht="20.100000000000001" customHeight="1" x14ac:dyDescent="0.3">
      <c r="A267" s="149" t="str">
        <f t="shared" si="71"/>
        <v/>
      </c>
      <c r="B267" s="156" t="b">
        <f t="shared" si="75"/>
        <v>1</v>
      </c>
      <c r="C267" s="188" t="s">
        <v>388</v>
      </c>
      <c r="G267" s="27">
        <v>13</v>
      </c>
      <c r="H267" s="5" t="s">
        <v>481</v>
      </c>
      <c r="K267" s="187"/>
      <c r="L267" s="187"/>
      <c r="M267" s="187"/>
      <c r="N267" s="187"/>
      <c r="O267" s="187"/>
      <c r="P267" s="187"/>
      <c r="Q267" s="187"/>
      <c r="R267" s="187"/>
      <c r="S267" s="187"/>
      <c r="T267" s="117"/>
      <c r="U267" s="117"/>
      <c r="V267" s="117"/>
      <c r="W267" s="117"/>
      <c r="X267" s="117"/>
      <c r="Y267" s="117"/>
      <c r="Z267" s="117"/>
      <c r="AA267" s="117"/>
      <c r="AB267" s="117"/>
      <c r="AC267" s="117"/>
      <c r="AD267" s="117"/>
      <c r="AE267" s="117"/>
      <c r="AF267" s="117"/>
      <c r="AG267" s="117"/>
      <c r="AH267" s="117"/>
      <c r="AI267" s="117"/>
      <c r="AJ267" s="117"/>
      <c r="AK267" s="117"/>
      <c r="AL267" s="117"/>
      <c r="AM267" s="117"/>
      <c r="AN267" s="117"/>
      <c r="AP267" s="117"/>
      <c r="AR267" s="128">
        <f t="shared" si="73"/>
        <v>0</v>
      </c>
      <c r="BC267" s="21"/>
    </row>
    <row r="268" spans="1:55" ht="20.100000000000001" customHeight="1" x14ac:dyDescent="0.3">
      <c r="A268" s="149" t="str">
        <f t="shared" si="71"/>
        <v/>
      </c>
      <c r="B268" s="156" t="b">
        <f t="shared" si="75"/>
        <v>1</v>
      </c>
      <c r="C268" s="188" t="s">
        <v>388</v>
      </c>
      <c r="G268" s="27">
        <v>14</v>
      </c>
      <c r="H268" s="5" t="s">
        <v>482</v>
      </c>
      <c r="K268" s="187"/>
      <c r="L268" s="187"/>
      <c r="M268" s="187"/>
      <c r="N268" s="187"/>
      <c r="O268" s="187"/>
      <c r="P268" s="187"/>
      <c r="Q268" s="187"/>
      <c r="R268" s="187"/>
      <c r="S268" s="187"/>
      <c r="T268" s="117"/>
      <c r="U268" s="117"/>
      <c r="V268" s="117"/>
      <c r="W268" s="117"/>
      <c r="X268" s="117"/>
      <c r="Y268" s="117"/>
      <c r="Z268" s="117"/>
      <c r="AA268" s="117"/>
      <c r="AB268" s="117"/>
      <c r="AC268" s="117"/>
      <c r="AD268" s="117"/>
      <c r="AE268" s="117"/>
      <c r="AF268" s="117"/>
      <c r="AG268" s="117"/>
      <c r="AH268" s="117"/>
      <c r="AI268" s="117"/>
      <c r="AJ268" s="117"/>
      <c r="AK268" s="117"/>
      <c r="AL268" s="117"/>
      <c r="AM268" s="117"/>
      <c r="AN268" s="117"/>
      <c r="AP268" s="117"/>
      <c r="AR268" s="128">
        <f t="shared" si="73"/>
        <v>0</v>
      </c>
      <c r="BC268" s="21"/>
    </row>
    <row r="269" spans="1:55" ht="20.100000000000001" customHeight="1" x14ac:dyDescent="0.3">
      <c r="A269" s="149" t="str">
        <f t="shared" si="71"/>
        <v/>
      </c>
      <c r="B269" s="156" t="b">
        <f t="shared" si="75"/>
        <v>1</v>
      </c>
      <c r="C269" s="188" t="s">
        <v>388</v>
      </c>
      <c r="G269" s="27">
        <v>15</v>
      </c>
      <c r="H269" s="5" t="s">
        <v>483</v>
      </c>
      <c r="K269" s="187"/>
      <c r="L269" s="187"/>
      <c r="M269" s="187"/>
      <c r="N269" s="187"/>
      <c r="O269" s="187"/>
      <c r="P269" s="187"/>
      <c r="Q269" s="187"/>
      <c r="R269" s="187"/>
      <c r="S269" s="187"/>
      <c r="T269" s="117"/>
      <c r="U269" s="117"/>
      <c r="V269" s="117"/>
      <c r="W269" s="117"/>
      <c r="X269" s="117"/>
      <c r="Y269" s="117"/>
      <c r="Z269" s="117"/>
      <c r="AA269" s="117"/>
      <c r="AB269" s="117"/>
      <c r="AC269" s="117"/>
      <c r="AD269" s="117"/>
      <c r="AE269" s="117"/>
      <c r="AF269" s="117"/>
      <c r="AG269" s="117"/>
      <c r="AH269" s="117"/>
      <c r="AI269" s="117"/>
      <c r="AJ269" s="117"/>
      <c r="AK269" s="117"/>
      <c r="AL269" s="117"/>
      <c r="AM269" s="117"/>
      <c r="AN269" s="117"/>
      <c r="AP269" s="117"/>
      <c r="AR269" s="128">
        <f t="shared" si="73"/>
        <v>0</v>
      </c>
      <c r="BC269" s="21"/>
    </row>
    <row r="270" spans="1:55" ht="20.100000000000001" customHeight="1" x14ac:dyDescent="0.3">
      <c r="A270" s="149" t="str">
        <f t="shared" si="71"/>
        <v/>
      </c>
      <c r="B270" s="156" t="b">
        <f t="shared" si="75"/>
        <v>1</v>
      </c>
      <c r="C270" s="188" t="s">
        <v>388</v>
      </c>
      <c r="G270" s="27">
        <v>16</v>
      </c>
      <c r="H270" s="5" t="s">
        <v>484</v>
      </c>
      <c r="K270" s="187"/>
      <c r="L270" s="187"/>
      <c r="M270" s="187"/>
      <c r="N270" s="187"/>
      <c r="O270" s="187"/>
      <c r="P270" s="187"/>
      <c r="Q270" s="187"/>
      <c r="R270" s="187"/>
      <c r="S270" s="187"/>
      <c r="T270" s="117"/>
      <c r="U270" s="117"/>
      <c r="V270" s="117"/>
      <c r="W270" s="117"/>
      <c r="X270" s="117"/>
      <c r="Y270" s="117"/>
      <c r="Z270" s="117"/>
      <c r="AA270" s="117"/>
      <c r="AB270" s="117"/>
      <c r="AC270" s="117"/>
      <c r="AD270" s="117"/>
      <c r="AE270" s="117"/>
      <c r="AF270" s="117"/>
      <c r="AG270" s="117"/>
      <c r="AH270" s="117"/>
      <c r="AI270" s="117"/>
      <c r="AJ270" s="117"/>
      <c r="AK270" s="117"/>
      <c r="AL270" s="117"/>
      <c r="AM270" s="117"/>
      <c r="AN270" s="117"/>
      <c r="AP270" s="117"/>
      <c r="AR270" s="128">
        <f t="shared" si="73"/>
        <v>0</v>
      </c>
      <c r="BC270" s="21"/>
    </row>
    <row r="271" spans="1:55" ht="20.100000000000001" customHeight="1" x14ac:dyDescent="0.3">
      <c r="A271" s="149" t="str">
        <f t="shared" si="71"/>
        <v/>
      </c>
      <c r="B271" s="156" t="b">
        <f t="shared" si="75"/>
        <v>1</v>
      </c>
      <c r="C271" s="188" t="s">
        <v>388</v>
      </c>
      <c r="G271" s="27">
        <v>17</v>
      </c>
      <c r="H271" s="5" t="s">
        <v>485</v>
      </c>
      <c r="K271" s="187"/>
      <c r="L271" s="187"/>
      <c r="M271" s="187"/>
      <c r="N271" s="187"/>
      <c r="O271" s="187"/>
      <c r="P271" s="187"/>
      <c r="Q271" s="187"/>
      <c r="R271" s="187"/>
      <c r="S271" s="187"/>
      <c r="T271" s="117"/>
      <c r="U271" s="117"/>
      <c r="V271" s="117"/>
      <c r="W271" s="117"/>
      <c r="X271" s="117"/>
      <c r="Y271" s="117"/>
      <c r="Z271" s="117"/>
      <c r="AA271" s="117"/>
      <c r="AB271" s="117"/>
      <c r="AC271" s="117"/>
      <c r="AD271" s="117"/>
      <c r="AE271" s="117"/>
      <c r="AF271" s="117"/>
      <c r="AG271" s="117"/>
      <c r="AH271" s="117"/>
      <c r="AI271" s="117"/>
      <c r="AJ271" s="117"/>
      <c r="AK271" s="117"/>
      <c r="AL271" s="117"/>
      <c r="AM271" s="117"/>
      <c r="AN271" s="117"/>
      <c r="AP271" s="117"/>
      <c r="AR271" s="128">
        <f t="shared" si="73"/>
        <v>0</v>
      </c>
      <c r="BC271" s="21"/>
    </row>
    <row r="272" spans="1:55" ht="20.100000000000001" customHeight="1" x14ac:dyDescent="0.3">
      <c r="A272" s="149" t="str">
        <f t="shared" si="71"/>
        <v/>
      </c>
      <c r="B272" s="156" t="b">
        <f t="shared" si="75"/>
        <v>1</v>
      </c>
      <c r="C272" s="188" t="s">
        <v>388</v>
      </c>
      <c r="G272" s="27">
        <v>18</v>
      </c>
      <c r="H272" s="5" t="s">
        <v>486</v>
      </c>
      <c r="K272" s="187"/>
      <c r="L272" s="187"/>
      <c r="M272" s="187"/>
      <c r="N272" s="187"/>
      <c r="O272" s="187"/>
      <c r="P272" s="187"/>
      <c r="Q272" s="187"/>
      <c r="R272" s="187"/>
      <c r="S272" s="187"/>
      <c r="T272" s="117"/>
      <c r="U272" s="117"/>
      <c r="V272" s="117"/>
      <c r="W272" s="117"/>
      <c r="X272" s="117"/>
      <c r="Y272" s="117"/>
      <c r="Z272" s="117"/>
      <c r="AA272" s="117"/>
      <c r="AB272" s="117"/>
      <c r="AC272" s="117"/>
      <c r="AD272" s="117"/>
      <c r="AE272" s="117"/>
      <c r="AF272" s="117"/>
      <c r="AG272" s="117"/>
      <c r="AH272" s="117"/>
      <c r="AI272" s="117"/>
      <c r="AJ272" s="117"/>
      <c r="AK272" s="117"/>
      <c r="AL272" s="117"/>
      <c r="AM272" s="117"/>
      <c r="AN272" s="117"/>
      <c r="AP272" s="117"/>
      <c r="AR272" s="128">
        <f t="shared" si="73"/>
        <v>0</v>
      </c>
      <c r="BC272" s="21"/>
    </row>
    <row r="273" spans="1:55" ht="20.100000000000001" customHeight="1" x14ac:dyDescent="0.3">
      <c r="A273" s="149" t="str">
        <f t="shared" si="71"/>
        <v/>
      </c>
      <c r="B273" s="156" t="b">
        <f t="shared" si="75"/>
        <v>1</v>
      </c>
      <c r="C273" s="188" t="s">
        <v>388</v>
      </c>
      <c r="G273" s="27">
        <v>19</v>
      </c>
      <c r="H273" s="5" t="s">
        <v>487</v>
      </c>
      <c r="K273" s="187"/>
      <c r="L273" s="187"/>
      <c r="M273" s="187"/>
      <c r="N273" s="187"/>
      <c r="O273" s="187"/>
      <c r="P273" s="187"/>
      <c r="Q273" s="187"/>
      <c r="R273" s="187"/>
      <c r="S273" s="187"/>
      <c r="T273" s="117"/>
      <c r="U273" s="117"/>
      <c r="V273" s="117"/>
      <c r="W273" s="117"/>
      <c r="X273" s="117"/>
      <c r="Y273" s="117"/>
      <c r="Z273" s="117"/>
      <c r="AA273" s="117"/>
      <c r="AB273" s="117"/>
      <c r="AC273" s="117"/>
      <c r="AD273" s="117"/>
      <c r="AE273" s="117"/>
      <c r="AF273" s="117"/>
      <c r="AG273" s="117"/>
      <c r="AH273" s="117"/>
      <c r="AI273" s="117"/>
      <c r="AJ273" s="117"/>
      <c r="AK273" s="117"/>
      <c r="AL273" s="117"/>
      <c r="AM273" s="117"/>
      <c r="AN273" s="117"/>
      <c r="AP273" s="117"/>
      <c r="AR273" s="128">
        <f t="shared" si="73"/>
        <v>0</v>
      </c>
      <c r="BC273" s="21"/>
    </row>
    <row r="274" spans="1:55" ht="20.100000000000001" customHeight="1" x14ac:dyDescent="0.3">
      <c r="A274" s="149" t="str">
        <f t="shared" si="71"/>
        <v/>
      </c>
      <c r="B274" s="156" t="b">
        <f t="shared" si="75"/>
        <v>1</v>
      </c>
      <c r="C274" s="188" t="s">
        <v>388</v>
      </c>
      <c r="G274" s="27">
        <v>20</v>
      </c>
      <c r="H274" s="5" t="s">
        <v>488</v>
      </c>
      <c r="K274" s="187"/>
      <c r="L274" s="187"/>
      <c r="M274" s="187"/>
      <c r="N274" s="187"/>
      <c r="O274" s="187"/>
      <c r="P274" s="187"/>
      <c r="Q274" s="187"/>
      <c r="R274" s="187"/>
      <c r="S274" s="187"/>
      <c r="T274" s="117"/>
      <c r="U274" s="117"/>
      <c r="V274" s="117"/>
      <c r="W274" s="117"/>
      <c r="X274" s="117"/>
      <c r="Y274" s="117"/>
      <c r="Z274" s="117"/>
      <c r="AA274" s="117"/>
      <c r="AB274" s="117"/>
      <c r="AC274" s="117"/>
      <c r="AD274" s="117"/>
      <c r="AE274" s="117"/>
      <c r="AF274" s="117"/>
      <c r="AG274" s="117"/>
      <c r="AH274" s="117"/>
      <c r="AI274" s="117"/>
      <c r="AJ274" s="117"/>
      <c r="AK274" s="117"/>
      <c r="AL274" s="117"/>
      <c r="AM274" s="117"/>
      <c r="AN274" s="117"/>
      <c r="AP274" s="117"/>
      <c r="AR274" s="128">
        <f t="shared" si="73"/>
        <v>0</v>
      </c>
      <c r="BC274" s="21"/>
    </row>
    <row r="275" spans="1:55" ht="20.100000000000001" customHeight="1" x14ac:dyDescent="0.3">
      <c r="A275" s="149" t="str">
        <f t="shared" si="71"/>
        <v/>
      </c>
      <c r="B275" s="156" t="b">
        <f t="shared" si="75"/>
        <v>1</v>
      </c>
      <c r="C275" s="188" t="s">
        <v>388</v>
      </c>
      <c r="G275" s="27">
        <v>21</v>
      </c>
      <c r="H275" s="5" t="s">
        <v>489</v>
      </c>
      <c r="K275" s="187"/>
      <c r="L275" s="187"/>
      <c r="M275" s="187"/>
      <c r="N275" s="187"/>
      <c r="O275" s="187"/>
      <c r="P275" s="187"/>
      <c r="Q275" s="187"/>
      <c r="R275" s="187"/>
      <c r="S275" s="187"/>
      <c r="T275" s="117"/>
      <c r="U275" s="117"/>
      <c r="V275" s="117"/>
      <c r="W275" s="117"/>
      <c r="X275" s="117"/>
      <c r="Y275" s="117"/>
      <c r="Z275" s="117"/>
      <c r="AA275" s="117"/>
      <c r="AB275" s="117"/>
      <c r="AC275" s="117"/>
      <c r="AD275" s="117"/>
      <c r="AE275" s="117"/>
      <c r="AF275" s="117"/>
      <c r="AG275" s="117"/>
      <c r="AH275" s="117"/>
      <c r="AI275" s="117"/>
      <c r="AJ275" s="117"/>
      <c r="AK275" s="117"/>
      <c r="AL275" s="117"/>
      <c r="AM275" s="117"/>
      <c r="AN275" s="117"/>
      <c r="AP275" s="117"/>
      <c r="AR275" s="128">
        <f t="shared" si="73"/>
        <v>0</v>
      </c>
      <c r="BC275" s="21"/>
    </row>
    <row r="276" spans="1:55" ht="20.100000000000001" customHeight="1" x14ac:dyDescent="0.3">
      <c r="A276" s="149" t="str">
        <f t="shared" si="71"/>
        <v/>
      </c>
      <c r="B276" s="156" t="b">
        <f t="shared" si="75"/>
        <v>1</v>
      </c>
      <c r="C276" s="188" t="s">
        <v>388</v>
      </c>
      <c r="G276" s="27">
        <v>22</v>
      </c>
      <c r="H276" s="5" t="s">
        <v>490</v>
      </c>
      <c r="K276" s="187"/>
      <c r="L276" s="187"/>
      <c r="M276" s="187"/>
      <c r="N276" s="187"/>
      <c r="O276" s="187"/>
      <c r="P276" s="187"/>
      <c r="Q276" s="187"/>
      <c r="R276" s="187"/>
      <c r="S276" s="187"/>
      <c r="T276" s="117"/>
      <c r="U276" s="117"/>
      <c r="V276" s="117"/>
      <c r="W276" s="117"/>
      <c r="X276" s="117"/>
      <c r="Y276" s="117"/>
      <c r="Z276" s="117"/>
      <c r="AA276" s="117"/>
      <c r="AB276" s="117"/>
      <c r="AC276" s="117"/>
      <c r="AD276" s="117"/>
      <c r="AE276" s="117"/>
      <c r="AF276" s="117"/>
      <c r="AG276" s="117"/>
      <c r="AH276" s="117"/>
      <c r="AI276" s="117"/>
      <c r="AJ276" s="117"/>
      <c r="AK276" s="117"/>
      <c r="AL276" s="117"/>
      <c r="AM276" s="117"/>
      <c r="AN276" s="117"/>
      <c r="AP276" s="117"/>
      <c r="AR276" s="128">
        <f t="shared" si="73"/>
        <v>0</v>
      </c>
      <c r="BC276" s="21"/>
    </row>
    <row r="277" spans="1:55" ht="20.100000000000001" customHeight="1" x14ac:dyDescent="0.3">
      <c r="A277" s="149" t="str">
        <f t="shared" si="71"/>
        <v/>
      </c>
      <c r="B277" s="156" t="b">
        <f t="shared" si="75"/>
        <v>1</v>
      </c>
      <c r="C277" s="188" t="s">
        <v>388</v>
      </c>
      <c r="G277" s="27">
        <v>23</v>
      </c>
      <c r="H277" s="5" t="s">
        <v>491</v>
      </c>
      <c r="K277" s="187"/>
      <c r="L277" s="187"/>
      <c r="M277" s="187"/>
      <c r="N277" s="187"/>
      <c r="O277" s="187"/>
      <c r="P277" s="187"/>
      <c r="Q277" s="187"/>
      <c r="R277" s="187"/>
      <c r="S277" s="187"/>
      <c r="T277" s="117"/>
      <c r="U277" s="117"/>
      <c r="V277" s="117"/>
      <c r="W277" s="117"/>
      <c r="X277" s="117"/>
      <c r="Y277" s="117"/>
      <c r="Z277" s="117"/>
      <c r="AA277" s="117"/>
      <c r="AB277" s="117"/>
      <c r="AC277" s="117"/>
      <c r="AD277" s="117"/>
      <c r="AE277" s="117"/>
      <c r="AF277" s="117"/>
      <c r="AG277" s="117"/>
      <c r="AH277" s="117"/>
      <c r="AI277" s="117"/>
      <c r="AJ277" s="117"/>
      <c r="AK277" s="117"/>
      <c r="AL277" s="117"/>
      <c r="AM277" s="117"/>
      <c r="AN277" s="117"/>
      <c r="AP277" s="117"/>
      <c r="AR277" s="128">
        <f t="shared" si="73"/>
        <v>0</v>
      </c>
      <c r="BC277" s="21"/>
    </row>
    <row r="278" spans="1:55" ht="20.100000000000001" customHeight="1" x14ac:dyDescent="0.3">
      <c r="A278" s="149" t="str">
        <f t="shared" si="71"/>
        <v/>
      </c>
      <c r="B278" s="156" t="b">
        <f t="shared" si="75"/>
        <v>1</v>
      </c>
      <c r="C278" s="188" t="s">
        <v>388</v>
      </c>
      <c r="G278" s="27">
        <v>24</v>
      </c>
      <c r="H278" s="5" t="s">
        <v>492</v>
      </c>
      <c r="K278" s="187"/>
      <c r="L278" s="187"/>
      <c r="M278" s="187"/>
      <c r="N278" s="187"/>
      <c r="O278" s="187"/>
      <c r="P278" s="187"/>
      <c r="Q278" s="187"/>
      <c r="R278" s="187"/>
      <c r="S278" s="187"/>
      <c r="T278" s="117"/>
      <c r="U278" s="117"/>
      <c r="V278" s="117"/>
      <c r="W278" s="117"/>
      <c r="X278" s="117"/>
      <c r="Y278" s="117"/>
      <c r="Z278" s="117"/>
      <c r="AA278" s="117"/>
      <c r="AB278" s="117"/>
      <c r="AC278" s="117"/>
      <c r="AD278" s="117"/>
      <c r="AE278" s="117"/>
      <c r="AF278" s="117"/>
      <c r="AG278" s="117"/>
      <c r="AH278" s="117"/>
      <c r="AI278" s="117"/>
      <c r="AJ278" s="117"/>
      <c r="AK278" s="117"/>
      <c r="AL278" s="117"/>
      <c r="AM278" s="117"/>
      <c r="AN278" s="117"/>
      <c r="AP278" s="117"/>
      <c r="AR278" s="128">
        <f t="shared" si="73"/>
        <v>0</v>
      </c>
      <c r="BC278" s="21"/>
    </row>
    <row r="279" spans="1:55" ht="20.100000000000001" customHeight="1" x14ac:dyDescent="0.3">
      <c r="A279" s="149" t="str">
        <f t="shared" si="71"/>
        <v/>
      </c>
      <c r="B279" s="156" t="b">
        <f t="shared" si="75"/>
        <v>1</v>
      </c>
      <c r="C279" s="188" t="s">
        <v>388</v>
      </c>
      <c r="G279" s="27">
        <v>25</v>
      </c>
      <c r="H279" s="5" t="s">
        <v>493</v>
      </c>
      <c r="K279" s="187"/>
      <c r="L279" s="187"/>
      <c r="M279" s="187"/>
      <c r="N279" s="187"/>
      <c r="O279" s="187"/>
      <c r="P279" s="187"/>
      <c r="Q279" s="187"/>
      <c r="R279" s="187"/>
      <c r="S279" s="18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P279" s="117"/>
      <c r="AR279" s="128">
        <f t="shared" si="73"/>
        <v>0</v>
      </c>
      <c r="BC279" s="21"/>
    </row>
    <row r="280" spans="1:55" ht="20.100000000000001" customHeight="1" x14ac:dyDescent="0.3">
      <c r="A280" s="149" t="str">
        <f t="shared" si="71"/>
        <v/>
      </c>
      <c r="B280" s="156" t="b">
        <f t="shared" si="75"/>
        <v>1</v>
      </c>
      <c r="C280" s="188" t="s">
        <v>388</v>
      </c>
      <c r="G280" s="27">
        <v>26</v>
      </c>
      <c r="H280" s="5" t="s">
        <v>494</v>
      </c>
      <c r="K280" s="187"/>
      <c r="L280" s="187"/>
      <c r="M280" s="187"/>
      <c r="N280" s="187"/>
      <c r="O280" s="187"/>
      <c r="P280" s="187"/>
      <c r="Q280" s="187"/>
      <c r="R280" s="187"/>
      <c r="S280" s="187"/>
      <c r="T280" s="117"/>
      <c r="U280" s="117"/>
      <c r="V280" s="117"/>
      <c r="W280" s="117"/>
      <c r="X280" s="117"/>
      <c r="Y280" s="117"/>
      <c r="Z280" s="117"/>
      <c r="AA280" s="117"/>
      <c r="AB280" s="117"/>
      <c r="AC280" s="117"/>
      <c r="AD280" s="117"/>
      <c r="AE280" s="117"/>
      <c r="AF280" s="117"/>
      <c r="AG280" s="117"/>
      <c r="AH280" s="117"/>
      <c r="AI280" s="117"/>
      <c r="AJ280" s="117"/>
      <c r="AK280" s="117"/>
      <c r="AL280" s="117"/>
      <c r="AM280" s="117"/>
      <c r="AN280" s="117"/>
      <c r="AP280" s="117"/>
      <c r="AR280" s="128">
        <f t="shared" si="73"/>
        <v>0</v>
      </c>
      <c r="BC280" s="21"/>
    </row>
    <row r="281" spans="1:55" ht="20.100000000000001" customHeight="1" x14ac:dyDescent="0.3">
      <c r="A281" s="149" t="str">
        <f t="shared" si="71"/>
        <v/>
      </c>
      <c r="B281" s="156" t="b">
        <f t="shared" si="75"/>
        <v>1</v>
      </c>
      <c r="C281" s="188" t="s">
        <v>388</v>
      </c>
      <c r="G281" s="27">
        <v>27</v>
      </c>
      <c r="H281" s="5" t="s">
        <v>495</v>
      </c>
      <c r="K281" s="187"/>
      <c r="L281" s="187"/>
      <c r="M281" s="187"/>
      <c r="N281" s="187"/>
      <c r="O281" s="187"/>
      <c r="P281" s="187"/>
      <c r="Q281" s="187"/>
      <c r="R281" s="187"/>
      <c r="S281" s="187"/>
      <c r="T281" s="117"/>
      <c r="U281" s="117"/>
      <c r="V281" s="117"/>
      <c r="W281" s="117"/>
      <c r="X281" s="117"/>
      <c r="Y281" s="117"/>
      <c r="Z281" s="117"/>
      <c r="AA281" s="117"/>
      <c r="AB281" s="117"/>
      <c r="AC281" s="117"/>
      <c r="AD281" s="117"/>
      <c r="AE281" s="117"/>
      <c r="AF281" s="117"/>
      <c r="AG281" s="117"/>
      <c r="AH281" s="117"/>
      <c r="AI281" s="117"/>
      <c r="AJ281" s="117"/>
      <c r="AK281" s="117"/>
      <c r="AL281" s="117"/>
      <c r="AM281" s="117"/>
      <c r="AN281" s="117"/>
      <c r="AP281" s="117"/>
      <c r="AR281" s="128">
        <f t="shared" si="73"/>
        <v>0</v>
      </c>
      <c r="BC281" s="21"/>
    </row>
    <row r="282" spans="1:55" ht="20.100000000000001" customHeight="1" x14ac:dyDescent="0.3">
      <c r="A282" s="149" t="str">
        <f t="shared" si="71"/>
        <v/>
      </c>
      <c r="B282" s="156" t="b">
        <f t="shared" si="75"/>
        <v>1</v>
      </c>
      <c r="C282" s="188" t="s">
        <v>388</v>
      </c>
      <c r="G282" s="27">
        <v>28</v>
      </c>
      <c r="H282" s="5" t="s">
        <v>496</v>
      </c>
      <c r="K282" s="187"/>
      <c r="L282" s="187"/>
      <c r="M282" s="187"/>
      <c r="N282" s="187"/>
      <c r="O282" s="187"/>
      <c r="P282" s="187"/>
      <c r="Q282" s="187"/>
      <c r="R282" s="187"/>
      <c r="S282" s="187"/>
      <c r="T282" s="117"/>
      <c r="U282" s="117"/>
      <c r="V282" s="117"/>
      <c r="W282" s="117"/>
      <c r="X282" s="117"/>
      <c r="Y282" s="117"/>
      <c r="Z282" s="117"/>
      <c r="AA282" s="117"/>
      <c r="AB282" s="117"/>
      <c r="AC282" s="117"/>
      <c r="AD282" s="117"/>
      <c r="AE282" s="117"/>
      <c r="AF282" s="117"/>
      <c r="AG282" s="117"/>
      <c r="AH282" s="117"/>
      <c r="AI282" s="117"/>
      <c r="AJ282" s="117"/>
      <c r="AK282" s="117"/>
      <c r="AL282" s="117"/>
      <c r="AM282" s="117"/>
      <c r="AN282" s="117"/>
      <c r="AP282" s="117"/>
      <c r="AR282" s="128">
        <f t="shared" si="73"/>
        <v>0</v>
      </c>
      <c r="BC282" s="21"/>
    </row>
    <row r="283" spans="1:55" ht="20.100000000000001" customHeight="1" x14ac:dyDescent="0.3">
      <c r="A283" s="149" t="str">
        <f t="shared" si="71"/>
        <v/>
      </c>
      <c r="B283" s="156" t="b">
        <f t="shared" si="75"/>
        <v>1</v>
      </c>
      <c r="C283" s="188" t="s">
        <v>388</v>
      </c>
      <c r="G283" s="27">
        <v>29</v>
      </c>
      <c r="H283" s="5" t="s">
        <v>497</v>
      </c>
      <c r="K283" s="187"/>
      <c r="L283" s="187"/>
      <c r="M283" s="187"/>
      <c r="N283" s="187"/>
      <c r="O283" s="187"/>
      <c r="P283" s="187"/>
      <c r="Q283" s="187"/>
      <c r="R283" s="187"/>
      <c r="S283" s="187"/>
      <c r="T283" s="117"/>
      <c r="U283" s="117"/>
      <c r="V283" s="117"/>
      <c r="W283" s="117"/>
      <c r="X283" s="117"/>
      <c r="Y283" s="117"/>
      <c r="Z283" s="117"/>
      <c r="AA283" s="117"/>
      <c r="AB283" s="117"/>
      <c r="AC283" s="117"/>
      <c r="AD283" s="117"/>
      <c r="AE283" s="117"/>
      <c r="AF283" s="117"/>
      <c r="AG283" s="117"/>
      <c r="AH283" s="117"/>
      <c r="AI283" s="117"/>
      <c r="AJ283" s="117"/>
      <c r="AK283" s="117"/>
      <c r="AL283" s="117"/>
      <c r="AM283" s="117"/>
      <c r="AN283" s="117"/>
      <c r="AP283" s="117"/>
      <c r="AR283" s="128">
        <f t="shared" si="73"/>
        <v>0</v>
      </c>
      <c r="BC283" s="21"/>
    </row>
    <row r="284" spans="1:55" ht="20.100000000000001" customHeight="1" x14ac:dyDescent="0.3">
      <c r="A284" s="149" t="str">
        <f t="shared" si="71"/>
        <v/>
      </c>
      <c r="B284" s="156" t="b">
        <f t="shared" si="75"/>
        <v>1</v>
      </c>
      <c r="C284" s="188" t="s">
        <v>388</v>
      </c>
      <c r="G284" s="27">
        <v>30</v>
      </c>
      <c r="H284" s="5" t="s">
        <v>498</v>
      </c>
      <c r="K284" s="187"/>
      <c r="L284" s="187"/>
      <c r="M284" s="187"/>
      <c r="N284" s="187"/>
      <c r="O284" s="187"/>
      <c r="P284" s="187"/>
      <c r="Q284" s="187"/>
      <c r="R284" s="187"/>
      <c r="S284" s="187"/>
      <c r="T284" s="117"/>
      <c r="U284" s="117"/>
      <c r="V284" s="117"/>
      <c r="W284" s="117"/>
      <c r="X284" s="117"/>
      <c r="Y284" s="117"/>
      <c r="Z284" s="117"/>
      <c r="AA284" s="117"/>
      <c r="AB284" s="117"/>
      <c r="AC284" s="117"/>
      <c r="AD284" s="117"/>
      <c r="AE284" s="117"/>
      <c r="AF284" s="117"/>
      <c r="AG284" s="117"/>
      <c r="AH284" s="117"/>
      <c r="AI284" s="117"/>
      <c r="AJ284" s="117"/>
      <c r="AK284" s="117"/>
      <c r="AL284" s="117"/>
      <c r="AM284" s="117"/>
      <c r="AN284" s="117"/>
      <c r="AP284" s="117"/>
      <c r="AR284" s="128">
        <f t="shared" si="73"/>
        <v>0</v>
      </c>
      <c r="BC284" s="21"/>
    </row>
    <row r="285" spans="1:55" ht="20.100000000000001" customHeight="1" x14ac:dyDescent="0.3">
      <c r="A285" s="149" t="str">
        <f t="shared" si="71"/>
        <v/>
      </c>
      <c r="B285" s="156" t="b">
        <f t="shared" si="75"/>
        <v>1</v>
      </c>
      <c r="C285" s="188" t="s">
        <v>388</v>
      </c>
      <c r="G285" s="27">
        <v>31</v>
      </c>
      <c r="H285" s="5" t="s">
        <v>499</v>
      </c>
      <c r="K285" s="187"/>
      <c r="L285" s="187"/>
      <c r="M285" s="187"/>
      <c r="N285" s="187"/>
      <c r="O285" s="187"/>
      <c r="P285" s="187"/>
      <c r="Q285" s="187"/>
      <c r="R285" s="187"/>
      <c r="S285" s="187"/>
      <c r="T285" s="117"/>
      <c r="U285" s="117"/>
      <c r="V285" s="117"/>
      <c r="W285" s="117"/>
      <c r="X285" s="117"/>
      <c r="Y285" s="117"/>
      <c r="Z285" s="117"/>
      <c r="AA285" s="117"/>
      <c r="AB285" s="117"/>
      <c r="AC285" s="117"/>
      <c r="AD285" s="117"/>
      <c r="AE285" s="117"/>
      <c r="AF285" s="117"/>
      <c r="AG285" s="117"/>
      <c r="AH285" s="117"/>
      <c r="AI285" s="117"/>
      <c r="AJ285" s="117"/>
      <c r="AK285" s="117"/>
      <c r="AL285" s="117"/>
      <c r="AM285" s="117"/>
      <c r="AN285" s="117"/>
      <c r="AP285" s="117"/>
      <c r="AR285" s="128">
        <f t="shared" si="73"/>
        <v>0</v>
      </c>
      <c r="BC285" s="21"/>
    </row>
    <row r="286" spans="1:55" ht="20.100000000000001" customHeight="1" x14ac:dyDescent="0.3">
      <c r="A286" s="149" t="str">
        <f t="shared" si="71"/>
        <v/>
      </c>
      <c r="B286" s="156" t="b">
        <f t="shared" ref="B286:B294" si="76">OR(Rows_Switch="All",H286&lt;&gt;"")</f>
        <v>1</v>
      </c>
      <c r="C286" s="188" t="s">
        <v>388</v>
      </c>
      <c r="G286" s="27">
        <v>32</v>
      </c>
      <c r="H286" s="5" t="s">
        <v>500</v>
      </c>
      <c r="K286" s="187"/>
      <c r="L286" s="187"/>
      <c r="M286" s="187"/>
      <c r="N286" s="187"/>
      <c r="O286" s="187"/>
      <c r="P286" s="187"/>
      <c r="Q286" s="187"/>
      <c r="R286" s="187"/>
      <c r="S286" s="187"/>
      <c r="T286" s="117"/>
      <c r="U286" s="117"/>
      <c r="V286" s="117"/>
      <c r="W286" s="117"/>
      <c r="X286" s="117"/>
      <c r="Y286" s="117"/>
      <c r="Z286" s="117"/>
      <c r="AA286" s="117"/>
      <c r="AB286" s="117"/>
      <c r="AC286" s="117"/>
      <c r="AD286" s="117"/>
      <c r="AE286" s="117"/>
      <c r="AF286" s="117"/>
      <c r="AG286" s="117"/>
      <c r="AH286" s="117"/>
      <c r="AI286" s="117"/>
      <c r="AJ286" s="117"/>
      <c r="AK286" s="117"/>
      <c r="AL286" s="117"/>
      <c r="AM286" s="117"/>
      <c r="AN286" s="117"/>
      <c r="AP286" s="117"/>
      <c r="AR286" s="128">
        <f t="shared" si="73"/>
        <v>0</v>
      </c>
      <c r="BC286" s="21"/>
    </row>
    <row r="287" spans="1:55" ht="20.100000000000001" customHeight="1" x14ac:dyDescent="0.3">
      <c r="A287" s="149" t="str">
        <f t="shared" si="71"/>
        <v/>
      </c>
      <c r="B287" s="156" t="b">
        <f t="shared" si="76"/>
        <v>1</v>
      </c>
      <c r="C287" s="188" t="s">
        <v>388</v>
      </c>
      <c r="G287" s="27">
        <v>33</v>
      </c>
      <c r="H287" s="5" t="s">
        <v>501</v>
      </c>
      <c r="K287" s="187"/>
      <c r="L287" s="187"/>
      <c r="M287" s="187"/>
      <c r="N287" s="187"/>
      <c r="O287" s="187"/>
      <c r="P287" s="187"/>
      <c r="Q287" s="187"/>
      <c r="R287" s="187"/>
      <c r="S287" s="187"/>
      <c r="T287" s="117"/>
      <c r="U287" s="117"/>
      <c r="V287" s="117"/>
      <c r="W287" s="117"/>
      <c r="X287" s="117"/>
      <c r="Y287" s="117"/>
      <c r="Z287" s="117"/>
      <c r="AA287" s="117"/>
      <c r="AB287" s="117"/>
      <c r="AC287" s="117"/>
      <c r="AD287" s="117"/>
      <c r="AE287" s="117"/>
      <c r="AF287" s="117"/>
      <c r="AG287" s="117"/>
      <c r="AH287" s="117"/>
      <c r="AI287" s="117"/>
      <c r="AJ287" s="117"/>
      <c r="AK287" s="117"/>
      <c r="AL287" s="117"/>
      <c r="AM287" s="117"/>
      <c r="AN287" s="117"/>
      <c r="AP287" s="117"/>
      <c r="AR287" s="128">
        <f t="shared" si="73"/>
        <v>0</v>
      </c>
      <c r="BC287" s="21"/>
    </row>
    <row r="288" spans="1:55" ht="20.100000000000001" customHeight="1" x14ac:dyDescent="0.3">
      <c r="A288" s="149" t="str">
        <f t="shared" si="71"/>
        <v/>
      </c>
      <c r="B288" s="156" t="b">
        <f t="shared" si="76"/>
        <v>1</v>
      </c>
      <c r="C288" s="188" t="s">
        <v>388</v>
      </c>
      <c r="G288" s="27">
        <v>34</v>
      </c>
      <c r="H288" s="5" t="s">
        <v>502</v>
      </c>
      <c r="K288" s="187"/>
      <c r="L288" s="187"/>
      <c r="M288" s="187"/>
      <c r="N288" s="187"/>
      <c r="O288" s="187"/>
      <c r="P288" s="187"/>
      <c r="Q288" s="187"/>
      <c r="R288" s="187"/>
      <c r="S288" s="187"/>
      <c r="T288" s="117"/>
      <c r="U288" s="117"/>
      <c r="V288" s="117"/>
      <c r="W288" s="117"/>
      <c r="X288" s="117"/>
      <c r="Y288" s="117"/>
      <c r="Z288" s="117"/>
      <c r="AA288" s="117"/>
      <c r="AB288" s="117"/>
      <c r="AC288" s="117"/>
      <c r="AD288" s="117"/>
      <c r="AE288" s="117"/>
      <c r="AF288" s="117"/>
      <c r="AG288" s="117"/>
      <c r="AH288" s="117"/>
      <c r="AI288" s="117"/>
      <c r="AJ288" s="117"/>
      <c r="AK288" s="117"/>
      <c r="AL288" s="117"/>
      <c r="AM288" s="117"/>
      <c r="AN288" s="117"/>
      <c r="AP288" s="117"/>
      <c r="AR288" s="128">
        <f t="shared" si="73"/>
        <v>0</v>
      </c>
      <c r="BC288" s="21"/>
    </row>
    <row r="289" spans="1:55" ht="20.100000000000001" customHeight="1" x14ac:dyDescent="0.3">
      <c r="A289" s="149" t="str">
        <f t="shared" si="71"/>
        <v/>
      </c>
      <c r="B289" s="156" t="b">
        <f t="shared" si="76"/>
        <v>1</v>
      </c>
      <c r="C289" s="188" t="s">
        <v>388</v>
      </c>
      <c r="G289" s="27">
        <v>35</v>
      </c>
      <c r="H289" s="5" t="s">
        <v>503</v>
      </c>
      <c r="K289" s="187"/>
      <c r="L289" s="187"/>
      <c r="M289" s="187"/>
      <c r="N289" s="187"/>
      <c r="O289" s="187"/>
      <c r="P289" s="187"/>
      <c r="Q289" s="187"/>
      <c r="R289" s="187"/>
      <c r="S289" s="187"/>
      <c r="T289" s="117"/>
      <c r="U289" s="117"/>
      <c r="V289" s="117"/>
      <c r="W289" s="117"/>
      <c r="X289" s="117"/>
      <c r="Y289" s="117"/>
      <c r="Z289" s="117"/>
      <c r="AA289" s="117"/>
      <c r="AB289" s="117"/>
      <c r="AC289" s="117"/>
      <c r="AD289" s="117"/>
      <c r="AE289" s="117"/>
      <c r="AF289" s="117"/>
      <c r="AG289" s="117"/>
      <c r="AH289" s="117"/>
      <c r="AI289" s="117"/>
      <c r="AJ289" s="117"/>
      <c r="AK289" s="117"/>
      <c r="AL289" s="117"/>
      <c r="AM289" s="117"/>
      <c r="AN289" s="117"/>
      <c r="AP289" s="117"/>
      <c r="AR289" s="128">
        <f t="shared" si="73"/>
        <v>0</v>
      </c>
      <c r="BC289" s="21"/>
    </row>
    <row r="290" spans="1:55" ht="20.100000000000001" customHeight="1" x14ac:dyDescent="0.3">
      <c r="A290" s="149" t="str">
        <f t="shared" si="71"/>
        <v/>
      </c>
      <c r="B290" s="156" t="b">
        <f t="shared" si="76"/>
        <v>1</v>
      </c>
      <c r="C290" s="188" t="s">
        <v>388</v>
      </c>
      <c r="G290" s="27">
        <v>36</v>
      </c>
      <c r="H290" s="5" t="s">
        <v>504</v>
      </c>
      <c r="K290" s="187"/>
      <c r="L290" s="187"/>
      <c r="M290" s="187"/>
      <c r="N290" s="187"/>
      <c r="O290" s="187"/>
      <c r="P290" s="187"/>
      <c r="Q290" s="187"/>
      <c r="R290" s="187"/>
      <c r="S290" s="187"/>
      <c r="T290" s="117"/>
      <c r="U290" s="117"/>
      <c r="V290" s="117"/>
      <c r="W290" s="117"/>
      <c r="X290" s="117"/>
      <c r="Y290" s="117"/>
      <c r="Z290" s="117"/>
      <c r="AA290" s="117"/>
      <c r="AB290" s="117"/>
      <c r="AC290" s="117"/>
      <c r="AD290" s="117"/>
      <c r="AE290" s="117"/>
      <c r="AF290" s="117"/>
      <c r="AG290" s="117"/>
      <c r="AH290" s="117"/>
      <c r="AI290" s="117"/>
      <c r="AJ290" s="117"/>
      <c r="AK290" s="117"/>
      <c r="AL290" s="117"/>
      <c r="AM290" s="117"/>
      <c r="AN290" s="117"/>
      <c r="AP290" s="117"/>
      <c r="AR290" s="128">
        <f t="shared" si="73"/>
        <v>0</v>
      </c>
      <c r="BC290" s="21"/>
    </row>
    <row r="291" spans="1:55" ht="20.100000000000001" customHeight="1" x14ac:dyDescent="0.3">
      <c r="A291" s="149" t="str">
        <f t="shared" si="71"/>
        <v/>
      </c>
      <c r="B291" s="156" t="b">
        <f t="shared" si="76"/>
        <v>1</v>
      </c>
      <c r="C291" s="188" t="s">
        <v>388</v>
      </c>
      <c r="G291" s="27">
        <v>37</v>
      </c>
      <c r="H291" s="5" t="s">
        <v>505</v>
      </c>
      <c r="K291" s="187"/>
      <c r="L291" s="187"/>
      <c r="M291" s="187"/>
      <c r="N291" s="187"/>
      <c r="O291" s="187"/>
      <c r="P291" s="187"/>
      <c r="Q291" s="187"/>
      <c r="R291" s="187"/>
      <c r="S291" s="187"/>
      <c r="T291" s="117"/>
      <c r="U291" s="117"/>
      <c r="V291" s="117"/>
      <c r="W291" s="117"/>
      <c r="X291" s="117"/>
      <c r="Y291" s="117"/>
      <c r="Z291" s="117"/>
      <c r="AA291" s="117"/>
      <c r="AB291" s="117"/>
      <c r="AC291" s="117"/>
      <c r="AD291" s="117"/>
      <c r="AE291" s="117"/>
      <c r="AF291" s="117"/>
      <c r="AG291" s="117"/>
      <c r="AH291" s="117"/>
      <c r="AI291" s="117"/>
      <c r="AJ291" s="117"/>
      <c r="AK291" s="117"/>
      <c r="AL291" s="117"/>
      <c r="AM291" s="117"/>
      <c r="AN291" s="117"/>
      <c r="AP291" s="117"/>
      <c r="AR291" s="128">
        <f t="shared" si="73"/>
        <v>0</v>
      </c>
      <c r="BC291" s="21"/>
    </row>
    <row r="292" spans="1:55" ht="20.100000000000001" customHeight="1" x14ac:dyDescent="0.3">
      <c r="A292" s="149" t="str">
        <f t="shared" si="71"/>
        <v/>
      </c>
      <c r="B292" s="156" t="b">
        <f t="shared" si="76"/>
        <v>1</v>
      </c>
      <c r="C292" s="188" t="s">
        <v>388</v>
      </c>
      <c r="G292" s="27">
        <v>38</v>
      </c>
      <c r="H292" s="5" t="s">
        <v>506</v>
      </c>
      <c r="K292" s="187"/>
      <c r="L292" s="187"/>
      <c r="M292" s="187"/>
      <c r="N292" s="187"/>
      <c r="O292" s="187"/>
      <c r="P292" s="187"/>
      <c r="Q292" s="187"/>
      <c r="R292" s="187"/>
      <c r="S292" s="187"/>
      <c r="T292" s="117"/>
      <c r="U292" s="117"/>
      <c r="V292" s="117"/>
      <c r="W292" s="117"/>
      <c r="X292" s="117"/>
      <c r="Y292" s="117"/>
      <c r="Z292" s="117"/>
      <c r="AA292" s="117"/>
      <c r="AB292" s="117"/>
      <c r="AC292" s="117"/>
      <c r="AD292" s="117"/>
      <c r="AE292" s="117"/>
      <c r="AF292" s="117"/>
      <c r="AG292" s="117"/>
      <c r="AH292" s="117"/>
      <c r="AI292" s="117"/>
      <c r="AJ292" s="117"/>
      <c r="AK292" s="117"/>
      <c r="AL292" s="117"/>
      <c r="AM292" s="117"/>
      <c r="AN292" s="117"/>
      <c r="AP292" s="117"/>
      <c r="AR292" s="128">
        <f t="shared" si="73"/>
        <v>0</v>
      </c>
      <c r="BC292" s="21"/>
    </row>
    <row r="293" spans="1:55" ht="20.100000000000001" customHeight="1" x14ac:dyDescent="0.3">
      <c r="A293" s="149" t="str">
        <f t="shared" si="71"/>
        <v/>
      </c>
      <c r="B293" s="156" t="b">
        <f t="shared" si="76"/>
        <v>1</v>
      </c>
      <c r="C293" s="188" t="s">
        <v>388</v>
      </c>
      <c r="G293" s="27">
        <v>39</v>
      </c>
      <c r="H293" s="5" t="s">
        <v>507</v>
      </c>
      <c r="K293" s="187"/>
      <c r="L293" s="187"/>
      <c r="M293" s="187"/>
      <c r="N293" s="187"/>
      <c r="O293" s="187"/>
      <c r="P293" s="187"/>
      <c r="Q293" s="187"/>
      <c r="R293" s="187"/>
      <c r="S293" s="187"/>
      <c r="T293" s="117"/>
      <c r="U293" s="117"/>
      <c r="V293" s="117"/>
      <c r="W293" s="117"/>
      <c r="X293" s="117"/>
      <c r="Y293" s="117"/>
      <c r="Z293" s="117"/>
      <c r="AA293" s="117"/>
      <c r="AB293" s="117"/>
      <c r="AC293" s="117"/>
      <c r="AD293" s="117"/>
      <c r="AE293" s="117"/>
      <c r="AF293" s="117"/>
      <c r="AG293" s="117"/>
      <c r="AH293" s="117"/>
      <c r="AI293" s="117"/>
      <c r="AJ293" s="117"/>
      <c r="AK293" s="117"/>
      <c r="AL293" s="117"/>
      <c r="AM293" s="117"/>
      <c r="AN293" s="117"/>
      <c r="AP293" s="117"/>
      <c r="AR293" s="128">
        <f t="shared" si="73"/>
        <v>0</v>
      </c>
      <c r="BC293" s="21"/>
    </row>
    <row r="294" spans="1:55" ht="20.100000000000001" customHeight="1" x14ac:dyDescent="0.3">
      <c r="A294" s="149" t="str">
        <f t="shared" si="71"/>
        <v/>
      </c>
      <c r="B294" s="156" t="b">
        <f t="shared" si="76"/>
        <v>1</v>
      </c>
      <c r="C294" s="188" t="s">
        <v>388</v>
      </c>
      <c r="G294" s="27">
        <v>40</v>
      </c>
      <c r="H294" s="5" t="s">
        <v>508</v>
      </c>
      <c r="K294" s="187"/>
      <c r="L294" s="187"/>
      <c r="M294" s="187"/>
      <c r="N294" s="187"/>
      <c r="O294" s="187"/>
      <c r="P294" s="187"/>
      <c r="Q294" s="187"/>
      <c r="R294" s="187"/>
      <c r="S294" s="187"/>
      <c r="T294" s="117"/>
      <c r="U294" s="117"/>
      <c r="V294" s="117"/>
      <c r="W294" s="117"/>
      <c r="X294" s="117"/>
      <c r="Y294" s="117"/>
      <c r="Z294" s="117"/>
      <c r="AA294" s="117"/>
      <c r="AB294" s="117"/>
      <c r="AC294" s="117"/>
      <c r="AD294" s="117"/>
      <c r="AE294" s="117"/>
      <c r="AF294" s="117"/>
      <c r="AG294" s="117"/>
      <c r="AH294" s="117"/>
      <c r="AI294" s="117"/>
      <c r="AJ294" s="117"/>
      <c r="AK294" s="117"/>
      <c r="AL294" s="117"/>
      <c r="AM294" s="117"/>
      <c r="AN294" s="117"/>
      <c r="AP294" s="117"/>
      <c r="AR294" s="128">
        <f t="shared" si="73"/>
        <v>0</v>
      </c>
      <c r="BC294" s="21"/>
    </row>
    <row r="295" spans="1:55" ht="19.5" customHeight="1" x14ac:dyDescent="0.3">
      <c r="A295" s="149" t="str">
        <f t="shared" si="71"/>
        <v/>
      </c>
      <c r="B295" s="135" t="b">
        <v>1</v>
      </c>
      <c r="C295" s="188" t="s">
        <v>388</v>
      </c>
      <c r="BC295" s="21"/>
    </row>
    <row r="296" spans="1:55" ht="20.100000000000001" customHeight="1" x14ac:dyDescent="0.3">
      <c r="A296" s="148" t="str">
        <f t="shared" si="71"/>
        <v/>
      </c>
      <c r="B296" s="135" t="b">
        <v>1</v>
      </c>
      <c r="C296" s="188" t="s">
        <v>388</v>
      </c>
      <c r="G296" s="348" t="s">
        <v>453</v>
      </c>
      <c r="H296" s="348"/>
      <c r="I296" s="348"/>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C296" s="21"/>
    </row>
    <row r="297" spans="1:55" ht="30" customHeight="1" x14ac:dyDescent="0.3">
      <c r="A297" s="148" t="str">
        <f t="shared" si="71"/>
        <v/>
      </c>
      <c r="B297" s="135" t="b">
        <v>1</v>
      </c>
      <c r="C297" s="188" t="s">
        <v>388</v>
      </c>
      <c r="G297" s="326" t="s">
        <v>452</v>
      </c>
      <c r="H297" s="326"/>
      <c r="I297" s="326"/>
      <c r="J297" s="326"/>
      <c r="K297" s="326"/>
      <c r="L297" s="326"/>
      <c r="M297" s="326"/>
      <c r="N297" s="326"/>
      <c r="O297" s="326"/>
      <c r="P297" s="326"/>
      <c r="Q297" s="326"/>
      <c r="R297" s="326"/>
      <c r="S297" s="326"/>
      <c r="T297" s="326"/>
      <c r="U297" s="326"/>
      <c r="V297" s="326"/>
      <c r="W297" s="326"/>
      <c r="X297" s="326"/>
      <c r="Y297" s="326"/>
      <c r="Z297" s="326"/>
      <c r="AA297" s="326"/>
      <c r="AB297" s="326"/>
      <c r="AC297" s="326"/>
      <c r="AD297" s="326"/>
      <c r="AE297" s="326"/>
      <c r="AF297" s="326"/>
      <c r="AG297" s="326"/>
      <c r="AH297" s="326"/>
      <c r="AI297" s="326"/>
      <c r="AJ297" s="326"/>
      <c r="AK297" s="326"/>
      <c r="AL297" s="326"/>
      <c r="AM297" s="326"/>
      <c r="AN297" s="326"/>
      <c r="AO297" s="326"/>
      <c r="AP297" s="326"/>
      <c r="AQ297" s="326"/>
      <c r="AR297" s="326"/>
      <c r="AS297" s="326"/>
      <c r="AT297" s="326"/>
      <c r="AU297" s="136"/>
      <c r="AV297" s="136"/>
      <c r="AW297" s="136"/>
      <c r="AX297" s="136"/>
      <c r="AY297" s="136"/>
      <c r="AZ297" s="136"/>
      <c r="BC297" s="21"/>
    </row>
    <row r="298" spans="1:55" ht="20.100000000000001" customHeight="1" thickBot="1" x14ac:dyDescent="0.35">
      <c r="A298" s="148" t="str">
        <f t="shared" si="71"/>
        <v/>
      </c>
      <c r="B298" s="135" t="b">
        <v>1</v>
      </c>
      <c r="C298" s="188" t="s">
        <v>388</v>
      </c>
      <c r="BC298" s="21"/>
    </row>
    <row r="299" spans="1:55" ht="24.9" customHeight="1" thickBot="1" x14ac:dyDescent="0.35">
      <c r="A299" s="148" t="str">
        <f t="shared" si="71"/>
        <v/>
      </c>
      <c r="B299" s="135" t="b">
        <v>1</v>
      </c>
      <c r="C299" s="188" t="s">
        <v>389</v>
      </c>
      <c r="F299" s="6" t="s">
        <v>381</v>
      </c>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C299" s="21"/>
    </row>
    <row r="300" spans="1:55" ht="9.9" customHeight="1" x14ac:dyDescent="0.3">
      <c r="A300" s="148" t="str">
        <f t="shared" si="71"/>
        <v/>
      </c>
      <c r="B300" s="135" t="b">
        <v>1</v>
      </c>
      <c r="C300" s="188" t="s">
        <v>389</v>
      </c>
      <c r="BC300" s="21"/>
    </row>
    <row r="301" spans="1:55" ht="20.100000000000001" customHeight="1" x14ac:dyDescent="0.3">
      <c r="A301" s="148" t="str">
        <f t="shared" ref="A301:A323" si="77">IF(AND(HLOOKUP(C301,RowRangeVis_Lookup,2,FALSE),B301),"","H")</f>
        <v/>
      </c>
      <c r="B301" s="135" t="b">
        <v>1</v>
      </c>
      <c r="C301" s="188" t="s">
        <v>389</v>
      </c>
      <c r="G301" s="27">
        <v>1</v>
      </c>
      <c r="H301" s="5" t="s">
        <v>509</v>
      </c>
      <c r="I301" s="5" t="s">
        <v>524</v>
      </c>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P301" s="12"/>
      <c r="AR301" s="150">
        <f t="shared" ref="AR301:AR320" si="78">SUM(K301:AP301)</f>
        <v>0</v>
      </c>
      <c r="BC301" s="21"/>
    </row>
    <row r="302" spans="1:55" ht="20.100000000000001" customHeight="1" x14ac:dyDescent="0.3">
      <c r="A302" s="148" t="str">
        <f t="shared" si="77"/>
        <v/>
      </c>
      <c r="B302" s="156" t="b">
        <f t="shared" ref="B302:B320" si="79">OR(Rows_Switch="All",H302&lt;&gt;"")</f>
        <v>1</v>
      </c>
      <c r="C302" s="188" t="s">
        <v>389</v>
      </c>
      <c r="G302" s="27">
        <v>2</v>
      </c>
      <c r="H302" s="5" t="s">
        <v>510</v>
      </c>
      <c r="I302" s="5" t="s">
        <v>524</v>
      </c>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P302" s="12"/>
      <c r="AR302" s="150">
        <f t="shared" si="78"/>
        <v>0</v>
      </c>
      <c r="BC302" s="21"/>
    </row>
    <row r="303" spans="1:55" ht="20.100000000000001" customHeight="1" x14ac:dyDescent="0.3">
      <c r="A303" s="148" t="str">
        <f t="shared" si="77"/>
        <v/>
      </c>
      <c r="B303" s="156" t="b">
        <f t="shared" si="79"/>
        <v>1</v>
      </c>
      <c r="C303" s="188" t="s">
        <v>389</v>
      </c>
      <c r="G303" s="27">
        <v>3</v>
      </c>
      <c r="H303" s="5" t="s">
        <v>511</v>
      </c>
      <c r="I303" s="5" t="s">
        <v>176</v>
      </c>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P303" s="12"/>
      <c r="AR303" s="150">
        <f t="shared" si="78"/>
        <v>0</v>
      </c>
      <c r="BC303" s="21"/>
    </row>
    <row r="304" spans="1:55" ht="20.100000000000001" customHeight="1" x14ac:dyDescent="0.3">
      <c r="A304" s="148" t="str">
        <f t="shared" si="77"/>
        <v/>
      </c>
      <c r="B304" s="156" t="b">
        <f t="shared" si="79"/>
        <v>1</v>
      </c>
      <c r="C304" s="188" t="s">
        <v>389</v>
      </c>
      <c r="G304" s="27">
        <v>4</v>
      </c>
      <c r="H304" s="5" t="s">
        <v>512</v>
      </c>
      <c r="I304" s="5"/>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P304" s="12"/>
      <c r="AR304" s="150">
        <f t="shared" si="78"/>
        <v>0</v>
      </c>
      <c r="BC304" s="21"/>
    </row>
    <row r="305" spans="1:55" ht="20.100000000000001" customHeight="1" x14ac:dyDescent="0.3">
      <c r="A305" s="148" t="str">
        <f t="shared" si="77"/>
        <v/>
      </c>
      <c r="B305" s="156" t="b">
        <f t="shared" si="79"/>
        <v>1</v>
      </c>
      <c r="C305" s="188" t="s">
        <v>389</v>
      </c>
      <c r="G305" s="27">
        <v>5</v>
      </c>
      <c r="H305" s="5" t="s">
        <v>513</v>
      </c>
      <c r="I305" s="5"/>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P305" s="12"/>
      <c r="AR305" s="150">
        <f t="shared" si="78"/>
        <v>0</v>
      </c>
      <c r="BC305" s="21"/>
    </row>
    <row r="306" spans="1:55" ht="20.100000000000001" customHeight="1" x14ac:dyDescent="0.3">
      <c r="A306" s="148" t="str">
        <f t="shared" si="77"/>
        <v/>
      </c>
      <c r="B306" s="156" t="b">
        <f t="shared" si="79"/>
        <v>1</v>
      </c>
      <c r="C306" s="188" t="s">
        <v>389</v>
      </c>
      <c r="G306" s="27">
        <v>6</v>
      </c>
      <c r="H306" s="5" t="s">
        <v>514</v>
      </c>
      <c r="I306" s="5"/>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P306" s="12"/>
      <c r="AR306" s="150">
        <f t="shared" si="78"/>
        <v>0</v>
      </c>
      <c r="BC306" s="21"/>
    </row>
    <row r="307" spans="1:55" ht="20.100000000000001" customHeight="1" x14ac:dyDescent="0.3">
      <c r="A307" s="148" t="str">
        <f t="shared" si="77"/>
        <v/>
      </c>
      <c r="B307" s="156" t="b">
        <f t="shared" si="79"/>
        <v>1</v>
      </c>
      <c r="C307" s="188" t="s">
        <v>389</v>
      </c>
      <c r="G307" s="27">
        <v>7</v>
      </c>
      <c r="H307" s="5" t="s">
        <v>515</v>
      </c>
      <c r="I307" s="5"/>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P307" s="12"/>
      <c r="AR307" s="150">
        <f t="shared" si="78"/>
        <v>0</v>
      </c>
      <c r="BC307" s="21"/>
    </row>
    <row r="308" spans="1:55" ht="20.100000000000001" customHeight="1" x14ac:dyDescent="0.3">
      <c r="A308" s="148" t="str">
        <f t="shared" si="77"/>
        <v/>
      </c>
      <c r="B308" s="156" t="b">
        <f t="shared" si="79"/>
        <v>1</v>
      </c>
      <c r="C308" s="188" t="s">
        <v>389</v>
      </c>
      <c r="G308" s="27">
        <v>8</v>
      </c>
      <c r="H308" s="5" t="s">
        <v>516</v>
      </c>
      <c r="I308" s="5"/>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P308" s="12"/>
      <c r="AR308" s="150">
        <f t="shared" si="78"/>
        <v>0</v>
      </c>
      <c r="BC308" s="21"/>
    </row>
    <row r="309" spans="1:55" ht="20.100000000000001" customHeight="1" x14ac:dyDescent="0.3">
      <c r="A309" s="148" t="str">
        <f t="shared" si="77"/>
        <v/>
      </c>
      <c r="B309" s="156" t="b">
        <f t="shared" si="79"/>
        <v>1</v>
      </c>
      <c r="C309" s="188" t="s">
        <v>389</v>
      </c>
      <c r="G309" s="27">
        <v>9</v>
      </c>
      <c r="H309" s="5" t="s">
        <v>517</v>
      </c>
      <c r="I309" s="5"/>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P309" s="12"/>
      <c r="AR309" s="150">
        <f t="shared" si="78"/>
        <v>0</v>
      </c>
      <c r="BC309" s="21"/>
    </row>
    <row r="310" spans="1:55" ht="20.100000000000001" customHeight="1" x14ac:dyDescent="0.3">
      <c r="A310" s="148" t="str">
        <f t="shared" si="77"/>
        <v/>
      </c>
      <c r="B310" s="156" t="b">
        <f t="shared" si="79"/>
        <v>1</v>
      </c>
      <c r="C310" s="188" t="s">
        <v>389</v>
      </c>
      <c r="G310" s="27">
        <v>10</v>
      </c>
      <c r="H310" s="5" t="s">
        <v>518</v>
      </c>
      <c r="I310" s="5"/>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P310" s="12"/>
      <c r="AR310" s="150">
        <f t="shared" si="78"/>
        <v>0</v>
      </c>
      <c r="BC310" s="21"/>
    </row>
    <row r="311" spans="1:55" ht="20.100000000000001" customHeight="1" x14ac:dyDescent="0.3">
      <c r="A311" s="148" t="str">
        <f t="shared" si="77"/>
        <v/>
      </c>
      <c r="B311" s="156" t="b">
        <f t="shared" si="79"/>
        <v>1</v>
      </c>
      <c r="C311" s="188" t="s">
        <v>389</v>
      </c>
      <c r="G311" s="27">
        <v>11</v>
      </c>
      <c r="H311" s="5" t="s">
        <v>519</v>
      </c>
      <c r="I311" s="5"/>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P311" s="12"/>
      <c r="AR311" s="150">
        <f t="shared" si="78"/>
        <v>0</v>
      </c>
      <c r="BC311" s="21"/>
    </row>
    <row r="312" spans="1:55" ht="20.100000000000001" customHeight="1" x14ac:dyDescent="0.3">
      <c r="A312" s="148" t="str">
        <f t="shared" si="77"/>
        <v/>
      </c>
      <c r="B312" s="156" t="b">
        <f t="shared" si="79"/>
        <v>1</v>
      </c>
      <c r="C312" s="188" t="s">
        <v>389</v>
      </c>
      <c r="G312" s="27">
        <v>12</v>
      </c>
      <c r="H312" s="5" t="s">
        <v>520</v>
      </c>
      <c r="I312" s="5"/>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P312" s="12"/>
      <c r="AR312" s="150">
        <f t="shared" si="78"/>
        <v>0</v>
      </c>
      <c r="BC312" s="21"/>
    </row>
    <row r="313" spans="1:55" ht="20.100000000000001" customHeight="1" x14ac:dyDescent="0.3">
      <c r="A313" s="148" t="str">
        <f t="shared" si="77"/>
        <v/>
      </c>
      <c r="B313" s="156" t="b">
        <f t="shared" si="79"/>
        <v>1</v>
      </c>
      <c r="C313" s="188" t="s">
        <v>389</v>
      </c>
      <c r="G313" s="27">
        <v>13</v>
      </c>
      <c r="H313" s="5" t="s">
        <v>521</v>
      </c>
      <c r="I313" s="5"/>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P313" s="12"/>
      <c r="AR313" s="150">
        <f t="shared" si="78"/>
        <v>0</v>
      </c>
      <c r="BC313" s="21"/>
    </row>
    <row r="314" spans="1:55" ht="20.100000000000001" customHeight="1" x14ac:dyDescent="0.3">
      <c r="A314" s="148" t="str">
        <f t="shared" si="77"/>
        <v/>
      </c>
      <c r="B314" s="156" t="b">
        <f t="shared" si="79"/>
        <v>1</v>
      </c>
      <c r="C314" s="188" t="s">
        <v>389</v>
      </c>
      <c r="G314" s="27">
        <v>14</v>
      </c>
      <c r="H314" s="5" t="s">
        <v>522</v>
      </c>
      <c r="I314" s="5"/>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P314" s="12"/>
      <c r="AR314" s="150">
        <f t="shared" si="78"/>
        <v>0</v>
      </c>
      <c r="BC314" s="21"/>
    </row>
    <row r="315" spans="1:55" ht="20.100000000000001" customHeight="1" x14ac:dyDescent="0.3">
      <c r="A315" s="148" t="str">
        <f t="shared" si="77"/>
        <v/>
      </c>
      <c r="B315" s="156" t="b">
        <f t="shared" si="79"/>
        <v>1</v>
      </c>
      <c r="C315" s="188" t="s">
        <v>389</v>
      </c>
      <c r="G315" s="27">
        <v>15</v>
      </c>
      <c r="H315" s="5" t="s">
        <v>523</v>
      </c>
      <c r="I315" s="5"/>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P315" s="12"/>
      <c r="AR315" s="150">
        <f t="shared" si="78"/>
        <v>0</v>
      </c>
      <c r="BC315" s="21"/>
    </row>
    <row r="316" spans="1:55" ht="20.100000000000001" customHeight="1" x14ac:dyDescent="0.3">
      <c r="A316" s="148" t="str">
        <f t="shared" si="77"/>
        <v/>
      </c>
      <c r="B316" s="156" t="b">
        <f t="shared" si="79"/>
        <v>1</v>
      </c>
      <c r="C316" s="188" t="s">
        <v>389</v>
      </c>
      <c r="G316" s="27">
        <v>16</v>
      </c>
      <c r="H316" s="5" t="s">
        <v>525</v>
      </c>
      <c r="I316" s="5"/>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P316" s="12"/>
      <c r="AR316" s="150">
        <f t="shared" si="78"/>
        <v>0</v>
      </c>
      <c r="BC316" s="21"/>
    </row>
    <row r="317" spans="1:55" ht="20.100000000000001" customHeight="1" x14ac:dyDescent="0.3">
      <c r="A317" s="148" t="str">
        <f t="shared" si="77"/>
        <v/>
      </c>
      <c r="B317" s="156" t="b">
        <f t="shared" si="79"/>
        <v>1</v>
      </c>
      <c r="C317" s="188" t="s">
        <v>389</v>
      </c>
      <c r="G317" s="27">
        <v>17</v>
      </c>
      <c r="H317" s="5" t="s">
        <v>526</v>
      </c>
      <c r="I317" s="5"/>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P317" s="12"/>
      <c r="AR317" s="150">
        <f t="shared" si="78"/>
        <v>0</v>
      </c>
      <c r="BC317" s="21"/>
    </row>
    <row r="318" spans="1:55" ht="20.100000000000001" customHeight="1" x14ac:dyDescent="0.3">
      <c r="A318" s="148" t="str">
        <f t="shared" si="77"/>
        <v/>
      </c>
      <c r="B318" s="156" t="b">
        <f t="shared" si="79"/>
        <v>1</v>
      </c>
      <c r="C318" s="188" t="s">
        <v>389</v>
      </c>
      <c r="G318" s="27">
        <v>18</v>
      </c>
      <c r="H318" s="5" t="s">
        <v>527</v>
      </c>
      <c r="I318" s="5"/>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P318" s="12"/>
      <c r="AR318" s="150">
        <f t="shared" si="78"/>
        <v>0</v>
      </c>
      <c r="BC318" s="21"/>
    </row>
    <row r="319" spans="1:55" ht="20.100000000000001" customHeight="1" x14ac:dyDescent="0.3">
      <c r="A319" s="148" t="str">
        <f t="shared" si="77"/>
        <v/>
      </c>
      <c r="B319" s="156" t="b">
        <f t="shared" si="79"/>
        <v>1</v>
      </c>
      <c r="C319" s="188" t="s">
        <v>389</v>
      </c>
      <c r="G319" s="27">
        <v>19</v>
      </c>
      <c r="H319" s="5" t="s">
        <v>528</v>
      </c>
      <c r="I319" s="5"/>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P319" s="12"/>
      <c r="AR319" s="150">
        <f t="shared" si="78"/>
        <v>0</v>
      </c>
      <c r="BC319" s="21"/>
    </row>
    <row r="320" spans="1:55" ht="20.100000000000001" customHeight="1" x14ac:dyDescent="0.3">
      <c r="A320" s="148" t="str">
        <f t="shared" si="77"/>
        <v/>
      </c>
      <c r="B320" s="156" t="b">
        <f t="shared" si="79"/>
        <v>1</v>
      </c>
      <c r="C320" s="188" t="s">
        <v>389</v>
      </c>
      <c r="G320" s="27">
        <v>20</v>
      </c>
      <c r="H320" s="5" t="s">
        <v>529</v>
      </c>
      <c r="I320" s="5"/>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P320" s="12"/>
      <c r="AR320" s="150">
        <f t="shared" si="78"/>
        <v>0</v>
      </c>
      <c r="BC320" s="21"/>
    </row>
    <row r="321" spans="1:55" ht="19.5" customHeight="1" x14ac:dyDescent="0.3">
      <c r="A321" s="148" t="str">
        <f t="shared" si="77"/>
        <v/>
      </c>
      <c r="B321" s="135" t="b">
        <v>1</v>
      </c>
      <c r="C321" s="188" t="s">
        <v>389</v>
      </c>
      <c r="BC321" s="21"/>
    </row>
    <row r="322" spans="1:55" ht="20.100000000000001" customHeight="1" x14ac:dyDescent="0.3">
      <c r="A322" s="148" t="str">
        <f t="shared" si="77"/>
        <v/>
      </c>
      <c r="B322" s="135" t="b">
        <v>1</v>
      </c>
      <c r="C322" s="188" t="s">
        <v>389</v>
      </c>
      <c r="G322" s="348" t="s">
        <v>453</v>
      </c>
      <c r="H322" s="348"/>
      <c r="I322" s="348"/>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C322" s="21"/>
    </row>
    <row r="323" spans="1:55" ht="30" customHeight="1" x14ac:dyDescent="0.3">
      <c r="A323" s="148" t="str">
        <f t="shared" si="77"/>
        <v/>
      </c>
      <c r="B323" s="135" t="b">
        <v>1</v>
      </c>
      <c r="C323" s="188" t="s">
        <v>389</v>
      </c>
      <c r="G323" s="326" t="s">
        <v>452</v>
      </c>
      <c r="H323" s="326"/>
      <c r="I323" s="326"/>
      <c r="J323" s="326"/>
      <c r="K323" s="326"/>
      <c r="L323" s="326"/>
      <c r="M323" s="326"/>
      <c r="N323" s="326"/>
      <c r="O323" s="326"/>
      <c r="P323" s="326"/>
      <c r="Q323" s="326"/>
      <c r="R323" s="326"/>
      <c r="S323" s="326"/>
      <c r="T323" s="326"/>
      <c r="U323" s="326"/>
      <c r="V323" s="326"/>
      <c r="W323" s="326"/>
      <c r="X323" s="326"/>
      <c r="Y323" s="326"/>
      <c r="Z323" s="326"/>
      <c r="AA323" s="326"/>
      <c r="AB323" s="326"/>
      <c r="AC323" s="326"/>
      <c r="AD323" s="326"/>
      <c r="AE323" s="326"/>
      <c r="AF323" s="326"/>
      <c r="AG323" s="326"/>
      <c r="AH323" s="326"/>
      <c r="AI323" s="326"/>
      <c r="AJ323" s="326"/>
      <c r="AK323" s="326"/>
      <c r="AL323" s="326"/>
      <c r="AM323" s="326"/>
      <c r="AN323" s="326"/>
      <c r="AO323" s="326"/>
      <c r="AP323" s="326"/>
      <c r="AQ323" s="326"/>
      <c r="AR323" s="326"/>
      <c r="AS323" s="326"/>
      <c r="AT323" s="326"/>
      <c r="AU323" s="136"/>
      <c r="AV323" s="136"/>
      <c r="AW323" s="136"/>
      <c r="AX323" s="136"/>
      <c r="AY323" s="136"/>
      <c r="AZ323" s="136"/>
      <c r="BC323" s="21"/>
    </row>
    <row r="324" spans="1:55" ht="20.100000000000001" customHeight="1" thickBot="1" x14ac:dyDescent="0.35">
      <c r="C324" s="188"/>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C324" s="21"/>
    </row>
    <row r="325" spans="1:55" ht="9.9" customHeight="1" x14ac:dyDescent="0.3">
      <c r="C325" s="188"/>
      <c r="D325" s="45"/>
      <c r="BB325" s="45"/>
      <c r="BC325" s="21"/>
    </row>
    <row r="326" spans="1:55" ht="9.9" customHeight="1" x14ac:dyDescent="0.3">
      <c r="C326" s="188"/>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row>
    <row r="327" spans="1:55" ht="15" hidden="1" customHeight="1" x14ac:dyDescent="0.3">
      <c r="A327" s="9" t="s">
        <v>34</v>
      </c>
    </row>
    <row r="328" spans="1:55" ht="13.8" hidden="1" x14ac:dyDescent="0.3"/>
    <row r="329" spans="1:55" ht="13.8" hidden="1" x14ac:dyDescent="0.3"/>
    <row r="330" spans="1:55" ht="13.8" hidden="1" x14ac:dyDescent="0.3"/>
    <row r="331" spans="1:55" ht="13.8" hidden="1" x14ac:dyDescent="0.3"/>
    <row r="332" spans="1:55" ht="13.8" hidden="1" x14ac:dyDescent="0.3"/>
    <row r="333" spans="1:55" ht="13.8" hidden="1" x14ac:dyDescent="0.3"/>
    <row r="334" spans="1:55" ht="13.8" hidden="1" x14ac:dyDescent="0.3"/>
    <row r="335" spans="1:55" ht="13.8" hidden="1" x14ac:dyDescent="0.3"/>
    <row r="336" spans="1:55" ht="13.8" hidden="1" x14ac:dyDescent="0.3"/>
    <row r="337" ht="13.8" hidden="1" x14ac:dyDescent="0.3"/>
    <row r="338" ht="13.8" hidden="1" x14ac:dyDescent="0.3"/>
    <row r="339" ht="13.8" hidden="1" x14ac:dyDescent="0.3"/>
    <row r="340" ht="13.8" hidden="1" x14ac:dyDescent="0.3"/>
    <row r="341" ht="13.8" hidden="1" x14ac:dyDescent="0.3"/>
    <row r="342" ht="13.8" hidden="1" x14ac:dyDescent="0.3"/>
    <row r="343" ht="13.8" hidden="1" x14ac:dyDescent="0.3"/>
    <row r="344" ht="13.8" hidden="1" x14ac:dyDescent="0.3"/>
    <row r="345" ht="13.8" hidden="1" x14ac:dyDescent="0.3"/>
    <row r="346" ht="13.8" hidden="1" x14ac:dyDescent="0.3"/>
    <row r="347" ht="13.8" hidden="1" x14ac:dyDescent="0.3"/>
    <row r="348" ht="13.8" hidden="1" x14ac:dyDescent="0.3"/>
    <row r="349" ht="13.8" hidden="1" x14ac:dyDescent="0.3"/>
    <row r="350" ht="13.8" hidden="1" x14ac:dyDescent="0.3"/>
    <row r="351" ht="13.8" hidden="1" x14ac:dyDescent="0.3"/>
    <row r="352" ht="13.8" hidden="1" x14ac:dyDescent="0.3"/>
    <row r="353" ht="13.8" hidden="1" x14ac:dyDescent="0.3"/>
    <row r="354" ht="13.8" hidden="1" x14ac:dyDescent="0.3"/>
    <row r="355" ht="13.8" hidden="1" x14ac:dyDescent="0.3"/>
    <row r="356" ht="13.8" hidden="1" x14ac:dyDescent="0.3"/>
    <row r="357" ht="13.8" hidden="1" x14ac:dyDescent="0.3"/>
    <row r="358" ht="13.8" hidden="1" x14ac:dyDescent="0.3"/>
    <row r="359" ht="13.8" hidden="1" x14ac:dyDescent="0.3"/>
    <row r="360" ht="13.8" hidden="1" x14ac:dyDescent="0.3"/>
    <row r="361" ht="13.8" hidden="1" x14ac:dyDescent="0.3"/>
    <row r="362" ht="13.8" hidden="1" x14ac:dyDescent="0.3"/>
    <row r="363" ht="13.8" hidden="1" x14ac:dyDescent="0.3"/>
    <row r="364" ht="13.8" hidden="1" x14ac:dyDescent="0.3"/>
    <row r="365" ht="13.8" hidden="1" x14ac:dyDescent="0.3"/>
    <row r="366" ht="13.8" hidden="1" x14ac:dyDescent="0.3"/>
    <row r="367" ht="13.8" hidden="1" x14ac:dyDescent="0.3"/>
    <row r="368" ht="13.8" hidden="1" x14ac:dyDescent="0.3"/>
    <row r="369" ht="13.8" hidden="1" x14ac:dyDescent="0.3"/>
    <row r="370" ht="13.8" hidden="1" x14ac:dyDescent="0.3"/>
    <row r="371" ht="13.8" hidden="1" x14ac:dyDescent="0.3"/>
    <row r="372" ht="13.8" hidden="1" x14ac:dyDescent="0.3"/>
    <row r="373" ht="13.8" hidden="1" x14ac:dyDescent="0.3"/>
    <row r="374" ht="13.8" hidden="1" x14ac:dyDescent="0.3"/>
    <row r="375" ht="13.8" hidden="1" x14ac:dyDescent="0.3"/>
    <row r="376" ht="13.8" hidden="1" x14ac:dyDescent="0.3"/>
    <row r="377" ht="13.8" hidden="1" x14ac:dyDescent="0.3"/>
    <row r="378" ht="13.8" hidden="1" x14ac:dyDescent="0.3"/>
    <row r="379" ht="13.8" hidden="1" x14ac:dyDescent="0.3"/>
    <row r="380" ht="13.8" hidden="1" x14ac:dyDescent="0.3"/>
    <row r="381" ht="13.8" hidden="1" x14ac:dyDescent="0.3"/>
    <row r="382" ht="13.8" hidden="1" x14ac:dyDescent="0.3"/>
    <row r="383" ht="13.8" hidden="1" x14ac:dyDescent="0.3"/>
    <row r="384" ht="13.8" hidden="1" x14ac:dyDescent="0.3"/>
    <row r="385" ht="13.8" hidden="1" x14ac:dyDescent="0.3"/>
    <row r="386" ht="13.8" hidden="1" x14ac:dyDescent="0.3"/>
    <row r="387" ht="13.8" hidden="1" x14ac:dyDescent="0.3"/>
    <row r="388" ht="13.8" hidden="1" x14ac:dyDescent="0.3"/>
    <row r="389" ht="13.8" hidden="1" x14ac:dyDescent="0.3"/>
    <row r="390" ht="13.8" hidden="1" x14ac:dyDescent="0.3"/>
    <row r="391" ht="13.8" hidden="1" x14ac:dyDescent="0.3"/>
    <row r="392" ht="13.8" hidden="1" x14ac:dyDescent="0.3"/>
    <row r="393" ht="13.8" hidden="1" x14ac:dyDescent="0.3"/>
    <row r="394" ht="13.8" hidden="1" x14ac:dyDescent="0.3"/>
    <row r="395" ht="13.8" hidden="1" x14ac:dyDescent="0.3"/>
    <row r="396" ht="13.8" hidden="1" x14ac:dyDescent="0.3"/>
    <row r="397" ht="13.8" hidden="1" x14ac:dyDescent="0.3"/>
    <row r="398" ht="13.8" hidden="1" x14ac:dyDescent="0.3"/>
    <row r="399" ht="13.8" hidden="1" x14ac:dyDescent="0.3"/>
    <row r="400" ht="13.8" hidden="1" x14ac:dyDescent="0.3"/>
    <row r="401" ht="13.8" hidden="1" x14ac:dyDescent="0.3"/>
    <row r="402" ht="13.8" hidden="1" x14ac:dyDescent="0.3"/>
    <row r="403" ht="13.8" hidden="1" x14ac:dyDescent="0.3"/>
    <row r="404" ht="13.8" hidden="1" x14ac:dyDescent="0.3"/>
    <row r="405" ht="13.8" hidden="1" x14ac:dyDescent="0.3"/>
    <row r="406" ht="13.8" hidden="1" x14ac:dyDescent="0.3"/>
    <row r="407" ht="13.8" hidden="1" x14ac:dyDescent="0.3"/>
    <row r="408" ht="13.8" hidden="1" x14ac:dyDescent="0.3"/>
    <row r="409" ht="13.8" hidden="1" x14ac:dyDescent="0.3"/>
    <row r="410" ht="13.8" hidden="1" x14ac:dyDescent="0.3"/>
    <row r="411" ht="13.8" hidden="1" x14ac:dyDescent="0.3"/>
    <row r="412" ht="13.8" hidden="1" x14ac:dyDescent="0.3"/>
    <row r="413" ht="13.8" hidden="1" x14ac:dyDescent="0.3"/>
    <row r="414" ht="13.8" hidden="1" x14ac:dyDescent="0.3"/>
    <row r="415" ht="13.8" hidden="1" x14ac:dyDescent="0.3"/>
    <row r="416" ht="13.8" hidden="1" x14ac:dyDescent="0.3"/>
    <row r="417" ht="13.8" hidden="1" x14ac:dyDescent="0.3"/>
    <row r="418" ht="13.8" hidden="1" x14ac:dyDescent="0.3"/>
    <row r="419" ht="13.8" hidden="1" x14ac:dyDescent="0.3"/>
    <row r="420" ht="13.8" hidden="1" x14ac:dyDescent="0.3"/>
    <row r="421" ht="13.8" hidden="1" x14ac:dyDescent="0.3"/>
    <row r="422" ht="13.8" hidden="1" x14ac:dyDescent="0.3"/>
    <row r="423" ht="13.8" hidden="1" x14ac:dyDescent="0.3"/>
    <row r="424" ht="13.8" hidden="1" x14ac:dyDescent="0.3"/>
    <row r="425" ht="13.8" hidden="1" x14ac:dyDescent="0.3"/>
    <row r="426" ht="13.8" hidden="1" x14ac:dyDescent="0.3"/>
    <row r="427" ht="13.8" hidden="1" x14ac:dyDescent="0.3"/>
    <row r="428" ht="13.8" hidden="1" x14ac:dyDescent="0.3"/>
    <row r="429" ht="13.8" hidden="1" x14ac:dyDescent="0.3"/>
    <row r="430" ht="13.8" hidden="1" x14ac:dyDescent="0.3"/>
    <row r="431" ht="13.8" hidden="1" x14ac:dyDescent="0.3"/>
    <row r="432" ht="13.8" hidden="1" x14ac:dyDescent="0.3"/>
    <row r="433" ht="13.8" hidden="1" x14ac:dyDescent="0.3"/>
    <row r="434" ht="13.8" hidden="1" x14ac:dyDescent="0.3"/>
    <row r="435" ht="13.8" hidden="1" x14ac:dyDescent="0.3"/>
    <row r="436" ht="13.8" hidden="1" x14ac:dyDescent="0.3"/>
    <row r="437" ht="13.8" hidden="1" x14ac:dyDescent="0.3"/>
    <row r="438" ht="12.75" hidden="1" customHeight="1" x14ac:dyDescent="0.3"/>
    <row r="439" ht="12.75" hidden="1" customHeight="1" x14ac:dyDescent="0.3"/>
  </sheetData>
  <mergeCells count="10">
    <mergeCell ref="G323:AT323"/>
    <mergeCell ref="G34:I34"/>
    <mergeCell ref="G249:I249"/>
    <mergeCell ref="G250:AT250"/>
    <mergeCell ref="G296:I296"/>
    <mergeCell ref="G297:AT297"/>
    <mergeCell ref="G322:I322"/>
    <mergeCell ref="G35:AT35"/>
    <mergeCell ref="G142:AT142"/>
    <mergeCell ref="G141:I141"/>
  </mergeCells>
  <phoneticPr fontId="10" type="noConversion"/>
  <conditionalFormatting sqref="G148:I247 AY148:AZ247">
    <cfRule type="expression" dxfId="107" priority="44" stopIfTrue="1">
      <formula>$I148=3</formula>
    </cfRule>
    <cfRule type="expression" dxfId="106" priority="45" stopIfTrue="1">
      <formula>$I148=2</formula>
    </cfRule>
  </conditionalFormatting>
  <conditionalFormatting sqref="AY40:AZ139">
    <cfRule type="expression" dxfId="105" priority="30" stopIfTrue="1">
      <formula>$I40=3</formula>
    </cfRule>
    <cfRule type="expression" dxfId="104" priority="31" stopIfTrue="1">
      <formula>$I40=2</formula>
    </cfRule>
  </conditionalFormatting>
  <conditionalFormatting sqref="AZ40:AZ139">
    <cfRule type="expression" dxfId="103" priority="28" stopIfTrue="1">
      <formula>$I40=3</formula>
    </cfRule>
    <cfRule type="expression" dxfId="102" priority="29" stopIfTrue="1">
      <formula>$I40=2</formula>
    </cfRule>
  </conditionalFormatting>
  <conditionalFormatting sqref="G41:AO138 AQ41:AT139 G139 I139:AO139">
    <cfRule type="expression" dxfId="101" priority="27" stopIfTrue="1">
      <formula>$I41=2</formula>
    </cfRule>
  </conditionalFormatting>
  <conditionalFormatting sqref="AP41:AP139">
    <cfRule type="expression" dxfId="100" priority="26" stopIfTrue="1">
      <formula>$I41=2</formula>
    </cfRule>
  </conditionalFormatting>
  <conditionalFormatting sqref="G147">
    <cfRule type="expression" dxfId="99" priority="24" stopIfTrue="1">
      <formula>$I147=3</formula>
    </cfRule>
    <cfRule type="expression" dxfId="98" priority="25" stopIfTrue="1">
      <formula>$I147=2</formula>
    </cfRule>
  </conditionalFormatting>
  <conditionalFormatting sqref="H139">
    <cfRule type="expression" dxfId="97" priority="22" stopIfTrue="1">
      <formula>$I139=3</formula>
    </cfRule>
    <cfRule type="expression" dxfId="96" priority="23" stopIfTrue="1">
      <formula>$I139=2</formula>
    </cfRule>
  </conditionalFormatting>
  <conditionalFormatting sqref="H147">
    <cfRule type="expression" dxfId="95" priority="20" stopIfTrue="1">
      <formula>$I147=3</formula>
    </cfRule>
    <cfRule type="expression" dxfId="94" priority="21" stopIfTrue="1">
      <formula>$I147=2</formula>
    </cfRule>
  </conditionalFormatting>
  <conditionalFormatting sqref="I147">
    <cfRule type="expression" dxfId="93" priority="18" stopIfTrue="1">
      <formula>$I147=3</formula>
    </cfRule>
    <cfRule type="expression" dxfId="92" priority="19" stopIfTrue="1">
      <formula>$I147=2</formula>
    </cfRule>
  </conditionalFormatting>
  <conditionalFormatting sqref="K147">
    <cfRule type="expression" dxfId="91" priority="17" stopIfTrue="1">
      <formula>$I147=2</formula>
    </cfRule>
  </conditionalFormatting>
  <conditionalFormatting sqref="L147:AN147">
    <cfRule type="expression" dxfId="90" priority="16" stopIfTrue="1">
      <formula>$I147=2</formula>
    </cfRule>
  </conditionalFormatting>
  <conditionalFormatting sqref="AP147">
    <cfRule type="expression" dxfId="89" priority="15" stopIfTrue="1">
      <formula>$I147=2</formula>
    </cfRule>
  </conditionalFormatting>
  <conditionalFormatting sqref="AR147">
    <cfRule type="expression" dxfId="88" priority="14" stopIfTrue="1">
      <formula>$I147=2</formula>
    </cfRule>
  </conditionalFormatting>
  <conditionalFormatting sqref="AT147">
    <cfRule type="expression" dxfId="87" priority="13" stopIfTrue="1">
      <formula>$I147=2</formula>
    </cfRule>
  </conditionalFormatting>
  <conditionalFormatting sqref="K39:AN39">
    <cfRule type="cellIs" dxfId="86" priority="11" stopIfTrue="1" operator="equal">
      <formula>"Error"</formula>
    </cfRule>
    <cfRule type="cellIs" dxfId="85" priority="12" stopIfTrue="1" operator="equal">
      <formula>"OK"</formula>
    </cfRule>
  </conditionalFormatting>
  <conditionalFormatting sqref="L39:AN39">
    <cfRule type="cellIs" dxfId="84" priority="9" stopIfTrue="1" operator="equal">
      <formula>"Error"</formula>
    </cfRule>
    <cfRule type="cellIs" dxfId="83" priority="10" stopIfTrue="1" operator="equal">
      <formula>"OK"</formula>
    </cfRule>
  </conditionalFormatting>
  <conditionalFormatting sqref="AP39">
    <cfRule type="cellIs" dxfId="82" priority="7" stopIfTrue="1" operator="equal">
      <formula>"Error"</formula>
    </cfRule>
    <cfRule type="cellIs" dxfId="81" priority="8" stopIfTrue="1" operator="equal">
      <formula>"OK"</formula>
    </cfRule>
  </conditionalFormatting>
  <conditionalFormatting sqref="AP39">
    <cfRule type="cellIs" dxfId="80" priority="5" stopIfTrue="1" operator="equal">
      <formula>"Error"</formula>
    </cfRule>
    <cfRule type="cellIs" dxfId="79" priority="6" stopIfTrue="1" operator="equal">
      <formula>"OK"</formula>
    </cfRule>
  </conditionalFormatting>
  <conditionalFormatting sqref="AT39">
    <cfRule type="cellIs" dxfId="78" priority="3" stopIfTrue="1" operator="equal">
      <formula>"Error"</formula>
    </cfRule>
    <cfRule type="cellIs" dxfId="77" priority="4" stopIfTrue="1" operator="equal">
      <formula>"OK"</formula>
    </cfRule>
  </conditionalFormatting>
  <conditionalFormatting sqref="AT39">
    <cfRule type="cellIs" dxfId="76" priority="1" stopIfTrue="1" operator="equal">
      <formula>"Error"</formula>
    </cfRule>
    <cfRule type="cellIs" dxfId="75" priority="2" stopIfTrue="1" operator="equal">
      <formula>"OK"</formula>
    </cfRule>
  </conditionalFormatting>
  <dataValidations count="1">
    <dataValidation type="list" allowBlank="1" showInputMessage="1" showErrorMessage="1" sqref="G12:G13">
      <formula1>"All, Used"</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7" fitToHeight="0" orientation="landscape" r:id="rId1"/>
  <headerFooter alignWithMargins="0">
    <oddHeader>&amp;C[ PROTECTIVE MARKING TO BE CONFIRMED]</oddHeader>
    <oddFooter>&amp;L&amp;D at &amp;T&amp;C&amp;P of &amp;N&amp;R&amp;F  &amp;A</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42"/>
    <pageSetUpPr fitToPage="1"/>
  </sheetPr>
  <dimension ref="A1:BD439"/>
  <sheetViews>
    <sheetView showGridLines="0" zoomScale="75" zoomScaleNormal="75" workbookViewId="0">
      <pane xSplit="9" ySplit="17" topLeftCell="AE18" activePane="bottomRight" state="frozen"/>
      <selection pane="topRight"/>
      <selection pane="bottomLeft"/>
      <selection pane="bottomRight" activeCell="AJ7" sqref="AJ7"/>
    </sheetView>
  </sheetViews>
  <sheetFormatPr defaultColWidth="0" defaultRowHeight="0" customHeight="1" zeroHeight="1" x14ac:dyDescent="0.3"/>
  <cols>
    <col min="1" max="1" width="8.6640625" hidden="1" customWidth="1"/>
    <col min="2" max="2" width="10.6640625" hidden="1" customWidth="1"/>
    <col min="3" max="3" width="2.6640625" style="190" customWidth="1"/>
    <col min="4" max="5" width="2.6640625" customWidth="1"/>
    <col min="6" max="6" width="3.6640625" customWidth="1"/>
    <col min="7" max="7" width="15.6640625" customWidth="1"/>
    <col min="8" max="8" width="60.6640625" customWidth="1"/>
    <col min="9" max="9" width="10.6640625" customWidth="1"/>
    <col min="10" max="10" width="1.6640625" customWidth="1"/>
    <col min="11" max="40" width="11.6640625" hidden="1" customWidth="1"/>
    <col min="41" max="41" width="1.6640625" customWidth="1"/>
    <col min="42" max="42" width="11.6640625" customWidth="1"/>
    <col min="43" max="43" width="1.6640625" customWidth="1"/>
    <col min="44" max="44" width="12.6640625" customWidth="1"/>
    <col min="45" max="45" width="1.6640625" customWidth="1"/>
    <col min="46" max="46" width="15.6640625" customWidth="1"/>
    <col min="47" max="47" width="2.6640625" hidden="1" customWidth="1"/>
    <col min="48" max="48" width="12.6640625" hidden="1" customWidth="1"/>
    <col min="49" max="52" width="10.6640625" hidden="1" customWidth="1"/>
    <col min="53" max="55" width="2.6640625" customWidth="1"/>
    <col min="56" max="56" width="3.6640625" hidden="1" customWidth="1"/>
  </cols>
  <sheetData>
    <row r="1" spans="1:56" ht="15" hidden="1" customHeight="1" x14ac:dyDescent="0.3">
      <c r="A1" s="9" t="str">
        <f ca="1">IF(VLOOKUP($B$2,Sheet_Table,Sheet_Visibility_ColX,FALSE),"S","H")</f>
        <v>S</v>
      </c>
      <c r="C1" s="188"/>
      <c r="K1" s="146" t="str">
        <f t="shared" ref="K1:AN1" si="0">IF(OR(Cols_Switch="All",K2),"","H")</f>
        <v>H</v>
      </c>
      <c r="L1" s="146" t="str">
        <f t="shared" si="0"/>
        <v>H</v>
      </c>
      <c r="M1" s="146" t="str">
        <f t="shared" si="0"/>
        <v>H</v>
      </c>
      <c r="N1" s="146" t="str">
        <f t="shared" si="0"/>
        <v>H</v>
      </c>
      <c r="O1" s="146" t="str">
        <f t="shared" si="0"/>
        <v>H</v>
      </c>
      <c r="P1" s="146" t="str">
        <f t="shared" si="0"/>
        <v>H</v>
      </c>
      <c r="Q1" s="146" t="str">
        <f t="shared" si="0"/>
        <v>H</v>
      </c>
      <c r="R1" s="146" t="str">
        <f t="shared" si="0"/>
        <v>H</v>
      </c>
      <c r="S1" s="146" t="str">
        <f t="shared" si="0"/>
        <v>H</v>
      </c>
      <c r="T1" s="146" t="str">
        <f t="shared" si="0"/>
        <v>H</v>
      </c>
      <c r="U1" s="146" t="str">
        <f t="shared" si="0"/>
        <v>H</v>
      </c>
      <c r="V1" s="146" t="str">
        <f t="shared" si="0"/>
        <v>H</v>
      </c>
      <c r="W1" s="146" t="str">
        <f t="shared" si="0"/>
        <v>H</v>
      </c>
      <c r="X1" s="146" t="str">
        <f t="shared" si="0"/>
        <v>H</v>
      </c>
      <c r="Y1" s="146" t="str">
        <f t="shared" si="0"/>
        <v>H</v>
      </c>
      <c r="Z1" s="146" t="str">
        <f t="shared" si="0"/>
        <v>H</v>
      </c>
      <c r="AA1" s="146" t="str">
        <f t="shared" si="0"/>
        <v>H</v>
      </c>
      <c r="AB1" s="146" t="str">
        <f t="shared" si="0"/>
        <v>H</v>
      </c>
      <c r="AC1" s="146" t="str">
        <f t="shared" si="0"/>
        <v>H</v>
      </c>
      <c r="AD1" s="146" t="str">
        <f t="shared" si="0"/>
        <v>H</v>
      </c>
      <c r="AE1" s="146" t="str">
        <f t="shared" si="0"/>
        <v>H</v>
      </c>
      <c r="AF1" s="146" t="str">
        <f t="shared" si="0"/>
        <v>H</v>
      </c>
      <c r="AG1" s="146" t="str">
        <f t="shared" si="0"/>
        <v>H</v>
      </c>
      <c r="AH1" s="146" t="str">
        <f t="shared" si="0"/>
        <v>H</v>
      </c>
      <c r="AI1" s="146" t="str">
        <f t="shared" si="0"/>
        <v>H</v>
      </c>
      <c r="AJ1" s="146" t="str">
        <f t="shared" si="0"/>
        <v>H</v>
      </c>
      <c r="AK1" s="146" t="str">
        <f t="shared" si="0"/>
        <v>H</v>
      </c>
      <c r="AL1" s="146" t="str">
        <f t="shared" si="0"/>
        <v>H</v>
      </c>
      <c r="AM1" s="146" t="str">
        <f t="shared" si="0"/>
        <v>H</v>
      </c>
      <c r="AN1" s="146" t="str">
        <f t="shared" si="0"/>
        <v>H</v>
      </c>
      <c r="AU1" s="9" t="s">
        <v>34</v>
      </c>
      <c r="AV1" s="9" t="s">
        <v>34</v>
      </c>
      <c r="AW1" s="9" t="s">
        <v>34</v>
      </c>
      <c r="AX1" s="9" t="s">
        <v>34</v>
      </c>
      <c r="AY1" s="9" t="s">
        <v>34</v>
      </c>
      <c r="AZ1" s="9" t="s">
        <v>34</v>
      </c>
      <c r="BC1" s="21"/>
      <c r="BD1" s="9" t="s">
        <v>34</v>
      </c>
    </row>
    <row r="2" spans="1:56" ht="20.100000000000001" hidden="1" customHeight="1" x14ac:dyDescent="0.3">
      <c r="B2" s="19" t="str">
        <f ca="1">MID(CELL("filename",A1),1+FIND("]",CELL("filename",A1)),50)</f>
        <v>09_Actual-Forecast</v>
      </c>
      <c r="C2" s="188"/>
      <c r="K2" s="14" t="b">
        <f>K15&lt;&gt;""</f>
        <v>0</v>
      </c>
      <c r="L2" s="14" t="b">
        <f t="shared" ref="L2:AP2" si="1">L15&lt;&gt;""</f>
        <v>0</v>
      </c>
      <c r="M2" s="14" t="b">
        <f t="shared" si="1"/>
        <v>0</v>
      </c>
      <c r="N2" s="14" t="b">
        <f t="shared" si="1"/>
        <v>0</v>
      </c>
      <c r="O2" s="14" t="b">
        <f t="shared" si="1"/>
        <v>0</v>
      </c>
      <c r="P2" s="14" t="b">
        <f t="shared" si="1"/>
        <v>0</v>
      </c>
      <c r="Q2" s="14" t="b">
        <f t="shared" si="1"/>
        <v>0</v>
      </c>
      <c r="R2" s="14" t="b">
        <f t="shared" si="1"/>
        <v>0</v>
      </c>
      <c r="S2" s="14" t="b">
        <f t="shared" si="1"/>
        <v>0</v>
      </c>
      <c r="T2" s="14" t="b">
        <f t="shared" si="1"/>
        <v>0</v>
      </c>
      <c r="U2" s="14" t="b">
        <f t="shared" si="1"/>
        <v>0</v>
      </c>
      <c r="V2" s="14" t="b">
        <f t="shared" si="1"/>
        <v>0</v>
      </c>
      <c r="W2" s="14" t="b">
        <f t="shared" si="1"/>
        <v>0</v>
      </c>
      <c r="X2" s="14" t="b">
        <f t="shared" si="1"/>
        <v>0</v>
      </c>
      <c r="Y2" s="14" t="b">
        <f t="shared" si="1"/>
        <v>0</v>
      </c>
      <c r="Z2" s="14" t="b">
        <f t="shared" si="1"/>
        <v>0</v>
      </c>
      <c r="AA2" s="14" t="b">
        <f t="shared" si="1"/>
        <v>0</v>
      </c>
      <c r="AB2" s="14" t="b">
        <f t="shared" si="1"/>
        <v>0</v>
      </c>
      <c r="AC2" s="14" t="b">
        <f t="shared" si="1"/>
        <v>0</v>
      </c>
      <c r="AD2" s="14" t="b">
        <f t="shared" si="1"/>
        <v>0</v>
      </c>
      <c r="AE2" s="14" t="b">
        <f t="shared" si="1"/>
        <v>0</v>
      </c>
      <c r="AF2" s="14" t="b">
        <f t="shared" si="1"/>
        <v>0</v>
      </c>
      <c r="AG2" s="14" t="b">
        <f t="shared" si="1"/>
        <v>0</v>
      </c>
      <c r="AH2" s="14" t="b">
        <f t="shared" si="1"/>
        <v>0</v>
      </c>
      <c r="AI2" s="14" t="b">
        <f t="shared" si="1"/>
        <v>0</v>
      </c>
      <c r="AJ2" s="14" t="b">
        <f t="shared" si="1"/>
        <v>0</v>
      </c>
      <c r="AK2" s="14" t="b">
        <f t="shared" si="1"/>
        <v>0</v>
      </c>
      <c r="AL2" s="14" t="b">
        <f t="shared" si="1"/>
        <v>0</v>
      </c>
      <c r="AM2" s="14" t="b">
        <f t="shared" si="1"/>
        <v>0</v>
      </c>
      <c r="AN2" s="14" t="b">
        <f t="shared" si="1"/>
        <v>0</v>
      </c>
      <c r="AP2" s="14" t="b">
        <f t="shared" si="1"/>
        <v>1</v>
      </c>
      <c r="AT2" s="14" t="b">
        <f>AT15&lt;&gt;""</f>
        <v>1</v>
      </c>
      <c r="BC2" s="21"/>
    </row>
    <row r="3" spans="1:56" ht="9.9" customHeight="1" x14ac:dyDescent="0.3">
      <c r="A3" s="21"/>
      <c r="B3" s="22"/>
      <c r="C3" s="188"/>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row>
    <row r="4" spans="1:56" ht="9.9" customHeight="1" thickBot="1" x14ac:dyDescent="0.35">
      <c r="C4" s="188"/>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C4" s="21"/>
    </row>
    <row r="5" spans="1:56" ht="9.9" customHeight="1" x14ac:dyDescent="0.3">
      <c r="A5" s="45"/>
      <c r="B5" s="45"/>
      <c r="C5" s="189"/>
      <c r="D5" s="45"/>
      <c r="BB5" s="45"/>
      <c r="BC5" s="46"/>
    </row>
    <row r="6" spans="1:56" ht="30" customHeight="1" x14ac:dyDescent="0.3">
      <c r="C6" s="188"/>
      <c r="E6" s="48" t="str">
        <f>UPPER(Sys_SSPR_Logo)</f>
        <v>SINGLE SOURCE PROCUREMENT FRAMEWORK</v>
      </c>
      <c r="F6" s="42"/>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K6" s="43"/>
      <c r="AL6" s="43"/>
      <c r="AM6" s="43"/>
      <c r="AN6" s="43"/>
      <c r="AO6" s="43"/>
      <c r="AP6" s="43"/>
      <c r="AQ6" s="43"/>
      <c r="AR6" s="43"/>
      <c r="AS6" s="43"/>
      <c r="AT6" s="104" t="str">
        <f>Sys_ReportingEntityAsTitle</f>
        <v>Contract: {{title}}</v>
      </c>
      <c r="AU6" s="43"/>
      <c r="AV6" s="43"/>
      <c r="AW6" s="43"/>
      <c r="AX6" s="43"/>
      <c r="AY6" s="43"/>
      <c r="AZ6" s="43"/>
      <c r="BA6" s="43"/>
      <c r="BC6" s="21"/>
    </row>
    <row r="7" spans="1:56" ht="30" customHeight="1" x14ac:dyDescent="0.3">
      <c r="B7" s="133"/>
      <c r="C7" s="188"/>
      <c r="F7" s="48" t="str">
        <f>View_1_SelectedCaption</f>
        <v>VIEW ALL WORKSHEETS</v>
      </c>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K7" s="43"/>
      <c r="AL7" s="43"/>
      <c r="AM7" s="43"/>
      <c r="AN7" s="43"/>
      <c r="AO7" s="43"/>
      <c r="AP7" s="43"/>
      <c r="AQ7" s="43"/>
      <c r="AR7" s="43"/>
      <c r="AS7" s="43"/>
      <c r="AU7" s="43"/>
      <c r="AV7" s="43"/>
      <c r="AW7" s="43"/>
      <c r="AX7" s="43"/>
      <c r="AY7" s="43"/>
      <c r="AZ7" s="43"/>
      <c r="BA7" s="43"/>
      <c r="BC7" s="21"/>
    </row>
    <row r="8" spans="1:56" ht="24.9" customHeight="1" x14ac:dyDescent="0.3">
      <c r="B8" s="133"/>
      <c r="C8" s="188"/>
      <c r="G8" s="17" t="s">
        <v>6</v>
      </c>
      <c r="BC8" s="21"/>
    </row>
    <row r="9" spans="1:56" ht="24.9" customHeight="1" x14ac:dyDescent="0.3">
      <c r="B9" s="133"/>
      <c r="C9" s="188"/>
      <c r="G9" s="18" t="str">
        <f ca="1">VLOOKUP($B$2,Sheet_Table,Sheet_Caption_ColX,FALSE)</f>
        <v>09 - Actuals &amp; Forecast to Completion</v>
      </c>
      <c r="BC9" s="21"/>
    </row>
    <row r="10" spans="1:56" ht="20.100000000000001" customHeight="1" x14ac:dyDescent="0.3">
      <c r="C10" s="188"/>
      <c r="G10" s="110" t="str">
        <f>"All financials to be stated in "&amp;Con_1_SinRepCur&amp;" (millions) to 1 d.p. unless stated"</f>
        <v>All financials to be stated in GBP (millions) to 1 d.p. unless stated</v>
      </c>
      <c r="BC10" s="21"/>
    </row>
    <row r="11" spans="1:56" ht="9.9" customHeight="1" x14ac:dyDescent="0.3">
      <c r="C11" s="188"/>
      <c r="G11" s="110"/>
      <c r="BC11" s="21"/>
    </row>
    <row r="12" spans="1:56" ht="20.100000000000001" customHeight="1" x14ac:dyDescent="0.3">
      <c r="C12" s="188"/>
      <c r="G12" s="154" t="s">
        <v>362</v>
      </c>
      <c r="H12" s="136" t="s">
        <v>2</v>
      </c>
      <c r="BC12" s="21"/>
    </row>
    <row r="13" spans="1:56" ht="20.100000000000001" customHeight="1" x14ac:dyDescent="0.3">
      <c r="C13" s="188"/>
      <c r="G13" s="155" t="s">
        <v>362</v>
      </c>
      <c r="H13" s="136" t="s">
        <v>3</v>
      </c>
      <c r="BC13" s="21"/>
    </row>
    <row r="14" spans="1:56" ht="9.9" customHeight="1" x14ac:dyDescent="0.3">
      <c r="C14" s="188"/>
      <c r="G14" s="110"/>
      <c r="BC14" s="21"/>
    </row>
    <row r="15" spans="1:56" ht="30" customHeight="1" x14ac:dyDescent="0.3">
      <c r="B15" s="11"/>
      <c r="C15" s="188"/>
      <c r="G15" s="3" t="s">
        <v>376</v>
      </c>
      <c r="H15" s="145" t="s">
        <v>285</v>
      </c>
      <c r="I15" s="3" t="s">
        <v>454</v>
      </c>
      <c r="K15" s="3" t="str">
        <f t="array" ref="K15:AN15">IF(GFY_RowHeadx30="","",GFY_RowHeadx30)</f>
        <v/>
      </c>
      <c r="L15" s="3" t="str">
        <v/>
      </c>
      <c r="M15" s="3" t="str">
        <v/>
      </c>
      <c r="N15" s="3" t="str">
        <v/>
      </c>
      <c r="O15" s="3" t="str">
        <v/>
      </c>
      <c r="P15" s="3" t="str">
        <v/>
      </c>
      <c r="Q15" s="3" t="str">
        <v/>
      </c>
      <c r="R15" s="3" t="str">
        <v/>
      </c>
      <c r="S15" s="3" t="str">
        <v/>
      </c>
      <c r="T15" s="3" t="str">
        <v/>
      </c>
      <c r="U15" s="3" t="str">
        <v/>
      </c>
      <c r="V15" s="3" t="str">
        <v/>
      </c>
      <c r="W15" s="3" t="str">
        <v/>
      </c>
      <c r="X15" s="3" t="str">
        <v/>
      </c>
      <c r="Y15" s="3" t="str">
        <v/>
      </c>
      <c r="Z15" s="3" t="str">
        <v/>
      </c>
      <c r="AA15" s="3" t="str">
        <v/>
      </c>
      <c r="AB15" s="3" t="str">
        <v/>
      </c>
      <c r="AC15" s="3" t="str">
        <v/>
      </c>
      <c r="AD15" s="3" t="str">
        <v/>
      </c>
      <c r="AE15" s="3" t="str">
        <v/>
      </c>
      <c r="AF15" s="3" t="str">
        <v/>
      </c>
      <c r="AG15" s="3" t="str">
        <v/>
      </c>
      <c r="AH15" s="3" t="str">
        <v/>
      </c>
      <c r="AI15" s="3" t="str">
        <v/>
      </c>
      <c r="AJ15" s="3" t="str">
        <v/>
      </c>
      <c r="AK15" s="3" t="str">
        <v/>
      </c>
      <c r="AL15" s="3" t="str">
        <v/>
      </c>
      <c r="AM15" s="3" t="str">
        <v/>
      </c>
      <c r="AN15" s="3" t="str">
        <v/>
      </c>
      <c r="AP15" s="3" t="s">
        <v>455</v>
      </c>
      <c r="AR15" s="3" t="s">
        <v>160</v>
      </c>
      <c r="AT15" s="3" t="s">
        <v>457</v>
      </c>
      <c r="BC15" s="21"/>
    </row>
    <row r="16" spans="1:56" ht="5.0999999999999996" customHeight="1" x14ac:dyDescent="0.3">
      <c r="C16" s="188"/>
      <c r="G16" s="132"/>
      <c r="H16" s="132"/>
      <c r="I16" s="132"/>
      <c r="BC16" s="21"/>
    </row>
    <row r="17" spans="1:55" ht="20.100000000000001" customHeight="1" x14ac:dyDescent="0.3">
      <c r="C17" s="188"/>
      <c r="G17" s="132"/>
      <c r="H17" s="65" t="s">
        <v>593</v>
      </c>
      <c r="I17" s="1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32"/>
      <c r="AH17" s="232"/>
      <c r="AI17" s="232"/>
      <c r="AJ17" s="232"/>
      <c r="AK17" s="232"/>
      <c r="AL17" s="232"/>
      <c r="AM17" s="232"/>
      <c r="AN17" s="232"/>
      <c r="BC17" s="21"/>
    </row>
    <row r="18" spans="1:55" ht="5.0999999999999996" customHeight="1" thickBot="1" x14ac:dyDescent="0.35">
      <c r="A18" s="148" t="str">
        <f t="shared" ref="A18:A81" si="2">IF(AND(HLOOKUP(C18,RowRangeVis_Lookup,2,FALSE),B18),"","H")</f>
        <v/>
      </c>
      <c r="B18" s="135" t="b">
        <v>1</v>
      </c>
      <c r="C18" s="188" t="s">
        <v>385</v>
      </c>
      <c r="BC18" s="21"/>
    </row>
    <row r="19" spans="1:55" ht="24.9" customHeight="1" thickBot="1" x14ac:dyDescent="0.35">
      <c r="A19" s="148" t="str">
        <f t="shared" si="2"/>
        <v/>
      </c>
      <c r="B19" s="135" t="b">
        <v>1</v>
      </c>
      <c r="C19" s="188" t="s">
        <v>385</v>
      </c>
      <c r="F19" s="6" t="s">
        <v>531</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C19" s="21"/>
    </row>
    <row r="20" spans="1:55" ht="9.9" customHeight="1" x14ac:dyDescent="0.3">
      <c r="A20" s="148" t="str">
        <f t="shared" si="2"/>
        <v/>
      </c>
      <c r="B20" s="135" t="b">
        <v>1</v>
      </c>
      <c r="C20" s="188" t="s">
        <v>385</v>
      </c>
      <c r="BC20" s="21"/>
    </row>
    <row r="21" spans="1:55" ht="30" customHeight="1" x14ac:dyDescent="0.3">
      <c r="A21" s="148" t="str">
        <f t="shared" si="2"/>
        <v/>
      </c>
      <c r="B21" s="135" t="b">
        <v>1</v>
      </c>
      <c r="C21" s="188" t="s">
        <v>385</v>
      </c>
      <c r="G21" s="136"/>
      <c r="H21" s="138" t="s">
        <v>594</v>
      </c>
      <c r="I21" s="140"/>
      <c r="K21" s="129">
        <f t="shared" ref="K21:AN21" si="3">IF(View_1_Selected="QCR",K254,K40)</f>
        <v>0</v>
      </c>
      <c r="L21" s="129">
        <f t="shared" si="3"/>
        <v>0</v>
      </c>
      <c r="M21" s="129">
        <f t="shared" si="3"/>
        <v>0</v>
      </c>
      <c r="N21" s="129">
        <f t="shared" si="3"/>
        <v>0</v>
      </c>
      <c r="O21" s="129">
        <f t="shared" si="3"/>
        <v>0</v>
      </c>
      <c r="P21" s="129">
        <f t="shared" si="3"/>
        <v>0</v>
      </c>
      <c r="Q21" s="129">
        <f t="shared" si="3"/>
        <v>0</v>
      </c>
      <c r="R21" s="129">
        <f t="shared" si="3"/>
        <v>0</v>
      </c>
      <c r="S21" s="129">
        <f t="shared" si="3"/>
        <v>0</v>
      </c>
      <c r="T21" s="129">
        <f t="shared" si="3"/>
        <v>0</v>
      </c>
      <c r="U21" s="129">
        <f t="shared" si="3"/>
        <v>0</v>
      </c>
      <c r="V21" s="129">
        <f t="shared" si="3"/>
        <v>0</v>
      </c>
      <c r="W21" s="129">
        <f t="shared" si="3"/>
        <v>0</v>
      </c>
      <c r="X21" s="129">
        <f t="shared" si="3"/>
        <v>0</v>
      </c>
      <c r="Y21" s="129">
        <f t="shared" si="3"/>
        <v>0</v>
      </c>
      <c r="Z21" s="129">
        <f t="shared" si="3"/>
        <v>0</v>
      </c>
      <c r="AA21" s="129">
        <f t="shared" si="3"/>
        <v>0</v>
      </c>
      <c r="AB21" s="129">
        <f t="shared" si="3"/>
        <v>0</v>
      </c>
      <c r="AC21" s="129">
        <f t="shared" si="3"/>
        <v>0</v>
      </c>
      <c r="AD21" s="129">
        <f t="shared" si="3"/>
        <v>0</v>
      </c>
      <c r="AE21" s="129">
        <f t="shared" si="3"/>
        <v>0</v>
      </c>
      <c r="AF21" s="129">
        <f t="shared" si="3"/>
        <v>0</v>
      </c>
      <c r="AG21" s="129">
        <f t="shared" si="3"/>
        <v>0</v>
      </c>
      <c r="AH21" s="129">
        <f t="shared" si="3"/>
        <v>0</v>
      </c>
      <c r="AI21" s="129">
        <f t="shared" si="3"/>
        <v>0</v>
      </c>
      <c r="AJ21" s="129">
        <f t="shared" si="3"/>
        <v>0</v>
      </c>
      <c r="AK21" s="129">
        <f t="shared" si="3"/>
        <v>0</v>
      </c>
      <c r="AL21" s="129">
        <f t="shared" si="3"/>
        <v>0</v>
      </c>
      <c r="AM21" s="129">
        <f t="shared" si="3"/>
        <v>0</v>
      </c>
      <c r="AN21" s="129">
        <f t="shared" si="3"/>
        <v>0</v>
      </c>
      <c r="AP21" s="129">
        <f>IF(View_1_Selected="QCR",AP254,AP40)</f>
        <v>0</v>
      </c>
      <c r="AR21" s="129">
        <f>SUM(K21:AP21)</f>
        <v>0</v>
      </c>
      <c r="AT21" s="9" t="s">
        <v>458</v>
      </c>
      <c r="BC21" s="21"/>
    </row>
    <row r="22" spans="1:55" ht="20.100000000000001" customHeight="1" x14ac:dyDescent="0.3">
      <c r="A22" s="148" t="str">
        <f t="shared" si="2"/>
        <v/>
      </c>
      <c r="B22" s="135" t="b">
        <v>1</v>
      </c>
      <c r="C22" s="188" t="s">
        <v>385</v>
      </c>
      <c r="G22" s="136"/>
      <c r="H22" s="139" t="s">
        <v>595</v>
      </c>
      <c r="I22" s="141"/>
      <c r="K22" s="117"/>
      <c r="L22" s="187"/>
      <c r="M22" s="187"/>
      <c r="N22" s="187"/>
      <c r="O22" s="187"/>
      <c r="P22" s="187"/>
      <c r="Q22" s="187"/>
      <c r="R22" s="187"/>
      <c r="S22" s="187"/>
      <c r="T22" s="117"/>
      <c r="U22" s="117"/>
      <c r="V22" s="117"/>
      <c r="W22" s="117"/>
      <c r="X22" s="117"/>
      <c r="Y22" s="117"/>
      <c r="Z22" s="117"/>
      <c r="AA22" s="117"/>
      <c r="AB22" s="117"/>
      <c r="AC22" s="117"/>
      <c r="AD22" s="117"/>
      <c r="AE22" s="117"/>
      <c r="AF22" s="117"/>
      <c r="AG22" s="117"/>
      <c r="AH22" s="117"/>
      <c r="AI22" s="117"/>
      <c r="AJ22" s="117"/>
      <c r="AK22" s="117"/>
      <c r="AL22" s="117"/>
      <c r="AM22" s="117"/>
      <c r="AN22" s="117"/>
      <c r="AP22" s="117"/>
      <c r="AR22" s="128">
        <f>SUM(K22:AP22)</f>
        <v>0</v>
      </c>
      <c r="AT22" s="151" t="str">
        <f>IF($AR$24=0,"",AR22/$AR$24)</f>
        <v/>
      </c>
      <c r="BC22" s="21"/>
    </row>
    <row r="23" spans="1:55" ht="5.0999999999999996" customHeight="1" x14ac:dyDescent="0.3">
      <c r="A23" s="148" t="str">
        <f t="shared" si="2"/>
        <v/>
      </c>
      <c r="B23" s="135" t="b">
        <v>1</v>
      </c>
      <c r="C23" s="188" t="s">
        <v>385</v>
      </c>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U23" s="136"/>
      <c r="BC23" s="21"/>
    </row>
    <row r="24" spans="1:55" ht="30" customHeight="1" x14ac:dyDescent="0.3">
      <c r="A24" s="148" t="str">
        <f t="shared" si="2"/>
        <v/>
      </c>
      <c r="B24" s="135" t="b">
        <v>1</v>
      </c>
      <c r="C24" s="188" t="s">
        <v>385</v>
      </c>
      <c r="G24" s="136"/>
      <c r="H24" s="142" t="s">
        <v>384</v>
      </c>
      <c r="I24" s="143"/>
      <c r="K24" s="137">
        <f t="shared" ref="K24:AP24" si="4">K21+K22</f>
        <v>0</v>
      </c>
      <c r="L24" s="137">
        <f t="shared" si="4"/>
        <v>0</v>
      </c>
      <c r="M24" s="137">
        <f t="shared" si="4"/>
        <v>0</v>
      </c>
      <c r="N24" s="137">
        <f t="shared" si="4"/>
        <v>0</v>
      </c>
      <c r="O24" s="137">
        <f t="shared" si="4"/>
        <v>0</v>
      </c>
      <c r="P24" s="137">
        <f t="shared" si="4"/>
        <v>0</v>
      </c>
      <c r="Q24" s="137">
        <f t="shared" si="4"/>
        <v>0</v>
      </c>
      <c r="R24" s="137">
        <f t="shared" si="4"/>
        <v>0</v>
      </c>
      <c r="S24" s="137">
        <f t="shared" si="4"/>
        <v>0</v>
      </c>
      <c r="T24" s="137">
        <f t="shared" si="4"/>
        <v>0</v>
      </c>
      <c r="U24" s="137">
        <f t="shared" si="4"/>
        <v>0</v>
      </c>
      <c r="V24" s="137">
        <f t="shared" si="4"/>
        <v>0</v>
      </c>
      <c r="W24" s="137">
        <f t="shared" si="4"/>
        <v>0</v>
      </c>
      <c r="X24" s="137">
        <f t="shared" si="4"/>
        <v>0</v>
      </c>
      <c r="Y24" s="137">
        <f t="shared" si="4"/>
        <v>0</v>
      </c>
      <c r="Z24" s="137">
        <f t="shared" si="4"/>
        <v>0</v>
      </c>
      <c r="AA24" s="137">
        <f t="shared" si="4"/>
        <v>0</v>
      </c>
      <c r="AB24" s="137">
        <f t="shared" si="4"/>
        <v>0</v>
      </c>
      <c r="AC24" s="137">
        <f t="shared" si="4"/>
        <v>0</v>
      </c>
      <c r="AD24" s="137">
        <f t="shared" si="4"/>
        <v>0</v>
      </c>
      <c r="AE24" s="137">
        <f t="shared" si="4"/>
        <v>0</v>
      </c>
      <c r="AF24" s="137">
        <f t="shared" si="4"/>
        <v>0</v>
      </c>
      <c r="AG24" s="137">
        <f t="shared" si="4"/>
        <v>0</v>
      </c>
      <c r="AH24" s="137">
        <f t="shared" si="4"/>
        <v>0</v>
      </c>
      <c r="AI24" s="137">
        <f t="shared" si="4"/>
        <v>0</v>
      </c>
      <c r="AJ24" s="137">
        <f t="shared" si="4"/>
        <v>0</v>
      </c>
      <c r="AK24" s="137">
        <f t="shared" si="4"/>
        <v>0</v>
      </c>
      <c r="AL24" s="137">
        <f t="shared" si="4"/>
        <v>0</v>
      </c>
      <c r="AM24" s="137">
        <f t="shared" si="4"/>
        <v>0</v>
      </c>
      <c r="AN24" s="137">
        <f>AN21+AN22</f>
        <v>0</v>
      </c>
      <c r="AP24" s="137">
        <f t="shared" si="4"/>
        <v>0</v>
      </c>
      <c r="AR24" s="137">
        <f>SUM(K24:AP24)</f>
        <v>0</v>
      </c>
      <c r="AT24" s="9" t="s">
        <v>458</v>
      </c>
      <c r="BC24" s="21"/>
    </row>
    <row r="25" spans="1:55" ht="5.0999999999999996" customHeight="1" x14ac:dyDescent="0.3">
      <c r="A25" s="148" t="str">
        <f t="shared" si="2"/>
        <v/>
      </c>
      <c r="B25" s="135" t="b">
        <v>1</v>
      </c>
      <c r="C25" s="188" t="s">
        <v>385</v>
      </c>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U25" s="136"/>
      <c r="BC25" s="21"/>
    </row>
    <row r="26" spans="1:55" ht="20.100000000000001" customHeight="1" x14ac:dyDescent="0.3">
      <c r="A26" s="148" t="str">
        <f t="shared" si="2"/>
        <v/>
      </c>
      <c r="B26" s="135" t="b">
        <v>1</v>
      </c>
      <c r="C26" s="188" t="s">
        <v>385</v>
      </c>
      <c r="G26" s="136"/>
      <c r="H26" s="139" t="s">
        <v>465</v>
      </c>
      <c r="I26" s="141"/>
      <c r="K26" s="117"/>
      <c r="L26" s="187"/>
      <c r="M26" s="187"/>
      <c r="N26" s="187"/>
      <c r="O26" s="187"/>
      <c r="P26" s="187"/>
      <c r="Q26" s="187"/>
      <c r="R26" s="187"/>
      <c r="S26" s="187"/>
      <c r="T26" s="117"/>
      <c r="U26" s="117"/>
      <c r="V26" s="117"/>
      <c r="W26" s="117"/>
      <c r="X26" s="117"/>
      <c r="Y26" s="117"/>
      <c r="Z26" s="117"/>
      <c r="AA26" s="117"/>
      <c r="AB26" s="117"/>
      <c r="AC26" s="117"/>
      <c r="AD26" s="117"/>
      <c r="AE26" s="117"/>
      <c r="AF26" s="117"/>
      <c r="AG26" s="117"/>
      <c r="AH26" s="117"/>
      <c r="AI26" s="117"/>
      <c r="AJ26" s="117"/>
      <c r="AK26" s="117"/>
      <c r="AL26" s="117"/>
      <c r="AM26" s="117"/>
      <c r="AN26" s="117"/>
      <c r="AP26" s="117"/>
      <c r="AR26" s="128">
        <f>SUM(K26:AP26)</f>
        <v>0</v>
      </c>
      <c r="AT26" s="151" t="str">
        <f>IF($AR$24=0,"",AR26/$AR$24)</f>
        <v/>
      </c>
      <c r="BC26" s="21"/>
    </row>
    <row r="27" spans="1:55" ht="5.0999999999999996" customHeight="1" x14ac:dyDescent="0.3">
      <c r="A27" s="148" t="str">
        <f t="shared" si="2"/>
        <v/>
      </c>
      <c r="B27" s="135" t="b">
        <v>1</v>
      </c>
      <c r="C27" s="188" t="s">
        <v>385</v>
      </c>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U27" s="136"/>
      <c r="BC27" s="21"/>
    </row>
    <row r="28" spans="1:55" ht="30" customHeight="1" x14ac:dyDescent="0.3">
      <c r="A28" s="148" t="str">
        <f t="shared" si="2"/>
        <v/>
      </c>
      <c r="B28" s="135" t="b">
        <v>1</v>
      </c>
      <c r="C28" s="188" t="s">
        <v>385</v>
      </c>
      <c r="G28" s="136"/>
      <c r="H28" s="144" t="s">
        <v>466</v>
      </c>
      <c r="I28" s="143"/>
      <c r="K28" s="137">
        <f t="shared" ref="K28:AP28" si="5">K24+K26</f>
        <v>0</v>
      </c>
      <c r="L28" s="137">
        <f t="shared" si="5"/>
        <v>0</v>
      </c>
      <c r="M28" s="137">
        <f t="shared" si="5"/>
        <v>0</v>
      </c>
      <c r="N28" s="137">
        <f t="shared" si="5"/>
        <v>0</v>
      </c>
      <c r="O28" s="137">
        <f t="shared" si="5"/>
        <v>0</v>
      </c>
      <c r="P28" s="137">
        <f t="shared" si="5"/>
        <v>0</v>
      </c>
      <c r="Q28" s="137">
        <f t="shared" si="5"/>
        <v>0</v>
      </c>
      <c r="R28" s="137">
        <f t="shared" si="5"/>
        <v>0</v>
      </c>
      <c r="S28" s="137">
        <f t="shared" si="5"/>
        <v>0</v>
      </c>
      <c r="T28" s="137">
        <f t="shared" si="5"/>
        <v>0</v>
      </c>
      <c r="U28" s="137">
        <f t="shared" si="5"/>
        <v>0</v>
      </c>
      <c r="V28" s="137">
        <f t="shared" si="5"/>
        <v>0</v>
      </c>
      <c r="W28" s="137">
        <f t="shared" si="5"/>
        <v>0</v>
      </c>
      <c r="X28" s="137">
        <f t="shared" si="5"/>
        <v>0</v>
      </c>
      <c r="Y28" s="137">
        <f t="shared" si="5"/>
        <v>0</v>
      </c>
      <c r="Z28" s="137">
        <f t="shared" si="5"/>
        <v>0</v>
      </c>
      <c r="AA28" s="137">
        <f t="shared" si="5"/>
        <v>0</v>
      </c>
      <c r="AB28" s="137">
        <f t="shared" si="5"/>
        <v>0</v>
      </c>
      <c r="AC28" s="137">
        <f t="shared" si="5"/>
        <v>0</v>
      </c>
      <c r="AD28" s="137">
        <f t="shared" si="5"/>
        <v>0</v>
      </c>
      <c r="AE28" s="137">
        <f t="shared" si="5"/>
        <v>0</v>
      </c>
      <c r="AF28" s="137">
        <f t="shared" si="5"/>
        <v>0</v>
      </c>
      <c r="AG28" s="137">
        <f t="shared" si="5"/>
        <v>0</v>
      </c>
      <c r="AH28" s="137">
        <f t="shared" si="5"/>
        <v>0</v>
      </c>
      <c r="AI28" s="137">
        <f t="shared" si="5"/>
        <v>0</v>
      </c>
      <c r="AJ28" s="137">
        <f t="shared" si="5"/>
        <v>0</v>
      </c>
      <c r="AK28" s="137">
        <f t="shared" si="5"/>
        <v>0</v>
      </c>
      <c r="AL28" s="137">
        <f t="shared" si="5"/>
        <v>0</v>
      </c>
      <c r="AM28" s="137">
        <f t="shared" si="5"/>
        <v>0</v>
      </c>
      <c r="AN28" s="137">
        <f>AN24+AN26</f>
        <v>0</v>
      </c>
      <c r="AP28" s="137">
        <f t="shared" si="5"/>
        <v>0</v>
      </c>
      <c r="AR28" s="137">
        <f>SUM(K28:AP28)</f>
        <v>0</v>
      </c>
      <c r="AT28" s="9" t="s">
        <v>458</v>
      </c>
      <c r="BC28" s="21"/>
    </row>
    <row r="29" spans="1:55" ht="5.0999999999999996" customHeight="1" x14ac:dyDescent="0.3">
      <c r="A29" s="148" t="str">
        <f t="shared" si="2"/>
        <v/>
      </c>
      <c r="B29" s="135" t="b">
        <v>1</v>
      </c>
      <c r="C29" s="188" t="s">
        <v>385</v>
      </c>
      <c r="G29" s="136"/>
      <c r="H29" s="136"/>
      <c r="I29" s="136"/>
      <c r="J29" s="136"/>
      <c r="K29" s="136"/>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U29" s="136"/>
      <c r="BC29" s="21"/>
    </row>
    <row r="30" spans="1:55" ht="20.100000000000001" customHeight="1" x14ac:dyDescent="0.3">
      <c r="A30" s="148" t="str">
        <f t="shared" si="2"/>
        <v/>
      </c>
      <c r="B30" s="135" t="b">
        <v>1</v>
      </c>
      <c r="C30" s="188" t="s">
        <v>385</v>
      </c>
      <c r="G30" s="136"/>
      <c r="H30" s="139" t="s">
        <v>467</v>
      </c>
      <c r="I30" s="141"/>
      <c r="K30" s="117"/>
      <c r="L30" s="187"/>
      <c r="M30" s="187"/>
      <c r="N30" s="187"/>
      <c r="O30" s="187"/>
      <c r="P30" s="187"/>
      <c r="Q30" s="187"/>
      <c r="R30" s="187"/>
      <c r="S30" s="187"/>
      <c r="T30" s="117"/>
      <c r="U30" s="117"/>
      <c r="V30" s="117"/>
      <c r="W30" s="117"/>
      <c r="X30" s="117"/>
      <c r="Y30" s="117"/>
      <c r="Z30" s="117"/>
      <c r="AA30" s="117"/>
      <c r="AB30" s="117"/>
      <c r="AC30" s="117"/>
      <c r="AD30" s="117"/>
      <c r="AE30" s="117"/>
      <c r="AF30" s="117"/>
      <c r="AG30" s="117"/>
      <c r="AH30" s="117"/>
      <c r="AI30" s="117"/>
      <c r="AJ30" s="117"/>
      <c r="AK30" s="117"/>
      <c r="AL30" s="117"/>
      <c r="AM30" s="117"/>
      <c r="AN30" s="117"/>
      <c r="AP30" s="117"/>
      <c r="AR30" s="128">
        <f>SUM(K30:AP30)</f>
        <v>0</v>
      </c>
      <c r="AT30" s="151" t="str">
        <f>IF($AR$24=0,"",AR30/$AR$24)</f>
        <v/>
      </c>
      <c r="BC30" s="21"/>
    </row>
    <row r="31" spans="1:55" ht="5.0999999999999996" customHeight="1" x14ac:dyDescent="0.3">
      <c r="A31" s="148" t="str">
        <f t="shared" si="2"/>
        <v/>
      </c>
      <c r="B31" s="135" t="b">
        <v>1</v>
      </c>
      <c r="C31" s="188" t="s">
        <v>385</v>
      </c>
      <c r="G31" s="136"/>
      <c r="H31" s="136"/>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U31" s="136"/>
      <c r="BC31" s="21"/>
    </row>
    <row r="32" spans="1:55" ht="30" customHeight="1" x14ac:dyDescent="0.3">
      <c r="A32" s="148" t="str">
        <f t="shared" si="2"/>
        <v/>
      </c>
      <c r="B32" s="135" t="b">
        <v>1</v>
      </c>
      <c r="C32" s="188" t="s">
        <v>385</v>
      </c>
      <c r="G32" s="136"/>
      <c r="H32" s="144" t="s">
        <v>468</v>
      </c>
      <c r="I32" s="143"/>
      <c r="K32" s="137">
        <f t="shared" ref="K32:AM32" si="6">K28+K30</f>
        <v>0</v>
      </c>
      <c r="L32" s="137">
        <f t="shared" si="6"/>
        <v>0</v>
      </c>
      <c r="M32" s="137">
        <f t="shared" si="6"/>
        <v>0</v>
      </c>
      <c r="N32" s="137">
        <f t="shared" si="6"/>
        <v>0</v>
      </c>
      <c r="O32" s="137">
        <f t="shared" si="6"/>
        <v>0</v>
      </c>
      <c r="P32" s="137">
        <f t="shared" si="6"/>
        <v>0</v>
      </c>
      <c r="Q32" s="137">
        <f t="shared" si="6"/>
        <v>0</v>
      </c>
      <c r="R32" s="137">
        <f t="shared" si="6"/>
        <v>0</v>
      </c>
      <c r="S32" s="137">
        <f t="shared" si="6"/>
        <v>0</v>
      </c>
      <c r="T32" s="137">
        <f t="shared" si="6"/>
        <v>0</v>
      </c>
      <c r="U32" s="137">
        <f t="shared" si="6"/>
        <v>0</v>
      </c>
      <c r="V32" s="137">
        <f t="shared" si="6"/>
        <v>0</v>
      </c>
      <c r="W32" s="137">
        <f t="shared" si="6"/>
        <v>0</v>
      </c>
      <c r="X32" s="137">
        <f t="shared" si="6"/>
        <v>0</v>
      </c>
      <c r="Y32" s="137">
        <f t="shared" si="6"/>
        <v>0</v>
      </c>
      <c r="Z32" s="137">
        <f t="shared" si="6"/>
        <v>0</v>
      </c>
      <c r="AA32" s="137">
        <f t="shared" si="6"/>
        <v>0</v>
      </c>
      <c r="AB32" s="137">
        <f t="shared" si="6"/>
        <v>0</v>
      </c>
      <c r="AC32" s="137">
        <f t="shared" si="6"/>
        <v>0</v>
      </c>
      <c r="AD32" s="137">
        <f t="shared" si="6"/>
        <v>0</v>
      </c>
      <c r="AE32" s="137">
        <f t="shared" si="6"/>
        <v>0</v>
      </c>
      <c r="AF32" s="137">
        <f t="shared" si="6"/>
        <v>0</v>
      </c>
      <c r="AG32" s="137">
        <f t="shared" si="6"/>
        <v>0</v>
      </c>
      <c r="AH32" s="137">
        <f t="shared" si="6"/>
        <v>0</v>
      </c>
      <c r="AI32" s="137">
        <f t="shared" si="6"/>
        <v>0</v>
      </c>
      <c r="AJ32" s="137">
        <f t="shared" si="6"/>
        <v>0</v>
      </c>
      <c r="AK32" s="137">
        <f t="shared" si="6"/>
        <v>0</v>
      </c>
      <c r="AL32" s="137">
        <f t="shared" si="6"/>
        <v>0</v>
      </c>
      <c r="AM32" s="137">
        <f t="shared" si="6"/>
        <v>0</v>
      </c>
      <c r="AN32" s="137">
        <f>AN28+AN30</f>
        <v>0</v>
      </c>
      <c r="AP32" s="137">
        <f>AP28+AP30</f>
        <v>0</v>
      </c>
      <c r="AR32" s="137">
        <f>SUM(K32:AP32)</f>
        <v>0</v>
      </c>
      <c r="AT32" s="9" t="s">
        <v>458</v>
      </c>
      <c r="BC32" s="21"/>
    </row>
    <row r="33" spans="1:55" ht="9.9" customHeight="1" x14ac:dyDescent="0.3">
      <c r="A33" s="148" t="str">
        <f t="shared" si="2"/>
        <v/>
      </c>
      <c r="B33" s="135" t="b">
        <v>1</v>
      </c>
      <c r="C33" s="188" t="s">
        <v>385</v>
      </c>
      <c r="G33" s="136"/>
      <c r="H33" s="136"/>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36"/>
      <c r="AT33" s="136"/>
      <c r="AU33" s="136"/>
      <c r="AV33" s="136"/>
      <c r="AW33" s="136"/>
      <c r="AX33" s="136"/>
      <c r="AY33" s="136"/>
      <c r="AZ33" s="136"/>
      <c r="BC33" s="21"/>
    </row>
    <row r="34" spans="1:55" ht="20.100000000000001" customHeight="1" x14ac:dyDescent="0.3">
      <c r="A34" s="148" t="str">
        <f t="shared" si="2"/>
        <v/>
      </c>
      <c r="B34" s="135" t="b">
        <v>1</v>
      </c>
      <c r="C34" s="188" t="s">
        <v>385</v>
      </c>
      <c r="G34" s="348" t="s">
        <v>453</v>
      </c>
      <c r="H34" s="348"/>
      <c r="I34" s="348"/>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C34" s="21"/>
    </row>
    <row r="35" spans="1:55" ht="30" customHeight="1" x14ac:dyDescent="0.3">
      <c r="A35" s="148" t="str">
        <f t="shared" si="2"/>
        <v/>
      </c>
      <c r="B35" s="135" t="b">
        <v>1</v>
      </c>
      <c r="C35" s="188" t="s">
        <v>385</v>
      </c>
      <c r="G35" s="326" t="s">
        <v>452</v>
      </c>
      <c r="H35" s="326"/>
      <c r="I35" s="326"/>
      <c r="J35" s="326"/>
      <c r="K35" s="326"/>
      <c r="L35" s="326"/>
      <c r="M35" s="326"/>
      <c r="N35" s="326"/>
      <c r="O35" s="326"/>
      <c r="P35" s="326"/>
      <c r="Q35" s="326"/>
      <c r="R35" s="326"/>
      <c r="S35" s="326"/>
      <c r="T35" s="326"/>
      <c r="U35" s="326"/>
      <c r="V35" s="326"/>
      <c r="W35" s="326"/>
      <c r="X35" s="326"/>
      <c r="Y35" s="326"/>
      <c r="Z35" s="326"/>
      <c r="AA35" s="326"/>
      <c r="AB35" s="326"/>
      <c r="AC35" s="326"/>
      <c r="AD35" s="326"/>
      <c r="AE35" s="326"/>
      <c r="AF35" s="326"/>
      <c r="AG35" s="326"/>
      <c r="AH35" s="326"/>
      <c r="AI35" s="326"/>
      <c r="AJ35" s="326"/>
      <c r="AK35" s="326"/>
      <c r="AL35" s="326"/>
      <c r="AM35" s="326"/>
      <c r="AN35" s="326"/>
      <c r="AO35" s="326"/>
      <c r="AP35" s="326"/>
      <c r="AQ35" s="326"/>
      <c r="AR35" s="326"/>
      <c r="AS35" s="326"/>
      <c r="AT35" s="326"/>
      <c r="AU35" s="136"/>
      <c r="AV35" s="136"/>
      <c r="AW35" s="136"/>
      <c r="AX35" s="136"/>
      <c r="AY35" s="136"/>
      <c r="AZ35" s="136"/>
      <c r="BC35" s="21"/>
    </row>
    <row r="36" spans="1:55" ht="20.100000000000001" customHeight="1" thickBot="1" x14ac:dyDescent="0.35">
      <c r="A36" s="148" t="str">
        <f t="shared" si="2"/>
        <v/>
      </c>
      <c r="B36" s="135" t="b">
        <v>1</v>
      </c>
      <c r="C36" s="188" t="s">
        <v>385</v>
      </c>
      <c r="BC36" s="21"/>
    </row>
    <row r="37" spans="1:55" ht="24.9" customHeight="1" thickBot="1" x14ac:dyDescent="0.35">
      <c r="A37" s="149" t="str">
        <f t="shared" si="2"/>
        <v/>
      </c>
      <c r="B37" s="135" t="b">
        <v>1</v>
      </c>
      <c r="C37" s="188" t="s">
        <v>386</v>
      </c>
      <c r="F37" s="6" t="s">
        <v>591</v>
      </c>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C37" s="21"/>
    </row>
    <row r="38" spans="1:55" ht="9.9" customHeight="1" x14ac:dyDescent="0.3">
      <c r="A38" s="149" t="str">
        <f t="shared" si="2"/>
        <v/>
      </c>
      <c r="B38" s="135" t="b">
        <v>1</v>
      </c>
      <c r="C38" s="188" t="s">
        <v>386</v>
      </c>
      <c r="BC38" s="21"/>
    </row>
    <row r="39" spans="1:55" ht="20.100000000000001" customHeight="1" x14ac:dyDescent="0.3">
      <c r="A39" s="149" t="str">
        <f t="shared" si="2"/>
        <v/>
      </c>
      <c r="B39" s="135" t="b">
        <v>1</v>
      </c>
      <c r="C39" s="188" t="s">
        <v>386</v>
      </c>
      <c r="H39" s="132"/>
      <c r="I39" s="231" t="s">
        <v>590</v>
      </c>
      <c r="K39" s="11" t="str">
        <f>IF(K$2,IF(K40=K147,"OK","Error"),"")</f>
        <v/>
      </c>
      <c r="L39" s="11" t="str">
        <f t="shared" ref="L39:AP39" si="7">IF(L$2,IF(L40=L147,"OK","Error"),"")</f>
        <v/>
      </c>
      <c r="M39" s="11" t="str">
        <f t="shared" si="7"/>
        <v/>
      </c>
      <c r="N39" s="11" t="str">
        <f t="shared" si="7"/>
        <v/>
      </c>
      <c r="O39" s="11" t="str">
        <f t="shared" si="7"/>
        <v/>
      </c>
      <c r="P39" s="11" t="str">
        <f t="shared" si="7"/>
        <v/>
      </c>
      <c r="Q39" s="11" t="str">
        <f t="shared" si="7"/>
        <v/>
      </c>
      <c r="R39" s="11" t="str">
        <f t="shared" si="7"/>
        <v/>
      </c>
      <c r="S39" s="11" t="str">
        <f t="shared" si="7"/>
        <v/>
      </c>
      <c r="T39" s="11" t="str">
        <f t="shared" si="7"/>
        <v/>
      </c>
      <c r="U39" s="11" t="str">
        <f t="shared" si="7"/>
        <v/>
      </c>
      <c r="V39" s="11" t="str">
        <f t="shared" si="7"/>
        <v/>
      </c>
      <c r="W39" s="11" t="str">
        <f t="shared" si="7"/>
        <v/>
      </c>
      <c r="X39" s="11" t="str">
        <f t="shared" si="7"/>
        <v/>
      </c>
      <c r="Y39" s="11" t="str">
        <f t="shared" si="7"/>
        <v/>
      </c>
      <c r="Z39" s="11" t="str">
        <f t="shared" si="7"/>
        <v/>
      </c>
      <c r="AA39" s="11" t="str">
        <f t="shared" si="7"/>
        <v/>
      </c>
      <c r="AB39" s="11" t="str">
        <f t="shared" si="7"/>
        <v/>
      </c>
      <c r="AC39" s="11" t="str">
        <f t="shared" si="7"/>
        <v/>
      </c>
      <c r="AD39" s="11" t="str">
        <f t="shared" si="7"/>
        <v/>
      </c>
      <c r="AE39" s="11" t="str">
        <f t="shared" si="7"/>
        <v/>
      </c>
      <c r="AF39" s="11" t="str">
        <f t="shared" si="7"/>
        <v/>
      </c>
      <c r="AG39" s="11" t="str">
        <f t="shared" si="7"/>
        <v/>
      </c>
      <c r="AH39" s="11" t="str">
        <f t="shared" si="7"/>
        <v/>
      </c>
      <c r="AI39" s="11" t="str">
        <f t="shared" si="7"/>
        <v/>
      </c>
      <c r="AJ39" s="11" t="str">
        <f t="shared" si="7"/>
        <v/>
      </c>
      <c r="AK39" s="11" t="str">
        <f t="shared" si="7"/>
        <v/>
      </c>
      <c r="AL39" s="11" t="str">
        <f t="shared" si="7"/>
        <v/>
      </c>
      <c r="AM39" s="11" t="str">
        <f t="shared" si="7"/>
        <v/>
      </c>
      <c r="AN39" s="11" t="str">
        <f t="shared" si="7"/>
        <v/>
      </c>
      <c r="AP39" s="11" t="str">
        <f t="shared" si="7"/>
        <v>OK</v>
      </c>
      <c r="AT39" s="11" t="str">
        <f>IF(AT$2,IF(AT40=AT147,"OK","Error"),"")</f>
        <v>OK</v>
      </c>
      <c r="AV39" s="216"/>
      <c r="AW39" s="217" t="s">
        <v>4</v>
      </c>
      <c r="AX39" s="218" t="s">
        <v>456</v>
      </c>
      <c r="AY39" s="218">
        <v>2</v>
      </c>
      <c r="AZ39" s="218">
        <v>3</v>
      </c>
      <c r="BC39" s="21"/>
    </row>
    <row r="40" spans="1:55" ht="20.100000000000001" hidden="1" customHeight="1" x14ac:dyDescent="0.3">
      <c r="A40" s="149" t="str">
        <f t="shared" si="2"/>
        <v>H</v>
      </c>
      <c r="B40" s="156" t="b">
        <f>OR(Rows_Switch="All",H40&lt;&gt;"")</f>
        <v>0</v>
      </c>
      <c r="C40" s="188" t="s">
        <v>386</v>
      </c>
      <c r="G40" s="219" t="str">
        <f>IF($AW40,INDEX('05_DPS_Input'!H$12:H$111,$AX40),"")</f>
        <v/>
      </c>
      <c r="H40" s="219" t="str">
        <f>IF($AW40,INDEX('05_DPS_Input'!I$12:I$111,$AX40),"")</f>
        <v/>
      </c>
      <c r="I40" s="227" t="str">
        <f>IF($AW40,INDEX('05_DPS_Input'!M$12:M$111,$AX40),"")</f>
        <v/>
      </c>
      <c r="J40" s="220"/>
      <c r="K40" s="221">
        <f t="shared" ref="K40:AN40" si="8">SUM(K148:K247)</f>
        <v>0</v>
      </c>
      <c r="L40" s="221">
        <f t="shared" si="8"/>
        <v>0</v>
      </c>
      <c r="M40" s="221">
        <f t="shared" si="8"/>
        <v>0</v>
      </c>
      <c r="N40" s="221">
        <f t="shared" si="8"/>
        <v>0</v>
      </c>
      <c r="O40" s="221">
        <f t="shared" si="8"/>
        <v>0</v>
      </c>
      <c r="P40" s="221">
        <f t="shared" si="8"/>
        <v>0</v>
      </c>
      <c r="Q40" s="221">
        <f t="shared" si="8"/>
        <v>0</v>
      </c>
      <c r="R40" s="221">
        <f t="shared" si="8"/>
        <v>0</v>
      </c>
      <c r="S40" s="221">
        <f t="shared" si="8"/>
        <v>0</v>
      </c>
      <c r="T40" s="221">
        <f t="shared" si="8"/>
        <v>0</v>
      </c>
      <c r="U40" s="221">
        <f t="shared" si="8"/>
        <v>0</v>
      </c>
      <c r="V40" s="221">
        <f t="shared" si="8"/>
        <v>0</v>
      </c>
      <c r="W40" s="221">
        <f t="shared" si="8"/>
        <v>0</v>
      </c>
      <c r="X40" s="221">
        <f t="shared" si="8"/>
        <v>0</v>
      </c>
      <c r="Y40" s="221">
        <f t="shared" si="8"/>
        <v>0</v>
      </c>
      <c r="Z40" s="221">
        <f t="shared" si="8"/>
        <v>0</v>
      </c>
      <c r="AA40" s="221">
        <f t="shared" si="8"/>
        <v>0</v>
      </c>
      <c r="AB40" s="221">
        <f t="shared" si="8"/>
        <v>0</v>
      </c>
      <c r="AC40" s="221">
        <f t="shared" si="8"/>
        <v>0</v>
      </c>
      <c r="AD40" s="221">
        <f t="shared" si="8"/>
        <v>0</v>
      </c>
      <c r="AE40" s="221">
        <f t="shared" si="8"/>
        <v>0</v>
      </c>
      <c r="AF40" s="221">
        <f t="shared" si="8"/>
        <v>0</v>
      </c>
      <c r="AG40" s="221">
        <f t="shared" si="8"/>
        <v>0</v>
      </c>
      <c r="AH40" s="221">
        <f t="shared" si="8"/>
        <v>0</v>
      </c>
      <c r="AI40" s="221">
        <f t="shared" si="8"/>
        <v>0</v>
      </c>
      <c r="AJ40" s="221">
        <f t="shared" si="8"/>
        <v>0</v>
      </c>
      <c r="AK40" s="221">
        <f t="shared" si="8"/>
        <v>0</v>
      </c>
      <c r="AL40" s="221">
        <f t="shared" si="8"/>
        <v>0</v>
      </c>
      <c r="AM40" s="221">
        <f t="shared" si="8"/>
        <v>0</v>
      </c>
      <c r="AN40" s="221">
        <f t="shared" si="8"/>
        <v>0</v>
      </c>
      <c r="AO40" s="224"/>
      <c r="AP40" s="221">
        <f>SUM(AP148:AP247)</f>
        <v>0</v>
      </c>
      <c r="AQ40" s="224"/>
      <c r="AR40" s="225">
        <f>SUM(K40:AP40)</f>
        <v>0</v>
      </c>
      <c r="AS40" s="224"/>
      <c r="AT40" s="221">
        <f>SUM(AT148:AT247)</f>
        <v>0</v>
      </c>
      <c r="AV40" s="214">
        <v>1</v>
      </c>
      <c r="AW40" s="215" t="b">
        <f t="shared" ref="AW40:AW103" si="9">AV40&lt;=DPSinput_CountRep</f>
        <v>0</v>
      </c>
      <c r="AX40" s="214" t="str">
        <f>IF(AW40,MATCH(AV40,'05_DPS_Input'!$AK$12:$AK$111,0),"")</f>
        <v/>
      </c>
      <c r="AY40" s="214"/>
      <c r="AZ40" s="214"/>
      <c r="BC40" s="21"/>
    </row>
    <row r="41" spans="1:55" ht="20.100000000000001" hidden="1" customHeight="1" x14ac:dyDescent="0.3">
      <c r="A41" s="149" t="str">
        <f t="shared" si="2"/>
        <v>H</v>
      </c>
      <c r="B41" s="156" t="b">
        <f t="shared" ref="B41:B104" si="10">OR(Rows_Switch="All",H41&lt;&gt;"")</f>
        <v>0</v>
      </c>
      <c r="C41" s="188" t="s">
        <v>386</v>
      </c>
      <c r="G41" s="226" t="str">
        <f>IF($AW41,INDEX('05_DPS_Input'!H$12:H$111,$AX41),"")</f>
        <v/>
      </c>
      <c r="H41" s="226" t="str">
        <f>IF($AW41,INDEX('05_DPS_Input'!I$12:I$111,$AX41),"")</f>
        <v/>
      </c>
      <c r="I41" s="228" t="str">
        <f>IF($AW41,INDEX('05_DPS_Input'!M$12:M$111,$AX41),"")</f>
        <v/>
      </c>
      <c r="J41" s="222"/>
      <c r="K41" s="223" t="str">
        <f t="shared" ref="K41:Z56" si="11">IF($I41=2,SUMIF($AY$148:$AY$247,$G41,K$148:K$247),IF($I41=3,SUMIF($AZ$148:$AZ$247,$G41,K$148:K$247),""))</f>
        <v/>
      </c>
      <c r="L41" s="223" t="str">
        <f t="shared" si="11"/>
        <v/>
      </c>
      <c r="M41" s="223" t="str">
        <f t="shared" si="11"/>
        <v/>
      </c>
      <c r="N41" s="223" t="str">
        <f t="shared" si="11"/>
        <v/>
      </c>
      <c r="O41" s="223" t="str">
        <f t="shared" si="11"/>
        <v/>
      </c>
      <c r="P41" s="223" t="str">
        <f t="shared" si="11"/>
        <v/>
      </c>
      <c r="Q41" s="223" t="str">
        <f t="shared" si="11"/>
        <v/>
      </c>
      <c r="R41" s="223" t="str">
        <f t="shared" si="11"/>
        <v/>
      </c>
      <c r="S41" s="223" t="str">
        <f t="shared" si="11"/>
        <v/>
      </c>
      <c r="T41" s="223" t="str">
        <f t="shared" si="11"/>
        <v/>
      </c>
      <c r="U41" s="223" t="str">
        <f t="shared" si="11"/>
        <v/>
      </c>
      <c r="V41" s="223" t="str">
        <f t="shared" si="11"/>
        <v/>
      </c>
      <c r="W41" s="223" t="str">
        <f t="shared" si="11"/>
        <v/>
      </c>
      <c r="X41" s="223" t="str">
        <f t="shared" si="11"/>
        <v/>
      </c>
      <c r="Y41" s="223" t="str">
        <f t="shared" si="11"/>
        <v/>
      </c>
      <c r="Z41" s="223" t="str">
        <f t="shared" si="11"/>
        <v/>
      </c>
      <c r="AA41" s="223" t="str">
        <f t="shared" ref="AA41:AN56" si="12">IF($I41=2,SUMIF($AY$148:$AY$247,$G41,AA$148:AA$247),IF($I41=3,SUMIF($AZ$148:$AZ$247,$G41,AA$148:AA$247),""))</f>
        <v/>
      </c>
      <c r="AB41" s="223" t="str">
        <f t="shared" si="12"/>
        <v/>
      </c>
      <c r="AC41" s="223" t="str">
        <f t="shared" si="12"/>
        <v/>
      </c>
      <c r="AD41" s="223" t="str">
        <f t="shared" si="12"/>
        <v/>
      </c>
      <c r="AE41" s="223" t="str">
        <f t="shared" si="12"/>
        <v/>
      </c>
      <c r="AF41" s="223" t="str">
        <f t="shared" si="12"/>
        <v/>
      </c>
      <c r="AG41" s="223" t="str">
        <f t="shared" si="12"/>
        <v/>
      </c>
      <c r="AH41" s="223" t="str">
        <f t="shared" si="12"/>
        <v/>
      </c>
      <c r="AI41" s="223" t="str">
        <f t="shared" si="12"/>
        <v/>
      </c>
      <c r="AJ41" s="223" t="str">
        <f t="shared" si="12"/>
        <v/>
      </c>
      <c r="AK41" s="223" t="str">
        <f t="shared" si="12"/>
        <v/>
      </c>
      <c r="AL41" s="223" t="str">
        <f t="shared" si="12"/>
        <v/>
      </c>
      <c r="AM41" s="223" t="str">
        <f t="shared" si="12"/>
        <v/>
      </c>
      <c r="AN41" s="223" t="str">
        <f t="shared" si="12"/>
        <v/>
      </c>
      <c r="AO41" s="222"/>
      <c r="AP41" s="223" t="str">
        <f t="shared" ref="AP41:AP104" si="13">IF($I41=2,SUMIF($AY$148:$AY$247,$G41,AP$148:AP$247),IF($I41=3,SUMIF($AZ$148:$AZ$247,$G41,AP$148:AP$247),""))</f>
        <v/>
      </c>
      <c r="AQ41" s="222"/>
      <c r="AR41" s="223">
        <f t="shared" ref="AR41:AR104" si="14">SUM(K41:AP41)</f>
        <v>0</v>
      </c>
      <c r="AS41" s="222"/>
      <c r="AT41" s="223" t="str">
        <f t="shared" ref="AT41:AT104" si="15">IF($I41=2,SUMIF($AY$148:$AY$247,$G41,AT$148:AT$247),IF($I41=3,SUMIF($AZ$148:$AZ$247,$G41,AT$148:AT$247),""))</f>
        <v/>
      </c>
      <c r="AV41" s="131">
        <v>2</v>
      </c>
      <c r="AW41" s="126" t="b">
        <f t="shared" si="9"/>
        <v>0</v>
      </c>
      <c r="AX41" s="214" t="str">
        <f>IF(AW41,MATCH(AV41,'05_DPS_Input'!$AK$12:$AK$111,0),"")</f>
        <v/>
      </c>
      <c r="AY41" s="131"/>
      <c r="AZ41" s="131"/>
      <c r="BC41" s="21"/>
    </row>
    <row r="42" spans="1:55" ht="20.100000000000001" hidden="1" customHeight="1" x14ac:dyDescent="0.3">
      <c r="A42" s="149" t="str">
        <f t="shared" si="2"/>
        <v>H</v>
      </c>
      <c r="B42" s="156" t="b">
        <f t="shared" si="10"/>
        <v>0</v>
      </c>
      <c r="C42" s="188" t="s">
        <v>386</v>
      </c>
      <c r="G42" s="226" t="str">
        <f>IF($AW42,INDEX('05_DPS_Input'!H$12:H$111,$AX42),"")</f>
        <v/>
      </c>
      <c r="H42" s="226" t="str">
        <f>IF($AW42,INDEX('05_DPS_Input'!I$12:I$111,$AX42),"")</f>
        <v/>
      </c>
      <c r="I42" s="228" t="str">
        <f>IF($AW42,INDEX('05_DPS_Input'!M$12:M$111,$AX42),"")</f>
        <v/>
      </c>
      <c r="J42" s="222"/>
      <c r="K42" s="223" t="str">
        <f t="shared" si="11"/>
        <v/>
      </c>
      <c r="L42" s="223" t="str">
        <f t="shared" si="11"/>
        <v/>
      </c>
      <c r="M42" s="223" t="str">
        <f t="shared" si="11"/>
        <v/>
      </c>
      <c r="N42" s="223" t="str">
        <f t="shared" si="11"/>
        <v/>
      </c>
      <c r="O42" s="223" t="str">
        <f t="shared" si="11"/>
        <v/>
      </c>
      <c r="P42" s="223" t="str">
        <f t="shared" si="11"/>
        <v/>
      </c>
      <c r="Q42" s="223" t="str">
        <f t="shared" si="11"/>
        <v/>
      </c>
      <c r="R42" s="223" t="str">
        <f t="shared" si="11"/>
        <v/>
      </c>
      <c r="S42" s="223" t="str">
        <f t="shared" si="11"/>
        <v/>
      </c>
      <c r="T42" s="223" t="str">
        <f t="shared" si="11"/>
        <v/>
      </c>
      <c r="U42" s="223" t="str">
        <f t="shared" si="11"/>
        <v/>
      </c>
      <c r="V42" s="223" t="str">
        <f t="shared" si="11"/>
        <v/>
      </c>
      <c r="W42" s="223" t="str">
        <f t="shared" si="11"/>
        <v/>
      </c>
      <c r="X42" s="223" t="str">
        <f t="shared" si="11"/>
        <v/>
      </c>
      <c r="Y42" s="223" t="str">
        <f t="shared" si="11"/>
        <v/>
      </c>
      <c r="Z42" s="223" t="str">
        <f t="shared" si="11"/>
        <v/>
      </c>
      <c r="AA42" s="223" t="str">
        <f t="shared" si="12"/>
        <v/>
      </c>
      <c r="AB42" s="223" t="str">
        <f t="shared" si="12"/>
        <v/>
      </c>
      <c r="AC42" s="223" t="str">
        <f t="shared" si="12"/>
        <v/>
      </c>
      <c r="AD42" s="223" t="str">
        <f t="shared" si="12"/>
        <v/>
      </c>
      <c r="AE42" s="223" t="str">
        <f t="shared" si="12"/>
        <v/>
      </c>
      <c r="AF42" s="223" t="str">
        <f t="shared" si="12"/>
        <v/>
      </c>
      <c r="AG42" s="223" t="str">
        <f t="shared" si="12"/>
        <v/>
      </c>
      <c r="AH42" s="223" t="str">
        <f t="shared" si="12"/>
        <v/>
      </c>
      <c r="AI42" s="223" t="str">
        <f t="shared" si="12"/>
        <v/>
      </c>
      <c r="AJ42" s="223" t="str">
        <f t="shared" si="12"/>
        <v/>
      </c>
      <c r="AK42" s="223" t="str">
        <f t="shared" si="12"/>
        <v/>
      </c>
      <c r="AL42" s="223" t="str">
        <f t="shared" si="12"/>
        <v/>
      </c>
      <c r="AM42" s="223" t="str">
        <f t="shared" si="12"/>
        <v/>
      </c>
      <c r="AN42" s="223" t="str">
        <f t="shared" si="12"/>
        <v/>
      </c>
      <c r="AO42" s="222"/>
      <c r="AP42" s="223" t="str">
        <f t="shared" si="13"/>
        <v/>
      </c>
      <c r="AQ42" s="222"/>
      <c r="AR42" s="223">
        <f t="shared" si="14"/>
        <v>0</v>
      </c>
      <c r="AS42" s="222"/>
      <c r="AT42" s="223" t="str">
        <f t="shared" si="15"/>
        <v/>
      </c>
      <c r="AV42" s="131">
        <v>3</v>
      </c>
      <c r="AW42" s="126" t="b">
        <f t="shared" si="9"/>
        <v>0</v>
      </c>
      <c r="AX42" s="214" t="str">
        <f>IF(AW42,MATCH(AV42,'05_DPS_Input'!$AK$12:$AK$111,0),"")</f>
        <v/>
      </c>
      <c r="AY42" s="131"/>
      <c r="AZ42" s="131"/>
      <c r="BC42" s="21"/>
    </row>
    <row r="43" spans="1:55" ht="20.100000000000001" hidden="1" customHeight="1" x14ac:dyDescent="0.3">
      <c r="A43" s="149" t="str">
        <f t="shared" si="2"/>
        <v>H</v>
      </c>
      <c r="B43" s="156" t="b">
        <f t="shared" si="10"/>
        <v>0</v>
      </c>
      <c r="C43" s="188" t="s">
        <v>386</v>
      </c>
      <c r="G43" s="226" t="str">
        <f>IF($AW43,INDEX('05_DPS_Input'!H$12:H$111,$AX43),"")</f>
        <v/>
      </c>
      <c r="H43" s="226" t="str">
        <f>IF($AW43,INDEX('05_DPS_Input'!I$12:I$111,$AX43),"")</f>
        <v/>
      </c>
      <c r="I43" s="228" t="str">
        <f>IF($AW43,INDEX('05_DPS_Input'!M$12:M$111,$AX43),"")</f>
        <v/>
      </c>
      <c r="J43" s="222"/>
      <c r="K43" s="223" t="str">
        <f t="shared" si="11"/>
        <v/>
      </c>
      <c r="L43" s="223" t="str">
        <f t="shared" si="11"/>
        <v/>
      </c>
      <c r="M43" s="223" t="str">
        <f t="shared" si="11"/>
        <v/>
      </c>
      <c r="N43" s="223" t="str">
        <f t="shared" si="11"/>
        <v/>
      </c>
      <c r="O43" s="223" t="str">
        <f t="shared" si="11"/>
        <v/>
      </c>
      <c r="P43" s="223" t="str">
        <f t="shared" si="11"/>
        <v/>
      </c>
      <c r="Q43" s="223" t="str">
        <f t="shared" si="11"/>
        <v/>
      </c>
      <c r="R43" s="223" t="str">
        <f t="shared" si="11"/>
        <v/>
      </c>
      <c r="S43" s="223" t="str">
        <f t="shared" si="11"/>
        <v/>
      </c>
      <c r="T43" s="223" t="str">
        <f t="shared" si="11"/>
        <v/>
      </c>
      <c r="U43" s="223" t="str">
        <f t="shared" si="11"/>
        <v/>
      </c>
      <c r="V43" s="223" t="str">
        <f t="shared" si="11"/>
        <v/>
      </c>
      <c r="W43" s="223" t="str">
        <f t="shared" si="11"/>
        <v/>
      </c>
      <c r="X43" s="223" t="str">
        <f t="shared" si="11"/>
        <v/>
      </c>
      <c r="Y43" s="223" t="str">
        <f t="shared" si="11"/>
        <v/>
      </c>
      <c r="Z43" s="223" t="str">
        <f t="shared" si="11"/>
        <v/>
      </c>
      <c r="AA43" s="223" t="str">
        <f t="shared" si="12"/>
        <v/>
      </c>
      <c r="AB43" s="223" t="str">
        <f t="shared" si="12"/>
        <v/>
      </c>
      <c r="AC43" s="223" t="str">
        <f t="shared" si="12"/>
        <v/>
      </c>
      <c r="AD43" s="223" t="str">
        <f t="shared" si="12"/>
        <v/>
      </c>
      <c r="AE43" s="223" t="str">
        <f t="shared" si="12"/>
        <v/>
      </c>
      <c r="AF43" s="223" t="str">
        <f t="shared" si="12"/>
        <v/>
      </c>
      <c r="AG43" s="223" t="str">
        <f t="shared" si="12"/>
        <v/>
      </c>
      <c r="AH43" s="223" t="str">
        <f t="shared" si="12"/>
        <v/>
      </c>
      <c r="AI43" s="223" t="str">
        <f t="shared" si="12"/>
        <v/>
      </c>
      <c r="AJ43" s="223" t="str">
        <f t="shared" si="12"/>
        <v/>
      </c>
      <c r="AK43" s="223" t="str">
        <f t="shared" si="12"/>
        <v/>
      </c>
      <c r="AL43" s="223" t="str">
        <f t="shared" si="12"/>
        <v/>
      </c>
      <c r="AM43" s="223" t="str">
        <f t="shared" si="12"/>
        <v/>
      </c>
      <c r="AN43" s="223" t="str">
        <f t="shared" si="12"/>
        <v/>
      </c>
      <c r="AO43" s="222"/>
      <c r="AP43" s="223" t="str">
        <f t="shared" si="13"/>
        <v/>
      </c>
      <c r="AQ43" s="222"/>
      <c r="AR43" s="223">
        <f t="shared" si="14"/>
        <v>0</v>
      </c>
      <c r="AS43" s="222"/>
      <c r="AT43" s="223" t="str">
        <f t="shared" si="15"/>
        <v/>
      </c>
      <c r="AV43" s="131">
        <v>4</v>
      </c>
      <c r="AW43" s="126" t="b">
        <f t="shared" si="9"/>
        <v>0</v>
      </c>
      <c r="AX43" s="214" t="str">
        <f>IF(AW43,MATCH(AV43,'05_DPS_Input'!$AK$12:$AK$111,0),"")</f>
        <v/>
      </c>
      <c r="AY43" s="131"/>
      <c r="AZ43" s="131"/>
      <c r="BC43" s="21"/>
    </row>
    <row r="44" spans="1:55" ht="20.100000000000001" hidden="1" customHeight="1" x14ac:dyDescent="0.3">
      <c r="A44" s="149" t="str">
        <f t="shared" si="2"/>
        <v>H</v>
      </c>
      <c r="B44" s="156" t="b">
        <f t="shared" si="10"/>
        <v>0</v>
      </c>
      <c r="C44" s="188" t="s">
        <v>386</v>
      </c>
      <c r="G44" s="226" t="str">
        <f>IF($AW44,INDEX('05_DPS_Input'!H$12:H$111,$AX44),"")</f>
        <v/>
      </c>
      <c r="H44" s="226" t="str">
        <f>IF($AW44,INDEX('05_DPS_Input'!I$12:I$111,$AX44),"")</f>
        <v/>
      </c>
      <c r="I44" s="228" t="str">
        <f>IF($AW44,INDEX('05_DPS_Input'!M$12:M$111,$AX44),"")</f>
        <v/>
      </c>
      <c r="J44" s="222"/>
      <c r="K44" s="223" t="str">
        <f t="shared" si="11"/>
        <v/>
      </c>
      <c r="L44" s="223" t="str">
        <f t="shared" si="11"/>
        <v/>
      </c>
      <c r="M44" s="223" t="str">
        <f t="shared" si="11"/>
        <v/>
      </c>
      <c r="N44" s="223" t="str">
        <f t="shared" si="11"/>
        <v/>
      </c>
      <c r="O44" s="223" t="str">
        <f t="shared" si="11"/>
        <v/>
      </c>
      <c r="P44" s="223" t="str">
        <f t="shared" si="11"/>
        <v/>
      </c>
      <c r="Q44" s="223" t="str">
        <f t="shared" si="11"/>
        <v/>
      </c>
      <c r="R44" s="223" t="str">
        <f t="shared" si="11"/>
        <v/>
      </c>
      <c r="S44" s="223" t="str">
        <f t="shared" si="11"/>
        <v/>
      </c>
      <c r="T44" s="223" t="str">
        <f t="shared" si="11"/>
        <v/>
      </c>
      <c r="U44" s="223" t="str">
        <f t="shared" si="11"/>
        <v/>
      </c>
      <c r="V44" s="223" t="str">
        <f t="shared" si="11"/>
        <v/>
      </c>
      <c r="W44" s="223" t="str">
        <f t="shared" si="11"/>
        <v/>
      </c>
      <c r="X44" s="223" t="str">
        <f t="shared" si="11"/>
        <v/>
      </c>
      <c r="Y44" s="223" t="str">
        <f t="shared" si="11"/>
        <v/>
      </c>
      <c r="Z44" s="223" t="str">
        <f t="shared" si="11"/>
        <v/>
      </c>
      <c r="AA44" s="223" t="str">
        <f t="shared" si="12"/>
        <v/>
      </c>
      <c r="AB44" s="223" t="str">
        <f t="shared" si="12"/>
        <v/>
      </c>
      <c r="AC44" s="223" t="str">
        <f t="shared" si="12"/>
        <v/>
      </c>
      <c r="AD44" s="223" t="str">
        <f t="shared" si="12"/>
        <v/>
      </c>
      <c r="AE44" s="223" t="str">
        <f t="shared" si="12"/>
        <v/>
      </c>
      <c r="AF44" s="223" t="str">
        <f t="shared" si="12"/>
        <v/>
      </c>
      <c r="AG44" s="223" t="str">
        <f t="shared" si="12"/>
        <v/>
      </c>
      <c r="AH44" s="223" t="str">
        <f t="shared" si="12"/>
        <v/>
      </c>
      <c r="AI44" s="223" t="str">
        <f t="shared" si="12"/>
        <v/>
      </c>
      <c r="AJ44" s="223" t="str">
        <f t="shared" si="12"/>
        <v/>
      </c>
      <c r="AK44" s="223" t="str">
        <f t="shared" si="12"/>
        <v/>
      </c>
      <c r="AL44" s="223" t="str">
        <f t="shared" si="12"/>
        <v/>
      </c>
      <c r="AM44" s="223" t="str">
        <f t="shared" si="12"/>
        <v/>
      </c>
      <c r="AN44" s="223" t="str">
        <f t="shared" si="12"/>
        <v/>
      </c>
      <c r="AO44" s="222"/>
      <c r="AP44" s="223" t="str">
        <f t="shared" si="13"/>
        <v/>
      </c>
      <c r="AQ44" s="222"/>
      <c r="AR44" s="223">
        <f t="shared" si="14"/>
        <v>0</v>
      </c>
      <c r="AS44" s="222"/>
      <c r="AT44" s="223" t="str">
        <f t="shared" si="15"/>
        <v/>
      </c>
      <c r="AV44" s="131">
        <v>5</v>
      </c>
      <c r="AW44" s="126" t="b">
        <f t="shared" si="9"/>
        <v>0</v>
      </c>
      <c r="AX44" s="214" t="str">
        <f>IF(AW44,MATCH(AV44,'05_DPS_Input'!$AK$12:$AK$111,0),"")</f>
        <v/>
      </c>
      <c r="AY44" s="131"/>
      <c r="AZ44" s="131"/>
      <c r="BC44" s="21"/>
    </row>
    <row r="45" spans="1:55" ht="20.100000000000001" hidden="1" customHeight="1" x14ac:dyDescent="0.3">
      <c r="A45" s="149" t="str">
        <f t="shared" si="2"/>
        <v>H</v>
      </c>
      <c r="B45" s="156" t="b">
        <f t="shared" si="10"/>
        <v>0</v>
      </c>
      <c r="C45" s="188" t="s">
        <v>386</v>
      </c>
      <c r="G45" s="226" t="str">
        <f>IF($AW45,INDEX('05_DPS_Input'!H$12:H$111,$AX45),"")</f>
        <v/>
      </c>
      <c r="H45" s="226" t="str">
        <f>IF($AW45,INDEX('05_DPS_Input'!I$12:I$111,$AX45),"")</f>
        <v/>
      </c>
      <c r="I45" s="228" t="str">
        <f>IF($AW45,INDEX('05_DPS_Input'!M$12:M$111,$AX45),"")</f>
        <v/>
      </c>
      <c r="J45" s="222"/>
      <c r="K45" s="223" t="str">
        <f t="shared" si="11"/>
        <v/>
      </c>
      <c r="L45" s="223" t="str">
        <f t="shared" si="11"/>
        <v/>
      </c>
      <c r="M45" s="223" t="str">
        <f t="shared" si="11"/>
        <v/>
      </c>
      <c r="N45" s="223" t="str">
        <f t="shared" si="11"/>
        <v/>
      </c>
      <c r="O45" s="223" t="str">
        <f t="shared" si="11"/>
        <v/>
      </c>
      <c r="P45" s="223" t="str">
        <f t="shared" si="11"/>
        <v/>
      </c>
      <c r="Q45" s="223" t="str">
        <f t="shared" si="11"/>
        <v/>
      </c>
      <c r="R45" s="223" t="str">
        <f t="shared" si="11"/>
        <v/>
      </c>
      <c r="S45" s="223" t="str">
        <f t="shared" si="11"/>
        <v/>
      </c>
      <c r="T45" s="223" t="str">
        <f t="shared" si="11"/>
        <v/>
      </c>
      <c r="U45" s="223" t="str">
        <f t="shared" si="11"/>
        <v/>
      </c>
      <c r="V45" s="223" t="str">
        <f t="shared" si="11"/>
        <v/>
      </c>
      <c r="W45" s="223" t="str">
        <f t="shared" si="11"/>
        <v/>
      </c>
      <c r="X45" s="223" t="str">
        <f t="shared" si="11"/>
        <v/>
      </c>
      <c r="Y45" s="223" t="str">
        <f t="shared" si="11"/>
        <v/>
      </c>
      <c r="Z45" s="223" t="str">
        <f t="shared" si="11"/>
        <v/>
      </c>
      <c r="AA45" s="223" t="str">
        <f t="shared" si="12"/>
        <v/>
      </c>
      <c r="AB45" s="223" t="str">
        <f t="shared" si="12"/>
        <v/>
      </c>
      <c r="AC45" s="223" t="str">
        <f t="shared" si="12"/>
        <v/>
      </c>
      <c r="AD45" s="223" t="str">
        <f t="shared" si="12"/>
        <v/>
      </c>
      <c r="AE45" s="223" t="str">
        <f t="shared" si="12"/>
        <v/>
      </c>
      <c r="AF45" s="223" t="str">
        <f t="shared" si="12"/>
        <v/>
      </c>
      <c r="AG45" s="223" t="str">
        <f t="shared" si="12"/>
        <v/>
      </c>
      <c r="AH45" s="223" t="str">
        <f t="shared" si="12"/>
        <v/>
      </c>
      <c r="AI45" s="223" t="str">
        <f t="shared" si="12"/>
        <v/>
      </c>
      <c r="AJ45" s="223" t="str">
        <f t="shared" si="12"/>
        <v/>
      </c>
      <c r="AK45" s="223" t="str">
        <f t="shared" si="12"/>
        <v/>
      </c>
      <c r="AL45" s="223" t="str">
        <f t="shared" si="12"/>
        <v/>
      </c>
      <c r="AM45" s="223" t="str">
        <f t="shared" si="12"/>
        <v/>
      </c>
      <c r="AN45" s="223" t="str">
        <f t="shared" si="12"/>
        <v/>
      </c>
      <c r="AO45" s="222"/>
      <c r="AP45" s="223" t="str">
        <f t="shared" si="13"/>
        <v/>
      </c>
      <c r="AQ45" s="222"/>
      <c r="AR45" s="223">
        <f t="shared" si="14"/>
        <v>0</v>
      </c>
      <c r="AS45" s="222"/>
      <c r="AT45" s="223" t="str">
        <f t="shared" si="15"/>
        <v/>
      </c>
      <c r="AV45" s="131">
        <v>6</v>
      </c>
      <c r="AW45" s="126" t="b">
        <f t="shared" si="9"/>
        <v>0</v>
      </c>
      <c r="AX45" s="214" t="str">
        <f>IF(AW45,MATCH(AV45,'05_DPS_Input'!$AK$12:$AK$111,0),"")</f>
        <v/>
      </c>
      <c r="AY45" s="131"/>
      <c r="AZ45" s="131"/>
      <c r="BC45" s="21"/>
    </row>
    <row r="46" spans="1:55" ht="20.100000000000001" hidden="1" customHeight="1" x14ac:dyDescent="0.3">
      <c r="A46" s="149" t="str">
        <f t="shared" si="2"/>
        <v>H</v>
      </c>
      <c r="B46" s="156" t="b">
        <f t="shared" si="10"/>
        <v>0</v>
      </c>
      <c r="C46" s="188" t="s">
        <v>386</v>
      </c>
      <c r="G46" s="226" t="str">
        <f>IF($AW46,INDEX('05_DPS_Input'!H$12:H$111,$AX46),"")</f>
        <v/>
      </c>
      <c r="H46" s="226" t="str">
        <f>IF($AW46,INDEX('05_DPS_Input'!I$12:I$111,$AX46),"")</f>
        <v/>
      </c>
      <c r="I46" s="228" t="str">
        <f>IF($AW46,INDEX('05_DPS_Input'!M$12:M$111,$AX46),"")</f>
        <v/>
      </c>
      <c r="J46" s="222"/>
      <c r="K46" s="223" t="str">
        <f t="shared" si="11"/>
        <v/>
      </c>
      <c r="L46" s="223" t="str">
        <f t="shared" si="11"/>
        <v/>
      </c>
      <c r="M46" s="223" t="str">
        <f t="shared" si="11"/>
        <v/>
      </c>
      <c r="N46" s="223" t="str">
        <f t="shared" si="11"/>
        <v/>
      </c>
      <c r="O46" s="223" t="str">
        <f t="shared" si="11"/>
        <v/>
      </c>
      <c r="P46" s="223" t="str">
        <f t="shared" si="11"/>
        <v/>
      </c>
      <c r="Q46" s="223" t="str">
        <f t="shared" si="11"/>
        <v/>
      </c>
      <c r="R46" s="223" t="str">
        <f t="shared" si="11"/>
        <v/>
      </c>
      <c r="S46" s="223" t="str">
        <f t="shared" si="11"/>
        <v/>
      </c>
      <c r="T46" s="223" t="str">
        <f t="shared" si="11"/>
        <v/>
      </c>
      <c r="U46" s="223" t="str">
        <f t="shared" si="11"/>
        <v/>
      </c>
      <c r="V46" s="223" t="str">
        <f t="shared" si="11"/>
        <v/>
      </c>
      <c r="W46" s="223" t="str">
        <f t="shared" si="11"/>
        <v/>
      </c>
      <c r="X46" s="223" t="str">
        <f t="shared" si="11"/>
        <v/>
      </c>
      <c r="Y46" s="223" t="str">
        <f t="shared" si="11"/>
        <v/>
      </c>
      <c r="Z46" s="223" t="str">
        <f t="shared" si="11"/>
        <v/>
      </c>
      <c r="AA46" s="223" t="str">
        <f t="shared" si="12"/>
        <v/>
      </c>
      <c r="AB46" s="223" t="str">
        <f t="shared" si="12"/>
        <v/>
      </c>
      <c r="AC46" s="223" t="str">
        <f t="shared" si="12"/>
        <v/>
      </c>
      <c r="AD46" s="223" t="str">
        <f t="shared" si="12"/>
        <v/>
      </c>
      <c r="AE46" s="223" t="str">
        <f t="shared" si="12"/>
        <v/>
      </c>
      <c r="AF46" s="223" t="str">
        <f t="shared" si="12"/>
        <v/>
      </c>
      <c r="AG46" s="223" t="str">
        <f t="shared" si="12"/>
        <v/>
      </c>
      <c r="AH46" s="223" t="str">
        <f t="shared" si="12"/>
        <v/>
      </c>
      <c r="AI46" s="223" t="str">
        <f t="shared" si="12"/>
        <v/>
      </c>
      <c r="AJ46" s="223" t="str">
        <f t="shared" si="12"/>
        <v/>
      </c>
      <c r="AK46" s="223" t="str">
        <f t="shared" si="12"/>
        <v/>
      </c>
      <c r="AL46" s="223" t="str">
        <f t="shared" si="12"/>
        <v/>
      </c>
      <c r="AM46" s="223" t="str">
        <f t="shared" si="12"/>
        <v/>
      </c>
      <c r="AN46" s="223" t="str">
        <f t="shared" si="12"/>
        <v/>
      </c>
      <c r="AO46" s="222"/>
      <c r="AP46" s="223" t="str">
        <f t="shared" si="13"/>
        <v/>
      </c>
      <c r="AQ46" s="222"/>
      <c r="AR46" s="223">
        <f t="shared" si="14"/>
        <v>0</v>
      </c>
      <c r="AS46" s="222"/>
      <c r="AT46" s="223" t="str">
        <f t="shared" si="15"/>
        <v/>
      </c>
      <c r="AV46" s="131">
        <v>7</v>
      </c>
      <c r="AW46" s="126" t="b">
        <f t="shared" si="9"/>
        <v>0</v>
      </c>
      <c r="AX46" s="214" t="str">
        <f>IF(AW46,MATCH(AV46,'05_DPS_Input'!$AK$12:$AK$111,0),"")</f>
        <v/>
      </c>
      <c r="AY46" s="131"/>
      <c r="AZ46" s="131"/>
      <c r="BC46" s="21"/>
    </row>
    <row r="47" spans="1:55" ht="20.100000000000001" hidden="1" customHeight="1" x14ac:dyDescent="0.3">
      <c r="A47" s="149" t="str">
        <f t="shared" si="2"/>
        <v>H</v>
      </c>
      <c r="B47" s="156" t="b">
        <f t="shared" si="10"/>
        <v>0</v>
      </c>
      <c r="C47" s="188" t="s">
        <v>386</v>
      </c>
      <c r="G47" s="226" t="str">
        <f>IF($AW47,INDEX('05_DPS_Input'!H$12:H$111,$AX47),"")</f>
        <v/>
      </c>
      <c r="H47" s="226" t="str">
        <f>IF($AW47,INDEX('05_DPS_Input'!I$12:I$111,$AX47),"")</f>
        <v/>
      </c>
      <c r="I47" s="228" t="str">
        <f>IF($AW47,INDEX('05_DPS_Input'!M$12:M$111,$AX47),"")</f>
        <v/>
      </c>
      <c r="J47" s="222"/>
      <c r="K47" s="223" t="str">
        <f t="shared" si="11"/>
        <v/>
      </c>
      <c r="L47" s="223" t="str">
        <f t="shared" si="11"/>
        <v/>
      </c>
      <c r="M47" s="223" t="str">
        <f t="shared" si="11"/>
        <v/>
      </c>
      <c r="N47" s="223" t="str">
        <f t="shared" si="11"/>
        <v/>
      </c>
      <c r="O47" s="223" t="str">
        <f t="shared" si="11"/>
        <v/>
      </c>
      <c r="P47" s="223" t="str">
        <f t="shared" si="11"/>
        <v/>
      </c>
      <c r="Q47" s="223" t="str">
        <f t="shared" si="11"/>
        <v/>
      </c>
      <c r="R47" s="223" t="str">
        <f t="shared" si="11"/>
        <v/>
      </c>
      <c r="S47" s="223" t="str">
        <f t="shared" si="11"/>
        <v/>
      </c>
      <c r="T47" s="223" t="str">
        <f t="shared" si="11"/>
        <v/>
      </c>
      <c r="U47" s="223" t="str">
        <f t="shared" si="11"/>
        <v/>
      </c>
      <c r="V47" s="223" t="str">
        <f t="shared" si="11"/>
        <v/>
      </c>
      <c r="W47" s="223" t="str">
        <f t="shared" si="11"/>
        <v/>
      </c>
      <c r="X47" s="223" t="str">
        <f t="shared" si="11"/>
        <v/>
      </c>
      <c r="Y47" s="223" t="str">
        <f t="shared" si="11"/>
        <v/>
      </c>
      <c r="Z47" s="223" t="str">
        <f t="shared" si="11"/>
        <v/>
      </c>
      <c r="AA47" s="223" t="str">
        <f t="shared" si="12"/>
        <v/>
      </c>
      <c r="AB47" s="223" t="str">
        <f t="shared" si="12"/>
        <v/>
      </c>
      <c r="AC47" s="223" t="str">
        <f t="shared" si="12"/>
        <v/>
      </c>
      <c r="AD47" s="223" t="str">
        <f t="shared" si="12"/>
        <v/>
      </c>
      <c r="AE47" s="223" t="str">
        <f t="shared" si="12"/>
        <v/>
      </c>
      <c r="AF47" s="223" t="str">
        <f t="shared" si="12"/>
        <v/>
      </c>
      <c r="AG47" s="223" t="str">
        <f t="shared" si="12"/>
        <v/>
      </c>
      <c r="AH47" s="223" t="str">
        <f t="shared" si="12"/>
        <v/>
      </c>
      <c r="AI47" s="223" t="str">
        <f t="shared" si="12"/>
        <v/>
      </c>
      <c r="AJ47" s="223" t="str">
        <f t="shared" si="12"/>
        <v/>
      </c>
      <c r="AK47" s="223" t="str">
        <f t="shared" si="12"/>
        <v/>
      </c>
      <c r="AL47" s="223" t="str">
        <f t="shared" si="12"/>
        <v/>
      </c>
      <c r="AM47" s="223" t="str">
        <f t="shared" si="12"/>
        <v/>
      </c>
      <c r="AN47" s="223" t="str">
        <f t="shared" si="12"/>
        <v/>
      </c>
      <c r="AO47" s="222"/>
      <c r="AP47" s="223" t="str">
        <f t="shared" si="13"/>
        <v/>
      </c>
      <c r="AQ47" s="222"/>
      <c r="AR47" s="223">
        <f t="shared" si="14"/>
        <v>0</v>
      </c>
      <c r="AS47" s="222"/>
      <c r="AT47" s="223" t="str">
        <f t="shared" si="15"/>
        <v/>
      </c>
      <c r="AV47" s="131">
        <v>8</v>
      </c>
      <c r="AW47" s="126" t="b">
        <f t="shared" si="9"/>
        <v>0</v>
      </c>
      <c r="AX47" s="214" t="str">
        <f>IF(AW47,MATCH(AV47,'05_DPS_Input'!$AK$12:$AK$111,0),"")</f>
        <v/>
      </c>
      <c r="AY47" s="131"/>
      <c r="AZ47" s="131"/>
      <c r="BC47" s="21"/>
    </row>
    <row r="48" spans="1:55" ht="20.100000000000001" hidden="1" customHeight="1" x14ac:dyDescent="0.3">
      <c r="A48" s="149" t="str">
        <f t="shared" si="2"/>
        <v>H</v>
      </c>
      <c r="B48" s="156" t="b">
        <f t="shared" si="10"/>
        <v>0</v>
      </c>
      <c r="C48" s="188" t="s">
        <v>386</v>
      </c>
      <c r="G48" s="226" t="str">
        <f>IF($AW48,INDEX('05_DPS_Input'!H$12:H$111,$AX48),"")</f>
        <v/>
      </c>
      <c r="H48" s="226" t="str">
        <f>IF($AW48,INDEX('05_DPS_Input'!I$12:I$111,$AX48),"")</f>
        <v/>
      </c>
      <c r="I48" s="228" t="str">
        <f>IF($AW48,INDEX('05_DPS_Input'!M$12:M$111,$AX48),"")</f>
        <v/>
      </c>
      <c r="J48" s="222"/>
      <c r="K48" s="223" t="str">
        <f t="shared" si="11"/>
        <v/>
      </c>
      <c r="L48" s="223" t="str">
        <f t="shared" si="11"/>
        <v/>
      </c>
      <c r="M48" s="223" t="str">
        <f t="shared" si="11"/>
        <v/>
      </c>
      <c r="N48" s="223" t="str">
        <f t="shared" si="11"/>
        <v/>
      </c>
      <c r="O48" s="223" t="str">
        <f t="shared" si="11"/>
        <v/>
      </c>
      <c r="P48" s="223" t="str">
        <f t="shared" si="11"/>
        <v/>
      </c>
      <c r="Q48" s="223" t="str">
        <f t="shared" si="11"/>
        <v/>
      </c>
      <c r="R48" s="223" t="str">
        <f t="shared" si="11"/>
        <v/>
      </c>
      <c r="S48" s="223" t="str">
        <f t="shared" si="11"/>
        <v/>
      </c>
      <c r="T48" s="223" t="str">
        <f t="shared" si="11"/>
        <v/>
      </c>
      <c r="U48" s="223" t="str">
        <f t="shared" si="11"/>
        <v/>
      </c>
      <c r="V48" s="223" t="str">
        <f t="shared" si="11"/>
        <v/>
      </c>
      <c r="W48" s="223" t="str">
        <f t="shared" si="11"/>
        <v/>
      </c>
      <c r="X48" s="223" t="str">
        <f t="shared" si="11"/>
        <v/>
      </c>
      <c r="Y48" s="223" t="str">
        <f t="shared" si="11"/>
        <v/>
      </c>
      <c r="Z48" s="223" t="str">
        <f t="shared" si="11"/>
        <v/>
      </c>
      <c r="AA48" s="223" t="str">
        <f t="shared" si="12"/>
        <v/>
      </c>
      <c r="AB48" s="223" t="str">
        <f t="shared" si="12"/>
        <v/>
      </c>
      <c r="AC48" s="223" t="str">
        <f t="shared" si="12"/>
        <v/>
      </c>
      <c r="AD48" s="223" t="str">
        <f t="shared" si="12"/>
        <v/>
      </c>
      <c r="AE48" s="223" t="str">
        <f t="shared" si="12"/>
        <v/>
      </c>
      <c r="AF48" s="223" t="str">
        <f t="shared" si="12"/>
        <v/>
      </c>
      <c r="AG48" s="223" t="str">
        <f t="shared" si="12"/>
        <v/>
      </c>
      <c r="AH48" s="223" t="str">
        <f t="shared" si="12"/>
        <v/>
      </c>
      <c r="AI48" s="223" t="str">
        <f t="shared" si="12"/>
        <v/>
      </c>
      <c r="AJ48" s="223" t="str">
        <f t="shared" si="12"/>
        <v/>
      </c>
      <c r="AK48" s="223" t="str">
        <f t="shared" si="12"/>
        <v/>
      </c>
      <c r="AL48" s="223" t="str">
        <f t="shared" si="12"/>
        <v/>
      </c>
      <c r="AM48" s="223" t="str">
        <f t="shared" si="12"/>
        <v/>
      </c>
      <c r="AN48" s="223" t="str">
        <f t="shared" si="12"/>
        <v/>
      </c>
      <c r="AO48" s="222"/>
      <c r="AP48" s="223" t="str">
        <f t="shared" si="13"/>
        <v/>
      </c>
      <c r="AQ48" s="222"/>
      <c r="AR48" s="223">
        <f t="shared" si="14"/>
        <v>0</v>
      </c>
      <c r="AS48" s="222"/>
      <c r="AT48" s="223" t="str">
        <f t="shared" si="15"/>
        <v/>
      </c>
      <c r="AV48" s="131">
        <v>9</v>
      </c>
      <c r="AW48" s="126" t="b">
        <f t="shared" si="9"/>
        <v>0</v>
      </c>
      <c r="AX48" s="214" t="str">
        <f>IF(AW48,MATCH(AV48,'05_DPS_Input'!$AK$12:$AK$111,0),"")</f>
        <v/>
      </c>
      <c r="AY48" s="131"/>
      <c r="AZ48" s="131"/>
      <c r="BC48" s="21"/>
    </row>
    <row r="49" spans="1:55" ht="20.100000000000001" hidden="1" customHeight="1" x14ac:dyDescent="0.3">
      <c r="A49" s="149" t="str">
        <f t="shared" si="2"/>
        <v>H</v>
      </c>
      <c r="B49" s="156" t="b">
        <f t="shared" si="10"/>
        <v>0</v>
      </c>
      <c r="C49" s="188" t="s">
        <v>386</v>
      </c>
      <c r="G49" s="226" t="str">
        <f>IF($AW49,INDEX('05_DPS_Input'!H$12:H$111,$AX49),"")</f>
        <v/>
      </c>
      <c r="H49" s="226" t="str">
        <f>IF($AW49,INDEX('05_DPS_Input'!I$12:I$111,$AX49),"")</f>
        <v/>
      </c>
      <c r="I49" s="228" t="str">
        <f>IF($AW49,INDEX('05_DPS_Input'!M$12:M$111,$AX49),"")</f>
        <v/>
      </c>
      <c r="J49" s="222"/>
      <c r="K49" s="223" t="str">
        <f t="shared" si="11"/>
        <v/>
      </c>
      <c r="L49" s="223" t="str">
        <f t="shared" si="11"/>
        <v/>
      </c>
      <c r="M49" s="223" t="str">
        <f t="shared" si="11"/>
        <v/>
      </c>
      <c r="N49" s="223" t="str">
        <f t="shared" si="11"/>
        <v/>
      </c>
      <c r="O49" s="223" t="str">
        <f t="shared" si="11"/>
        <v/>
      </c>
      <c r="P49" s="223" t="str">
        <f t="shared" si="11"/>
        <v/>
      </c>
      <c r="Q49" s="223" t="str">
        <f t="shared" si="11"/>
        <v/>
      </c>
      <c r="R49" s="223" t="str">
        <f t="shared" si="11"/>
        <v/>
      </c>
      <c r="S49" s="223" t="str">
        <f t="shared" si="11"/>
        <v/>
      </c>
      <c r="T49" s="223" t="str">
        <f t="shared" si="11"/>
        <v/>
      </c>
      <c r="U49" s="223" t="str">
        <f t="shared" si="11"/>
        <v/>
      </c>
      <c r="V49" s="223" t="str">
        <f t="shared" si="11"/>
        <v/>
      </c>
      <c r="W49" s="223" t="str">
        <f t="shared" si="11"/>
        <v/>
      </c>
      <c r="X49" s="223" t="str">
        <f t="shared" si="11"/>
        <v/>
      </c>
      <c r="Y49" s="223" t="str">
        <f t="shared" si="11"/>
        <v/>
      </c>
      <c r="Z49" s="223" t="str">
        <f t="shared" si="11"/>
        <v/>
      </c>
      <c r="AA49" s="223" t="str">
        <f t="shared" si="12"/>
        <v/>
      </c>
      <c r="AB49" s="223" t="str">
        <f t="shared" si="12"/>
        <v/>
      </c>
      <c r="AC49" s="223" t="str">
        <f t="shared" si="12"/>
        <v/>
      </c>
      <c r="AD49" s="223" t="str">
        <f t="shared" si="12"/>
        <v/>
      </c>
      <c r="AE49" s="223" t="str">
        <f t="shared" si="12"/>
        <v/>
      </c>
      <c r="AF49" s="223" t="str">
        <f t="shared" si="12"/>
        <v/>
      </c>
      <c r="AG49" s="223" t="str">
        <f t="shared" si="12"/>
        <v/>
      </c>
      <c r="AH49" s="223" t="str">
        <f t="shared" si="12"/>
        <v/>
      </c>
      <c r="AI49" s="223" t="str">
        <f t="shared" si="12"/>
        <v/>
      </c>
      <c r="AJ49" s="223" t="str">
        <f t="shared" si="12"/>
        <v/>
      </c>
      <c r="AK49" s="223" t="str">
        <f t="shared" si="12"/>
        <v/>
      </c>
      <c r="AL49" s="223" t="str">
        <f t="shared" si="12"/>
        <v/>
      </c>
      <c r="AM49" s="223" t="str">
        <f t="shared" si="12"/>
        <v/>
      </c>
      <c r="AN49" s="223" t="str">
        <f t="shared" si="12"/>
        <v/>
      </c>
      <c r="AO49" s="222"/>
      <c r="AP49" s="223" t="str">
        <f t="shared" si="13"/>
        <v/>
      </c>
      <c r="AQ49" s="222"/>
      <c r="AR49" s="223">
        <f t="shared" si="14"/>
        <v>0</v>
      </c>
      <c r="AS49" s="222"/>
      <c r="AT49" s="223" t="str">
        <f t="shared" si="15"/>
        <v/>
      </c>
      <c r="AV49" s="131">
        <v>10</v>
      </c>
      <c r="AW49" s="126" t="b">
        <f t="shared" si="9"/>
        <v>0</v>
      </c>
      <c r="AX49" s="214" t="str">
        <f>IF(AW49,MATCH(AV49,'05_DPS_Input'!$AK$12:$AK$111,0),"")</f>
        <v/>
      </c>
      <c r="AY49" s="131"/>
      <c r="AZ49" s="131"/>
      <c r="BC49" s="21"/>
    </row>
    <row r="50" spans="1:55" ht="20.100000000000001" hidden="1" customHeight="1" x14ac:dyDescent="0.3">
      <c r="A50" s="149" t="str">
        <f t="shared" si="2"/>
        <v>H</v>
      </c>
      <c r="B50" s="156" t="b">
        <f t="shared" si="10"/>
        <v>0</v>
      </c>
      <c r="C50" s="188" t="s">
        <v>386</v>
      </c>
      <c r="G50" s="226" t="str">
        <f>IF($AW50,INDEX('05_DPS_Input'!H$12:H$111,$AX50),"")</f>
        <v/>
      </c>
      <c r="H50" s="226" t="str">
        <f>IF($AW50,INDEX('05_DPS_Input'!I$12:I$111,$AX50),"")</f>
        <v/>
      </c>
      <c r="I50" s="228" t="str">
        <f>IF($AW50,INDEX('05_DPS_Input'!M$12:M$111,$AX50),"")</f>
        <v/>
      </c>
      <c r="J50" s="222"/>
      <c r="K50" s="223" t="str">
        <f t="shared" si="11"/>
        <v/>
      </c>
      <c r="L50" s="223" t="str">
        <f t="shared" si="11"/>
        <v/>
      </c>
      <c r="M50" s="223" t="str">
        <f t="shared" si="11"/>
        <v/>
      </c>
      <c r="N50" s="223" t="str">
        <f t="shared" si="11"/>
        <v/>
      </c>
      <c r="O50" s="223" t="str">
        <f t="shared" si="11"/>
        <v/>
      </c>
      <c r="P50" s="223" t="str">
        <f t="shared" si="11"/>
        <v/>
      </c>
      <c r="Q50" s="223" t="str">
        <f t="shared" si="11"/>
        <v/>
      </c>
      <c r="R50" s="223" t="str">
        <f t="shared" si="11"/>
        <v/>
      </c>
      <c r="S50" s="223" t="str">
        <f t="shared" si="11"/>
        <v/>
      </c>
      <c r="T50" s="223" t="str">
        <f t="shared" si="11"/>
        <v/>
      </c>
      <c r="U50" s="223" t="str">
        <f t="shared" si="11"/>
        <v/>
      </c>
      <c r="V50" s="223" t="str">
        <f t="shared" si="11"/>
        <v/>
      </c>
      <c r="W50" s="223" t="str">
        <f t="shared" si="11"/>
        <v/>
      </c>
      <c r="X50" s="223" t="str">
        <f t="shared" si="11"/>
        <v/>
      </c>
      <c r="Y50" s="223" t="str">
        <f t="shared" si="11"/>
        <v/>
      </c>
      <c r="Z50" s="223" t="str">
        <f t="shared" si="11"/>
        <v/>
      </c>
      <c r="AA50" s="223" t="str">
        <f t="shared" si="12"/>
        <v/>
      </c>
      <c r="AB50" s="223" t="str">
        <f t="shared" si="12"/>
        <v/>
      </c>
      <c r="AC50" s="223" t="str">
        <f t="shared" si="12"/>
        <v/>
      </c>
      <c r="AD50" s="223" t="str">
        <f t="shared" si="12"/>
        <v/>
      </c>
      <c r="AE50" s="223" t="str">
        <f t="shared" si="12"/>
        <v/>
      </c>
      <c r="AF50" s="223" t="str">
        <f t="shared" si="12"/>
        <v/>
      </c>
      <c r="AG50" s="223" t="str">
        <f t="shared" si="12"/>
        <v/>
      </c>
      <c r="AH50" s="223" t="str">
        <f t="shared" si="12"/>
        <v/>
      </c>
      <c r="AI50" s="223" t="str">
        <f t="shared" si="12"/>
        <v/>
      </c>
      <c r="AJ50" s="223" t="str">
        <f t="shared" si="12"/>
        <v/>
      </c>
      <c r="AK50" s="223" t="str">
        <f t="shared" si="12"/>
        <v/>
      </c>
      <c r="AL50" s="223" t="str">
        <f t="shared" si="12"/>
        <v/>
      </c>
      <c r="AM50" s="223" t="str">
        <f t="shared" si="12"/>
        <v/>
      </c>
      <c r="AN50" s="223" t="str">
        <f t="shared" si="12"/>
        <v/>
      </c>
      <c r="AO50" s="222"/>
      <c r="AP50" s="223" t="str">
        <f t="shared" si="13"/>
        <v/>
      </c>
      <c r="AQ50" s="222"/>
      <c r="AR50" s="223">
        <f t="shared" si="14"/>
        <v>0</v>
      </c>
      <c r="AS50" s="222"/>
      <c r="AT50" s="223" t="str">
        <f t="shared" si="15"/>
        <v/>
      </c>
      <c r="AV50" s="131">
        <v>11</v>
      </c>
      <c r="AW50" s="126" t="b">
        <f t="shared" si="9"/>
        <v>0</v>
      </c>
      <c r="AX50" s="214" t="str">
        <f>IF(AW50,MATCH(AV50,'05_DPS_Input'!$AK$12:$AK$111,0),"")</f>
        <v/>
      </c>
      <c r="AY50" s="131"/>
      <c r="AZ50" s="131"/>
      <c r="BC50" s="21"/>
    </row>
    <row r="51" spans="1:55" ht="20.100000000000001" hidden="1" customHeight="1" x14ac:dyDescent="0.3">
      <c r="A51" s="149" t="str">
        <f t="shared" si="2"/>
        <v>H</v>
      </c>
      <c r="B51" s="156" t="b">
        <f t="shared" si="10"/>
        <v>0</v>
      </c>
      <c r="C51" s="188" t="s">
        <v>386</v>
      </c>
      <c r="G51" s="226" t="str">
        <f>IF($AW51,INDEX('05_DPS_Input'!H$12:H$111,$AX51),"")</f>
        <v/>
      </c>
      <c r="H51" s="226" t="str">
        <f>IF($AW51,INDEX('05_DPS_Input'!I$12:I$111,$AX51),"")</f>
        <v/>
      </c>
      <c r="I51" s="228" t="str">
        <f>IF($AW51,INDEX('05_DPS_Input'!M$12:M$111,$AX51),"")</f>
        <v/>
      </c>
      <c r="J51" s="222"/>
      <c r="K51" s="223" t="str">
        <f t="shared" si="11"/>
        <v/>
      </c>
      <c r="L51" s="223" t="str">
        <f t="shared" si="11"/>
        <v/>
      </c>
      <c r="M51" s="223" t="str">
        <f t="shared" si="11"/>
        <v/>
      </c>
      <c r="N51" s="223" t="str">
        <f t="shared" si="11"/>
        <v/>
      </c>
      <c r="O51" s="223" t="str">
        <f t="shared" si="11"/>
        <v/>
      </c>
      <c r="P51" s="223" t="str">
        <f t="shared" si="11"/>
        <v/>
      </c>
      <c r="Q51" s="223" t="str">
        <f t="shared" si="11"/>
        <v/>
      </c>
      <c r="R51" s="223" t="str">
        <f t="shared" si="11"/>
        <v/>
      </c>
      <c r="S51" s="223" t="str">
        <f t="shared" si="11"/>
        <v/>
      </c>
      <c r="T51" s="223" t="str">
        <f t="shared" si="11"/>
        <v/>
      </c>
      <c r="U51" s="223" t="str">
        <f t="shared" si="11"/>
        <v/>
      </c>
      <c r="V51" s="223" t="str">
        <f t="shared" si="11"/>
        <v/>
      </c>
      <c r="W51" s="223" t="str">
        <f t="shared" si="11"/>
        <v/>
      </c>
      <c r="X51" s="223" t="str">
        <f t="shared" si="11"/>
        <v/>
      </c>
      <c r="Y51" s="223" t="str">
        <f t="shared" si="11"/>
        <v/>
      </c>
      <c r="Z51" s="223" t="str">
        <f t="shared" si="11"/>
        <v/>
      </c>
      <c r="AA51" s="223" t="str">
        <f t="shared" si="12"/>
        <v/>
      </c>
      <c r="AB51" s="223" t="str">
        <f t="shared" si="12"/>
        <v/>
      </c>
      <c r="AC51" s="223" t="str">
        <f t="shared" si="12"/>
        <v/>
      </c>
      <c r="AD51" s="223" t="str">
        <f t="shared" si="12"/>
        <v/>
      </c>
      <c r="AE51" s="223" t="str">
        <f t="shared" si="12"/>
        <v/>
      </c>
      <c r="AF51" s="223" t="str">
        <f t="shared" si="12"/>
        <v/>
      </c>
      <c r="AG51" s="223" t="str">
        <f t="shared" si="12"/>
        <v/>
      </c>
      <c r="AH51" s="223" t="str">
        <f t="shared" si="12"/>
        <v/>
      </c>
      <c r="AI51" s="223" t="str">
        <f t="shared" si="12"/>
        <v/>
      </c>
      <c r="AJ51" s="223" t="str">
        <f t="shared" si="12"/>
        <v/>
      </c>
      <c r="AK51" s="223" t="str">
        <f t="shared" si="12"/>
        <v/>
      </c>
      <c r="AL51" s="223" t="str">
        <f t="shared" si="12"/>
        <v/>
      </c>
      <c r="AM51" s="223" t="str">
        <f t="shared" si="12"/>
        <v/>
      </c>
      <c r="AN51" s="223" t="str">
        <f t="shared" si="12"/>
        <v/>
      </c>
      <c r="AO51" s="222"/>
      <c r="AP51" s="223" t="str">
        <f t="shared" si="13"/>
        <v/>
      </c>
      <c r="AQ51" s="222"/>
      <c r="AR51" s="223">
        <f t="shared" si="14"/>
        <v>0</v>
      </c>
      <c r="AS51" s="222"/>
      <c r="AT51" s="223" t="str">
        <f t="shared" si="15"/>
        <v/>
      </c>
      <c r="AV51" s="131">
        <v>12</v>
      </c>
      <c r="AW51" s="126" t="b">
        <f t="shared" si="9"/>
        <v>0</v>
      </c>
      <c r="AX51" s="214" t="str">
        <f>IF(AW51,MATCH(AV51,'05_DPS_Input'!$AK$12:$AK$111,0),"")</f>
        <v/>
      </c>
      <c r="AY51" s="131"/>
      <c r="AZ51" s="131"/>
      <c r="BC51" s="21"/>
    </row>
    <row r="52" spans="1:55" ht="20.100000000000001" hidden="1" customHeight="1" x14ac:dyDescent="0.3">
      <c r="A52" s="149" t="str">
        <f t="shared" si="2"/>
        <v>H</v>
      </c>
      <c r="B52" s="156" t="b">
        <f t="shared" si="10"/>
        <v>0</v>
      </c>
      <c r="C52" s="188" t="s">
        <v>386</v>
      </c>
      <c r="G52" s="226" t="str">
        <f>IF($AW52,INDEX('05_DPS_Input'!H$12:H$111,$AX52),"")</f>
        <v/>
      </c>
      <c r="H52" s="226" t="str">
        <f>IF($AW52,INDEX('05_DPS_Input'!I$12:I$111,$AX52),"")</f>
        <v/>
      </c>
      <c r="I52" s="228" t="str">
        <f>IF($AW52,INDEX('05_DPS_Input'!M$12:M$111,$AX52),"")</f>
        <v/>
      </c>
      <c r="J52" s="222"/>
      <c r="K52" s="223" t="str">
        <f t="shared" si="11"/>
        <v/>
      </c>
      <c r="L52" s="223" t="str">
        <f t="shared" si="11"/>
        <v/>
      </c>
      <c r="M52" s="223" t="str">
        <f t="shared" si="11"/>
        <v/>
      </c>
      <c r="N52" s="223" t="str">
        <f t="shared" si="11"/>
        <v/>
      </c>
      <c r="O52" s="223" t="str">
        <f t="shared" si="11"/>
        <v/>
      </c>
      <c r="P52" s="223" t="str">
        <f t="shared" si="11"/>
        <v/>
      </c>
      <c r="Q52" s="223" t="str">
        <f t="shared" si="11"/>
        <v/>
      </c>
      <c r="R52" s="223" t="str">
        <f t="shared" si="11"/>
        <v/>
      </c>
      <c r="S52" s="223" t="str">
        <f t="shared" si="11"/>
        <v/>
      </c>
      <c r="T52" s="223" t="str">
        <f t="shared" si="11"/>
        <v/>
      </c>
      <c r="U52" s="223" t="str">
        <f t="shared" si="11"/>
        <v/>
      </c>
      <c r="V52" s="223" t="str">
        <f t="shared" si="11"/>
        <v/>
      </c>
      <c r="W52" s="223" t="str">
        <f t="shared" si="11"/>
        <v/>
      </c>
      <c r="X52" s="223" t="str">
        <f t="shared" si="11"/>
        <v/>
      </c>
      <c r="Y52" s="223" t="str">
        <f t="shared" si="11"/>
        <v/>
      </c>
      <c r="Z52" s="223" t="str">
        <f t="shared" si="11"/>
        <v/>
      </c>
      <c r="AA52" s="223" t="str">
        <f t="shared" si="12"/>
        <v/>
      </c>
      <c r="AB52" s="223" t="str">
        <f t="shared" si="12"/>
        <v/>
      </c>
      <c r="AC52" s="223" t="str">
        <f t="shared" si="12"/>
        <v/>
      </c>
      <c r="AD52" s="223" t="str">
        <f t="shared" si="12"/>
        <v/>
      </c>
      <c r="AE52" s="223" t="str">
        <f t="shared" si="12"/>
        <v/>
      </c>
      <c r="AF52" s="223" t="str">
        <f t="shared" si="12"/>
        <v/>
      </c>
      <c r="AG52" s="223" t="str">
        <f t="shared" si="12"/>
        <v/>
      </c>
      <c r="AH52" s="223" t="str">
        <f t="shared" si="12"/>
        <v/>
      </c>
      <c r="AI52" s="223" t="str">
        <f t="shared" si="12"/>
        <v/>
      </c>
      <c r="AJ52" s="223" t="str">
        <f t="shared" si="12"/>
        <v/>
      </c>
      <c r="AK52" s="223" t="str">
        <f t="shared" si="12"/>
        <v/>
      </c>
      <c r="AL52" s="223" t="str">
        <f t="shared" si="12"/>
        <v/>
      </c>
      <c r="AM52" s="223" t="str">
        <f t="shared" si="12"/>
        <v/>
      </c>
      <c r="AN52" s="223" t="str">
        <f t="shared" si="12"/>
        <v/>
      </c>
      <c r="AO52" s="222"/>
      <c r="AP52" s="223" t="str">
        <f t="shared" si="13"/>
        <v/>
      </c>
      <c r="AQ52" s="222"/>
      <c r="AR52" s="223">
        <f t="shared" si="14"/>
        <v>0</v>
      </c>
      <c r="AS52" s="222"/>
      <c r="AT52" s="223" t="str">
        <f t="shared" si="15"/>
        <v/>
      </c>
      <c r="AV52" s="131">
        <v>13</v>
      </c>
      <c r="AW52" s="126" t="b">
        <f t="shared" si="9"/>
        <v>0</v>
      </c>
      <c r="AX52" s="214" t="str">
        <f>IF(AW52,MATCH(AV52,'05_DPS_Input'!$AK$12:$AK$111,0),"")</f>
        <v/>
      </c>
      <c r="AY52" s="131"/>
      <c r="AZ52" s="131"/>
      <c r="BC52" s="21"/>
    </row>
    <row r="53" spans="1:55" ht="20.100000000000001" hidden="1" customHeight="1" x14ac:dyDescent="0.3">
      <c r="A53" s="149" t="str">
        <f t="shared" si="2"/>
        <v>H</v>
      </c>
      <c r="B53" s="156" t="b">
        <f t="shared" si="10"/>
        <v>0</v>
      </c>
      <c r="C53" s="188" t="s">
        <v>386</v>
      </c>
      <c r="G53" s="226" t="str">
        <f>IF($AW53,INDEX('05_DPS_Input'!H$12:H$111,$AX53),"")</f>
        <v/>
      </c>
      <c r="H53" s="226" t="str">
        <f>IF($AW53,INDEX('05_DPS_Input'!I$12:I$111,$AX53),"")</f>
        <v/>
      </c>
      <c r="I53" s="228" t="str">
        <f>IF($AW53,INDEX('05_DPS_Input'!M$12:M$111,$AX53),"")</f>
        <v/>
      </c>
      <c r="J53" s="222"/>
      <c r="K53" s="223" t="str">
        <f t="shared" si="11"/>
        <v/>
      </c>
      <c r="L53" s="223" t="str">
        <f t="shared" si="11"/>
        <v/>
      </c>
      <c r="M53" s="223" t="str">
        <f t="shared" si="11"/>
        <v/>
      </c>
      <c r="N53" s="223" t="str">
        <f t="shared" si="11"/>
        <v/>
      </c>
      <c r="O53" s="223" t="str">
        <f t="shared" si="11"/>
        <v/>
      </c>
      <c r="P53" s="223" t="str">
        <f t="shared" si="11"/>
        <v/>
      </c>
      <c r="Q53" s="223" t="str">
        <f t="shared" si="11"/>
        <v/>
      </c>
      <c r="R53" s="223" t="str">
        <f t="shared" si="11"/>
        <v/>
      </c>
      <c r="S53" s="223" t="str">
        <f t="shared" si="11"/>
        <v/>
      </c>
      <c r="T53" s="223" t="str">
        <f t="shared" si="11"/>
        <v/>
      </c>
      <c r="U53" s="223" t="str">
        <f t="shared" si="11"/>
        <v/>
      </c>
      <c r="V53" s="223" t="str">
        <f t="shared" si="11"/>
        <v/>
      </c>
      <c r="W53" s="223" t="str">
        <f t="shared" si="11"/>
        <v/>
      </c>
      <c r="X53" s="223" t="str">
        <f t="shared" si="11"/>
        <v/>
      </c>
      <c r="Y53" s="223" t="str">
        <f t="shared" si="11"/>
        <v/>
      </c>
      <c r="Z53" s="223" t="str">
        <f t="shared" si="11"/>
        <v/>
      </c>
      <c r="AA53" s="223" t="str">
        <f t="shared" si="12"/>
        <v/>
      </c>
      <c r="AB53" s="223" t="str">
        <f t="shared" si="12"/>
        <v/>
      </c>
      <c r="AC53" s="223" t="str">
        <f t="shared" si="12"/>
        <v/>
      </c>
      <c r="AD53" s="223" t="str">
        <f t="shared" si="12"/>
        <v/>
      </c>
      <c r="AE53" s="223" t="str">
        <f t="shared" si="12"/>
        <v/>
      </c>
      <c r="AF53" s="223" t="str">
        <f t="shared" si="12"/>
        <v/>
      </c>
      <c r="AG53" s="223" t="str">
        <f t="shared" si="12"/>
        <v/>
      </c>
      <c r="AH53" s="223" t="str">
        <f t="shared" si="12"/>
        <v/>
      </c>
      <c r="AI53" s="223" t="str">
        <f t="shared" si="12"/>
        <v/>
      </c>
      <c r="AJ53" s="223" t="str">
        <f t="shared" si="12"/>
        <v/>
      </c>
      <c r="AK53" s="223" t="str">
        <f t="shared" si="12"/>
        <v/>
      </c>
      <c r="AL53" s="223" t="str">
        <f t="shared" si="12"/>
        <v/>
      </c>
      <c r="AM53" s="223" t="str">
        <f t="shared" si="12"/>
        <v/>
      </c>
      <c r="AN53" s="223" t="str">
        <f t="shared" si="12"/>
        <v/>
      </c>
      <c r="AO53" s="222"/>
      <c r="AP53" s="223" t="str">
        <f t="shared" si="13"/>
        <v/>
      </c>
      <c r="AQ53" s="222"/>
      <c r="AR53" s="223">
        <f t="shared" si="14"/>
        <v>0</v>
      </c>
      <c r="AS53" s="222"/>
      <c r="AT53" s="223" t="str">
        <f t="shared" si="15"/>
        <v/>
      </c>
      <c r="AV53" s="131">
        <v>14</v>
      </c>
      <c r="AW53" s="126" t="b">
        <f t="shared" si="9"/>
        <v>0</v>
      </c>
      <c r="AX53" s="214" t="str">
        <f>IF(AW53,MATCH(AV53,'05_DPS_Input'!$AK$12:$AK$111,0),"")</f>
        <v/>
      </c>
      <c r="AY53" s="131"/>
      <c r="AZ53" s="131"/>
      <c r="BC53" s="21"/>
    </row>
    <row r="54" spans="1:55" ht="20.100000000000001" hidden="1" customHeight="1" x14ac:dyDescent="0.3">
      <c r="A54" s="149" t="str">
        <f t="shared" si="2"/>
        <v>H</v>
      </c>
      <c r="B54" s="156" t="b">
        <f t="shared" si="10"/>
        <v>0</v>
      </c>
      <c r="C54" s="188" t="s">
        <v>386</v>
      </c>
      <c r="G54" s="226" t="str">
        <f>IF($AW54,INDEX('05_DPS_Input'!H$12:H$111,$AX54),"")</f>
        <v/>
      </c>
      <c r="H54" s="226" t="str">
        <f>IF($AW54,INDEX('05_DPS_Input'!I$12:I$111,$AX54),"")</f>
        <v/>
      </c>
      <c r="I54" s="228" t="str">
        <f>IF($AW54,INDEX('05_DPS_Input'!M$12:M$111,$AX54),"")</f>
        <v/>
      </c>
      <c r="J54" s="222"/>
      <c r="K54" s="223" t="str">
        <f t="shared" si="11"/>
        <v/>
      </c>
      <c r="L54" s="223" t="str">
        <f t="shared" si="11"/>
        <v/>
      </c>
      <c r="M54" s="223" t="str">
        <f t="shared" si="11"/>
        <v/>
      </c>
      <c r="N54" s="223" t="str">
        <f t="shared" si="11"/>
        <v/>
      </c>
      <c r="O54" s="223" t="str">
        <f t="shared" si="11"/>
        <v/>
      </c>
      <c r="P54" s="223" t="str">
        <f t="shared" si="11"/>
        <v/>
      </c>
      <c r="Q54" s="223" t="str">
        <f t="shared" si="11"/>
        <v/>
      </c>
      <c r="R54" s="223" t="str">
        <f t="shared" si="11"/>
        <v/>
      </c>
      <c r="S54" s="223" t="str">
        <f t="shared" si="11"/>
        <v/>
      </c>
      <c r="T54" s="223" t="str">
        <f t="shared" si="11"/>
        <v/>
      </c>
      <c r="U54" s="223" t="str">
        <f t="shared" si="11"/>
        <v/>
      </c>
      <c r="V54" s="223" t="str">
        <f t="shared" si="11"/>
        <v/>
      </c>
      <c r="W54" s="223" t="str">
        <f t="shared" si="11"/>
        <v/>
      </c>
      <c r="X54" s="223" t="str">
        <f t="shared" si="11"/>
        <v/>
      </c>
      <c r="Y54" s="223" t="str">
        <f t="shared" si="11"/>
        <v/>
      </c>
      <c r="Z54" s="223" t="str">
        <f t="shared" si="11"/>
        <v/>
      </c>
      <c r="AA54" s="223" t="str">
        <f t="shared" si="12"/>
        <v/>
      </c>
      <c r="AB54" s="223" t="str">
        <f t="shared" si="12"/>
        <v/>
      </c>
      <c r="AC54" s="223" t="str">
        <f t="shared" si="12"/>
        <v/>
      </c>
      <c r="AD54" s="223" t="str">
        <f t="shared" si="12"/>
        <v/>
      </c>
      <c r="AE54" s="223" t="str">
        <f t="shared" si="12"/>
        <v/>
      </c>
      <c r="AF54" s="223" t="str">
        <f t="shared" si="12"/>
        <v/>
      </c>
      <c r="AG54" s="223" t="str">
        <f t="shared" si="12"/>
        <v/>
      </c>
      <c r="AH54" s="223" t="str">
        <f t="shared" si="12"/>
        <v/>
      </c>
      <c r="AI54" s="223" t="str">
        <f t="shared" si="12"/>
        <v/>
      </c>
      <c r="AJ54" s="223" t="str">
        <f t="shared" si="12"/>
        <v/>
      </c>
      <c r="AK54" s="223" t="str">
        <f t="shared" si="12"/>
        <v/>
      </c>
      <c r="AL54" s="223" t="str">
        <f t="shared" si="12"/>
        <v/>
      </c>
      <c r="AM54" s="223" t="str">
        <f t="shared" si="12"/>
        <v/>
      </c>
      <c r="AN54" s="223" t="str">
        <f t="shared" si="12"/>
        <v/>
      </c>
      <c r="AO54" s="222"/>
      <c r="AP54" s="223" t="str">
        <f t="shared" si="13"/>
        <v/>
      </c>
      <c r="AQ54" s="222"/>
      <c r="AR54" s="223">
        <f t="shared" si="14"/>
        <v>0</v>
      </c>
      <c r="AS54" s="222"/>
      <c r="AT54" s="223" t="str">
        <f t="shared" si="15"/>
        <v/>
      </c>
      <c r="AV54" s="131">
        <v>15</v>
      </c>
      <c r="AW54" s="126" t="b">
        <f t="shared" si="9"/>
        <v>0</v>
      </c>
      <c r="AX54" s="214" t="str">
        <f>IF(AW54,MATCH(AV54,'05_DPS_Input'!$AK$12:$AK$111,0),"")</f>
        <v/>
      </c>
      <c r="AY54" s="131"/>
      <c r="AZ54" s="131"/>
      <c r="BC54" s="21"/>
    </row>
    <row r="55" spans="1:55" ht="20.100000000000001" hidden="1" customHeight="1" x14ac:dyDescent="0.3">
      <c r="A55" s="149" t="str">
        <f t="shared" si="2"/>
        <v>H</v>
      </c>
      <c r="B55" s="156" t="b">
        <f t="shared" si="10"/>
        <v>0</v>
      </c>
      <c r="C55" s="188" t="s">
        <v>386</v>
      </c>
      <c r="G55" s="226" t="str">
        <f>IF($AW55,INDEX('05_DPS_Input'!H$12:H$111,$AX55),"")</f>
        <v/>
      </c>
      <c r="H55" s="226" t="str">
        <f>IF($AW55,INDEX('05_DPS_Input'!I$12:I$111,$AX55),"")</f>
        <v/>
      </c>
      <c r="I55" s="228" t="str">
        <f>IF($AW55,INDEX('05_DPS_Input'!M$12:M$111,$AX55),"")</f>
        <v/>
      </c>
      <c r="J55" s="222"/>
      <c r="K55" s="223" t="str">
        <f t="shared" si="11"/>
        <v/>
      </c>
      <c r="L55" s="223" t="str">
        <f t="shared" si="11"/>
        <v/>
      </c>
      <c r="M55" s="223" t="str">
        <f t="shared" si="11"/>
        <v/>
      </c>
      <c r="N55" s="223" t="str">
        <f t="shared" si="11"/>
        <v/>
      </c>
      <c r="O55" s="223" t="str">
        <f t="shared" si="11"/>
        <v/>
      </c>
      <c r="P55" s="223" t="str">
        <f t="shared" si="11"/>
        <v/>
      </c>
      <c r="Q55" s="223" t="str">
        <f t="shared" si="11"/>
        <v/>
      </c>
      <c r="R55" s="223" t="str">
        <f t="shared" si="11"/>
        <v/>
      </c>
      <c r="S55" s="223" t="str">
        <f t="shared" si="11"/>
        <v/>
      </c>
      <c r="T55" s="223" t="str">
        <f t="shared" si="11"/>
        <v/>
      </c>
      <c r="U55" s="223" t="str">
        <f t="shared" si="11"/>
        <v/>
      </c>
      <c r="V55" s="223" t="str">
        <f t="shared" si="11"/>
        <v/>
      </c>
      <c r="W55" s="223" t="str">
        <f t="shared" si="11"/>
        <v/>
      </c>
      <c r="X55" s="223" t="str">
        <f t="shared" si="11"/>
        <v/>
      </c>
      <c r="Y55" s="223" t="str">
        <f t="shared" si="11"/>
        <v/>
      </c>
      <c r="Z55" s="223" t="str">
        <f t="shared" si="11"/>
        <v/>
      </c>
      <c r="AA55" s="223" t="str">
        <f t="shared" si="12"/>
        <v/>
      </c>
      <c r="AB55" s="223" t="str">
        <f t="shared" si="12"/>
        <v/>
      </c>
      <c r="AC55" s="223" t="str">
        <f t="shared" si="12"/>
        <v/>
      </c>
      <c r="AD55" s="223" t="str">
        <f t="shared" si="12"/>
        <v/>
      </c>
      <c r="AE55" s="223" t="str">
        <f t="shared" si="12"/>
        <v/>
      </c>
      <c r="AF55" s="223" t="str">
        <f t="shared" si="12"/>
        <v/>
      </c>
      <c r="AG55" s="223" t="str">
        <f t="shared" si="12"/>
        <v/>
      </c>
      <c r="AH55" s="223" t="str">
        <f t="shared" si="12"/>
        <v/>
      </c>
      <c r="AI55" s="223" t="str">
        <f t="shared" si="12"/>
        <v/>
      </c>
      <c r="AJ55" s="223" t="str">
        <f t="shared" si="12"/>
        <v/>
      </c>
      <c r="AK55" s="223" t="str">
        <f t="shared" si="12"/>
        <v/>
      </c>
      <c r="AL55" s="223" t="str">
        <f t="shared" si="12"/>
        <v/>
      </c>
      <c r="AM55" s="223" t="str">
        <f t="shared" si="12"/>
        <v/>
      </c>
      <c r="AN55" s="223" t="str">
        <f t="shared" si="12"/>
        <v/>
      </c>
      <c r="AO55" s="222"/>
      <c r="AP55" s="223" t="str">
        <f t="shared" si="13"/>
        <v/>
      </c>
      <c r="AQ55" s="222"/>
      <c r="AR55" s="223">
        <f t="shared" si="14"/>
        <v>0</v>
      </c>
      <c r="AS55" s="222"/>
      <c r="AT55" s="223" t="str">
        <f t="shared" si="15"/>
        <v/>
      </c>
      <c r="AV55" s="131">
        <v>16</v>
      </c>
      <c r="AW55" s="126" t="b">
        <f t="shared" si="9"/>
        <v>0</v>
      </c>
      <c r="AX55" s="214" t="str">
        <f>IF(AW55,MATCH(AV55,'05_DPS_Input'!$AK$12:$AK$111,0),"")</f>
        <v/>
      </c>
      <c r="AY55" s="131"/>
      <c r="AZ55" s="131"/>
      <c r="BC55" s="21"/>
    </row>
    <row r="56" spans="1:55" ht="20.100000000000001" hidden="1" customHeight="1" x14ac:dyDescent="0.3">
      <c r="A56" s="149" t="str">
        <f t="shared" si="2"/>
        <v>H</v>
      </c>
      <c r="B56" s="156" t="b">
        <f t="shared" si="10"/>
        <v>0</v>
      </c>
      <c r="C56" s="188" t="s">
        <v>386</v>
      </c>
      <c r="G56" s="226" t="str">
        <f>IF($AW56,INDEX('05_DPS_Input'!H$12:H$111,$AX56),"")</f>
        <v/>
      </c>
      <c r="H56" s="226" t="str">
        <f>IF($AW56,INDEX('05_DPS_Input'!I$12:I$111,$AX56),"")</f>
        <v/>
      </c>
      <c r="I56" s="228" t="str">
        <f>IF($AW56,INDEX('05_DPS_Input'!M$12:M$111,$AX56),"")</f>
        <v/>
      </c>
      <c r="J56" s="222"/>
      <c r="K56" s="223" t="str">
        <f t="shared" si="11"/>
        <v/>
      </c>
      <c r="L56" s="223" t="str">
        <f t="shared" si="11"/>
        <v/>
      </c>
      <c r="M56" s="223" t="str">
        <f t="shared" si="11"/>
        <v/>
      </c>
      <c r="N56" s="223" t="str">
        <f t="shared" si="11"/>
        <v/>
      </c>
      <c r="O56" s="223" t="str">
        <f t="shared" si="11"/>
        <v/>
      </c>
      <c r="P56" s="223" t="str">
        <f t="shared" si="11"/>
        <v/>
      </c>
      <c r="Q56" s="223" t="str">
        <f t="shared" si="11"/>
        <v/>
      </c>
      <c r="R56" s="223" t="str">
        <f t="shared" si="11"/>
        <v/>
      </c>
      <c r="S56" s="223" t="str">
        <f t="shared" si="11"/>
        <v/>
      </c>
      <c r="T56" s="223" t="str">
        <f t="shared" si="11"/>
        <v/>
      </c>
      <c r="U56" s="223" t="str">
        <f t="shared" si="11"/>
        <v/>
      </c>
      <c r="V56" s="223" t="str">
        <f t="shared" si="11"/>
        <v/>
      </c>
      <c r="W56" s="223" t="str">
        <f t="shared" si="11"/>
        <v/>
      </c>
      <c r="X56" s="223" t="str">
        <f t="shared" si="11"/>
        <v/>
      </c>
      <c r="Y56" s="223" t="str">
        <f t="shared" si="11"/>
        <v/>
      </c>
      <c r="Z56" s="223" t="str">
        <f t="shared" ref="U56:AJ71" si="16">IF($I56=2,SUMIF($AY$148:$AY$247,$G56,Z$148:Z$247),IF($I56=3,SUMIF($AZ$148:$AZ$247,$G56,Z$148:Z$247),""))</f>
        <v/>
      </c>
      <c r="AA56" s="223" t="str">
        <f t="shared" si="16"/>
        <v/>
      </c>
      <c r="AB56" s="223" t="str">
        <f t="shared" si="16"/>
        <v/>
      </c>
      <c r="AC56" s="223" t="str">
        <f t="shared" si="16"/>
        <v/>
      </c>
      <c r="AD56" s="223" t="str">
        <f t="shared" si="16"/>
        <v/>
      </c>
      <c r="AE56" s="223" t="str">
        <f t="shared" si="12"/>
        <v/>
      </c>
      <c r="AF56" s="223" t="str">
        <f t="shared" si="12"/>
        <v/>
      </c>
      <c r="AG56" s="223" t="str">
        <f t="shared" si="12"/>
        <v/>
      </c>
      <c r="AH56" s="223" t="str">
        <f t="shared" si="12"/>
        <v/>
      </c>
      <c r="AI56" s="223" t="str">
        <f t="shared" si="12"/>
        <v/>
      </c>
      <c r="AJ56" s="223" t="str">
        <f t="shared" si="12"/>
        <v/>
      </c>
      <c r="AK56" s="223" t="str">
        <f t="shared" si="12"/>
        <v/>
      </c>
      <c r="AL56" s="223" t="str">
        <f t="shared" si="12"/>
        <v/>
      </c>
      <c r="AM56" s="223" t="str">
        <f t="shared" si="12"/>
        <v/>
      </c>
      <c r="AN56" s="223" t="str">
        <f t="shared" si="12"/>
        <v/>
      </c>
      <c r="AO56" s="222"/>
      <c r="AP56" s="223" t="str">
        <f t="shared" si="13"/>
        <v/>
      </c>
      <c r="AQ56" s="222"/>
      <c r="AR56" s="223">
        <f t="shared" si="14"/>
        <v>0</v>
      </c>
      <c r="AS56" s="222"/>
      <c r="AT56" s="223" t="str">
        <f t="shared" si="15"/>
        <v/>
      </c>
      <c r="AV56" s="131">
        <v>17</v>
      </c>
      <c r="AW56" s="126" t="b">
        <f t="shared" si="9"/>
        <v>0</v>
      </c>
      <c r="AX56" s="214" t="str">
        <f>IF(AW56,MATCH(AV56,'05_DPS_Input'!$AK$12:$AK$111,0),"")</f>
        <v/>
      </c>
      <c r="AY56" s="131"/>
      <c r="AZ56" s="131"/>
      <c r="BC56" s="21"/>
    </row>
    <row r="57" spans="1:55" ht="20.100000000000001" hidden="1" customHeight="1" x14ac:dyDescent="0.3">
      <c r="A57" s="149" t="str">
        <f t="shared" si="2"/>
        <v>H</v>
      </c>
      <c r="B57" s="156" t="b">
        <f t="shared" si="10"/>
        <v>0</v>
      </c>
      <c r="C57" s="188" t="s">
        <v>386</v>
      </c>
      <c r="G57" s="226" t="str">
        <f>IF($AW57,INDEX('05_DPS_Input'!H$12:H$111,$AX57),"")</f>
        <v/>
      </c>
      <c r="H57" s="226" t="str">
        <f>IF($AW57,INDEX('05_DPS_Input'!I$12:I$111,$AX57),"")</f>
        <v/>
      </c>
      <c r="I57" s="228" t="str">
        <f>IF($AW57,INDEX('05_DPS_Input'!M$12:M$111,$AX57),"")</f>
        <v/>
      </c>
      <c r="J57" s="222"/>
      <c r="K57" s="223" t="str">
        <f t="shared" ref="K57:Z72" si="17">IF($I57=2,SUMIF($AY$148:$AY$247,$G57,K$148:K$247),IF($I57=3,SUMIF($AZ$148:$AZ$247,$G57,K$148:K$247),""))</f>
        <v/>
      </c>
      <c r="L57" s="223" t="str">
        <f t="shared" si="17"/>
        <v/>
      </c>
      <c r="M57" s="223" t="str">
        <f t="shared" si="17"/>
        <v/>
      </c>
      <c r="N57" s="223" t="str">
        <f t="shared" si="17"/>
        <v/>
      </c>
      <c r="O57" s="223" t="str">
        <f t="shared" si="17"/>
        <v/>
      </c>
      <c r="P57" s="223" t="str">
        <f t="shared" si="17"/>
        <v/>
      </c>
      <c r="Q57" s="223" t="str">
        <f t="shared" si="17"/>
        <v/>
      </c>
      <c r="R57" s="223" t="str">
        <f t="shared" si="17"/>
        <v/>
      </c>
      <c r="S57" s="223" t="str">
        <f t="shared" si="17"/>
        <v/>
      </c>
      <c r="T57" s="223" t="str">
        <f t="shared" si="17"/>
        <v/>
      </c>
      <c r="U57" s="223" t="str">
        <f t="shared" si="16"/>
        <v/>
      </c>
      <c r="V57" s="223" t="str">
        <f t="shared" si="16"/>
        <v/>
      </c>
      <c r="W57" s="223" t="str">
        <f t="shared" si="16"/>
        <v/>
      </c>
      <c r="X57" s="223" t="str">
        <f t="shared" si="16"/>
        <v/>
      </c>
      <c r="Y57" s="223" t="str">
        <f t="shared" si="16"/>
        <v/>
      </c>
      <c r="Z57" s="223" t="str">
        <f t="shared" si="16"/>
        <v/>
      </c>
      <c r="AA57" s="223" t="str">
        <f t="shared" si="16"/>
        <v/>
      </c>
      <c r="AB57" s="223" t="str">
        <f t="shared" si="16"/>
        <v/>
      </c>
      <c r="AC57" s="223" t="str">
        <f t="shared" si="16"/>
        <v/>
      </c>
      <c r="AD57" s="223" t="str">
        <f t="shared" si="16"/>
        <v/>
      </c>
      <c r="AE57" s="223" t="str">
        <f t="shared" si="16"/>
        <v/>
      </c>
      <c r="AF57" s="223" t="str">
        <f t="shared" si="16"/>
        <v/>
      </c>
      <c r="AG57" s="223" t="str">
        <f t="shared" si="16"/>
        <v/>
      </c>
      <c r="AH57" s="223" t="str">
        <f t="shared" si="16"/>
        <v/>
      </c>
      <c r="AI57" s="223" t="str">
        <f t="shared" si="16"/>
        <v/>
      </c>
      <c r="AJ57" s="223" t="str">
        <f t="shared" si="16"/>
        <v/>
      </c>
      <c r="AK57" s="223" t="str">
        <f t="shared" ref="AE57:AN72" si="18">IF($I57=2,SUMIF($AY$148:$AY$247,$G57,AK$148:AK$247),IF($I57=3,SUMIF($AZ$148:$AZ$247,$G57,AK$148:AK$247),""))</f>
        <v/>
      </c>
      <c r="AL57" s="223" t="str">
        <f t="shared" si="18"/>
        <v/>
      </c>
      <c r="AM57" s="223" t="str">
        <f t="shared" si="18"/>
        <v/>
      </c>
      <c r="AN57" s="223" t="str">
        <f t="shared" si="18"/>
        <v/>
      </c>
      <c r="AO57" s="222"/>
      <c r="AP57" s="223" t="str">
        <f t="shared" si="13"/>
        <v/>
      </c>
      <c r="AQ57" s="222"/>
      <c r="AR57" s="223">
        <f t="shared" si="14"/>
        <v>0</v>
      </c>
      <c r="AS57" s="222"/>
      <c r="AT57" s="223" t="str">
        <f t="shared" si="15"/>
        <v/>
      </c>
      <c r="AV57" s="131">
        <v>18</v>
      </c>
      <c r="AW57" s="126" t="b">
        <f t="shared" si="9"/>
        <v>0</v>
      </c>
      <c r="AX57" s="214" t="str">
        <f>IF(AW57,MATCH(AV57,'05_DPS_Input'!$AK$12:$AK$111,0),"")</f>
        <v/>
      </c>
      <c r="AY57" s="131"/>
      <c r="AZ57" s="131"/>
      <c r="BC57" s="21"/>
    </row>
    <row r="58" spans="1:55" ht="20.100000000000001" hidden="1" customHeight="1" x14ac:dyDescent="0.3">
      <c r="A58" s="149" t="str">
        <f t="shared" si="2"/>
        <v>H</v>
      </c>
      <c r="B58" s="156" t="b">
        <f t="shared" si="10"/>
        <v>0</v>
      </c>
      <c r="C58" s="188" t="s">
        <v>386</v>
      </c>
      <c r="G58" s="226" t="str">
        <f>IF($AW58,INDEX('05_DPS_Input'!H$12:H$111,$AX58),"")</f>
        <v/>
      </c>
      <c r="H58" s="226" t="str">
        <f>IF($AW58,INDEX('05_DPS_Input'!I$12:I$111,$AX58),"")</f>
        <v/>
      </c>
      <c r="I58" s="228" t="str">
        <f>IF($AW58,INDEX('05_DPS_Input'!M$12:M$111,$AX58),"")</f>
        <v/>
      </c>
      <c r="J58" s="222"/>
      <c r="K58" s="223" t="str">
        <f t="shared" si="17"/>
        <v/>
      </c>
      <c r="L58" s="223" t="str">
        <f t="shared" si="17"/>
        <v/>
      </c>
      <c r="M58" s="223" t="str">
        <f t="shared" si="17"/>
        <v/>
      </c>
      <c r="N58" s="223" t="str">
        <f t="shared" si="17"/>
        <v/>
      </c>
      <c r="O58" s="223" t="str">
        <f t="shared" si="17"/>
        <v/>
      </c>
      <c r="P58" s="223" t="str">
        <f t="shared" si="17"/>
        <v/>
      </c>
      <c r="Q58" s="223" t="str">
        <f t="shared" si="17"/>
        <v/>
      </c>
      <c r="R58" s="223" t="str">
        <f t="shared" si="17"/>
        <v/>
      </c>
      <c r="S58" s="223" t="str">
        <f t="shared" si="17"/>
        <v/>
      </c>
      <c r="T58" s="223" t="str">
        <f t="shared" si="17"/>
        <v/>
      </c>
      <c r="U58" s="223" t="str">
        <f t="shared" si="16"/>
        <v/>
      </c>
      <c r="V58" s="223" t="str">
        <f t="shared" si="16"/>
        <v/>
      </c>
      <c r="W58" s="223" t="str">
        <f t="shared" si="16"/>
        <v/>
      </c>
      <c r="X58" s="223" t="str">
        <f t="shared" si="16"/>
        <v/>
      </c>
      <c r="Y58" s="223" t="str">
        <f t="shared" si="16"/>
        <v/>
      </c>
      <c r="Z58" s="223" t="str">
        <f t="shared" si="16"/>
        <v/>
      </c>
      <c r="AA58" s="223" t="str">
        <f t="shared" si="16"/>
        <v/>
      </c>
      <c r="AB58" s="223" t="str">
        <f t="shared" si="16"/>
        <v/>
      </c>
      <c r="AC58" s="223" t="str">
        <f t="shared" si="16"/>
        <v/>
      </c>
      <c r="AD58" s="223" t="str">
        <f t="shared" si="16"/>
        <v/>
      </c>
      <c r="AE58" s="223" t="str">
        <f t="shared" si="18"/>
        <v/>
      </c>
      <c r="AF58" s="223" t="str">
        <f t="shared" si="18"/>
        <v/>
      </c>
      <c r="AG58" s="223" t="str">
        <f t="shared" si="18"/>
        <v/>
      </c>
      <c r="AH58" s="223" t="str">
        <f t="shared" si="18"/>
        <v/>
      </c>
      <c r="AI58" s="223" t="str">
        <f t="shared" si="18"/>
        <v/>
      </c>
      <c r="AJ58" s="223" t="str">
        <f t="shared" si="18"/>
        <v/>
      </c>
      <c r="AK58" s="223" t="str">
        <f t="shared" si="18"/>
        <v/>
      </c>
      <c r="AL58" s="223" t="str">
        <f t="shared" si="18"/>
        <v/>
      </c>
      <c r="AM58" s="223" t="str">
        <f t="shared" si="18"/>
        <v/>
      </c>
      <c r="AN58" s="223" t="str">
        <f t="shared" si="18"/>
        <v/>
      </c>
      <c r="AO58" s="222"/>
      <c r="AP58" s="223" t="str">
        <f t="shared" si="13"/>
        <v/>
      </c>
      <c r="AQ58" s="222"/>
      <c r="AR58" s="223">
        <f t="shared" si="14"/>
        <v>0</v>
      </c>
      <c r="AS58" s="222"/>
      <c r="AT58" s="223" t="str">
        <f t="shared" si="15"/>
        <v/>
      </c>
      <c r="AV58" s="131">
        <v>19</v>
      </c>
      <c r="AW58" s="126" t="b">
        <f t="shared" si="9"/>
        <v>0</v>
      </c>
      <c r="AX58" s="214" t="str">
        <f>IF(AW58,MATCH(AV58,'05_DPS_Input'!$AK$12:$AK$111,0),"")</f>
        <v/>
      </c>
      <c r="AY58" s="131"/>
      <c r="AZ58" s="131"/>
      <c r="BC58" s="21"/>
    </row>
    <row r="59" spans="1:55" ht="20.100000000000001" hidden="1" customHeight="1" x14ac:dyDescent="0.3">
      <c r="A59" s="149" t="str">
        <f t="shared" si="2"/>
        <v>H</v>
      </c>
      <c r="B59" s="156" t="b">
        <f t="shared" si="10"/>
        <v>0</v>
      </c>
      <c r="C59" s="188" t="s">
        <v>386</v>
      </c>
      <c r="G59" s="226" t="str">
        <f>IF($AW59,INDEX('05_DPS_Input'!H$12:H$111,$AX59),"")</f>
        <v/>
      </c>
      <c r="H59" s="226" t="str">
        <f>IF($AW59,INDEX('05_DPS_Input'!I$12:I$111,$AX59),"")</f>
        <v/>
      </c>
      <c r="I59" s="228" t="str">
        <f>IF($AW59,INDEX('05_DPS_Input'!M$12:M$111,$AX59),"")</f>
        <v/>
      </c>
      <c r="J59" s="222"/>
      <c r="K59" s="223" t="str">
        <f t="shared" si="17"/>
        <v/>
      </c>
      <c r="L59" s="223" t="str">
        <f t="shared" si="17"/>
        <v/>
      </c>
      <c r="M59" s="223" t="str">
        <f t="shared" si="17"/>
        <v/>
      </c>
      <c r="N59" s="223" t="str">
        <f t="shared" si="17"/>
        <v/>
      </c>
      <c r="O59" s="223" t="str">
        <f t="shared" si="17"/>
        <v/>
      </c>
      <c r="P59" s="223" t="str">
        <f t="shared" si="17"/>
        <v/>
      </c>
      <c r="Q59" s="223" t="str">
        <f t="shared" si="17"/>
        <v/>
      </c>
      <c r="R59" s="223" t="str">
        <f t="shared" si="17"/>
        <v/>
      </c>
      <c r="S59" s="223" t="str">
        <f t="shared" si="17"/>
        <v/>
      </c>
      <c r="T59" s="223" t="str">
        <f t="shared" si="17"/>
        <v/>
      </c>
      <c r="U59" s="223" t="str">
        <f t="shared" si="16"/>
        <v/>
      </c>
      <c r="V59" s="223" t="str">
        <f t="shared" si="16"/>
        <v/>
      </c>
      <c r="W59" s="223" t="str">
        <f t="shared" si="16"/>
        <v/>
      </c>
      <c r="X59" s="223" t="str">
        <f t="shared" si="16"/>
        <v/>
      </c>
      <c r="Y59" s="223" t="str">
        <f t="shared" si="16"/>
        <v/>
      </c>
      <c r="Z59" s="223" t="str">
        <f t="shared" si="16"/>
        <v/>
      </c>
      <c r="AA59" s="223" t="str">
        <f t="shared" si="16"/>
        <v/>
      </c>
      <c r="AB59" s="223" t="str">
        <f t="shared" si="16"/>
        <v/>
      </c>
      <c r="AC59" s="223" t="str">
        <f t="shared" si="16"/>
        <v/>
      </c>
      <c r="AD59" s="223" t="str">
        <f t="shared" si="16"/>
        <v/>
      </c>
      <c r="AE59" s="223" t="str">
        <f t="shared" si="18"/>
        <v/>
      </c>
      <c r="AF59" s="223" t="str">
        <f t="shared" si="18"/>
        <v/>
      </c>
      <c r="AG59" s="223" t="str">
        <f t="shared" si="18"/>
        <v/>
      </c>
      <c r="AH59" s="223" t="str">
        <f t="shared" si="18"/>
        <v/>
      </c>
      <c r="AI59" s="223" t="str">
        <f t="shared" si="18"/>
        <v/>
      </c>
      <c r="AJ59" s="223" t="str">
        <f t="shared" si="18"/>
        <v/>
      </c>
      <c r="AK59" s="223" t="str">
        <f t="shared" si="18"/>
        <v/>
      </c>
      <c r="AL59" s="223" t="str">
        <f t="shared" si="18"/>
        <v/>
      </c>
      <c r="AM59" s="223" t="str">
        <f t="shared" si="18"/>
        <v/>
      </c>
      <c r="AN59" s="223" t="str">
        <f t="shared" si="18"/>
        <v/>
      </c>
      <c r="AO59" s="222"/>
      <c r="AP59" s="223" t="str">
        <f t="shared" si="13"/>
        <v/>
      </c>
      <c r="AQ59" s="222"/>
      <c r="AR59" s="223">
        <f t="shared" si="14"/>
        <v>0</v>
      </c>
      <c r="AS59" s="222"/>
      <c r="AT59" s="223" t="str">
        <f t="shared" si="15"/>
        <v/>
      </c>
      <c r="AV59" s="131">
        <v>20</v>
      </c>
      <c r="AW59" s="126" t="b">
        <f t="shared" si="9"/>
        <v>0</v>
      </c>
      <c r="AX59" s="214" t="str">
        <f>IF(AW59,MATCH(AV59,'05_DPS_Input'!$AK$12:$AK$111,0),"")</f>
        <v/>
      </c>
      <c r="AY59" s="131"/>
      <c r="AZ59" s="131"/>
      <c r="BC59" s="21"/>
    </row>
    <row r="60" spans="1:55" ht="20.100000000000001" hidden="1" customHeight="1" x14ac:dyDescent="0.3">
      <c r="A60" s="149" t="str">
        <f t="shared" si="2"/>
        <v>H</v>
      </c>
      <c r="B60" s="156" t="b">
        <f t="shared" si="10"/>
        <v>0</v>
      </c>
      <c r="C60" s="188" t="s">
        <v>386</v>
      </c>
      <c r="G60" s="226" t="str">
        <f>IF($AW60,INDEX('05_DPS_Input'!H$12:H$111,$AX60),"")</f>
        <v/>
      </c>
      <c r="H60" s="226" t="str">
        <f>IF($AW60,INDEX('05_DPS_Input'!I$12:I$111,$AX60),"")</f>
        <v/>
      </c>
      <c r="I60" s="228" t="str">
        <f>IF($AW60,INDEX('05_DPS_Input'!M$12:M$111,$AX60),"")</f>
        <v/>
      </c>
      <c r="J60" s="222"/>
      <c r="K60" s="223" t="str">
        <f t="shared" si="17"/>
        <v/>
      </c>
      <c r="L60" s="223" t="str">
        <f t="shared" si="17"/>
        <v/>
      </c>
      <c r="M60" s="223" t="str">
        <f t="shared" si="17"/>
        <v/>
      </c>
      <c r="N60" s="223" t="str">
        <f t="shared" si="17"/>
        <v/>
      </c>
      <c r="O60" s="223" t="str">
        <f t="shared" si="17"/>
        <v/>
      </c>
      <c r="P60" s="223" t="str">
        <f t="shared" si="17"/>
        <v/>
      </c>
      <c r="Q60" s="223" t="str">
        <f t="shared" si="17"/>
        <v/>
      </c>
      <c r="R60" s="223" t="str">
        <f t="shared" si="17"/>
        <v/>
      </c>
      <c r="S60" s="223" t="str">
        <f t="shared" si="17"/>
        <v/>
      </c>
      <c r="T60" s="223" t="str">
        <f t="shared" si="17"/>
        <v/>
      </c>
      <c r="U60" s="223" t="str">
        <f t="shared" si="16"/>
        <v/>
      </c>
      <c r="V60" s="223" t="str">
        <f t="shared" si="16"/>
        <v/>
      </c>
      <c r="W60" s="223" t="str">
        <f t="shared" si="16"/>
        <v/>
      </c>
      <c r="X60" s="223" t="str">
        <f t="shared" si="16"/>
        <v/>
      </c>
      <c r="Y60" s="223" t="str">
        <f t="shared" si="16"/>
        <v/>
      </c>
      <c r="Z60" s="223" t="str">
        <f t="shared" si="16"/>
        <v/>
      </c>
      <c r="AA60" s="223" t="str">
        <f t="shared" si="16"/>
        <v/>
      </c>
      <c r="AB60" s="223" t="str">
        <f t="shared" si="16"/>
        <v/>
      </c>
      <c r="AC60" s="223" t="str">
        <f t="shared" si="16"/>
        <v/>
      </c>
      <c r="AD60" s="223" t="str">
        <f t="shared" si="16"/>
        <v/>
      </c>
      <c r="AE60" s="223" t="str">
        <f t="shared" si="18"/>
        <v/>
      </c>
      <c r="AF60" s="223" t="str">
        <f t="shared" si="18"/>
        <v/>
      </c>
      <c r="AG60" s="223" t="str">
        <f t="shared" si="18"/>
        <v/>
      </c>
      <c r="AH60" s="223" t="str">
        <f t="shared" si="18"/>
        <v/>
      </c>
      <c r="AI60" s="223" t="str">
        <f t="shared" si="18"/>
        <v/>
      </c>
      <c r="AJ60" s="223" t="str">
        <f t="shared" si="18"/>
        <v/>
      </c>
      <c r="AK60" s="223" t="str">
        <f t="shared" si="18"/>
        <v/>
      </c>
      <c r="AL60" s="223" t="str">
        <f t="shared" si="18"/>
        <v/>
      </c>
      <c r="AM60" s="223" t="str">
        <f t="shared" si="18"/>
        <v/>
      </c>
      <c r="AN60" s="223" t="str">
        <f t="shared" si="18"/>
        <v/>
      </c>
      <c r="AO60" s="222"/>
      <c r="AP60" s="223" t="str">
        <f t="shared" si="13"/>
        <v/>
      </c>
      <c r="AQ60" s="222"/>
      <c r="AR60" s="223">
        <f t="shared" si="14"/>
        <v>0</v>
      </c>
      <c r="AS60" s="222"/>
      <c r="AT60" s="223" t="str">
        <f t="shared" si="15"/>
        <v/>
      </c>
      <c r="AV60" s="131">
        <v>21</v>
      </c>
      <c r="AW60" s="126" t="b">
        <f t="shared" si="9"/>
        <v>0</v>
      </c>
      <c r="AX60" s="214" t="str">
        <f>IF(AW60,MATCH(AV60,'05_DPS_Input'!$AK$12:$AK$111,0),"")</f>
        <v/>
      </c>
      <c r="AY60" s="131"/>
      <c r="AZ60" s="131"/>
      <c r="BC60" s="21"/>
    </row>
    <row r="61" spans="1:55" ht="20.100000000000001" hidden="1" customHeight="1" x14ac:dyDescent="0.3">
      <c r="A61" s="149" t="str">
        <f t="shared" si="2"/>
        <v>H</v>
      </c>
      <c r="B61" s="156" t="b">
        <f t="shared" si="10"/>
        <v>0</v>
      </c>
      <c r="C61" s="188" t="s">
        <v>386</v>
      </c>
      <c r="G61" s="226" t="str">
        <f>IF($AW61,INDEX('05_DPS_Input'!H$12:H$111,$AX61),"")</f>
        <v/>
      </c>
      <c r="H61" s="226" t="str">
        <f>IF($AW61,INDEX('05_DPS_Input'!I$12:I$111,$AX61),"")</f>
        <v/>
      </c>
      <c r="I61" s="228" t="str">
        <f>IF($AW61,INDEX('05_DPS_Input'!M$12:M$111,$AX61),"")</f>
        <v/>
      </c>
      <c r="J61" s="222"/>
      <c r="K61" s="223" t="str">
        <f t="shared" si="17"/>
        <v/>
      </c>
      <c r="L61" s="223" t="str">
        <f t="shared" si="17"/>
        <v/>
      </c>
      <c r="M61" s="223" t="str">
        <f t="shared" si="17"/>
        <v/>
      </c>
      <c r="N61" s="223" t="str">
        <f t="shared" si="17"/>
        <v/>
      </c>
      <c r="O61" s="223" t="str">
        <f t="shared" si="17"/>
        <v/>
      </c>
      <c r="P61" s="223" t="str">
        <f t="shared" si="17"/>
        <v/>
      </c>
      <c r="Q61" s="223" t="str">
        <f t="shared" si="17"/>
        <v/>
      </c>
      <c r="R61" s="223" t="str">
        <f t="shared" si="17"/>
        <v/>
      </c>
      <c r="S61" s="223" t="str">
        <f t="shared" si="17"/>
        <v/>
      </c>
      <c r="T61" s="223" t="str">
        <f t="shared" si="17"/>
        <v/>
      </c>
      <c r="U61" s="223" t="str">
        <f t="shared" si="16"/>
        <v/>
      </c>
      <c r="V61" s="223" t="str">
        <f t="shared" si="16"/>
        <v/>
      </c>
      <c r="W61" s="223" t="str">
        <f t="shared" si="16"/>
        <v/>
      </c>
      <c r="X61" s="223" t="str">
        <f t="shared" si="16"/>
        <v/>
      </c>
      <c r="Y61" s="223" t="str">
        <f t="shared" si="16"/>
        <v/>
      </c>
      <c r="Z61" s="223" t="str">
        <f t="shared" si="16"/>
        <v/>
      </c>
      <c r="AA61" s="223" t="str">
        <f t="shared" si="16"/>
        <v/>
      </c>
      <c r="AB61" s="223" t="str">
        <f t="shared" si="16"/>
        <v/>
      </c>
      <c r="AC61" s="223" t="str">
        <f t="shared" si="16"/>
        <v/>
      </c>
      <c r="AD61" s="223" t="str">
        <f t="shared" si="16"/>
        <v/>
      </c>
      <c r="AE61" s="223" t="str">
        <f t="shared" si="18"/>
        <v/>
      </c>
      <c r="AF61" s="223" t="str">
        <f t="shared" si="18"/>
        <v/>
      </c>
      <c r="AG61" s="223" t="str">
        <f t="shared" si="18"/>
        <v/>
      </c>
      <c r="AH61" s="223" t="str">
        <f t="shared" si="18"/>
        <v/>
      </c>
      <c r="AI61" s="223" t="str">
        <f t="shared" si="18"/>
        <v/>
      </c>
      <c r="AJ61" s="223" t="str">
        <f t="shared" si="18"/>
        <v/>
      </c>
      <c r="AK61" s="223" t="str">
        <f t="shared" si="18"/>
        <v/>
      </c>
      <c r="AL61" s="223" t="str">
        <f t="shared" si="18"/>
        <v/>
      </c>
      <c r="AM61" s="223" t="str">
        <f t="shared" si="18"/>
        <v/>
      </c>
      <c r="AN61" s="223" t="str">
        <f t="shared" si="18"/>
        <v/>
      </c>
      <c r="AO61" s="222"/>
      <c r="AP61" s="223" t="str">
        <f t="shared" si="13"/>
        <v/>
      </c>
      <c r="AQ61" s="222"/>
      <c r="AR61" s="223">
        <f t="shared" si="14"/>
        <v>0</v>
      </c>
      <c r="AS61" s="222"/>
      <c r="AT61" s="223" t="str">
        <f t="shared" si="15"/>
        <v/>
      </c>
      <c r="AV61" s="131">
        <v>22</v>
      </c>
      <c r="AW61" s="126" t="b">
        <f t="shared" si="9"/>
        <v>0</v>
      </c>
      <c r="AX61" s="214" t="str">
        <f>IF(AW61,MATCH(AV61,'05_DPS_Input'!$AK$12:$AK$111,0),"")</f>
        <v/>
      </c>
      <c r="AY61" s="131"/>
      <c r="AZ61" s="131"/>
      <c r="BC61" s="21"/>
    </row>
    <row r="62" spans="1:55" ht="20.100000000000001" hidden="1" customHeight="1" x14ac:dyDescent="0.3">
      <c r="A62" s="149" t="str">
        <f t="shared" si="2"/>
        <v>H</v>
      </c>
      <c r="B62" s="156" t="b">
        <f t="shared" si="10"/>
        <v>0</v>
      </c>
      <c r="C62" s="188" t="s">
        <v>386</v>
      </c>
      <c r="G62" s="226" t="str">
        <f>IF($AW62,INDEX('05_DPS_Input'!H$12:H$111,$AX62),"")</f>
        <v/>
      </c>
      <c r="H62" s="226" t="str">
        <f>IF($AW62,INDEX('05_DPS_Input'!I$12:I$111,$AX62),"")</f>
        <v/>
      </c>
      <c r="I62" s="228" t="str">
        <f>IF($AW62,INDEX('05_DPS_Input'!M$12:M$111,$AX62),"")</f>
        <v/>
      </c>
      <c r="J62" s="222"/>
      <c r="K62" s="223" t="str">
        <f t="shared" si="17"/>
        <v/>
      </c>
      <c r="L62" s="223" t="str">
        <f t="shared" si="17"/>
        <v/>
      </c>
      <c r="M62" s="223" t="str">
        <f t="shared" si="17"/>
        <v/>
      </c>
      <c r="N62" s="223" t="str">
        <f t="shared" si="17"/>
        <v/>
      </c>
      <c r="O62" s="223" t="str">
        <f t="shared" si="17"/>
        <v/>
      </c>
      <c r="P62" s="223" t="str">
        <f t="shared" si="17"/>
        <v/>
      </c>
      <c r="Q62" s="223" t="str">
        <f t="shared" si="17"/>
        <v/>
      </c>
      <c r="R62" s="223" t="str">
        <f t="shared" si="17"/>
        <v/>
      </c>
      <c r="S62" s="223" t="str">
        <f t="shared" si="17"/>
        <v/>
      </c>
      <c r="T62" s="223" t="str">
        <f t="shared" si="17"/>
        <v/>
      </c>
      <c r="U62" s="223" t="str">
        <f t="shared" si="16"/>
        <v/>
      </c>
      <c r="V62" s="223" t="str">
        <f t="shared" si="16"/>
        <v/>
      </c>
      <c r="W62" s="223" t="str">
        <f t="shared" si="16"/>
        <v/>
      </c>
      <c r="X62" s="223" t="str">
        <f t="shared" si="16"/>
        <v/>
      </c>
      <c r="Y62" s="223" t="str">
        <f t="shared" si="16"/>
        <v/>
      </c>
      <c r="Z62" s="223" t="str">
        <f t="shared" si="16"/>
        <v/>
      </c>
      <c r="AA62" s="223" t="str">
        <f t="shared" si="16"/>
        <v/>
      </c>
      <c r="AB62" s="223" t="str">
        <f t="shared" si="16"/>
        <v/>
      </c>
      <c r="AC62" s="223" t="str">
        <f t="shared" si="16"/>
        <v/>
      </c>
      <c r="AD62" s="223" t="str">
        <f t="shared" si="16"/>
        <v/>
      </c>
      <c r="AE62" s="223" t="str">
        <f t="shared" si="18"/>
        <v/>
      </c>
      <c r="AF62" s="223" t="str">
        <f t="shared" si="18"/>
        <v/>
      </c>
      <c r="AG62" s="223" t="str">
        <f t="shared" si="18"/>
        <v/>
      </c>
      <c r="AH62" s="223" t="str">
        <f t="shared" si="18"/>
        <v/>
      </c>
      <c r="AI62" s="223" t="str">
        <f t="shared" si="18"/>
        <v/>
      </c>
      <c r="AJ62" s="223" t="str">
        <f t="shared" si="18"/>
        <v/>
      </c>
      <c r="AK62" s="223" t="str">
        <f t="shared" si="18"/>
        <v/>
      </c>
      <c r="AL62" s="223" t="str">
        <f t="shared" si="18"/>
        <v/>
      </c>
      <c r="AM62" s="223" t="str">
        <f t="shared" si="18"/>
        <v/>
      </c>
      <c r="AN62" s="223" t="str">
        <f t="shared" si="18"/>
        <v/>
      </c>
      <c r="AO62" s="222"/>
      <c r="AP62" s="223" t="str">
        <f t="shared" si="13"/>
        <v/>
      </c>
      <c r="AQ62" s="222"/>
      <c r="AR62" s="223">
        <f t="shared" si="14"/>
        <v>0</v>
      </c>
      <c r="AS62" s="222"/>
      <c r="AT62" s="223" t="str">
        <f t="shared" si="15"/>
        <v/>
      </c>
      <c r="AV62" s="131">
        <v>23</v>
      </c>
      <c r="AW62" s="126" t="b">
        <f t="shared" si="9"/>
        <v>0</v>
      </c>
      <c r="AX62" s="214" t="str">
        <f>IF(AW62,MATCH(AV62,'05_DPS_Input'!$AK$12:$AK$111,0),"")</f>
        <v/>
      </c>
      <c r="AY62" s="131"/>
      <c r="AZ62" s="131"/>
      <c r="BC62" s="21"/>
    </row>
    <row r="63" spans="1:55" ht="20.100000000000001" hidden="1" customHeight="1" x14ac:dyDescent="0.3">
      <c r="A63" s="149" t="str">
        <f t="shared" si="2"/>
        <v>H</v>
      </c>
      <c r="B63" s="156" t="b">
        <f t="shared" si="10"/>
        <v>0</v>
      </c>
      <c r="C63" s="188" t="s">
        <v>386</v>
      </c>
      <c r="G63" s="226" t="str">
        <f>IF($AW63,INDEX('05_DPS_Input'!H$12:H$111,$AX63),"")</f>
        <v/>
      </c>
      <c r="H63" s="226" t="str">
        <f>IF($AW63,INDEX('05_DPS_Input'!I$12:I$111,$AX63),"")</f>
        <v/>
      </c>
      <c r="I63" s="228" t="str">
        <f>IF($AW63,INDEX('05_DPS_Input'!M$12:M$111,$AX63),"")</f>
        <v/>
      </c>
      <c r="J63" s="222"/>
      <c r="K63" s="223" t="str">
        <f t="shared" si="17"/>
        <v/>
      </c>
      <c r="L63" s="223" t="str">
        <f t="shared" si="17"/>
        <v/>
      </c>
      <c r="M63" s="223" t="str">
        <f t="shared" si="17"/>
        <v/>
      </c>
      <c r="N63" s="223" t="str">
        <f t="shared" si="17"/>
        <v/>
      </c>
      <c r="O63" s="223" t="str">
        <f t="shared" si="17"/>
        <v/>
      </c>
      <c r="P63" s="223" t="str">
        <f t="shared" si="17"/>
        <v/>
      </c>
      <c r="Q63" s="223" t="str">
        <f t="shared" si="17"/>
        <v/>
      </c>
      <c r="R63" s="223" t="str">
        <f t="shared" si="17"/>
        <v/>
      </c>
      <c r="S63" s="223" t="str">
        <f t="shared" si="17"/>
        <v/>
      </c>
      <c r="T63" s="223" t="str">
        <f t="shared" si="17"/>
        <v/>
      </c>
      <c r="U63" s="223" t="str">
        <f t="shared" si="16"/>
        <v/>
      </c>
      <c r="V63" s="223" t="str">
        <f t="shared" si="16"/>
        <v/>
      </c>
      <c r="W63" s="223" t="str">
        <f t="shared" si="16"/>
        <v/>
      </c>
      <c r="X63" s="223" t="str">
        <f t="shared" si="16"/>
        <v/>
      </c>
      <c r="Y63" s="223" t="str">
        <f t="shared" si="16"/>
        <v/>
      </c>
      <c r="Z63" s="223" t="str">
        <f t="shared" si="16"/>
        <v/>
      </c>
      <c r="AA63" s="223" t="str">
        <f t="shared" si="16"/>
        <v/>
      </c>
      <c r="AB63" s="223" t="str">
        <f t="shared" si="16"/>
        <v/>
      </c>
      <c r="AC63" s="223" t="str">
        <f t="shared" si="16"/>
        <v/>
      </c>
      <c r="AD63" s="223" t="str">
        <f t="shared" si="16"/>
        <v/>
      </c>
      <c r="AE63" s="223" t="str">
        <f t="shared" si="18"/>
        <v/>
      </c>
      <c r="AF63" s="223" t="str">
        <f t="shared" si="18"/>
        <v/>
      </c>
      <c r="AG63" s="223" t="str">
        <f t="shared" si="18"/>
        <v/>
      </c>
      <c r="AH63" s="223" t="str">
        <f t="shared" si="18"/>
        <v/>
      </c>
      <c r="AI63" s="223" t="str">
        <f t="shared" si="18"/>
        <v/>
      </c>
      <c r="AJ63" s="223" t="str">
        <f t="shared" si="18"/>
        <v/>
      </c>
      <c r="AK63" s="223" t="str">
        <f t="shared" si="18"/>
        <v/>
      </c>
      <c r="AL63" s="223" t="str">
        <f t="shared" si="18"/>
        <v/>
      </c>
      <c r="AM63" s="223" t="str">
        <f t="shared" si="18"/>
        <v/>
      </c>
      <c r="AN63" s="223" t="str">
        <f t="shared" si="18"/>
        <v/>
      </c>
      <c r="AO63" s="222"/>
      <c r="AP63" s="223" t="str">
        <f t="shared" si="13"/>
        <v/>
      </c>
      <c r="AQ63" s="222"/>
      <c r="AR63" s="223">
        <f t="shared" si="14"/>
        <v>0</v>
      </c>
      <c r="AS63" s="222"/>
      <c r="AT63" s="223" t="str">
        <f t="shared" si="15"/>
        <v/>
      </c>
      <c r="AV63" s="131">
        <v>24</v>
      </c>
      <c r="AW63" s="126" t="b">
        <f t="shared" si="9"/>
        <v>0</v>
      </c>
      <c r="AX63" s="214" t="str">
        <f>IF(AW63,MATCH(AV63,'05_DPS_Input'!$AK$12:$AK$111,0),"")</f>
        <v/>
      </c>
      <c r="AY63" s="131"/>
      <c r="AZ63" s="131"/>
      <c r="BC63" s="21"/>
    </row>
    <row r="64" spans="1:55" ht="20.100000000000001" hidden="1" customHeight="1" x14ac:dyDescent="0.3">
      <c r="A64" s="149" t="str">
        <f t="shared" si="2"/>
        <v>H</v>
      </c>
      <c r="B64" s="156" t="b">
        <f t="shared" si="10"/>
        <v>0</v>
      </c>
      <c r="C64" s="188" t="s">
        <v>386</v>
      </c>
      <c r="G64" s="226" t="str">
        <f>IF($AW64,INDEX('05_DPS_Input'!H$12:H$111,$AX64),"")</f>
        <v/>
      </c>
      <c r="H64" s="226" t="str">
        <f>IF($AW64,INDEX('05_DPS_Input'!I$12:I$111,$AX64),"")</f>
        <v/>
      </c>
      <c r="I64" s="228" t="str">
        <f>IF($AW64,INDEX('05_DPS_Input'!M$12:M$111,$AX64),"")</f>
        <v/>
      </c>
      <c r="J64" s="222"/>
      <c r="K64" s="223" t="str">
        <f t="shared" si="17"/>
        <v/>
      </c>
      <c r="L64" s="223" t="str">
        <f t="shared" si="17"/>
        <v/>
      </c>
      <c r="M64" s="223" t="str">
        <f t="shared" si="17"/>
        <v/>
      </c>
      <c r="N64" s="223" t="str">
        <f t="shared" si="17"/>
        <v/>
      </c>
      <c r="O64" s="223" t="str">
        <f t="shared" si="17"/>
        <v/>
      </c>
      <c r="P64" s="223" t="str">
        <f t="shared" si="17"/>
        <v/>
      </c>
      <c r="Q64" s="223" t="str">
        <f t="shared" si="17"/>
        <v/>
      </c>
      <c r="R64" s="223" t="str">
        <f t="shared" si="17"/>
        <v/>
      </c>
      <c r="S64" s="223" t="str">
        <f t="shared" si="17"/>
        <v/>
      </c>
      <c r="T64" s="223" t="str">
        <f t="shared" si="17"/>
        <v/>
      </c>
      <c r="U64" s="223" t="str">
        <f t="shared" si="16"/>
        <v/>
      </c>
      <c r="V64" s="223" t="str">
        <f t="shared" si="16"/>
        <v/>
      </c>
      <c r="W64" s="223" t="str">
        <f t="shared" si="16"/>
        <v/>
      </c>
      <c r="X64" s="223" t="str">
        <f t="shared" si="16"/>
        <v/>
      </c>
      <c r="Y64" s="223" t="str">
        <f t="shared" si="16"/>
        <v/>
      </c>
      <c r="Z64" s="223" t="str">
        <f t="shared" si="16"/>
        <v/>
      </c>
      <c r="AA64" s="223" t="str">
        <f t="shared" si="16"/>
        <v/>
      </c>
      <c r="AB64" s="223" t="str">
        <f t="shared" si="16"/>
        <v/>
      </c>
      <c r="AC64" s="223" t="str">
        <f t="shared" si="16"/>
        <v/>
      </c>
      <c r="AD64" s="223" t="str">
        <f t="shared" si="16"/>
        <v/>
      </c>
      <c r="AE64" s="223" t="str">
        <f t="shared" si="18"/>
        <v/>
      </c>
      <c r="AF64" s="223" t="str">
        <f t="shared" si="18"/>
        <v/>
      </c>
      <c r="AG64" s="223" t="str">
        <f t="shared" si="18"/>
        <v/>
      </c>
      <c r="AH64" s="223" t="str">
        <f t="shared" si="18"/>
        <v/>
      </c>
      <c r="AI64" s="223" t="str">
        <f t="shared" si="18"/>
        <v/>
      </c>
      <c r="AJ64" s="223" t="str">
        <f t="shared" si="18"/>
        <v/>
      </c>
      <c r="AK64" s="223" t="str">
        <f t="shared" si="18"/>
        <v/>
      </c>
      <c r="AL64" s="223" t="str">
        <f t="shared" si="18"/>
        <v/>
      </c>
      <c r="AM64" s="223" t="str">
        <f t="shared" si="18"/>
        <v/>
      </c>
      <c r="AN64" s="223" t="str">
        <f t="shared" si="18"/>
        <v/>
      </c>
      <c r="AO64" s="222"/>
      <c r="AP64" s="223" t="str">
        <f t="shared" si="13"/>
        <v/>
      </c>
      <c r="AQ64" s="222"/>
      <c r="AR64" s="223">
        <f t="shared" si="14"/>
        <v>0</v>
      </c>
      <c r="AS64" s="222"/>
      <c r="AT64" s="223" t="str">
        <f t="shared" si="15"/>
        <v/>
      </c>
      <c r="AV64" s="131">
        <v>25</v>
      </c>
      <c r="AW64" s="126" t="b">
        <f t="shared" si="9"/>
        <v>0</v>
      </c>
      <c r="AX64" s="214" t="str">
        <f>IF(AW64,MATCH(AV64,'05_DPS_Input'!$AK$12:$AK$111,0),"")</f>
        <v/>
      </c>
      <c r="AY64" s="131"/>
      <c r="AZ64" s="131"/>
      <c r="BC64" s="21"/>
    </row>
    <row r="65" spans="1:55" ht="20.100000000000001" hidden="1" customHeight="1" x14ac:dyDescent="0.3">
      <c r="A65" s="149" t="str">
        <f t="shared" si="2"/>
        <v>H</v>
      </c>
      <c r="B65" s="156" t="b">
        <f t="shared" si="10"/>
        <v>0</v>
      </c>
      <c r="C65" s="188" t="s">
        <v>386</v>
      </c>
      <c r="G65" s="226" t="str">
        <f>IF($AW65,INDEX('05_DPS_Input'!H$12:H$111,$AX65),"")</f>
        <v/>
      </c>
      <c r="H65" s="226" t="str">
        <f>IF($AW65,INDEX('05_DPS_Input'!I$12:I$111,$AX65),"")</f>
        <v/>
      </c>
      <c r="I65" s="228" t="str">
        <f>IF($AW65,INDEX('05_DPS_Input'!M$12:M$111,$AX65),"")</f>
        <v/>
      </c>
      <c r="J65" s="222"/>
      <c r="K65" s="223" t="str">
        <f t="shared" si="17"/>
        <v/>
      </c>
      <c r="L65" s="223" t="str">
        <f t="shared" si="17"/>
        <v/>
      </c>
      <c r="M65" s="223" t="str">
        <f t="shared" si="17"/>
        <v/>
      </c>
      <c r="N65" s="223" t="str">
        <f t="shared" si="17"/>
        <v/>
      </c>
      <c r="O65" s="223" t="str">
        <f t="shared" si="17"/>
        <v/>
      </c>
      <c r="P65" s="223" t="str">
        <f t="shared" si="17"/>
        <v/>
      </c>
      <c r="Q65" s="223" t="str">
        <f t="shared" si="17"/>
        <v/>
      </c>
      <c r="R65" s="223" t="str">
        <f t="shared" si="17"/>
        <v/>
      </c>
      <c r="S65" s="223" t="str">
        <f t="shared" si="17"/>
        <v/>
      </c>
      <c r="T65" s="223" t="str">
        <f t="shared" si="17"/>
        <v/>
      </c>
      <c r="U65" s="223" t="str">
        <f t="shared" si="16"/>
        <v/>
      </c>
      <c r="V65" s="223" t="str">
        <f t="shared" si="16"/>
        <v/>
      </c>
      <c r="W65" s="223" t="str">
        <f t="shared" si="16"/>
        <v/>
      </c>
      <c r="X65" s="223" t="str">
        <f t="shared" si="16"/>
        <v/>
      </c>
      <c r="Y65" s="223" t="str">
        <f t="shared" si="16"/>
        <v/>
      </c>
      <c r="Z65" s="223" t="str">
        <f t="shared" si="16"/>
        <v/>
      </c>
      <c r="AA65" s="223" t="str">
        <f t="shared" si="16"/>
        <v/>
      </c>
      <c r="AB65" s="223" t="str">
        <f t="shared" si="16"/>
        <v/>
      </c>
      <c r="AC65" s="223" t="str">
        <f t="shared" si="16"/>
        <v/>
      </c>
      <c r="AD65" s="223" t="str">
        <f t="shared" si="16"/>
        <v/>
      </c>
      <c r="AE65" s="223" t="str">
        <f t="shared" si="18"/>
        <v/>
      </c>
      <c r="AF65" s="223" t="str">
        <f t="shared" si="18"/>
        <v/>
      </c>
      <c r="AG65" s="223" t="str">
        <f t="shared" si="18"/>
        <v/>
      </c>
      <c r="AH65" s="223" t="str">
        <f t="shared" si="18"/>
        <v/>
      </c>
      <c r="AI65" s="223" t="str">
        <f t="shared" si="18"/>
        <v/>
      </c>
      <c r="AJ65" s="223" t="str">
        <f t="shared" si="18"/>
        <v/>
      </c>
      <c r="AK65" s="223" t="str">
        <f t="shared" si="18"/>
        <v/>
      </c>
      <c r="AL65" s="223" t="str">
        <f t="shared" si="18"/>
        <v/>
      </c>
      <c r="AM65" s="223" t="str">
        <f t="shared" si="18"/>
        <v/>
      </c>
      <c r="AN65" s="223" t="str">
        <f t="shared" si="18"/>
        <v/>
      </c>
      <c r="AO65" s="222"/>
      <c r="AP65" s="223" t="str">
        <f t="shared" si="13"/>
        <v/>
      </c>
      <c r="AQ65" s="222"/>
      <c r="AR65" s="223">
        <f t="shared" si="14"/>
        <v>0</v>
      </c>
      <c r="AS65" s="222"/>
      <c r="AT65" s="223" t="str">
        <f t="shared" si="15"/>
        <v/>
      </c>
      <c r="AV65" s="131">
        <v>26</v>
      </c>
      <c r="AW65" s="126" t="b">
        <f t="shared" si="9"/>
        <v>0</v>
      </c>
      <c r="AX65" s="214" t="str">
        <f>IF(AW65,MATCH(AV65,'05_DPS_Input'!$AK$12:$AK$111,0),"")</f>
        <v/>
      </c>
      <c r="AY65" s="131"/>
      <c r="AZ65" s="131"/>
      <c r="BC65" s="21"/>
    </row>
    <row r="66" spans="1:55" ht="20.100000000000001" hidden="1" customHeight="1" x14ac:dyDescent="0.3">
      <c r="A66" s="149" t="str">
        <f t="shared" si="2"/>
        <v>H</v>
      </c>
      <c r="B66" s="156" t="b">
        <f t="shared" si="10"/>
        <v>0</v>
      </c>
      <c r="C66" s="188" t="s">
        <v>386</v>
      </c>
      <c r="G66" s="226" t="str">
        <f>IF($AW66,INDEX('05_DPS_Input'!H$12:H$111,$AX66),"")</f>
        <v/>
      </c>
      <c r="H66" s="226" t="str">
        <f>IF($AW66,INDEX('05_DPS_Input'!I$12:I$111,$AX66),"")</f>
        <v/>
      </c>
      <c r="I66" s="228" t="str">
        <f>IF($AW66,INDEX('05_DPS_Input'!M$12:M$111,$AX66),"")</f>
        <v/>
      </c>
      <c r="J66" s="222"/>
      <c r="K66" s="223" t="str">
        <f t="shared" si="17"/>
        <v/>
      </c>
      <c r="L66" s="223" t="str">
        <f t="shared" si="17"/>
        <v/>
      </c>
      <c r="M66" s="223" t="str">
        <f t="shared" si="17"/>
        <v/>
      </c>
      <c r="N66" s="223" t="str">
        <f t="shared" si="17"/>
        <v/>
      </c>
      <c r="O66" s="223" t="str">
        <f t="shared" si="17"/>
        <v/>
      </c>
      <c r="P66" s="223" t="str">
        <f t="shared" si="17"/>
        <v/>
      </c>
      <c r="Q66" s="223" t="str">
        <f t="shared" si="17"/>
        <v/>
      </c>
      <c r="R66" s="223" t="str">
        <f t="shared" si="17"/>
        <v/>
      </c>
      <c r="S66" s="223" t="str">
        <f t="shared" si="17"/>
        <v/>
      </c>
      <c r="T66" s="223" t="str">
        <f t="shared" si="17"/>
        <v/>
      </c>
      <c r="U66" s="223" t="str">
        <f t="shared" si="16"/>
        <v/>
      </c>
      <c r="V66" s="223" t="str">
        <f t="shared" si="16"/>
        <v/>
      </c>
      <c r="W66" s="223" t="str">
        <f t="shared" si="16"/>
        <v/>
      </c>
      <c r="X66" s="223" t="str">
        <f t="shared" si="16"/>
        <v/>
      </c>
      <c r="Y66" s="223" t="str">
        <f t="shared" si="16"/>
        <v/>
      </c>
      <c r="Z66" s="223" t="str">
        <f t="shared" si="16"/>
        <v/>
      </c>
      <c r="AA66" s="223" t="str">
        <f t="shared" si="16"/>
        <v/>
      </c>
      <c r="AB66" s="223" t="str">
        <f t="shared" si="16"/>
        <v/>
      </c>
      <c r="AC66" s="223" t="str">
        <f t="shared" si="16"/>
        <v/>
      </c>
      <c r="AD66" s="223" t="str">
        <f t="shared" si="16"/>
        <v/>
      </c>
      <c r="AE66" s="223" t="str">
        <f t="shared" si="18"/>
        <v/>
      </c>
      <c r="AF66" s="223" t="str">
        <f t="shared" si="18"/>
        <v/>
      </c>
      <c r="AG66" s="223" t="str">
        <f t="shared" si="18"/>
        <v/>
      </c>
      <c r="AH66" s="223" t="str">
        <f t="shared" si="18"/>
        <v/>
      </c>
      <c r="AI66" s="223" t="str">
        <f t="shared" si="18"/>
        <v/>
      </c>
      <c r="AJ66" s="223" t="str">
        <f t="shared" si="18"/>
        <v/>
      </c>
      <c r="AK66" s="223" t="str">
        <f t="shared" si="18"/>
        <v/>
      </c>
      <c r="AL66" s="223" t="str">
        <f t="shared" si="18"/>
        <v/>
      </c>
      <c r="AM66" s="223" t="str">
        <f t="shared" si="18"/>
        <v/>
      </c>
      <c r="AN66" s="223" t="str">
        <f t="shared" si="18"/>
        <v/>
      </c>
      <c r="AO66" s="222"/>
      <c r="AP66" s="223" t="str">
        <f t="shared" si="13"/>
        <v/>
      </c>
      <c r="AQ66" s="222"/>
      <c r="AR66" s="223">
        <f t="shared" si="14"/>
        <v>0</v>
      </c>
      <c r="AS66" s="222"/>
      <c r="AT66" s="223" t="str">
        <f t="shared" si="15"/>
        <v/>
      </c>
      <c r="AV66" s="131">
        <v>27</v>
      </c>
      <c r="AW66" s="126" t="b">
        <f t="shared" si="9"/>
        <v>0</v>
      </c>
      <c r="AX66" s="214" t="str">
        <f>IF(AW66,MATCH(AV66,'05_DPS_Input'!$AK$12:$AK$111,0),"")</f>
        <v/>
      </c>
      <c r="AY66" s="131"/>
      <c r="AZ66" s="131"/>
      <c r="BC66" s="21"/>
    </row>
    <row r="67" spans="1:55" ht="20.100000000000001" hidden="1" customHeight="1" x14ac:dyDescent="0.3">
      <c r="A67" s="149" t="str">
        <f t="shared" si="2"/>
        <v>H</v>
      </c>
      <c r="B67" s="156" t="b">
        <f t="shared" si="10"/>
        <v>0</v>
      </c>
      <c r="C67" s="188" t="s">
        <v>386</v>
      </c>
      <c r="G67" s="226" t="str">
        <f>IF($AW67,INDEX('05_DPS_Input'!H$12:H$111,$AX67),"")</f>
        <v/>
      </c>
      <c r="H67" s="226" t="str">
        <f>IF($AW67,INDEX('05_DPS_Input'!I$12:I$111,$AX67),"")</f>
        <v/>
      </c>
      <c r="I67" s="228" t="str">
        <f>IF($AW67,INDEX('05_DPS_Input'!M$12:M$111,$AX67),"")</f>
        <v/>
      </c>
      <c r="J67" s="222"/>
      <c r="K67" s="223" t="str">
        <f t="shared" si="17"/>
        <v/>
      </c>
      <c r="L67" s="223" t="str">
        <f t="shared" si="17"/>
        <v/>
      </c>
      <c r="M67" s="223" t="str">
        <f t="shared" si="17"/>
        <v/>
      </c>
      <c r="N67" s="223" t="str">
        <f t="shared" si="17"/>
        <v/>
      </c>
      <c r="O67" s="223" t="str">
        <f t="shared" si="17"/>
        <v/>
      </c>
      <c r="P67" s="223" t="str">
        <f t="shared" si="17"/>
        <v/>
      </c>
      <c r="Q67" s="223" t="str">
        <f t="shared" si="17"/>
        <v/>
      </c>
      <c r="R67" s="223" t="str">
        <f t="shared" si="17"/>
        <v/>
      </c>
      <c r="S67" s="223" t="str">
        <f t="shared" si="17"/>
        <v/>
      </c>
      <c r="T67" s="223" t="str">
        <f t="shared" si="17"/>
        <v/>
      </c>
      <c r="U67" s="223" t="str">
        <f t="shared" si="16"/>
        <v/>
      </c>
      <c r="V67" s="223" t="str">
        <f t="shared" si="16"/>
        <v/>
      </c>
      <c r="W67" s="223" t="str">
        <f t="shared" si="16"/>
        <v/>
      </c>
      <c r="X67" s="223" t="str">
        <f t="shared" si="16"/>
        <v/>
      </c>
      <c r="Y67" s="223" t="str">
        <f t="shared" si="16"/>
        <v/>
      </c>
      <c r="Z67" s="223" t="str">
        <f t="shared" si="16"/>
        <v/>
      </c>
      <c r="AA67" s="223" t="str">
        <f t="shared" si="16"/>
        <v/>
      </c>
      <c r="AB67" s="223" t="str">
        <f t="shared" si="16"/>
        <v/>
      </c>
      <c r="AC67" s="223" t="str">
        <f t="shared" si="16"/>
        <v/>
      </c>
      <c r="AD67" s="223" t="str">
        <f t="shared" si="16"/>
        <v/>
      </c>
      <c r="AE67" s="223" t="str">
        <f t="shared" si="18"/>
        <v/>
      </c>
      <c r="AF67" s="223" t="str">
        <f t="shared" si="18"/>
        <v/>
      </c>
      <c r="AG67" s="223" t="str">
        <f t="shared" si="18"/>
        <v/>
      </c>
      <c r="AH67" s="223" t="str">
        <f t="shared" si="18"/>
        <v/>
      </c>
      <c r="AI67" s="223" t="str">
        <f t="shared" si="18"/>
        <v/>
      </c>
      <c r="AJ67" s="223" t="str">
        <f t="shared" si="18"/>
        <v/>
      </c>
      <c r="AK67" s="223" t="str">
        <f t="shared" si="18"/>
        <v/>
      </c>
      <c r="AL67" s="223" t="str">
        <f t="shared" si="18"/>
        <v/>
      </c>
      <c r="AM67" s="223" t="str">
        <f t="shared" si="18"/>
        <v/>
      </c>
      <c r="AN67" s="223" t="str">
        <f t="shared" si="18"/>
        <v/>
      </c>
      <c r="AO67" s="222"/>
      <c r="AP67" s="223" t="str">
        <f t="shared" si="13"/>
        <v/>
      </c>
      <c r="AQ67" s="222"/>
      <c r="AR67" s="223">
        <f t="shared" si="14"/>
        <v>0</v>
      </c>
      <c r="AS67" s="222"/>
      <c r="AT67" s="223" t="str">
        <f t="shared" si="15"/>
        <v/>
      </c>
      <c r="AV67" s="131">
        <v>28</v>
      </c>
      <c r="AW67" s="126" t="b">
        <f t="shared" si="9"/>
        <v>0</v>
      </c>
      <c r="AX67" s="214" t="str">
        <f>IF(AW67,MATCH(AV67,'05_DPS_Input'!$AK$12:$AK$111,0),"")</f>
        <v/>
      </c>
      <c r="AY67" s="131"/>
      <c r="AZ67" s="131"/>
      <c r="BC67" s="21"/>
    </row>
    <row r="68" spans="1:55" ht="20.100000000000001" hidden="1" customHeight="1" x14ac:dyDescent="0.3">
      <c r="A68" s="149" t="str">
        <f t="shared" si="2"/>
        <v>H</v>
      </c>
      <c r="B68" s="156" t="b">
        <f t="shared" si="10"/>
        <v>0</v>
      </c>
      <c r="C68" s="188" t="s">
        <v>386</v>
      </c>
      <c r="G68" s="226" t="str">
        <f>IF($AW68,INDEX('05_DPS_Input'!H$12:H$111,$AX68),"")</f>
        <v/>
      </c>
      <c r="H68" s="226" t="str">
        <f>IF($AW68,INDEX('05_DPS_Input'!I$12:I$111,$AX68),"")</f>
        <v/>
      </c>
      <c r="I68" s="228" t="str">
        <f>IF($AW68,INDEX('05_DPS_Input'!M$12:M$111,$AX68),"")</f>
        <v/>
      </c>
      <c r="J68" s="222"/>
      <c r="K68" s="223" t="str">
        <f t="shared" si="17"/>
        <v/>
      </c>
      <c r="L68" s="223" t="str">
        <f t="shared" si="17"/>
        <v/>
      </c>
      <c r="M68" s="223" t="str">
        <f t="shared" si="17"/>
        <v/>
      </c>
      <c r="N68" s="223" t="str">
        <f t="shared" si="17"/>
        <v/>
      </c>
      <c r="O68" s="223" t="str">
        <f t="shared" si="17"/>
        <v/>
      </c>
      <c r="P68" s="223" t="str">
        <f t="shared" si="17"/>
        <v/>
      </c>
      <c r="Q68" s="223" t="str">
        <f t="shared" si="17"/>
        <v/>
      </c>
      <c r="R68" s="223" t="str">
        <f t="shared" si="17"/>
        <v/>
      </c>
      <c r="S68" s="223" t="str">
        <f t="shared" si="17"/>
        <v/>
      </c>
      <c r="T68" s="223" t="str">
        <f t="shared" si="17"/>
        <v/>
      </c>
      <c r="U68" s="223" t="str">
        <f t="shared" si="16"/>
        <v/>
      </c>
      <c r="V68" s="223" t="str">
        <f t="shared" si="16"/>
        <v/>
      </c>
      <c r="W68" s="223" t="str">
        <f t="shared" si="16"/>
        <v/>
      </c>
      <c r="X68" s="223" t="str">
        <f t="shared" si="16"/>
        <v/>
      </c>
      <c r="Y68" s="223" t="str">
        <f t="shared" si="16"/>
        <v/>
      </c>
      <c r="Z68" s="223" t="str">
        <f t="shared" si="16"/>
        <v/>
      </c>
      <c r="AA68" s="223" t="str">
        <f t="shared" si="16"/>
        <v/>
      </c>
      <c r="AB68" s="223" t="str">
        <f t="shared" si="16"/>
        <v/>
      </c>
      <c r="AC68" s="223" t="str">
        <f t="shared" si="16"/>
        <v/>
      </c>
      <c r="AD68" s="223" t="str">
        <f t="shared" si="16"/>
        <v/>
      </c>
      <c r="AE68" s="223" t="str">
        <f t="shared" si="18"/>
        <v/>
      </c>
      <c r="AF68" s="223" t="str">
        <f t="shared" si="18"/>
        <v/>
      </c>
      <c r="AG68" s="223" t="str">
        <f t="shared" si="18"/>
        <v/>
      </c>
      <c r="AH68" s="223" t="str">
        <f t="shared" si="18"/>
        <v/>
      </c>
      <c r="AI68" s="223" t="str">
        <f t="shared" si="18"/>
        <v/>
      </c>
      <c r="AJ68" s="223" t="str">
        <f t="shared" si="18"/>
        <v/>
      </c>
      <c r="AK68" s="223" t="str">
        <f t="shared" si="18"/>
        <v/>
      </c>
      <c r="AL68" s="223" t="str">
        <f t="shared" si="18"/>
        <v/>
      </c>
      <c r="AM68" s="223" t="str">
        <f t="shared" si="18"/>
        <v/>
      </c>
      <c r="AN68" s="223" t="str">
        <f t="shared" si="18"/>
        <v/>
      </c>
      <c r="AO68" s="222"/>
      <c r="AP68" s="223" t="str">
        <f t="shared" si="13"/>
        <v/>
      </c>
      <c r="AQ68" s="222"/>
      <c r="AR68" s="223">
        <f t="shared" si="14"/>
        <v>0</v>
      </c>
      <c r="AS68" s="222"/>
      <c r="AT68" s="223" t="str">
        <f t="shared" si="15"/>
        <v/>
      </c>
      <c r="AV68" s="131">
        <v>29</v>
      </c>
      <c r="AW68" s="126" t="b">
        <f t="shared" si="9"/>
        <v>0</v>
      </c>
      <c r="AX68" s="214" t="str">
        <f>IF(AW68,MATCH(AV68,'05_DPS_Input'!$AK$12:$AK$111,0),"")</f>
        <v/>
      </c>
      <c r="AY68" s="131"/>
      <c r="AZ68" s="131"/>
      <c r="BC68" s="21"/>
    </row>
    <row r="69" spans="1:55" ht="20.100000000000001" hidden="1" customHeight="1" x14ac:dyDescent="0.3">
      <c r="A69" s="149" t="str">
        <f t="shared" si="2"/>
        <v>H</v>
      </c>
      <c r="B69" s="156" t="b">
        <f t="shared" si="10"/>
        <v>0</v>
      </c>
      <c r="C69" s="188" t="s">
        <v>386</v>
      </c>
      <c r="G69" s="226" t="str">
        <f>IF($AW69,INDEX('05_DPS_Input'!H$12:H$111,$AX69),"")</f>
        <v/>
      </c>
      <c r="H69" s="226" t="str">
        <f>IF($AW69,INDEX('05_DPS_Input'!I$12:I$111,$AX69),"")</f>
        <v/>
      </c>
      <c r="I69" s="228" t="str">
        <f>IF($AW69,INDEX('05_DPS_Input'!M$12:M$111,$AX69),"")</f>
        <v/>
      </c>
      <c r="J69" s="222"/>
      <c r="K69" s="223" t="str">
        <f t="shared" si="17"/>
        <v/>
      </c>
      <c r="L69" s="223" t="str">
        <f t="shared" si="17"/>
        <v/>
      </c>
      <c r="M69" s="223" t="str">
        <f t="shared" si="17"/>
        <v/>
      </c>
      <c r="N69" s="223" t="str">
        <f t="shared" si="17"/>
        <v/>
      </c>
      <c r="O69" s="223" t="str">
        <f t="shared" si="17"/>
        <v/>
      </c>
      <c r="P69" s="223" t="str">
        <f t="shared" si="17"/>
        <v/>
      </c>
      <c r="Q69" s="223" t="str">
        <f t="shared" si="17"/>
        <v/>
      </c>
      <c r="R69" s="223" t="str">
        <f t="shared" si="17"/>
        <v/>
      </c>
      <c r="S69" s="223" t="str">
        <f t="shared" si="17"/>
        <v/>
      </c>
      <c r="T69" s="223" t="str">
        <f t="shared" si="17"/>
        <v/>
      </c>
      <c r="U69" s="223" t="str">
        <f t="shared" si="16"/>
        <v/>
      </c>
      <c r="V69" s="223" t="str">
        <f t="shared" si="16"/>
        <v/>
      </c>
      <c r="W69" s="223" t="str">
        <f t="shared" si="16"/>
        <v/>
      </c>
      <c r="X69" s="223" t="str">
        <f t="shared" si="16"/>
        <v/>
      </c>
      <c r="Y69" s="223" t="str">
        <f t="shared" si="16"/>
        <v/>
      </c>
      <c r="Z69" s="223" t="str">
        <f t="shared" si="16"/>
        <v/>
      </c>
      <c r="AA69" s="223" t="str">
        <f t="shared" si="16"/>
        <v/>
      </c>
      <c r="AB69" s="223" t="str">
        <f t="shared" si="16"/>
        <v/>
      </c>
      <c r="AC69" s="223" t="str">
        <f t="shared" si="16"/>
        <v/>
      </c>
      <c r="AD69" s="223" t="str">
        <f t="shared" si="16"/>
        <v/>
      </c>
      <c r="AE69" s="223" t="str">
        <f t="shared" si="18"/>
        <v/>
      </c>
      <c r="AF69" s="223" t="str">
        <f t="shared" si="18"/>
        <v/>
      </c>
      <c r="AG69" s="223" t="str">
        <f t="shared" si="18"/>
        <v/>
      </c>
      <c r="AH69" s="223" t="str">
        <f t="shared" si="18"/>
        <v/>
      </c>
      <c r="AI69" s="223" t="str">
        <f t="shared" si="18"/>
        <v/>
      </c>
      <c r="AJ69" s="223" t="str">
        <f t="shared" si="18"/>
        <v/>
      </c>
      <c r="AK69" s="223" t="str">
        <f t="shared" si="18"/>
        <v/>
      </c>
      <c r="AL69" s="223" t="str">
        <f t="shared" si="18"/>
        <v/>
      </c>
      <c r="AM69" s="223" t="str">
        <f t="shared" si="18"/>
        <v/>
      </c>
      <c r="AN69" s="223" t="str">
        <f t="shared" si="18"/>
        <v/>
      </c>
      <c r="AO69" s="222"/>
      <c r="AP69" s="223" t="str">
        <f t="shared" si="13"/>
        <v/>
      </c>
      <c r="AQ69" s="222"/>
      <c r="AR69" s="223">
        <f t="shared" si="14"/>
        <v>0</v>
      </c>
      <c r="AS69" s="222"/>
      <c r="AT69" s="223" t="str">
        <f t="shared" si="15"/>
        <v/>
      </c>
      <c r="AV69" s="131">
        <v>30</v>
      </c>
      <c r="AW69" s="126" t="b">
        <f t="shared" si="9"/>
        <v>0</v>
      </c>
      <c r="AX69" s="214" t="str">
        <f>IF(AW69,MATCH(AV69,'05_DPS_Input'!$AK$12:$AK$111,0),"")</f>
        <v/>
      </c>
      <c r="AY69" s="131"/>
      <c r="AZ69" s="131"/>
      <c r="BC69" s="21"/>
    </row>
    <row r="70" spans="1:55" ht="20.100000000000001" hidden="1" customHeight="1" x14ac:dyDescent="0.3">
      <c r="A70" s="149" t="str">
        <f t="shared" si="2"/>
        <v>H</v>
      </c>
      <c r="B70" s="156" t="b">
        <f t="shared" si="10"/>
        <v>0</v>
      </c>
      <c r="C70" s="188" t="s">
        <v>386</v>
      </c>
      <c r="G70" s="226" t="str">
        <f>IF($AW70,INDEX('05_DPS_Input'!H$12:H$111,$AX70),"")</f>
        <v/>
      </c>
      <c r="H70" s="226" t="str">
        <f>IF($AW70,INDEX('05_DPS_Input'!I$12:I$111,$AX70),"")</f>
        <v/>
      </c>
      <c r="I70" s="228" t="str">
        <f>IF($AW70,INDEX('05_DPS_Input'!M$12:M$111,$AX70),"")</f>
        <v/>
      </c>
      <c r="J70" s="222"/>
      <c r="K70" s="223" t="str">
        <f t="shared" si="17"/>
        <v/>
      </c>
      <c r="L70" s="223" t="str">
        <f t="shared" si="17"/>
        <v/>
      </c>
      <c r="M70" s="223" t="str">
        <f t="shared" si="17"/>
        <v/>
      </c>
      <c r="N70" s="223" t="str">
        <f t="shared" si="17"/>
        <v/>
      </c>
      <c r="O70" s="223" t="str">
        <f t="shared" si="17"/>
        <v/>
      </c>
      <c r="P70" s="223" t="str">
        <f t="shared" si="17"/>
        <v/>
      </c>
      <c r="Q70" s="223" t="str">
        <f t="shared" si="17"/>
        <v/>
      </c>
      <c r="R70" s="223" t="str">
        <f t="shared" si="17"/>
        <v/>
      </c>
      <c r="S70" s="223" t="str">
        <f t="shared" si="17"/>
        <v/>
      </c>
      <c r="T70" s="223" t="str">
        <f t="shared" si="17"/>
        <v/>
      </c>
      <c r="U70" s="223" t="str">
        <f t="shared" si="16"/>
        <v/>
      </c>
      <c r="V70" s="223" t="str">
        <f t="shared" si="16"/>
        <v/>
      </c>
      <c r="W70" s="223" t="str">
        <f t="shared" si="16"/>
        <v/>
      </c>
      <c r="X70" s="223" t="str">
        <f t="shared" si="16"/>
        <v/>
      </c>
      <c r="Y70" s="223" t="str">
        <f t="shared" si="16"/>
        <v/>
      </c>
      <c r="Z70" s="223" t="str">
        <f t="shared" si="16"/>
        <v/>
      </c>
      <c r="AA70" s="223" t="str">
        <f t="shared" si="16"/>
        <v/>
      </c>
      <c r="AB70" s="223" t="str">
        <f t="shared" si="16"/>
        <v/>
      </c>
      <c r="AC70" s="223" t="str">
        <f t="shared" si="16"/>
        <v/>
      </c>
      <c r="AD70" s="223" t="str">
        <f t="shared" si="16"/>
        <v/>
      </c>
      <c r="AE70" s="223" t="str">
        <f t="shared" si="18"/>
        <v/>
      </c>
      <c r="AF70" s="223" t="str">
        <f t="shared" si="18"/>
        <v/>
      </c>
      <c r="AG70" s="223" t="str">
        <f t="shared" si="18"/>
        <v/>
      </c>
      <c r="AH70" s="223" t="str">
        <f t="shared" si="18"/>
        <v/>
      </c>
      <c r="AI70" s="223" t="str">
        <f t="shared" si="18"/>
        <v/>
      </c>
      <c r="AJ70" s="223" t="str">
        <f t="shared" si="18"/>
        <v/>
      </c>
      <c r="AK70" s="223" t="str">
        <f t="shared" si="18"/>
        <v/>
      </c>
      <c r="AL70" s="223" t="str">
        <f t="shared" si="18"/>
        <v/>
      </c>
      <c r="AM70" s="223" t="str">
        <f t="shared" si="18"/>
        <v/>
      </c>
      <c r="AN70" s="223" t="str">
        <f t="shared" si="18"/>
        <v/>
      </c>
      <c r="AO70" s="222"/>
      <c r="AP70" s="223" t="str">
        <f t="shared" si="13"/>
        <v/>
      </c>
      <c r="AQ70" s="222"/>
      <c r="AR70" s="223">
        <f t="shared" si="14"/>
        <v>0</v>
      </c>
      <c r="AS70" s="222"/>
      <c r="AT70" s="223" t="str">
        <f t="shared" si="15"/>
        <v/>
      </c>
      <c r="AV70" s="131">
        <v>31</v>
      </c>
      <c r="AW70" s="126" t="b">
        <f t="shared" si="9"/>
        <v>0</v>
      </c>
      <c r="AX70" s="214" t="str">
        <f>IF(AW70,MATCH(AV70,'05_DPS_Input'!$AK$12:$AK$111,0),"")</f>
        <v/>
      </c>
      <c r="AY70" s="131"/>
      <c r="AZ70" s="131"/>
      <c r="BC70" s="21"/>
    </row>
    <row r="71" spans="1:55" ht="20.100000000000001" hidden="1" customHeight="1" x14ac:dyDescent="0.3">
      <c r="A71" s="149" t="str">
        <f t="shared" si="2"/>
        <v>H</v>
      </c>
      <c r="B71" s="156" t="b">
        <f t="shared" si="10"/>
        <v>0</v>
      </c>
      <c r="C71" s="188" t="s">
        <v>386</v>
      </c>
      <c r="G71" s="226" t="str">
        <f>IF($AW71,INDEX('05_DPS_Input'!H$12:H$111,$AX71),"")</f>
        <v/>
      </c>
      <c r="H71" s="226" t="str">
        <f>IF($AW71,INDEX('05_DPS_Input'!I$12:I$111,$AX71),"")</f>
        <v/>
      </c>
      <c r="I71" s="228" t="str">
        <f>IF($AW71,INDEX('05_DPS_Input'!M$12:M$111,$AX71),"")</f>
        <v/>
      </c>
      <c r="J71" s="222"/>
      <c r="K71" s="223" t="str">
        <f t="shared" si="17"/>
        <v/>
      </c>
      <c r="L71" s="223" t="str">
        <f t="shared" si="17"/>
        <v/>
      </c>
      <c r="M71" s="223" t="str">
        <f t="shared" si="17"/>
        <v/>
      </c>
      <c r="N71" s="223" t="str">
        <f t="shared" si="17"/>
        <v/>
      </c>
      <c r="O71" s="223" t="str">
        <f t="shared" si="17"/>
        <v/>
      </c>
      <c r="P71" s="223" t="str">
        <f t="shared" si="17"/>
        <v/>
      </c>
      <c r="Q71" s="223" t="str">
        <f t="shared" si="17"/>
        <v/>
      </c>
      <c r="R71" s="223" t="str">
        <f t="shared" si="17"/>
        <v/>
      </c>
      <c r="S71" s="223" t="str">
        <f t="shared" si="17"/>
        <v/>
      </c>
      <c r="T71" s="223" t="str">
        <f t="shared" si="17"/>
        <v/>
      </c>
      <c r="U71" s="223" t="str">
        <f t="shared" si="16"/>
        <v/>
      </c>
      <c r="V71" s="223" t="str">
        <f t="shared" si="16"/>
        <v/>
      </c>
      <c r="W71" s="223" t="str">
        <f t="shared" si="16"/>
        <v/>
      </c>
      <c r="X71" s="223" t="str">
        <f t="shared" si="16"/>
        <v/>
      </c>
      <c r="Y71" s="223" t="str">
        <f t="shared" si="16"/>
        <v/>
      </c>
      <c r="Z71" s="223" t="str">
        <f t="shared" si="16"/>
        <v/>
      </c>
      <c r="AA71" s="223" t="str">
        <f t="shared" si="16"/>
        <v/>
      </c>
      <c r="AB71" s="223" t="str">
        <f t="shared" si="16"/>
        <v/>
      </c>
      <c r="AC71" s="223" t="str">
        <f t="shared" si="16"/>
        <v/>
      </c>
      <c r="AD71" s="223" t="str">
        <f t="shared" si="16"/>
        <v/>
      </c>
      <c r="AE71" s="223" t="str">
        <f t="shared" si="18"/>
        <v/>
      </c>
      <c r="AF71" s="223" t="str">
        <f t="shared" si="18"/>
        <v/>
      </c>
      <c r="AG71" s="223" t="str">
        <f t="shared" si="18"/>
        <v/>
      </c>
      <c r="AH71" s="223" t="str">
        <f t="shared" si="18"/>
        <v/>
      </c>
      <c r="AI71" s="223" t="str">
        <f t="shared" si="18"/>
        <v/>
      </c>
      <c r="AJ71" s="223" t="str">
        <f t="shared" si="18"/>
        <v/>
      </c>
      <c r="AK71" s="223" t="str">
        <f t="shared" si="18"/>
        <v/>
      </c>
      <c r="AL71" s="223" t="str">
        <f t="shared" si="18"/>
        <v/>
      </c>
      <c r="AM71" s="223" t="str">
        <f t="shared" si="18"/>
        <v/>
      </c>
      <c r="AN71" s="223" t="str">
        <f t="shared" si="18"/>
        <v/>
      </c>
      <c r="AO71" s="222"/>
      <c r="AP71" s="223" t="str">
        <f t="shared" si="13"/>
        <v/>
      </c>
      <c r="AQ71" s="222"/>
      <c r="AR71" s="223">
        <f t="shared" si="14"/>
        <v>0</v>
      </c>
      <c r="AS71" s="222"/>
      <c r="AT71" s="223" t="str">
        <f t="shared" si="15"/>
        <v/>
      </c>
      <c r="AV71" s="131">
        <v>32</v>
      </c>
      <c r="AW71" s="126" t="b">
        <f t="shared" si="9"/>
        <v>0</v>
      </c>
      <c r="AX71" s="214" t="str">
        <f>IF(AW71,MATCH(AV71,'05_DPS_Input'!$AK$12:$AK$111,0),"")</f>
        <v/>
      </c>
      <c r="AY71" s="131"/>
      <c r="AZ71" s="131"/>
      <c r="BC71" s="21"/>
    </row>
    <row r="72" spans="1:55" ht="20.100000000000001" hidden="1" customHeight="1" x14ac:dyDescent="0.3">
      <c r="A72" s="149" t="str">
        <f t="shared" si="2"/>
        <v>H</v>
      </c>
      <c r="B72" s="156" t="b">
        <f t="shared" si="10"/>
        <v>0</v>
      </c>
      <c r="C72" s="188" t="s">
        <v>386</v>
      </c>
      <c r="G72" s="226" t="str">
        <f>IF($AW72,INDEX('05_DPS_Input'!H$12:H$111,$AX72),"")</f>
        <v/>
      </c>
      <c r="H72" s="226" t="str">
        <f>IF($AW72,INDEX('05_DPS_Input'!I$12:I$111,$AX72),"")</f>
        <v/>
      </c>
      <c r="I72" s="228" t="str">
        <f>IF($AW72,INDEX('05_DPS_Input'!M$12:M$111,$AX72),"")</f>
        <v/>
      </c>
      <c r="J72" s="222"/>
      <c r="K72" s="223" t="str">
        <f t="shared" si="17"/>
        <v/>
      </c>
      <c r="L72" s="223" t="str">
        <f t="shared" si="17"/>
        <v/>
      </c>
      <c r="M72" s="223" t="str">
        <f t="shared" si="17"/>
        <v/>
      </c>
      <c r="N72" s="223" t="str">
        <f t="shared" si="17"/>
        <v/>
      </c>
      <c r="O72" s="223" t="str">
        <f t="shared" si="17"/>
        <v/>
      </c>
      <c r="P72" s="223" t="str">
        <f t="shared" si="17"/>
        <v/>
      </c>
      <c r="Q72" s="223" t="str">
        <f t="shared" si="17"/>
        <v/>
      </c>
      <c r="R72" s="223" t="str">
        <f t="shared" si="17"/>
        <v/>
      </c>
      <c r="S72" s="223" t="str">
        <f t="shared" si="17"/>
        <v/>
      </c>
      <c r="T72" s="223" t="str">
        <f t="shared" si="17"/>
        <v/>
      </c>
      <c r="U72" s="223" t="str">
        <f t="shared" si="17"/>
        <v/>
      </c>
      <c r="V72" s="223" t="str">
        <f t="shared" si="17"/>
        <v/>
      </c>
      <c r="W72" s="223" t="str">
        <f t="shared" si="17"/>
        <v/>
      </c>
      <c r="X72" s="223" t="str">
        <f t="shared" si="17"/>
        <v/>
      </c>
      <c r="Y72" s="223" t="str">
        <f t="shared" si="17"/>
        <v/>
      </c>
      <c r="Z72" s="223" t="str">
        <f t="shared" si="17"/>
        <v/>
      </c>
      <c r="AA72" s="223" t="str">
        <f t="shared" ref="U72:AJ87" si="19">IF($I72=2,SUMIF($AY$148:$AY$247,$G72,AA$148:AA$247),IF($I72=3,SUMIF($AZ$148:$AZ$247,$G72,AA$148:AA$247),""))</f>
        <v/>
      </c>
      <c r="AB72" s="223" t="str">
        <f t="shared" si="19"/>
        <v/>
      </c>
      <c r="AC72" s="223" t="str">
        <f t="shared" si="19"/>
        <v/>
      </c>
      <c r="AD72" s="223" t="str">
        <f t="shared" si="19"/>
        <v/>
      </c>
      <c r="AE72" s="223" t="str">
        <f t="shared" si="18"/>
        <v/>
      </c>
      <c r="AF72" s="223" t="str">
        <f t="shared" si="18"/>
        <v/>
      </c>
      <c r="AG72" s="223" t="str">
        <f t="shared" si="18"/>
        <v/>
      </c>
      <c r="AH72" s="223" t="str">
        <f t="shared" si="18"/>
        <v/>
      </c>
      <c r="AI72" s="223" t="str">
        <f t="shared" si="18"/>
        <v/>
      </c>
      <c r="AJ72" s="223" t="str">
        <f t="shared" si="18"/>
        <v/>
      </c>
      <c r="AK72" s="223" t="str">
        <f t="shared" si="18"/>
        <v/>
      </c>
      <c r="AL72" s="223" t="str">
        <f t="shared" si="18"/>
        <v/>
      </c>
      <c r="AM72" s="223" t="str">
        <f t="shared" si="18"/>
        <v/>
      </c>
      <c r="AN72" s="223" t="str">
        <f t="shared" si="18"/>
        <v/>
      </c>
      <c r="AO72" s="222"/>
      <c r="AP72" s="223" t="str">
        <f t="shared" si="13"/>
        <v/>
      </c>
      <c r="AQ72" s="222"/>
      <c r="AR72" s="223">
        <f t="shared" si="14"/>
        <v>0</v>
      </c>
      <c r="AS72" s="222"/>
      <c r="AT72" s="223" t="str">
        <f t="shared" si="15"/>
        <v/>
      </c>
      <c r="AV72" s="131">
        <v>33</v>
      </c>
      <c r="AW72" s="126" t="b">
        <f t="shared" si="9"/>
        <v>0</v>
      </c>
      <c r="AX72" s="214" t="str">
        <f>IF(AW72,MATCH(AV72,'05_DPS_Input'!$AK$12:$AK$111,0),"")</f>
        <v/>
      </c>
      <c r="AY72" s="131"/>
      <c r="AZ72" s="131"/>
      <c r="BC72" s="21"/>
    </row>
    <row r="73" spans="1:55" ht="20.100000000000001" hidden="1" customHeight="1" x14ac:dyDescent="0.3">
      <c r="A73" s="149" t="str">
        <f t="shared" si="2"/>
        <v>H</v>
      </c>
      <c r="B73" s="156" t="b">
        <f t="shared" si="10"/>
        <v>0</v>
      </c>
      <c r="C73" s="188" t="s">
        <v>386</v>
      </c>
      <c r="G73" s="226" t="str">
        <f>IF($AW73,INDEX('05_DPS_Input'!H$12:H$111,$AX73),"")</f>
        <v/>
      </c>
      <c r="H73" s="226" t="str">
        <f>IF($AW73,INDEX('05_DPS_Input'!I$12:I$111,$AX73),"")</f>
        <v/>
      </c>
      <c r="I73" s="228" t="str">
        <f>IF($AW73,INDEX('05_DPS_Input'!M$12:M$111,$AX73),"")</f>
        <v/>
      </c>
      <c r="J73" s="222"/>
      <c r="K73" s="223" t="str">
        <f t="shared" ref="K73:Z88" si="20">IF($I73=2,SUMIF($AY$148:$AY$247,$G73,K$148:K$247),IF($I73=3,SUMIF($AZ$148:$AZ$247,$G73,K$148:K$247),""))</f>
        <v/>
      </c>
      <c r="L73" s="223" t="str">
        <f t="shared" si="20"/>
        <v/>
      </c>
      <c r="M73" s="223" t="str">
        <f t="shared" si="20"/>
        <v/>
      </c>
      <c r="N73" s="223" t="str">
        <f t="shared" si="20"/>
        <v/>
      </c>
      <c r="O73" s="223" t="str">
        <f t="shared" si="20"/>
        <v/>
      </c>
      <c r="P73" s="223" t="str">
        <f t="shared" si="20"/>
        <v/>
      </c>
      <c r="Q73" s="223" t="str">
        <f t="shared" si="20"/>
        <v/>
      </c>
      <c r="R73" s="223" t="str">
        <f t="shared" si="20"/>
        <v/>
      </c>
      <c r="S73" s="223" t="str">
        <f t="shared" si="20"/>
        <v/>
      </c>
      <c r="T73" s="223" t="str">
        <f t="shared" si="20"/>
        <v/>
      </c>
      <c r="U73" s="223" t="str">
        <f t="shared" si="19"/>
        <v/>
      </c>
      <c r="V73" s="223" t="str">
        <f t="shared" si="19"/>
        <v/>
      </c>
      <c r="W73" s="223" t="str">
        <f t="shared" si="19"/>
        <v/>
      </c>
      <c r="X73" s="223" t="str">
        <f t="shared" si="19"/>
        <v/>
      </c>
      <c r="Y73" s="223" t="str">
        <f t="shared" si="19"/>
        <v/>
      </c>
      <c r="Z73" s="223" t="str">
        <f t="shared" si="19"/>
        <v/>
      </c>
      <c r="AA73" s="223" t="str">
        <f t="shared" si="19"/>
        <v/>
      </c>
      <c r="AB73" s="223" t="str">
        <f t="shared" si="19"/>
        <v/>
      </c>
      <c r="AC73" s="223" t="str">
        <f t="shared" si="19"/>
        <v/>
      </c>
      <c r="AD73" s="223" t="str">
        <f t="shared" si="19"/>
        <v/>
      </c>
      <c r="AE73" s="223" t="str">
        <f t="shared" si="19"/>
        <v/>
      </c>
      <c r="AF73" s="223" t="str">
        <f t="shared" si="19"/>
        <v/>
      </c>
      <c r="AG73" s="223" t="str">
        <f t="shared" si="19"/>
        <v/>
      </c>
      <c r="AH73" s="223" t="str">
        <f t="shared" si="19"/>
        <v/>
      </c>
      <c r="AI73" s="223" t="str">
        <f t="shared" si="19"/>
        <v/>
      </c>
      <c r="AJ73" s="223" t="str">
        <f t="shared" si="19"/>
        <v/>
      </c>
      <c r="AK73" s="223" t="str">
        <f t="shared" ref="AE73:AN88" si="21">IF($I73=2,SUMIF($AY$148:$AY$247,$G73,AK$148:AK$247),IF($I73=3,SUMIF($AZ$148:$AZ$247,$G73,AK$148:AK$247),""))</f>
        <v/>
      </c>
      <c r="AL73" s="223" t="str">
        <f t="shared" si="21"/>
        <v/>
      </c>
      <c r="AM73" s="223" t="str">
        <f t="shared" si="21"/>
        <v/>
      </c>
      <c r="AN73" s="223" t="str">
        <f t="shared" si="21"/>
        <v/>
      </c>
      <c r="AO73" s="222"/>
      <c r="AP73" s="223" t="str">
        <f t="shared" si="13"/>
        <v/>
      </c>
      <c r="AQ73" s="222"/>
      <c r="AR73" s="223">
        <f t="shared" si="14"/>
        <v>0</v>
      </c>
      <c r="AS73" s="222"/>
      <c r="AT73" s="223" t="str">
        <f t="shared" si="15"/>
        <v/>
      </c>
      <c r="AV73" s="131">
        <v>34</v>
      </c>
      <c r="AW73" s="126" t="b">
        <f t="shared" si="9"/>
        <v>0</v>
      </c>
      <c r="AX73" s="214" t="str">
        <f>IF(AW73,MATCH(AV73,'05_DPS_Input'!$AK$12:$AK$111,0),"")</f>
        <v/>
      </c>
      <c r="AY73" s="131"/>
      <c r="AZ73" s="131"/>
      <c r="BC73" s="21"/>
    </row>
    <row r="74" spans="1:55" ht="20.100000000000001" hidden="1" customHeight="1" x14ac:dyDescent="0.3">
      <c r="A74" s="149" t="str">
        <f t="shared" si="2"/>
        <v>H</v>
      </c>
      <c r="B74" s="156" t="b">
        <f t="shared" si="10"/>
        <v>0</v>
      </c>
      <c r="C74" s="188" t="s">
        <v>386</v>
      </c>
      <c r="G74" s="226" t="str">
        <f>IF($AW74,INDEX('05_DPS_Input'!H$12:H$111,$AX74),"")</f>
        <v/>
      </c>
      <c r="H74" s="226" t="str">
        <f>IF($AW74,INDEX('05_DPS_Input'!I$12:I$111,$AX74),"")</f>
        <v/>
      </c>
      <c r="I74" s="228" t="str">
        <f>IF($AW74,INDEX('05_DPS_Input'!M$12:M$111,$AX74),"")</f>
        <v/>
      </c>
      <c r="J74" s="222"/>
      <c r="K74" s="223" t="str">
        <f t="shared" si="20"/>
        <v/>
      </c>
      <c r="L74" s="223" t="str">
        <f t="shared" si="20"/>
        <v/>
      </c>
      <c r="M74" s="223" t="str">
        <f t="shared" si="20"/>
        <v/>
      </c>
      <c r="N74" s="223" t="str">
        <f t="shared" si="20"/>
        <v/>
      </c>
      <c r="O74" s="223" t="str">
        <f t="shared" si="20"/>
        <v/>
      </c>
      <c r="P74" s="223" t="str">
        <f t="shared" si="20"/>
        <v/>
      </c>
      <c r="Q74" s="223" t="str">
        <f t="shared" si="20"/>
        <v/>
      </c>
      <c r="R74" s="223" t="str">
        <f t="shared" si="20"/>
        <v/>
      </c>
      <c r="S74" s="223" t="str">
        <f t="shared" si="20"/>
        <v/>
      </c>
      <c r="T74" s="223" t="str">
        <f t="shared" si="20"/>
        <v/>
      </c>
      <c r="U74" s="223" t="str">
        <f t="shared" si="19"/>
        <v/>
      </c>
      <c r="V74" s="223" t="str">
        <f t="shared" si="19"/>
        <v/>
      </c>
      <c r="W74" s="223" t="str">
        <f t="shared" si="19"/>
        <v/>
      </c>
      <c r="X74" s="223" t="str">
        <f t="shared" si="19"/>
        <v/>
      </c>
      <c r="Y74" s="223" t="str">
        <f t="shared" si="19"/>
        <v/>
      </c>
      <c r="Z74" s="223" t="str">
        <f t="shared" si="19"/>
        <v/>
      </c>
      <c r="AA74" s="223" t="str">
        <f t="shared" si="19"/>
        <v/>
      </c>
      <c r="AB74" s="223" t="str">
        <f t="shared" si="19"/>
        <v/>
      </c>
      <c r="AC74" s="223" t="str">
        <f t="shared" si="19"/>
        <v/>
      </c>
      <c r="AD74" s="223" t="str">
        <f t="shared" si="19"/>
        <v/>
      </c>
      <c r="AE74" s="223" t="str">
        <f t="shared" si="21"/>
        <v/>
      </c>
      <c r="AF74" s="223" t="str">
        <f t="shared" si="21"/>
        <v/>
      </c>
      <c r="AG74" s="223" t="str">
        <f t="shared" si="21"/>
        <v/>
      </c>
      <c r="AH74" s="223" t="str">
        <f t="shared" si="21"/>
        <v/>
      </c>
      <c r="AI74" s="223" t="str">
        <f t="shared" si="21"/>
        <v/>
      </c>
      <c r="AJ74" s="223" t="str">
        <f t="shared" si="21"/>
        <v/>
      </c>
      <c r="AK74" s="223" t="str">
        <f t="shared" si="21"/>
        <v/>
      </c>
      <c r="AL74" s="223" t="str">
        <f t="shared" si="21"/>
        <v/>
      </c>
      <c r="AM74" s="223" t="str">
        <f t="shared" si="21"/>
        <v/>
      </c>
      <c r="AN74" s="223" t="str">
        <f t="shared" si="21"/>
        <v/>
      </c>
      <c r="AO74" s="222"/>
      <c r="AP74" s="223" t="str">
        <f t="shared" si="13"/>
        <v/>
      </c>
      <c r="AQ74" s="222"/>
      <c r="AR74" s="223">
        <f t="shared" si="14"/>
        <v>0</v>
      </c>
      <c r="AS74" s="222"/>
      <c r="AT74" s="223" t="str">
        <f t="shared" si="15"/>
        <v/>
      </c>
      <c r="AV74" s="131">
        <v>35</v>
      </c>
      <c r="AW74" s="126" t="b">
        <f t="shared" si="9"/>
        <v>0</v>
      </c>
      <c r="AX74" s="214" t="str">
        <f>IF(AW74,MATCH(AV74,'05_DPS_Input'!$AK$12:$AK$111,0),"")</f>
        <v/>
      </c>
      <c r="AY74" s="131"/>
      <c r="AZ74" s="131"/>
      <c r="BC74" s="21"/>
    </row>
    <row r="75" spans="1:55" ht="20.100000000000001" hidden="1" customHeight="1" x14ac:dyDescent="0.3">
      <c r="A75" s="149" t="str">
        <f t="shared" si="2"/>
        <v>H</v>
      </c>
      <c r="B75" s="156" t="b">
        <f t="shared" si="10"/>
        <v>0</v>
      </c>
      <c r="C75" s="188" t="s">
        <v>386</v>
      </c>
      <c r="G75" s="226" t="str">
        <f>IF($AW75,INDEX('05_DPS_Input'!H$12:H$111,$AX75),"")</f>
        <v/>
      </c>
      <c r="H75" s="226" t="str">
        <f>IF($AW75,INDEX('05_DPS_Input'!I$12:I$111,$AX75),"")</f>
        <v/>
      </c>
      <c r="I75" s="228" t="str">
        <f>IF($AW75,INDEX('05_DPS_Input'!M$12:M$111,$AX75),"")</f>
        <v/>
      </c>
      <c r="J75" s="222"/>
      <c r="K75" s="223" t="str">
        <f t="shared" si="20"/>
        <v/>
      </c>
      <c r="L75" s="223" t="str">
        <f t="shared" si="20"/>
        <v/>
      </c>
      <c r="M75" s="223" t="str">
        <f t="shared" si="20"/>
        <v/>
      </c>
      <c r="N75" s="223" t="str">
        <f t="shared" si="20"/>
        <v/>
      </c>
      <c r="O75" s="223" t="str">
        <f t="shared" si="20"/>
        <v/>
      </c>
      <c r="P75" s="223" t="str">
        <f t="shared" si="20"/>
        <v/>
      </c>
      <c r="Q75" s="223" t="str">
        <f t="shared" si="20"/>
        <v/>
      </c>
      <c r="R75" s="223" t="str">
        <f t="shared" si="20"/>
        <v/>
      </c>
      <c r="S75" s="223" t="str">
        <f t="shared" si="20"/>
        <v/>
      </c>
      <c r="T75" s="223" t="str">
        <f t="shared" si="20"/>
        <v/>
      </c>
      <c r="U75" s="223" t="str">
        <f t="shared" si="19"/>
        <v/>
      </c>
      <c r="V75" s="223" t="str">
        <f t="shared" si="19"/>
        <v/>
      </c>
      <c r="W75" s="223" t="str">
        <f t="shared" si="19"/>
        <v/>
      </c>
      <c r="X75" s="223" t="str">
        <f t="shared" si="19"/>
        <v/>
      </c>
      <c r="Y75" s="223" t="str">
        <f t="shared" si="19"/>
        <v/>
      </c>
      <c r="Z75" s="223" t="str">
        <f t="shared" si="19"/>
        <v/>
      </c>
      <c r="AA75" s="223" t="str">
        <f t="shared" si="19"/>
        <v/>
      </c>
      <c r="AB75" s="223" t="str">
        <f t="shared" si="19"/>
        <v/>
      </c>
      <c r="AC75" s="223" t="str">
        <f t="shared" si="19"/>
        <v/>
      </c>
      <c r="AD75" s="223" t="str">
        <f t="shared" si="19"/>
        <v/>
      </c>
      <c r="AE75" s="223" t="str">
        <f t="shared" si="21"/>
        <v/>
      </c>
      <c r="AF75" s="223" t="str">
        <f t="shared" si="21"/>
        <v/>
      </c>
      <c r="AG75" s="223" t="str">
        <f t="shared" si="21"/>
        <v/>
      </c>
      <c r="AH75" s="223" t="str">
        <f t="shared" si="21"/>
        <v/>
      </c>
      <c r="AI75" s="223" t="str">
        <f t="shared" si="21"/>
        <v/>
      </c>
      <c r="AJ75" s="223" t="str">
        <f t="shared" si="21"/>
        <v/>
      </c>
      <c r="AK75" s="223" t="str">
        <f t="shared" si="21"/>
        <v/>
      </c>
      <c r="AL75" s="223" t="str">
        <f t="shared" si="21"/>
        <v/>
      </c>
      <c r="AM75" s="223" t="str">
        <f t="shared" si="21"/>
        <v/>
      </c>
      <c r="AN75" s="223" t="str">
        <f t="shared" si="21"/>
        <v/>
      </c>
      <c r="AO75" s="222"/>
      <c r="AP75" s="223" t="str">
        <f t="shared" si="13"/>
        <v/>
      </c>
      <c r="AQ75" s="222"/>
      <c r="AR75" s="223">
        <f t="shared" si="14"/>
        <v>0</v>
      </c>
      <c r="AS75" s="222"/>
      <c r="AT75" s="223" t="str">
        <f t="shared" si="15"/>
        <v/>
      </c>
      <c r="AV75" s="131">
        <v>36</v>
      </c>
      <c r="AW75" s="126" t="b">
        <f t="shared" si="9"/>
        <v>0</v>
      </c>
      <c r="AX75" s="214" t="str">
        <f>IF(AW75,MATCH(AV75,'05_DPS_Input'!$AK$12:$AK$111,0),"")</f>
        <v/>
      </c>
      <c r="AY75" s="131"/>
      <c r="AZ75" s="131"/>
      <c r="BC75" s="21"/>
    </row>
    <row r="76" spans="1:55" ht="20.100000000000001" hidden="1" customHeight="1" x14ac:dyDescent="0.3">
      <c r="A76" s="149" t="str">
        <f t="shared" si="2"/>
        <v>H</v>
      </c>
      <c r="B76" s="156" t="b">
        <f t="shared" si="10"/>
        <v>0</v>
      </c>
      <c r="C76" s="188" t="s">
        <v>386</v>
      </c>
      <c r="G76" s="226" t="str">
        <f>IF($AW76,INDEX('05_DPS_Input'!H$12:H$111,$AX76),"")</f>
        <v/>
      </c>
      <c r="H76" s="226" t="str">
        <f>IF($AW76,INDEX('05_DPS_Input'!I$12:I$111,$AX76),"")</f>
        <v/>
      </c>
      <c r="I76" s="228" t="str">
        <f>IF($AW76,INDEX('05_DPS_Input'!M$12:M$111,$AX76),"")</f>
        <v/>
      </c>
      <c r="J76" s="222"/>
      <c r="K76" s="223" t="str">
        <f t="shared" si="20"/>
        <v/>
      </c>
      <c r="L76" s="223" t="str">
        <f t="shared" si="20"/>
        <v/>
      </c>
      <c r="M76" s="223" t="str">
        <f t="shared" si="20"/>
        <v/>
      </c>
      <c r="N76" s="223" t="str">
        <f t="shared" si="20"/>
        <v/>
      </c>
      <c r="O76" s="223" t="str">
        <f t="shared" si="20"/>
        <v/>
      </c>
      <c r="P76" s="223" t="str">
        <f t="shared" si="20"/>
        <v/>
      </c>
      <c r="Q76" s="223" t="str">
        <f t="shared" si="20"/>
        <v/>
      </c>
      <c r="R76" s="223" t="str">
        <f t="shared" si="20"/>
        <v/>
      </c>
      <c r="S76" s="223" t="str">
        <f t="shared" si="20"/>
        <v/>
      </c>
      <c r="T76" s="223" t="str">
        <f t="shared" si="20"/>
        <v/>
      </c>
      <c r="U76" s="223" t="str">
        <f t="shared" si="19"/>
        <v/>
      </c>
      <c r="V76" s="223" t="str">
        <f t="shared" si="19"/>
        <v/>
      </c>
      <c r="W76" s="223" t="str">
        <f t="shared" si="19"/>
        <v/>
      </c>
      <c r="X76" s="223" t="str">
        <f t="shared" si="19"/>
        <v/>
      </c>
      <c r="Y76" s="223" t="str">
        <f t="shared" si="19"/>
        <v/>
      </c>
      <c r="Z76" s="223" t="str">
        <f t="shared" si="19"/>
        <v/>
      </c>
      <c r="AA76" s="223" t="str">
        <f t="shared" si="19"/>
        <v/>
      </c>
      <c r="AB76" s="223" t="str">
        <f t="shared" si="19"/>
        <v/>
      </c>
      <c r="AC76" s="223" t="str">
        <f t="shared" si="19"/>
        <v/>
      </c>
      <c r="AD76" s="223" t="str">
        <f t="shared" si="19"/>
        <v/>
      </c>
      <c r="AE76" s="223" t="str">
        <f t="shared" si="21"/>
        <v/>
      </c>
      <c r="AF76" s="223" t="str">
        <f t="shared" si="21"/>
        <v/>
      </c>
      <c r="AG76" s="223" t="str">
        <f t="shared" si="21"/>
        <v/>
      </c>
      <c r="AH76" s="223" t="str">
        <f t="shared" si="21"/>
        <v/>
      </c>
      <c r="AI76" s="223" t="str">
        <f t="shared" si="21"/>
        <v/>
      </c>
      <c r="AJ76" s="223" t="str">
        <f t="shared" si="21"/>
        <v/>
      </c>
      <c r="AK76" s="223" t="str">
        <f t="shared" si="21"/>
        <v/>
      </c>
      <c r="AL76" s="223" t="str">
        <f t="shared" si="21"/>
        <v/>
      </c>
      <c r="AM76" s="223" t="str">
        <f t="shared" si="21"/>
        <v/>
      </c>
      <c r="AN76" s="223" t="str">
        <f t="shared" si="21"/>
        <v/>
      </c>
      <c r="AO76" s="222"/>
      <c r="AP76" s="223" t="str">
        <f t="shared" si="13"/>
        <v/>
      </c>
      <c r="AQ76" s="222"/>
      <c r="AR76" s="223">
        <f t="shared" si="14"/>
        <v>0</v>
      </c>
      <c r="AS76" s="222"/>
      <c r="AT76" s="223" t="str">
        <f t="shared" si="15"/>
        <v/>
      </c>
      <c r="AV76" s="131">
        <v>37</v>
      </c>
      <c r="AW76" s="126" t="b">
        <f t="shared" si="9"/>
        <v>0</v>
      </c>
      <c r="AX76" s="214" t="str">
        <f>IF(AW76,MATCH(AV76,'05_DPS_Input'!$AK$12:$AK$111,0),"")</f>
        <v/>
      </c>
      <c r="AY76" s="131"/>
      <c r="AZ76" s="131"/>
      <c r="BC76" s="21"/>
    </row>
    <row r="77" spans="1:55" ht="20.100000000000001" hidden="1" customHeight="1" x14ac:dyDescent="0.3">
      <c r="A77" s="149" t="str">
        <f t="shared" si="2"/>
        <v>H</v>
      </c>
      <c r="B77" s="156" t="b">
        <f t="shared" si="10"/>
        <v>0</v>
      </c>
      <c r="C77" s="188" t="s">
        <v>386</v>
      </c>
      <c r="G77" s="226" t="str">
        <f>IF($AW77,INDEX('05_DPS_Input'!H$12:H$111,$AX77),"")</f>
        <v/>
      </c>
      <c r="H77" s="226" t="str">
        <f>IF($AW77,INDEX('05_DPS_Input'!I$12:I$111,$AX77),"")</f>
        <v/>
      </c>
      <c r="I77" s="228" t="str">
        <f>IF($AW77,INDEX('05_DPS_Input'!M$12:M$111,$AX77),"")</f>
        <v/>
      </c>
      <c r="J77" s="222"/>
      <c r="K77" s="223" t="str">
        <f t="shared" si="20"/>
        <v/>
      </c>
      <c r="L77" s="223" t="str">
        <f t="shared" si="20"/>
        <v/>
      </c>
      <c r="M77" s="223" t="str">
        <f t="shared" si="20"/>
        <v/>
      </c>
      <c r="N77" s="223" t="str">
        <f t="shared" si="20"/>
        <v/>
      </c>
      <c r="O77" s="223" t="str">
        <f t="shared" si="20"/>
        <v/>
      </c>
      <c r="P77" s="223" t="str">
        <f t="shared" si="20"/>
        <v/>
      </c>
      <c r="Q77" s="223" t="str">
        <f t="shared" si="20"/>
        <v/>
      </c>
      <c r="R77" s="223" t="str">
        <f t="shared" si="20"/>
        <v/>
      </c>
      <c r="S77" s="223" t="str">
        <f t="shared" si="20"/>
        <v/>
      </c>
      <c r="T77" s="223" t="str">
        <f t="shared" si="20"/>
        <v/>
      </c>
      <c r="U77" s="223" t="str">
        <f t="shared" si="19"/>
        <v/>
      </c>
      <c r="V77" s="223" t="str">
        <f t="shared" si="19"/>
        <v/>
      </c>
      <c r="W77" s="223" t="str">
        <f t="shared" si="19"/>
        <v/>
      </c>
      <c r="X77" s="223" t="str">
        <f t="shared" si="19"/>
        <v/>
      </c>
      <c r="Y77" s="223" t="str">
        <f t="shared" si="19"/>
        <v/>
      </c>
      <c r="Z77" s="223" t="str">
        <f t="shared" si="19"/>
        <v/>
      </c>
      <c r="AA77" s="223" t="str">
        <f t="shared" si="19"/>
        <v/>
      </c>
      <c r="AB77" s="223" t="str">
        <f t="shared" si="19"/>
        <v/>
      </c>
      <c r="AC77" s="223" t="str">
        <f t="shared" si="19"/>
        <v/>
      </c>
      <c r="AD77" s="223" t="str">
        <f t="shared" si="19"/>
        <v/>
      </c>
      <c r="AE77" s="223" t="str">
        <f t="shared" si="21"/>
        <v/>
      </c>
      <c r="AF77" s="223" t="str">
        <f t="shared" si="21"/>
        <v/>
      </c>
      <c r="AG77" s="223" t="str">
        <f t="shared" si="21"/>
        <v/>
      </c>
      <c r="AH77" s="223" t="str">
        <f t="shared" si="21"/>
        <v/>
      </c>
      <c r="AI77" s="223" t="str">
        <f t="shared" si="21"/>
        <v/>
      </c>
      <c r="AJ77" s="223" t="str">
        <f t="shared" si="21"/>
        <v/>
      </c>
      <c r="AK77" s="223" t="str">
        <f t="shared" si="21"/>
        <v/>
      </c>
      <c r="AL77" s="223" t="str">
        <f t="shared" si="21"/>
        <v/>
      </c>
      <c r="AM77" s="223" t="str">
        <f t="shared" si="21"/>
        <v/>
      </c>
      <c r="AN77" s="223" t="str">
        <f t="shared" si="21"/>
        <v/>
      </c>
      <c r="AO77" s="222"/>
      <c r="AP77" s="223" t="str">
        <f t="shared" si="13"/>
        <v/>
      </c>
      <c r="AQ77" s="222"/>
      <c r="AR77" s="223">
        <f t="shared" si="14"/>
        <v>0</v>
      </c>
      <c r="AS77" s="222"/>
      <c r="AT77" s="223" t="str">
        <f t="shared" si="15"/>
        <v/>
      </c>
      <c r="AV77" s="131">
        <v>38</v>
      </c>
      <c r="AW77" s="126" t="b">
        <f t="shared" si="9"/>
        <v>0</v>
      </c>
      <c r="AX77" s="214" t="str">
        <f>IF(AW77,MATCH(AV77,'05_DPS_Input'!$AK$12:$AK$111,0),"")</f>
        <v/>
      </c>
      <c r="AY77" s="131"/>
      <c r="AZ77" s="131"/>
      <c r="BC77" s="21"/>
    </row>
    <row r="78" spans="1:55" ht="20.100000000000001" hidden="1" customHeight="1" x14ac:dyDescent="0.3">
      <c r="A78" s="149" t="str">
        <f t="shared" si="2"/>
        <v>H</v>
      </c>
      <c r="B78" s="156" t="b">
        <f t="shared" si="10"/>
        <v>0</v>
      </c>
      <c r="C78" s="188" t="s">
        <v>386</v>
      </c>
      <c r="G78" s="226" t="str">
        <f>IF($AW78,INDEX('05_DPS_Input'!H$12:H$111,$AX78),"")</f>
        <v/>
      </c>
      <c r="H78" s="226" t="str">
        <f>IF($AW78,INDEX('05_DPS_Input'!I$12:I$111,$AX78),"")</f>
        <v/>
      </c>
      <c r="I78" s="228" t="str">
        <f>IF($AW78,INDEX('05_DPS_Input'!M$12:M$111,$AX78),"")</f>
        <v/>
      </c>
      <c r="J78" s="222"/>
      <c r="K78" s="223" t="str">
        <f t="shared" si="20"/>
        <v/>
      </c>
      <c r="L78" s="223" t="str">
        <f t="shared" si="20"/>
        <v/>
      </c>
      <c r="M78" s="223" t="str">
        <f t="shared" si="20"/>
        <v/>
      </c>
      <c r="N78" s="223" t="str">
        <f t="shared" si="20"/>
        <v/>
      </c>
      <c r="O78" s="223" t="str">
        <f t="shared" si="20"/>
        <v/>
      </c>
      <c r="P78" s="223" t="str">
        <f t="shared" si="20"/>
        <v/>
      </c>
      <c r="Q78" s="223" t="str">
        <f t="shared" si="20"/>
        <v/>
      </c>
      <c r="R78" s="223" t="str">
        <f t="shared" si="20"/>
        <v/>
      </c>
      <c r="S78" s="223" t="str">
        <f t="shared" si="20"/>
        <v/>
      </c>
      <c r="T78" s="223" t="str">
        <f t="shared" si="20"/>
        <v/>
      </c>
      <c r="U78" s="223" t="str">
        <f t="shared" si="19"/>
        <v/>
      </c>
      <c r="V78" s="223" t="str">
        <f t="shared" si="19"/>
        <v/>
      </c>
      <c r="W78" s="223" t="str">
        <f t="shared" si="19"/>
        <v/>
      </c>
      <c r="X78" s="223" t="str">
        <f t="shared" si="19"/>
        <v/>
      </c>
      <c r="Y78" s="223" t="str">
        <f t="shared" si="19"/>
        <v/>
      </c>
      <c r="Z78" s="223" t="str">
        <f t="shared" si="19"/>
        <v/>
      </c>
      <c r="AA78" s="223" t="str">
        <f t="shared" si="19"/>
        <v/>
      </c>
      <c r="AB78" s="223" t="str">
        <f t="shared" si="19"/>
        <v/>
      </c>
      <c r="AC78" s="223" t="str">
        <f t="shared" si="19"/>
        <v/>
      </c>
      <c r="AD78" s="223" t="str">
        <f t="shared" si="19"/>
        <v/>
      </c>
      <c r="AE78" s="223" t="str">
        <f t="shared" si="21"/>
        <v/>
      </c>
      <c r="AF78" s="223" t="str">
        <f t="shared" si="21"/>
        <v/>
      </c>
      <c r="AG78" s="223" t="str">
        <f t="shared" si="21"/>
        <v/>
      </c>
      <c r="AH78" s="223" t="str">
        <f t="shared" si="21"/>
        <v/>
      </c>
      <c r="AI78" s="223" t="str">
        <f t="shared" si="21"/>
        <v/>
      </c>
      <c r="AJ78" s="223" t="str">
        <f t="shared" si="21"/>
        <v/>
      </c>
      <c r="AK78" s="223" t="str">
        <f t="shared" si="21"/>
        <v/>
      </c>
      <c r="AL78" s="223" t="str">
        <f t="shared" si="21"/>
        <v/>
      </c>
      <c r="AM78" s="223" t="str">
        <f t="shared" si="21"/>
        <v/>
      </c>
      <c r="AN78" s="223" t="str">
        <f t="shared" si="21"/>
        <v/>
      </c>
      <c r="AO78" s="222"/>
      <c r="AP78" s="223" t="str">
        <f t="shared" si="13"/>
        <v/>
      </c>
      <c r="AQ78" s="222"/>
      <c r="AR78" s="223">
        <f t="shared" si="14"/>
        <v>0</v>
      </c>
      <c r="AS78" s="222"/>
      <c r="AT78" s="223" t="str">
        <f t="shared" si="15"/>
        <v/>
      </c>
      <c r="AV78" s="131">
        <v>39</v>
      </c>
      <c r="AW78" s="126" t="b">
        <f t="shared" si="9"/>
        <v>0</v>
      </c>
      <c r="AX78" s="214" t="str">
        <f>IF(AW78,MATCH(AV78,'05_DPS_Input'!$AK$12:$AK$111,0),"")</f>
        <v/>
      </c>
      <c r="AY78" s="131"/>
      <c r="AZ78" s="131"/>
      <c r="BC78" s="21"/>
    </row>
    <row r="79" spans="1:55" ht="20.100000000000001" hidden="1" customHeight="1" x14ac:dyDescent="0.3">
      <c r="A79" s="149" t="str">
        <f t="shared" si="2"/>
        <v>H</v>
      </c>
      <c r="B79" s="156" t="b">
        <f t="shared" si="10"/>
        <v>0</v>
      </c>
      <c r="C79" s="188" t="s">
        <v>386</v>
      </c>
      <c r="G79" s="226" t="str">
        <f>IF($AW79,INDEX('05_DPS_Input'!H$12:H$111,$AX79),"")</f>
        <v/>
      </c>
      <c r="H79" s="226" t="str">
        <f>IF($AW79,INDEX('05_DPS_Input'!I$12:I$111,$AX79),"")</f>
        <v/>
      </c>
      <c r="I79" s="228" t="str">
        <f>IF($AW79,INDEX('05_DPS_Input'!M$12:M$111,$AX79),"")</f>
        <v/>
      </c>
      <c r="J79" s="222"/>
      <c r="K79" s="223" t="str">
        <f t="shared" si="20"/>
        <v/>
      </c>
      <c r="L79" s="223" t="str">
        <f t="shared" si="20"/>
        <v/>
      </c>
      <c r="M79" s="223" t="str">
        <f t="shared" si="20"/>
        <v/>
      </c>
      <c r="N79" s="223" t="str">
        <f t="shared" si="20"/>
        <v/>
      </c>
      <c r="O79" s="223" t="str">
        <f t="shared" si="20"/>
        <v/>
      </c>
      <c r="P79" s="223" t="str">
        <f t="shared" si="20"/>
        <v/>
      </c>
      <c r="Q79" s="223" t="str">
        <f t="shared" si="20"/>
        <v/>
      </c>
      <c r="R79" s="223" t="str">
        <f t="shared" si="20"/>
        <v/>
      </c>
      <c r="S79" s="223" t="str">
        <f t="shared" si="20"/>
        <v/>
      </c>
      <c r="T79" s="223" t="str">
        <f t="shared" si="20"/>
        <v/>
      </c>
      <c r="U79" s="223" t="str">
        <f t="shared" si="19"/>
        <v/>
      </c>
      <c r="V79" s="223" t="str">
        <f t="shared" si="19"/>
        <v/>
      </c>
      <c r="W79" s="223" t="str">
        <f t="shared" si="19"/>
        <v/>
      </c>
      <c r="X79" s="223" t="str">
        <f t="shared" si="19"/>
        <v/>
      </c>
      <c r="Y79" s="223" t="str">
        <f t="shared" si="19"/>
        <v/>
      </c>
      <c r="Z79" s="223" t="str">
        <f t="shared" si="19"/>
        <v/>
      </c>
      <c r="AA79" s="223" t="str">
        <f t="shared" si="19"/>
        <v/>
      </c>
      <c r="AB79" s="223" t="str">
        <f t="shared" si="19"/>
        <v/>
      </c>
      <c r="AC79" s="223" t="str">
        <f t="shared" si="19"/>
        <v/>
      </c>
      <c r="AD79" s="223" t="str">
        <f t="shared" si="19"/>
        <v/>
      </c>
      <c r="AE79" s="223" t="str">
        <f t="shared" si="21"/>
        <v/>
      </c>
      <c r="AF79" s="223" t="str">
        <f t="shared" si="21"/>
        <v/>
      </c>
      <c r="AG79" s="223" t="str">
        <f t="shared" si="21"/>
        <v/>
      </c>
      <c r="AH79" s="223" t="str">
        <f t="shared" si="21"/>
        <v/>
      </c>
      <c r="AI79" s="223" t="str">
        <f t="shared" si="21"/>
        <v/>
      </c>
      <c r="AJ79" s="223" t="str">
        <f t="shared" si="21"/>
        <v/>
      </c>
      <c r="AK79" s="223" t="str">
        <f t="shared" si="21"/>
        <v/>
      </c>
      <c r="AL79" s="223" t="str">
        <f t="shared" si="21"/>
        <v/>
      </c>
      <c r="AM79" s="223" t="str">
        <f t="shared" si="21"/>
        <v/>
      </c>
      <c r="AN79" s="223" t="str">
        <f t="shared" si="21"/>
        <v/>
      </c>
      <c r="AO79" s="222"/>
      <c r="AP79" s="223" t="str">
        <f t="shared" si="13"/>
        <v/>
      </c>
      <c r="AQ79" s="222"/>
      <c r="AR79" s="223">
        <f t="shared" si="14"/>
        <v>0</v>
      </c>
      <c r="AS79" s="222"/>
      <c r="AT79" s="223" t="str">
        <f t="shared" si="15"/>
        <v/>
      </c>
      <c r="AV79" s="131">
        <v>40</v>
      </c>
      <c r="AW79" s="126" t="b">
        <f t="shared" si="9"/>
        <v>0</v>
      </c>
      <c r="AX79" s="214" t="str">
        <f>IF(AW79,MATCH(AV79,'05_DPS_Input'!$AK$12:$AK$111,0),"")</f>
        <v/>
      </c>
      <c r="AY79" s="131"/>
      <c r="AZ79" s="131"/>
      <c r="BC79" s="21"/>
    </row>
    <row r="80" spans="1:55" ht="20.100000000000001" hidden="1" customHeight="1" x14ac:dyDescent="0.3">
      <c r="A80" s="149" t="str">
        <f t="shared" si="2"/>
        <v>H</v>
      </c>
      <c r="B80" s="156" t="b">
        <f t="shared" si="10"/>
        <v>0</v>
      </c>
      <c r="C80" s="188" t="s">
        <v>386</v>
      </c>
      <c r="G80" s="226" t="str">
        <f>IF($AW80,INDEX('05_DPS_Input'!H$12:H$111,$AX80),"")</f>
        <v/>
      </c>
      <c r="H80" s="226" t="str">
        <f>IF($AW80,INDEX('05_DPS_Input'!I$12:I$111,$AX80),"")</f>
        <v/>
      </c>
      <c r="I80" s="228" t="str">
        <f>IF($AW80,INDEX('05_DPS_Input'!M$12:M$111,$AX80),"")</f>
        <v/>
      </c>
      <c r="J80" s="222"/>
      <c r="K80" s="223" t="str">
        <f t="shared" si="20"/>
        <v/>
      </c>
      <c r="L80" s="223" t="str">
        <f t="shared" si="20"/>
        <v/>
      </c>
      <c r="M80" s="223" t="str">
        <f t="shared" si="20"/>
        <v/>
      </c>
      <c r="N80" s="223" t="str">
        <f t="shared" si="20"/>
        <v/>
      </c>
      <c r="O80" s="223" t="str">
        <f t="shared" si="20"/>
        <v/>
      </c>
      <c r="P80" s="223" t="str">
        <f t="shared" si="20"/>
        <v/>
      </c>
      <c r="Q80" s="223" t="str">
        <f t="shared" si="20"/>
        <v/>
      </c>
      <c r="R80" s="223" t="str">
        <f t="shared" si="20"/>
        <v/>
      </c>
      <c r="S80" s="223" t="str">
        <f t="shared" si="20"/>
        <v/>
      </c>
      <c r="T80" s="223" t="str">
        <f t="shared" si="20"/>
        <v/>
      </c>
      <c r="U80" s="223" t="str">
        <f t="shared" si="19"/>
        <v/>
      </c>
      <c r="V80" s="223" t="str">
        <f t="shared" si="19"/>
        <v/>
      </c>
      <c r="W80" s="223" t="str">
        <f t="shared" si="19"/>
        <v/>
      </c>
      <c r="X80" s="223" t="str">
        <f t="shared" si="19"/>
        <v/>
      </c>
      <c r="Y80" s="223" t="str">
        <f t="shared" si="19"/>
        <v/>
      </c>
      <c r="Z80" s="223" t="str">
        <f t="shared" si="19"/>
        <v/>
      </c>
      <c r="AA80" s="223" t="str">
        <f t="shared" si="19"/>
        <v/>
      </c>
      <c r="AB80" s="223" t="str">
        <f t="shared" si="19"/>
        <v/>
      </c>
      <c r="AC80" s="223" t="str">
        <f t="shared" si="19"/>
        <v/>
      </c>
      <c r="AD80" s="223" t="str">
        <f t="shared" si="19"/>
        <v/>
      </c>
      <c r="AE80" s="223" t="str">
        <f t="shared" si="21"/>
        <v/>
      </c>
      <c r="AF80" s="223" t="str">
        <f t="shared" si="21"/>
        <v/>
      </c>
      <c r="AG80" s="223" t="str">
        <f t="shared" si="21"/>
        <v/>
      </c>
      <c r="AH80" s="223" t="str">
        <f t="shared" si="21"/>
        <v/>
      </c>
      <c r="AI80" s="223" t="str">
        <f t="shared" si="21"/>
        <v/>
      </c>
      <c r="AJ80" s="223" t="str">
        <f t="shared" si="21"/>
        <v/>
      </c>
      <c r="AK80" s="223" t="str">
        <f t="shared" si="21"/>
        <v/>
      </c>
      <c r="AL80" s="223" t="str">
        <f t="shared" si="21"/>
        <v/>
      </c>
      <c r="AM80" s="223" t="str">
        <f t="shared" si="21"/>
        <v/>
      </c>
      <c r="AN80" s="223" t="str">
        <f t="shared" si="21"/>
        <v/>
      </c>
      <c r="AO80" s="222"/>
      <c r="AP80" s="223" t="str">
        <f t="shared" si="13"/>
        <v/>
      </c>
      <c r="AQ80" s="222"/>
      <c r="AR80" s="223">
        <f t="shared" si="14"/>
        <v>0</v>
      </c>
      <c r="AS80" s="222"/>
      <c r="AT80" s="223" t="str">
        <f t="shared" si="15"/>
        <v/>
      </c>
      <c r="AV80" s="131">
        <v>41</v>
      </c>
      <c r="AW80" s="126" t="b">
        <f t="shared" si="9"/>
        <v>0</v>
      </c>
      <c r="AX80" s="214" t="str">
        <f>IF(AW80,MATCH(AV80,'05_DPS_Input'!$AK$12:$AK$111,0),"")</f>
        <v/>
      </c>
      <c r="AY80" s="131"/>
      <c r="AZ80" s="131"/>
      <c r="BC80" s="21"/>
    </row>
    <row r="81" spans="1:55" ht="20.100000000000001" hidden="1" customHeight="1" x14ac:dyDescent="0.3">
      <c r="A81" s="149" t="str">
        <f t="shared" si="2"/>
        <v>H</v>
      </c>
      <c r="B81" s="156" t="b">
        <f t="shared" si="10"/>
        <v>0</v>
      </c>
      <c r="C81" s="188" t="s">
        <v>386</v>
      </c>
      <c r="G81" s="226" t="str">
        <f>IF($AW81,INDEX('05_DPS_Input'!H$12:H$111,$AX81),"")</f>
        <v/>
      </c>
      <c r="H81" s="226" t="str">
        <f>IF($AW81,INDEX('05_DPS_Input'!I$12:I$111,$AX81),"")</f>
        <v/>
      </c>
      <c r="I81" s="228" t="str">
        <f>IF($AW81,INDEX('05_DPS_Input'!M$12:M$111,$AX81),"")</f>
        <v/>
      </c>
      <c r="J81" s="222"/>
      <c r="K81" s="223" t="str">
        <f t="shared" si="20"/>
        <v/>
      </c>
      <c r="L81" s="223" t="str">
        <f t="shared" si="20"/>
        <v/>
      </c>
      <c r="M81" s="223" t="str">
        <f t="shared" si="20"/>
        <v/>
      </c>
      <c r="N81" s="223" t="str">
        <f t="shared" si="20"/>
        <v/>
      </c>
      <c r="O81" s="223" t="str">
        <f t="shared" si="20"/>
        <v/>
      </c>
      <c r="P81" s="223" t="str">
        <f t="shared" si="20"/>
        <v/>
      </c>
      <c r="Q81" s="223" t="str">
        <f t="shared" si="20"/>
        <v/>
      </c>
      <c r="R81" s="223" t="str">
        <f t="shared" si="20"/>
        <v/>
      </c>
      <c r="S81" s="223" t="str">
        <f t="shared" si="20"/>
        <v/>
      </c>
      <c r="T81" s="223" t="str">
        <f t="shared" si="20"/>
        <v/>
      </c>
      <c r="U81" s="223" t="str">
        <f t="shared" si="19"/>
        <v/>
      </c>
      <c r="V81" s="223" t="str">
        <f t="shared" si="19"/>
        <v/>
      </c>
      <c r="W81" s="223" t="str">
        <f t="shared" si="19"/>
        <v/>
      </c>
      <c r="X81" s="223" t="str">
        <f t="shared" si="19"/>
        <v/>
      </c>
      <c r="Y81" s="223" t="str">
        <f t="shared" si="19"/>
        <v/>
      </c>
      <c r="Z81" s="223" t="str">
        <f t="shared" si="19"/>
        <v/>
      </c>
      <c r="AA81" s="223" t="str">
        <f t="shared" si="19"/>
        <v/>
      </c>
      <c r="AB81" s="223" t="str">
        <f t="shared" si="19"/>
        <v/>
      </c>
      <c r="AC81" s="223" t="str">
        <f t="shared" si="19"/>
        <v/>
      </c>
      <c r="AD81" s="223" t="str">
        <f t="shared" si="19"/>
        <v/>
      </c>
      <c r="AE81" s="223" t="str">
        <f t="shared" si="21"/>
        <v/>
      </c>
      <c r="AF81" s="223" t="str">
        <f t="shared" si="21"/>
        <v/>
      </c>
      <c r="AG81" s="223" t="str">
        <f t="shared" si="21"/>
        <v/>
      </c>
      <c r="AH81" s="223" t="str">
        <f t="shared" si="21"/>
        <v/>
      </c>
      <c r="AI81" s="223" t="str">
        <f t="shared" si="21"/>
        <v/>
      </c>
      <c r="AJ81" s="223" t="str">
        <f t="shared" si="21"/>
        <v/>
      </c>
      <c r="AK81" s="223" t="str">
        <f t="shared" si="21"/>
        <v/>
      </c>
      <c r="AL81" s="223" t="str">
        <f t="shared" si="21"/>
        <v/>
      </c>
      <c r="AM81" s="223" t="str">
        <f t="shared" si="21"/>
        <v/>
      </c>
      <c r="AN81" s="223" t="str">
        <f t="shared" si="21"/>
        <v/>
      </c>
      <c r="AO81" s="222"/>
      <c r="AP81" s="223" t="str">
        <f t="shared" si="13"/>
        <v/>
      </c>
      <c r="AQ81" s="222"/>
      <c r="AR81" s="223">
        <f t="shared" si="14"/>
        <v>0</v>
      </c>
      <c r="AS81" s="222"/>
      <c r="AT81" s="223" t="str">
        <f t="shared" si="15"/>
        <v/>
      </c>
      <c r="AV81" s="131">
        <v>42</v>
      </c>
      <c r="AW81" s="126" t="b">
        <f t="shared" si="9"/>
        <v>0</v>
      </c>
      <c r="AX81" s="214" t="str">
        <f>IF(AW81,MATCH(AV81,'05_DPS_Input'!$AK$12:$AK$111,0),"")</f>
        <v/>
      </c>
      <c r="AY81" s="131"/>
      <c r="AZ81" s="131"/>
      <c r="BC81" s="21"/>
    </row>
    <row r="82" spans="1:55" ht="20.100000000000001" hidden="1" customHeight="1" x14ac:dyDescent="0.3">
      <c r="A82" s="149" t="str">
        <f t="shared" ref="A82:A138" si="22">IF(AND(HLOOKUP(C82,RowRangeVis_Lookup,2,FALSE),B82),"","H")</f>
        <v>H</v>
      </c>
      <c r="B82" s="156" t="b">
        <f t="shared" si="10"/>
        <v>0</v>
      </c>
      <c r="C82" s="188" t="s">
        <v>386</v>
      </c>
      <c r="G82" s="226" t="str">
        <f>IF($AW82,INDEX('05_DPS_Input'!H$12:H$111,$AX82),"")</f>
        <v/>
      </c>
      <c r="H82" s="226" t="str">
        <f>IF($AW82,INDEX('05_DPS_Input'!I$12:I$111,$AX82),"")</f>
        <v/>
      </c>
      <c r="I82" s="228" t="str">
        <f>IF($AW82,INDEX('05_DPS_Input'!M$12:M$111,$AX82),"")</f>
        <v/>
      </c>
      <c r="J82" s="222"/>
      <c r="K82" s="223" t="str">
        <f t="shared" si="20"/>
        <v/>
      </c>
      <c r="L82" s="223" t="str">
        <f t="shared" si="20"/>
        <v/>
      </c>
      <c r="M82" s="223" t="str">
        <f t="shared" si="20"/>
        <v/>
      </c>
      <c r="N82" s="223" t="str">
        <f t="shared" si="20"/>
        <v/>
      </c>
      <c r="O82" s="223" t="str">
        <f t="shared" si="20"/>
        <v/>
      </c>
      <c r="P82" s="223" t="str">
        <f t="shared" si="20"/>
        <v/>
      </c>
      <c r="Q82" s="223" t="str">
        <f t="shared" si="20"/>
        <v/>
      </c>
      <c r="R82" s="223" t="str">
        <f t="shared" si="20"/>
        <v/>
      </c>
      <c r="S82" s="223" t="str">
        <f t="shared" si="20"/>
        <v/>
      </c>
      <c r="T82" s="223" t="str">
        <f t="shared" si="20"/>
        <v/>
      </c>
      <c r="U82" s="223" t="str">
        <f t="shared" si="19"/>
        <v/>
      </c>
      <c r="V82" s="223" t="str">
        <f t="shared" si="19"/>
        <v/>
      </c>
      <c r="W82" s="223" t="str">
        <f t="shared" si="19"/>
        <v/>
      </c>
      <c r="X82" s="223" t="str">
        <f t="shared" si="19"/>
        <v/>
      </c>
      <c r="Y82" s="223" t="str">
        <f t="shared" si="19"/>
        <v/>
      </c>
      <c r="Z82" s="223" t="str">
        <f t="shared" si="19"/>
        <v/>
      </c>
      <c r="AA82" s="223" t="str">
        <f t="shared" si="19"/>
        <v/>
      </c>
      <c r="AB82" s="223" t="str">
        <f t="shared" si="19"/>
        <v/>
      </c>
      <c r="AC82" s="223" t="str">
        <f t="shared" si="19"/>
        <v/>
      </c>
      <c r="AD82" s="223" t="str">
        <f t="shared" si="19"/>
        <v/>
      </c>
      <c r="AE82" s="223" t="str">
        <f t="shared" si="21"/>
        <v/>
      </c>
      <c r="AF82" s="223" t="str">
        <f t="shared" si="21"/>
        <v/>
      </c>
      <c r="AG82" s="223" t="str">
        <f t="shared" si="21"/>
        <v/>
      </c>
      <c r="AH82" s="223" t="str">
        <f t="shared" si="21"/>
        <v/>
      </c>
      <c r="AI82" s="223" t="str">
        <f t="shared" si="21"/>
        <v/>
      </c>
      <c r="AJ82" s="223" t="str">
        <f t="shared" si="21"/>
        <v/>
      </c>
      <c r="AK82" s="223" t="str">
        <f t="shared" si="21"/>
        <v/>
      </c>
      <c r="AL82" s="223" t="str">
        <f t="shared" si="21"/>
        <v/>
      </c>
      <c r="AM82" s="223" t="str">
        <f t="shared" si="21"/>
        <v/>
      </c>
      <c r="AN82" s="223" t="str">
        <f t="shared" si="21"/>
        <v/>
      </c>
      <c r="AO82" s="222"/>
      <c r="AP82" s="223" t="str">
        <f t="shared" si="13"/>
        <v/>
      </c>
      <c r="AQ82" s="222"/>
      <c r="AR82" s="223">
        <f t="shared" si="14"/>
        <v>0</v>
      </c>
      <c r="AS82" s="222"/>
      <c r="AT82" s="223" t="str">
        <f t="shared" si="15"/>
        <v/>
      </c>
      <c r="AV82" s="131">
        <v>43</v>
      </c>
      <c r="AW82" s="126" t="b">
        <f t="shared" si="9"/>
        <v>0</v>
      </c>
      <c r="AX82" s="214" t="str">
        <f>IF(AW82,MATCH(AV82,'05_DPS_Input'!$AK$12:$AK$111,0),"")</f>
        <v/>
      </c>
      <c r="AY82" s="131"/>
      <c r="AZ82" s="131"/>
      <c r="BC82" s="21"/>
    </row>
    <row r="83" spans="1:55" ht="20.100000000000001" hidden="1" customHeight="1" x14ac:dyDescent="0.3">
      <c r="A83" s="149" t="str">
        <f t="shared" si="22"/>
        <v>H</v>
      </c>
      <c r="B83" s="156" t="b">
        <f t="shared" si="10"/>
        <v>0</v>
      </c>
      <c r="C83" s="188" t="s">
        <v>386</v>
      </c>
      <c r="G83" s="226" t="str">
        <f>IF($AW83,INDEX('05_DPS_Input'!H$12:H$111,$AX83),"")</f>
        <v/>
      </c>
      <c r="H83" s="226" t="str">
        <f>IF($AW83,INDEX('05_DPS_Input'!I$12:I$111,$AX83),"")</f>
        <v/>
      </c>
      <c r="I83" s="228" t="str">
        <f>IF($AW83,INDEX('05_DPS_Input'!M$12:M$111,$AX83),"")</f>
        <v/>
      </c>
      <c r="J83" s="222"/>
      <c r="K83" s="223" t="str">
        <f t="shared" si="20"/>
        <v/>
      </c>
      <c r="L83" s="223" t="str">
        <f t="shared" si="20"/>
        <v/>
      </c>
      <c r="M83" s="223" t="str">
        <f t="shared" si="20"/>
        <v/>
      </c>
      <c r="N83" s="223" t="str">
        <f t="shared" si="20"/>
        <v/>
      </c>
      <c r="O83" s="223" t="str">
        <f t="shared" si="20"/>
        <v/>
      </c>
      <c r="P83" s="223" t="str">
        <f t="shared" si="20"/>
        <v/>
      </c>
      <c r="Q83" s="223" t="str">
        <f t="shared" si="20"/>
        <v/>
      </c>
      <c r="R83" s="223" t="str">
        <f t="shared" si="20"/>
        <v/>
      </c>
      <c r="S83" s="223" t="str">
        <f t="shared" si="20"/>
        <v/>
      </c>
      <c r="T83" s="223" t="str">
        <f t="shared" si="20"/>
        <v/>
      </c>
      <c r="U83" s="223" t="str">
        <f t="shared" si="19"/>
        <v/>
      </c>
      <c r="V83" s="223" t="str">
        <f t="shared" si="19"/>
        <v/>
      </c>
      <c r="W83" s="223" t="str">
        <f t="shared" si="19"/>
        <v/>
      </c>
      <c r="X83" s="223" t="str">
        <f t="shared" si="19"/>
        <v/>
      </c>
      <c r="Y83" s="223" t="str">
        <f t="shared" si="19"/>
        <v/>
      </c>
      <c r="Z83" s="223" t="str">
        <f t="shared" si="19"/>
        <v/>
      </c>
      <c r="AA83" s="223" t="str">
        <f t="shared" si="19"/>
        <v/>
      </c>
      <c r="AB83" s="223" t="str">
        <f t="shared" si="19"/>
        <v/>
      </c>
      <c r="AC83" s="223" t="str">
        <f t="shared" si="19"/>
        <v/>
      </c>
      <c r="AD83" s="223" t="str">
        <f t="shared" si="19"/>
        <v/>
      </c>
      <c r="AE83" s="223" t="str">
        <f t="shared" si="21"/>
        <v/>
      </c>
      <c r="AF83" s="223" t="str">
        <f t="shared" si="21"/>
        <v/>
      </c>
      <c r="AG83" s="223" t="str">
        <f t="shared" si="21"/>
        <v/>
      </c>
      <c r="AH83" s="223" t="str">
        <f t="shared" si="21"/>
        <v/>
      </c>
      <c r="AI83" s="223" t="str">
        <f t="shared" si="21"/>
        <v/>
      </c>
      <c r="AJ83" s="223" t="str">
        <f t="shared" si="21"/>
        <v/>
      </c>
      <c r="AK83" s="223" t="str">
        <f t="shared" si="21"/>
        <v/>
      </c>
      <c r="AL83" s="223" t="str">
        <f t="shared" si="21"/>
        <v/>
      </c>
      <c r="AM83" s="223" t="str">
        <f t="shared" si="21"/>
        <v/>
      </c>
      <c r="AN83" s="223" t="str">
        <f t="shared" si="21"/>
        <v/>
      </c>
      <c r="AO83" s="222"/>
      <c r="AP83" s="223" t="str">
        <f t="shared" si="13"/>
        <v/>
      </c>
      <c r="AQ83" s="222"/>
      <c r="AR83" s="223">
        <f t="shared" si="14"/>
        <v>0</v>
      </c>
      <c r="AS83" s="222"/>
      <c r="AT83" s="223" t="str">
        <f t="shared" si="15"/>
        <v/>
      </c>
      <c r="AV83" s="131">
        <v>44</v>
      </c>
      <c r="AW83" s="126" t="b">
        <f t="shared" si="9"/>
        <v>0</v>
      </c>
      <c r="AX83" s="214" t="str">
        <f>IF(AW83,MATCH(AV83,'05_DPS_Input'!$AK$12:$AK$111,0),"")</f>
        <v/>
      </c>
      <c r="AY83" s="131"/>
      <c r="AZ83" s="131"/>
      <c r="BC83" s="21"/>
    </row>
    <row r="84" spans="1:55" ht="20.100000000000001" hidden="1" customHeight="1" x14ac:dyDescent="0.3">
      <c r="A84" s="149" t="str">
        <f t="shared" si="22"/>
        <v>H</v>
      </c>
      <c r="B84" s="156" t="b">
        <f t="shared" si="10"/>
        <v>0</v>
      </c>
      <c r="C84" s="188" t="s">
        <v>386</v>
      </c>
      <c r="G84" s="226" t="str">
        <f>IF($AW84,INDEX('05_DPS_Input'!H$12:H$111,$AX84),"")</f>
        <v/>
      </c>
      <c r="H84" s="226" t="str">
        <f>IF($AW84,INDEX('05_DPS_Input'!I$12:I$111,$AX84),"")</f>
        <v/>
      </c>
      <c r="I84" s="228" t="str">
        <f>IF($AW84,INDEX('05_DPS_Input'!M$12:M$111,$AX84),"")</f>
        <v/>
      </c>
      <c r="J84" s="222"/>
      <c r="K84" s="223" t="str">
        <f t="shared" si="20"/>
        <v/>
      </c>
      <c r="L84" s="223" t="str">
        <f t="shared" si="20"/>
        <v/>
      </c>
      <c r="M84" s="223" t="str">
        <f t="shared" si="20"/>
        <v/>
      </c>
      <c r="N84" s="223" t="str">
        <f t="shared" si="20"/>
        <v/>
      </c>
      <c r="O84" s="223" t="str">
        <f t="shared" si="20"/>
        <v/>
      </c>
      <c r="P84" s="223" t="str">
        <f t="shared" si="20"/>
        <v/>
      </c>
      <c r="Q84" s="223" t="str">
        <f t="shared" si="20"/>
        <v/>
      </c>
      <c r="R84" s="223" t="str">
        <f t="shared" si="20"/>
        <v/>
      </c>
      <c r="S84" s="223" t="str">
        <f t="shared" si="20"/>
        <v/>
      </c>
      <c r="T84" s="223" t="str">
        <f t="shared" si="20"/>
        <v/>
      </c>
      <c r="U84" s="223" t="str">
        <f t="shared" si="19"/>
        <v/>
      </c>
      <c r="V84" s="223" t="str">
        <f t="shared" si="19"/>
        <v/>
      </c>
      <c r="W84" s="223" t="str">
        <f t="shared" si="19"/>
        <v/>
      </c>
      <c r="X84" s="223" t="str">
        <f t="shared" si="19"/>
        <v/>
      </c>
      <c r="Y84" s="223" t="str">
        <f t="shared" si="19"/>
        <v/>
      </c>
      <c r="Z84" s="223" t="str">
        <f t="shared" si="19"/>
        <v/>
      </c>
      <c r="AA84" s="223" t="str">
        <f t="shared" si="19"/>
        <v/>
      </c>
      <c r="AB84" s="223" t="str">
        <f t="shared" si="19"/>
        <v/>
      </c>
      <c r="AC84" s="223" t="str">
        <f t="shared" si="19"/>
        <v/>
      </c>
      <c r="AD84" s="223" t="str">
        <f t="shared" si="19"/>
        <v/>
      </c>
      <c r="AE84" s="223" t="str">
        <f t="shared" si="21"/>
        <v/>
      </c>
      <c r="AF84" s="223" t="str">
        <f t="shared" si="21"/>
        <v/>
      </c>
      <c r="AG84" s="223" t="str">
        <f t="shared" si="21"/>
        <v/>
      </c>
      <c r="AH84" s="223" t="str">
        <f t="shared" si="21"/>
        <v/>
      </c>
      <c r="AI84" s="223" t="str">
        <f t="shared" si="21"/>
        <v/>
      </c>
      <c r="AJ84" s="223" t="str">
        <f t="shared" si="21"/>
        <v/>
      </c>
      <c r="AK84" s="223" t="str">
        <f t="shared" si="21"/>
        <v/>
      </c>
      <c r="AL84" s="223" t="str">
        <f t="shared" si="21"/>
        <v/>
      </c>
      <c r="AM84" s="223" t="str">
        <f t="shared" si="21"/>
        <v/>
      </c>
      <c r="AN84" s="223" t="str">
        <f t="shared" si="21"/>
        <v/>
      </c>
      <c r="AO84" s="222"/>
      <c r="AP84" s="223" t="str">
        <f t="shared" si="13"/>
        <v/>
      </c>
      <c r="AQ84" s="222"/>
      <c r="AR84" s="223">
        <f t="shared" si="14"/>
        <v>0</v>
      </c>
      <c r="AS84" s="222"/>
      <c r="AT84" s="223" t="str">
        <f t="shared" si="15"/>
        <v/>
      </c>
      <c r="AV84" s="131">
        <v>45</v>
      </c>
      <c r="AW84" s="126" t="b">
        <f t="shared" si="9"/>
        <v>0</v>
      </c>
      <c r="AX84" s="214" t="str">
        <f>IF(AW84,MATCH(AV84,'05_DPS_Input'!$AK$12:$AK$111,0),"")</f>
        <v/>
      </c>
      <c r="AY84" s="131"/>
      <c r="AZ84" s="131"/>
      <c r="BC84" s="21"/>
    </row>
    <row r="85" spans="1:55" ht="20.100000000000001" hidden="1" customHeight="1" x14ac:dyDescent="0.3">
      <c r="A85" s="149" t="str">
        <f t="shared" si="22"/>
        <v>H</v>
      </c>
      <c r="B85" s="156" t="b">
        <f t="shared" si="10"/>
        <v>0</v>
      </c>
      <c r="C85" s="188" t="s">
        <v>386</v>
      </c>
      <c r="G85" s="226" t="str">
        <f>IF($AW85,INDEX('05_DPS_Input'!H$12:H$111,$AX85),"")</f>
        <v/>
      </c>
      <c r="H85" s="226" t="str">
        <f>IF($AW85,INDEX('05_DPS_Input'!I$12:I$111,$AX85),"")</f>
        <v/>
      </c>
      <c r="I85" s="228" t="str">
        <f>IF($AW85,INDEX('05_DPS_Input'!M$12:M$111,$AX85),"")</f>
        <v/>
      </c>
      <c r="J85" s="222"/>
      <c r="K85" s="223" t="str">
        <f t="shared" si="20"/>
        <v/>
      </c>
      <c r="L85" s="223" t="str">
        <f t="shared" si="20"/>
        <v/>
      </c>
      <c r="M85" s="223" t="str">
        <f t="shared" si="20"/>
        <v/>
      </c>
      <c r="N85" s="223" t="str">
        <f t="shared" si="20"/>
        <v/>
      </c>
      <c r="O85" s="223" t="str">
        <f t="shared" si="20"/>
        <v/>
      </c>
      <c r="P85" s="223" t="str">
        <f t="shared" si="20"/>
        <v/>
      </c>
      <c r="Q85" s="223" t="str">
        <f t="shared" si="20"/>
        <v/>
      </c>
      <c r="R85" s="223" t="str">
        <f t="shared" si="20"/>
        <v/>
      </c>
      <c r="S85" s="223" t="str">
        <f t="shared" si="20"/>
        <v/>
      </c>
      <c r="T85" s="223" t="str">
        <f t="shared" si="20"/>
        <v/>
      </c>
      <c r="U85" s="223" t="str">
        <f t="shared" si="19"/>
        <v/>
      </c>
      <c r="V85" s="223" t="str">
        <f t="shared" si="19"/>
        <v/>
      </c>
      <c r="W85" s="223" t="str">
        <f t="shared" si="19"/>
        <v/>
      </c>
      <c r="X85" s="223" t="str">
        <f t="shared" si="19"/>
        <v/>
      </c>
      <c r="Y85" s="223" t="str">
        <f t="shared" si="19"/>
        <v/>
      </c>
      <c r="Z85" s="223" t="str">
        <f t="shared" si="19"/>
        <v/>
      </c>
      <c r="AA85" s="223" t="str">
        <f t="shared" si="19"/>
        <v/>
      </c>
      <c r="AB85" s="223" t="str">
        <f t="shared" si="19"/>
        <v/>
      </c>
      <c r="AC85" s="223" t="str">
        <f t="shared" si="19"/>
        <v/>
      </c>
      <c r="AD85" s="223" t="str">
        <f t="shared" si="19"/>
        <v/>
      </c>
      <c r="AE85" s="223" t="str">
        <f t="shared" si="21"/>
        <v/>
      </c>
      <c r="AF85" s="223" t="str">
        <f t="shared" si="21"/>
        <v/>
      </c>
      <c r="AG85" s="223" t="str">
        <f t="shared" si="21"/>
        <v/>
      </c>
      <c r="AH85" s="223" t="str">
        <f t="shared" si="21"/>
        <v/>
      </c>
      <c r="AI85" s="223" t="str">
        <f t="shared" si="21"/>
        <v/>
      </c>
      <c r="AJ85" s="223" t="str">
        <f t="shared" si="21"/>
        <v/>
      </c>
      <c r="AK85" s="223" t="str">
        <f t="shared" si="21"/>
        <v/>
      </c>
      <c r="AL85" s="223" t="str">
        <f t="shared" si="21"/>
        <v/>
      </c>
      <c r="AM85" s="223" t="str">
        <f t="shared" si="21"/>
        <v/>
      </c>
      <c r="AN85" s="223" t="str">
        <f t="shared" si="21"/>
        <v/>
      </c>
      <c r="AO85" s="222"/>
      <c r="AP85" s="223" t="str">
        <f t="shared" si="13"/>
        <v/>
      </c>
      <c r="AQ85" s="222"/>
      <c r="AR85" s="223">
        <f t="shared" si="14"/>
        <v>0</v>
      </c>
      <c r="AS85" s="222"/>
      <c r="AT85" s="223" t="str">
        <f t="shared" si="15"/>
        <v/>
      </c>
      <c r="AV85" s="131">
        <v>46</v>
      </c>
      <c r="AW85" s="126" t="b">
        <f t="shared" si="9"/>
        <v>0</v>
      </c>
      <c r="AX85" s="214" t="str">
        <f>IF(AW85,MATCH(AV85,'05_DPS_Input'!$AK$12:$AK$111,0),"")</f>
        <v/>
      </c>
      <c r="AY85" s="131"/>
      <c r="AZ85" s="131"/>
      <c r="BC85" s="21"/>
    </row>
    <row r="86" spans="1:55" ht="20.100000000000001" hidden="1" customHeight="1" x14ac:dyDescent="0.3">
      <c r="A86" s="149" t="str">
        <f t="shared" si="22"/>
        <v>H</v>
      </c>
      <c r="B86" s="156" t="b">
        <f t="shared" si="10"/>
        <v>0</v>
      </c>
      <c r="C86" s="188" t="s">
        <v>386</v>
      </c>
      <c r="G86" s="226" t="str">
        <f>IF($AW86,INDEX('05_DPS_Input'!H$12:H$111,$AX86),"")</f>
        <v/>
      </c>
      <c r="H86" s="226" t="str">
        <f>IF($AW86,INDEX('05_DPS_Input'!I$12:I$111,$AX86),"")</f>
        <v/>
      </c>
      <c r="I86" s="228" t="str">
        <f>IF($AW86,INDEX('05_DPS_Input'!M$12:M$111,$AX86),"")</f>
        <v/>
      </c>
      <c r="J86" s="222"/>
      <c r="K86" s="223" t="str">
        <f t="shared" si="20"/>
        <v/>
      </c>
      <c r="L86" s="223" t="str">
        <f t="shared" si="20"/>
        <v/>
      </c>
      <c r="M86" s="223" t="str">
        <f t="shared" si="20"/>
        <v/>
      </c>
      <c r="N86" s="223" t="str">
        <f t="shared" si="20"/>
        <v/>
      </c>
      <c r="O86" s="223" t="str">
        <f t="shared" si="20"/>
        <v/>
      </c>
      <c r="P86" s="223" t="str">
        <f t="shared" si="20"/>
        <v/>
      </c>
      <c r="Q86" s="223" t="str">
        <f t="shared" si="20"/>
        <v/>
      </c>
      <c r="R86" s="223" t="str">
        <f t="shared" si="20"/>
        <v/>
      </c>
      <c r="S86" s="223" t="str">
        <f t="shared" si="20"/>
        <v/>
      </c>
      <c r="T86" s="223" t="str">
        <f t="shared" si="20"/>
        <v/>
      </c>
      <c r="U86" s="223" t="str">
        <f t="shared" si="19"/>
        <v/>
      </c>
      <c r="V86" s="223" t="str">
        <f t="shared" si="19"/>
        <v/>
      </c>
      <c r="W86" s="223" t="str">
        <f t="shared" si="19"/>
        <v/>
      </c>
      <c r="X86" s="223" t="str">
        <f t="shared" si="19"/>
        <v/>
      </c>
      <c r="Y86" s="223" t="str">
        <f t="shared" si="19"/>
        <v/>
      </c>
      <c r="Z86" s="223" t="str">
        <f t="shared" si="19"/>
        <v/>
      </c>
      <c r="AA86" s="223" t="str">
        <f t="shared" si="19"/>
        <v/>
      </c>
      <c r="AB86" s="223" t="str">
        <f t="shared" si="19"/>
        <v/>
      </c>
      <c r="AC86" s="223" t="str">
        <f t="shared" si="19"/>
        <v/>
      </c>
      <c r="AD86" s="223" t="str">
        <f t="shared" si="19"/>
        <v/>
      </c>
      <c r="AE86" s="223" t="str">
        <f t="shared" si="21"/>
        <v/>
      </c>
      <c r="AF86" s="223" t="str">
        <f t="shared" si="21"/>
        <v/>
      </c>
      <c r="AG86" s="223" t="str">
        <f t="shared" si="21"/>
        <v/>
      </c>
      <c r="AH86" s="223" t="str">
        <f t="shared" si="21"/>
        <v/>
      </c>
      <c r="AI86" s="223" t="str">
        <f t="shared" si="21"/>
        <v/>
      </c>
      <c r="AJ86" s="223" t="str">
        <f t="shared" si="21"/>
        <v/>
      </c>
      <c r="AK86" s="223" t="str">
        <f t="shared" si="21"/>
        <v/>
      </c>
      <c r="AL86" s="223" t="str">
        <f t="shared" si="21"/>
        <v/>
      </c>
      <c r="AM86" s="223" t="str">
        <f t="shared" si="21"/>
        <v/>
      </c>
      <c r="AN86" s="223" t="str">
        <f t="shared" si="21"/>
        <v/>
      </c>
      <c r="AO86" s="222"/>
      <c r="AP86" s="223" t="str">
        <f t="shared" si="13"/>
        <v/>
      </c>
      <c r="AQ86" s="222"/>
      <c r="AR86" s="223">
        <f t="shared" si="14"/>
        <v>0</v>
      </c>
      <c r="AS86" s="222"/>
      <c r="AT86" s="223" t="str">
        <f t="shared" si="15"/>
        <v/>
      </c>
      <c r="AV86" s="131">
        <v>47</v>
      </c>
      <c r="AW86" s="126" t="b">
        <f t="shared" si="9"/>
        <v>0</v>
      </c>
      <c r="AX86" s="214" t="str">
        <f>IF(AW86,MATCH(AV86,'05_DPS_Input'!$AK$12:$AK$111,0),"")</f>
        <v/>
      </c>
      <c r="AY86" s="131"/>
      <c r="AZ86" s="131"/>
      <c r="BC86" s="21"/>
    </row>
    <row r="87" spans="1:55" ht="20.100000000000001" hidden="1" customHeight="1" x14ac:dyDescent="0.3">
      <c r="A87" s="149" t="str">
        <f t="shared" si="22"/>
        <v>H</v>
      </c>
      <c r="B87" s="156" t="b">
        <f t="shared" si="10"/>
        <v>0</v>
      </c>
      <c r="C87" s="188" t="s">
        <v>386</v>
      </c>
      <c r="G87" s="226" t="str">
        <f>IF($AW87,INDEX('05_DPS_Input'!H$12:H$111,$AX87),"")</f>
        <v/>
      </c>
      <c r="H87" s="226" t="str">
        <f>IF($AW87,INDEX('05_DPS_Input'!I$12:I$111,$AX87),"")</f>
        <v/>
      </c>
      <c r="I87" s="228" t="str">
        <f>IF($AW87,INDEX('05_DPS_Input'!M$12:M$111,$AX87),"")</f>
        <v/>
      </c>
      <c r="J87" s="222"/>
      <c r="K87" s="223" t="str">
        <f t="shared" si="20"/>
        <v/>
      </c>
      <c r="L87" s="223" t="str">
        <f t="shared" si="20"/>
        <v/>
      </c>
      <c r="M87" s="223" t="str">
        <f t="shared" si="20"/>
        <v/>
      </c>
      <c r="N87" s="223" t="str">
        <f t="shared" si="20"/>
        <v/>
      </c>
      <c r="O87" s="223" t="str">
        <f t="shared" si="20"/>
        <v/>
      </c>
      <c r="P87" s="223" t="str">
        <f t="shared" si="20"/>
        <v/>
      </c>
      <c r="Q87" s="223" t="str">
        <f t="shared" si="20"/>
        <v/>
      </c>
      <c r="R87" s="223" t="str">
        <f t="shared" si="20"/>
        <v/>
      </c>
      <c r="S87" s="223" t="str">
        <f t="shared" si="20"/>
        <v/>
      </c>
      <c r="T87" s="223" t="str">
        <f t="shared" si="20"/>
        <v/>
      </c>
      <c r="U87" s="223" t="str">
        <f t="shared" si="19"/>
        <v/>
      </c>
      <c r="V87" s="223" t="str">
        <f t="shared" si="19"/>
        <v/>
      </c>
      <c r="W87" s="223" t="str">
        <f t="shared" si="19"/>
        <v/>
      </c>
      <c r="X87" s="223" t="str">
        <f t="shared" si="19"/>
        <v/>
      </c>
      <c r="Y87" s="223" t="str">
        <f t="shared" si="19"/>
        <v/>
      </c>
      <c r="Z87" s="223" t="str">
        <f t="shared" si="19"/>
        <v/>
      </c>
      <c r="AA87" s="223" t="str">
        <f t="shared" si="19"/>
        <v/>
      </c>
      <c r="AB87" s="223" t="str">
        <f t="shared" si="19"/>
        <v/>
      </c>
      <c r="AC87" s="223" t="str">
        <f t="shared" si="19"/>
        <v/>
      </c>
      <c r="AD87" s="223" t="str">
        <f t="shared" si="19"/>
        <v/>
      </c>
      <c r="AE87" s="223" t="str">
        <f t="shared" si="21"/>
        <v/>
      </c>
      <c r="AF87" s="223" t="str">
        <f t="shared" si="21"/>
        <v/>
      </c>
      <c r="AG87" s="223" t="str">
        <f t="shared" si="21"/>
        <v/>
      </c>
      <c r="AH87" s="223" t="str">
        <f t="shared" si="21"/>
        <v/>
      </c>
      <c r="AI87" s="223" t="str">
        <f t="shared" si="21"/>
        <v/>
      </c>
      <c r="AJ87" s="223" t="str">
        <f t="shared" si="21"/>
        <v/>
      </c>
      <c r="AK87" s="223" t="str">
        <f t="shared" si="21"/>
        <v/>
      </c>
      <c r="AL87" s="223" t="str">
        <f t="shared" si="21"/>
        <v/>
      </c>
      <c r="AM87" s="223" t="str">
        <f t="shared" si="21"/>
        <v/>
      </c>
      <c r="AN87" s="223" t="str">
        <f t="shared" si="21"/>
        <v/>
      </c>
      <c r="AO87" s="222"/>
      <c r="AP87" s="223" t="str">
        <f t="shared" si="13"/>
        <v/>
      </c>
      <c r="AQ87" s="222"/>
      <c r="AR87" s="223">
        <f t="shared" si="14"/>
        <v>0</v>
      </c>
      <c r="AS87" s="222"/>
      <c r="AT87" s="223" t="str">
        <f t="shared" si="15"/>
        <v/>
      </c>
      <c r="AV87" s="131">
        <v>48</v>
      </c>
      <c r="AW87" s="126" t="b">
        <f t="shared" si="9"/>
        <v>0</v>
      </c>
      <c r="AX87" s="214" t="str">
        <f>IF(AW87,MATCH(AV87,'05_DPS_Input'!$AK$12:$AK$111,0),"")</f>
        <v/>
      </c>
      <c r="AY87" s="131"/>
      <c r="AZ87" s="131"/>
      <c r="BC87" s="21"/>
    </row>
    <row r="88" spans="1:55" ht="20.100000000000001" hidden="1" customHeight="1" x14ac:dyDescent="0.3">
      <c r="A88" s="149" t="str">
        <f t="shared" si="22"/>
        <v>H</v>
      </c>
      <c r="B88" s="156" t="b">
        <f t="shared" si="10"/>
        <v>0</v>
      </c>
      <c r="C88" s="188" t="s">
        <v>386</v>
      </c>
      <c r="G88" s="226" t="str">
        <f>IF($AW88,INDEX('05_DPS_Input'!H$12:H$111,$AX88),"")</f>
        <v/>
      </c>
      <c r="H88" s="226" t="str">
        <f>IF($AW88,INDEX('05_DPS_Input'!I$12:I$111,$AX88),"")</f>
        <v/>
      </c>
      <c r="I88" s="228" t="str">
        <f>IF($AW88,INDEX('05_DPS_Input'!M$12:M$111,$AX88),"")</f>
        <v/>
      </c>
      <c r="J88" s="222"/>
      <c r="K88" s="223" t="str">
        <f t="shared" si="20"/>
        <v/>
      </c>
      <c r="L88" s="223" t="str">
        <f t="shared" si="20"/>
        <v/>
      </c>
      <c r="M88" s="223" t="str">
        <f t="shared" si="20"/>
        <v/>
      </c>
      <c r="N88" s="223" t="str">
        <f t="shared" si="20"/>
        <v/>
      </c>
      <c r="O88" s="223" t="str">
        <f t="shared" si="20"/>
        <v/>
      </c>
      <c r="P88" s="223" t="str">
        <f t="shared" si="20"/>
        <v/>
      </c>
      <c r="Q88" s="223" t="str">
        <f t="shared" si="20"/>
        <v/>
      </c>
      <c r="R88" s="223" t="str">
        <f t="shared" si="20"/>
        <v/>
      </c>
      <c r="S88" s="223" t="str">
        <f t="shared" si="20"/>
        <v/>
      </c>
      <c r="T88" s="223" t="str">
        <f t="shared" si="20"/>
        <v/>
      </c>
      <c r="U88" s="223" t="str">
        <f t="shared" si="20"/>
        <v/>
      </c>
      <c r="V88" s="223" t="str">
        <f t="shared" si="20"/>
        <v/>
      </c>
      <c r="W88" s="223" t="str">
        <f t="shared" si="20"/>
        <v/>
      </c>
      <c r="X88" s="223" t="str">
        <f t="shared" si="20"/>
        <v/>
      </c>
      <c r="Y88" s="223" t="str">
        <f t="shared" si="20"/>
        <v/>
      </c>
      <c r="Z88" s="223" t="str">
        <f t="shared" si="20"/>
        <v/>
      </c>
      <c r="AA88" s="223" t="str">
        <f t="shared" ref="U88:AJ103" si="23">IF($I88=2,SUMIF($AY$148:$AY$247,$G88,AA$148:AA$247),IF($I88=3,SUMIF($AZ$148:$AZ$247,$G88,AA$148:AA$247),""))</f>
        <v/>
      </c>
      <c r="AB88" s="223" t="str">
        <f t="shared" si="23"/>
        <v/>
      </c>
      <c r="AC88" s="223" t="str">
        <f t="shared" si="23"/>
        <v/>
      </c>
      <c r="AD88" s="223" t="str">
        <f t="shared" si="23"/>
        <v/>
      </c>
      <c r="AE88" s="223" t="str">
        <f t="shared" si="21"/>
        <v/>
      </c>
      <c r="AF88" s="223" t="str">
        <f t="shared" si="21"/>
        <v/>
      </c>
      <c r="AG88" s="223" t="str">
        <f t="shared" si="21"/>
        <v/>
      </c>
      <c r="AH88" s="223" t="str">
        <f t="shared" si="21"/>
        <v/>
      </c>
      <c r="AI88" s="223" t="str">
        <f t="shared" si="21"/>
        <v/>
      </c>
      <c r="AJ88" s="223" t="str">
        <f t="shared" si="21"/>
        <v/>
      </c>
      <c r="AK88" s="223" t="str">
        <f t="shared" si="21"/>
        <v/>
      </c>
      <c r="AL88" s="223" t="str">
        <f t="shared" si="21"/>
        <v/>
      </c>
      <c r="AM88" s="223" t="str">
        <f t="shared" si="21"/>
        <v/>
      </c>
      <c r="AN88" s="223" t="str">
        <f t="shared" si="21"/>
        <v/>
      </c>
      <c r="AO88" s="222"/>
      <c r="AP88" s="223" t="str">
        <f t="shared" si="13"/>
        <v/>
      </c>
      <c r="AQ88" s="222"/>
      <c r="AR88" s="223">
        <f t="shared" si="14"/>
        <v>0</v>
      </c>
      <c r="AS88" s="222"/>
      <c r="AT88" s="223" t="str">
        <f t="shared" si="15"/>
        <v/>
      </c>
      <c r="AV88" s="131">
        <v>49</v>
      </c>
      <c r="AW88" s="126" t="b">
        <f t="shared" si="9"/>
        <v>0</v>
      </c>
      <c r="AX88" s="214" t="str">
        <f>IF(AW88,MATCH(AV88,'05_DPS_Input'!$AK$12:$AK$111,0),"")</f>
        <v/>
      </c>
      <c r="AY88" s="131"/>
      <c r="AZ88" s="131"/>
      <c r="BC88" s="21"/>
    </row>
    <row r="89" spans="1:55" ht="20.100000000000001" hidden="1" customHeight="1" x14ac:dyDescent="0.3">
      <c r="A89" s="149" t="str">
        <f t="shared" si="22"/>
        <v>H</v>
      </c>
      <c r="B89" s="156" t="b">
        <f t="shared" si="10"/>
        <v>0</v>
      </c>
      <c r="C89" s="188" t="s">
        <v>386</v>
      </c>
      <c r="G89" s="226" t="str">
        <f>IF($AW89,INDEX('05_DPS_Input'!H$12:H$111,$AX89),"")</f>
        <v/>
      </c>
      <c r="H89" s="226" t="str">
        <f>IF($AW89,INDEX('05_DPS_Input'!I$12:I$111,$AX89),"")</f>
        <v/>
      </c>
      <c r="I89" s="228" t="str">
        <f>IF($AW89,INDEX('05_DPS_Input'!M$12:M$111,$AX89),"")</f>
        <v/>
      </c>
      <c r="J89" s="222"/>
      <c r="K89" s="223" t="str">
        <f t="shared" ref="K89:Z104" si="24">IF($I89=2,SUMIF($AY$148:$AY$247,$G89,K$148:K$247),IF($I89=3,SUMIF($AZ$148:$AZ$247,$G89,K$148:K$247),""))</f>
        <v/>
      </c>
      <c r="L89" s="223" t="str">
        <f t="shared" si="24"/>
        <v/>
      </c>
      <c r="M89" s="223" t="str">
        <f t="shared" si="24"/>
        <v/>
      </c>
      <c r="N89" s="223" t="str">
        <f t="shared" si="24"/>
        <v/>
      </c>
      <c r="O89" s="223" t="str">
        <f t="shared" si="24"/>
        <v/>
      </c>
      <c r="P89" s="223" t="str">
        <f t="shared" si="24"/>
        <v/>
      </c>
      <c r="Q89" s="223" t="str">
        <f t="shared" si="24"/>
        <v/>
      </c>
      <c r="R89" s="223" t="str">
        <f t="shared" si="24"/>
        <v/>
      </c>
      <c r="S89" s="223" t="str">
        <f t="shared" si="24"/>
        <v/>
      </c>
      <c r="T89" s="223" t="str">
        <f t="shared" si="24"/>
        <v/>
      </c>
      <c r="U89" s="223" t="str">
        <f t="shared" si="23"/>
        <v/>
      </c>
      <c r="V89" s="223" t="str">
        <f t="shared" si="23"/>
        <v/>
      </c>
      <c r="W89" s="223" t="str">
        <f t="shared" si="23"/>
        <v/>
      </c>
      <c r="X89" s="223" t="str">
        <f t="shared" si="23"/>
        <v/>
      </c>
      <c r="Y89" s="223" t="str">
        <f t="shared" si="23"/>
        <v/>
      </c>
      <c r="Z89" s="223" t="str">
        <f t="shared" si="23"/>
        <v/>
      </c>
      <c r="AA89" s="223" t="str">
        <f t="shared" si="23"/>
        <v/>
      </c>
      <c r="AB89" s="223" t="str">
        <f t="shared" si="23"/>
        <v/>
      </c>
      <c r="AC89" s="223" t="str">
        <f t="shared" si="23"/>
        <v/>
      </c>
      <c r="AD89" s="223" t="str">
        <f t="shared" si="23"/>
        <v/>
      </c>
      <c r="AE89" s="223" t="str">
        <f t="shared" si="23"/>
        <v/>
      </c>
      <c r="AF89" s="223" t="str">
        <f t="shared" si="23"/>
        <v/>
      </c>
      <c r="AG89" s="223" t="str">
        <f t="shared" si="23"/>
        <v/>
      </c>
      <c r="AH89" s="223" t="str">
        <f t="shared" si="23"/>
        <v/>
      </c>
      <c r="AI89" s="223" t="str">
        <f t="shared" si="23"/>
        <v/>
      </c>
      <c r="AJ89" s="223" t="str">
        <f t="shared" si="23"/>
        <v/>
      </c>
      <c r="AK89" s="223" t="str">
        <f t="shared" ref="AE89:AN104" si="25">IF($I89=2,SUMIF($AY$148:$AY$247,$G89,AK$148:AK$247),IF($I89=3,SUMIF($AZ$148:$AZ$247,$G89,AK$148:AK$247),""))</f>
        <v/>
      </c>
      <c r="AL89" s="223" t="str">
        <f t="shared" si="25"/>
        <v/>
      </c>
      <c r="AM89" s="223" t="str">
        <f t="shared" si="25"/>
        <v/>
      </c>
      <c r="AN89" s="223" t="str">
        <f t="shared" si="25"/>
        <v/>
      </c>
      <c r="AO89" s="222"/>
      <c r="AP89" s="223" t="str">
        <f t="shared" si="13"/>
        <v/>
      </c>
      <c r="AQ89" s="222"/>
      <c r="AR89" s="223">
        <f t="shared" si="14"/>
        <v>0</v>
      </c>
      <c r="AS89" s="222"/>
      <c r="AT89" s="223" t="str">
        <f t="shared" si="15"/>
        <v/>
      </c>
      <c r="AV89" s="131">
        <v>50</v>
      </c>
      <c r="AW89" s="126" t="b">
        <f t="shared" si="9"/>
        <v>0</v>
      </c>
      <c r="AX89" s="214" t="str">
        <f>IF(AW89,MATCH(AV89,'05_DPS_Input'!$AK$12:$AK$111,0),"")</f>
        <v/>
      </c>
      <c r="AY89" s="131"/>
      <c r="AZ89" s="131"/>
      <c r="BC89" s="21"/>
    </row>
    <row r="90" spans="1:55" ht="20.100000000000001" hidden="1" customHeight="1" x14ac:dyDescent="0.3">
      <c r="A90" s="149" t="str">
        <f t="shared" si="22"/>
        <v>H</v>
      </c>
      <c r="B90" s="156" t="b">
        <f t="shared" si="10"/>
        <v>0</v>
      </c>
      <c r="C90" s="188" t="s">
        <v>386</v>
      </c>
      <c r="G90" s="226" t="str">
        <f>IF($AW90,INDEX('05_DPS_Input'!H$12:H$111,$AX90),"")</f>
        <v/>
      </c>
      <c r="H90" s="226" t="str">
        <f>IF($AW90,INDEX('05_DPS_Input'!I$12:I$111,$AX90),"")</f>
        <v/>
      </c>
      <c r="I90" s="228" t="str">
        <f>IF($AW90,INDEX('05_DPS_Input'!M$12:M$111,$AX90),"")</f>
        <v/>
      </c>
      <c r="J90" s="222"/>
      <c r="K90" s="223" t="str">
        <f t="shared" si="24"/>
        <v/>
      </c>
      <c r="L90" s="223" t="str">
        <f t="shared" si="24"/>
        <v/>
      </c>
      <c r="M90" s="223" t="str">
        <f t="shared" si="24"/>
        <v/>
      </c>
      <c r="N90" s="223" t="str">
        <f t="shared" si="24"/>
        <v/>
      </c>
      <c r="O90" s="223" t="str">
        <f t="shared" si="24"/>
        <v/>
      </c>
      <c r="P90" s="223" t="str">
        <f t="shared" si="24"/>
        <v/>
      </c>
      <c r="Q90" s="223" t="str">
        <f t="shared" si="24"/>
        <v/>
      </c>
      <c r="R90" s="223" t="str">
        <f t="shared" si="24"/>
        <v/>
      </c>
      <c r="S90" s="223" t="str">
        <f t="shared" si="24"/>
        <v/>
      </c>
      <c r="T90" s="223" t="str">
        <f t="shared" si="24"/>
        <v/>
      </c>
      <c r="U90" s="223" t="str">
        <f t="shared" si="23"/>
        <v/>
      </c>
      <c r="V90" s="223" t="str">
        <f t="shared" si="23"/>
        <v/>
      </c>
      <c r="W90" s="223" t="str">
        <f t="shared" si="23"/>
        <v/>
      </c>
      <c r="X90" s="223" t="str">
        <f t="shared" si="23"/>
        <v/>
      </c>
      <c r="Y90" s="223" t="str">
        <f t="shared" si="23"/>
        <v/>
      </c>
      <c r="Z90" s="223" t="str">
        <f t="shared" si="23"/>
        <v/>
      </c>
      <c r="AA90" s="223" t="str">
        <f t="shared" si="23"/>
        <v/>
      </c>
      <c r="AB90" s="223" t="str">
        <f t="shared" si="23"/>
        <v/>
      </c>
      <c r="AC90" s="223" t="str">
        <f t="shared" si="23"/>
        <v/>
      </c>
      <c r="AD90" s="223" t="str">
        <f t="shared" si="23"/>
        <v/>
      </c>
      <c r="AE90" s="223" t="str">
        <f t="shared" si="25"/>
        <v/>
      </c>
      <c r="AF90" s="223" t="str">
        <f t="shared" si="25"/>
        <v/>
      </c>
      <c r="AG90" s="223" t="str">
        <f t="shared" si="25"/>
        <v/>
      </c>
      <c r="AH90" s="223" t="str">
        <f t="shared" si="25"/>
        <v/>
      </c>
      <c r="AI90" s="223" t="str">
        <f t="shared" si="25"/>
        <v/>
      </c>
      <c r="AJ90" s="223" t="str">
        <f t="shared" si="25"/>
        <v/>
      </c>
      <c r="AK90" s="223" t="str">
        <f t="shared" si="25"/>
        <v/>
      </c>
      <c r="AL90" s="223" t="str">
        <f t="shared" si="25"/>
        <v/>
      </c>
      <c r="AM90" s="223" t="str">
        <f t="shared" si="25"/>
        <v/>
      </c>
      <c r="AN90" s="223" t="str">
        <f t="shared" si="25"/>
        <v/>
      </c>
      <c r="AO90" s="222"/>
      <c r="AP90" s="223" t="str">
        <f t="shared" si="13"/>
        <v/>
      </c>
      <c r="AQ90" s="222"/>
      <c r="AR90" s="223">
        <f t="shared" si="14"/>
        <v>0</v>
      </c>
      <c r="AS90" s="222"/>
      <c r="AT90" s="223" t="str">
        <f t="shared" si="15"/>
        <v/>
      </c>
      <c r="AV90" s="131">
        <v>51</v>
      </c>
      <c r="AW90" s="126" t="b">
        <f t="shared" si="9"/>
        <v>0</v>
      </c>
      <c r="AX90" s="214" t="str">
        <f>IF(AW90,MATCH(AV90,'05_DPS_Input'!$AK$12:$AK$111,0),"")</f>
        <v/>
      </c>
      <c r="AY90" s="131"/>
      <c r="AZ90" s="131"/>
      <c r="BC90" s="21"/>
    </row>
    <row r="91" spans="1:55" ht="20.100000000000001" hidden="1" customHeight="1" x14ac:dyDescent="0.3">
      <c r="A91" s="149" t="str">
        <f t="shared" si="22"/>
        <v>H</v>
      </c>
      <c r="B91" s="156" t="b">
        <f t="shared" si="10"/>
        <v>0</v>
      </c>
      <c r="C91" s="188" t="s">
        <v>386</v>
      </c>
      <c r="G91" s="226" t="str">
        <f>IF($AW91,INDEX('05_DPS_Input'!H$12:H$111,$AX91),"")</f>
        <v/>
      </c>
      <c r="H91" s="226" t="str">
        <f>IF($AW91,INDEX('05_DPS_Input'!I$12:I$111,$AX91),"")</f>
        <v/>
      </c>
      <c r="I91" s="228" t="str">
        <f>IF($AW91,INDEX('05_DPS_Input'!M$12:M$111,$AX91),"")</f>
        <v/>
      </c>
      <c r="J91" s="222"/>
      <c r="K91" s="223" t="str">
        <f t="shared" si="24"/>
        <v/>
      </c>
      <c r="L91" s="223" t="str">
        <f t="shared" si="24"/>
        <v/>
      </c>
      <c r="M91" s="223" t="str">
        <f t="shared" si="24"/>
        <v/>
      </c>
      <c r="N91" s="223" t="str">
        <f t="shared" si="24"/>
        <v/>
      </c>
      <c r="O91" s="223" t="str">
        <f t="shared" si="24"/>
        <v/>
      </c>
      <c r="P91" s="223" t="str">
        <f t="shared" si="24"/>
        <v/>
      </c>
      <c r="Q91" s="223" t="str">
        <f t="shared" si="24"/>
        <v/>
      </c>
      <c r="R91" s="223" t="str">
        <f t="shared" si="24"/>
        <v/>
      </c>
      <c r="S91" s="223" t="str">
        <f t="shared" si="24"/>
        <v/>
      </c>
      <c r="T91" s="223" t="str">
        <f t="shared" si="24"/>
        <v/>
      </c>
      <c r="U91" s="223" t="str">
        <f t="shared" si="23"/>
        <v/>
      </c>
      <c r="V91" s="223" t="str">
        <f t="shared" si="23"/>
        <v/>
      </c>
      <c r="W91" s="223" t="str">
        <f t="shared" si="23"/>
        <v/>
      </c>
      <c r="X91" s="223" t="str">
        <f t="shared" si="23"/>
        <v/>
      </c>
      <c r="Y91" s="223" t="str">
        <f t="shared" si="23"/>
        <v/>
      </c>
      <c r="Z91" s="223" t="str">
        <f t="shared" si="23"/>
        <v/>
      </c>
      <c r="AA91" s="223" t="str">
        <f t="shared" si="23"/>
        <v/>
      </c>
      <c r="AB91" s="223" t="str">
        <f t="shared" si="23"/>
        <v/>
      </c>
      <c r="AC91" s="223" t="str">
        <f t="shared" si="23"/>
        <v/>
      </c>
      <c r="AD91" s="223" t="str">
        <f t="shared" si="23"/>
        <v/>
      </c>
      <c r="AE91" s="223" t="str">
        <f t="shared" si="25"/>
        <v/>
      </c>
      <c r="AF91" s="223" t="str">
        <f t="shared" si="25"/>
        <v/>
      </c>
      <c r="AG91" s="223" t="str">
        <f t="shared" si="25"/>
        <v/>
      </c>
      <c r="AH91" s="223" t="str">
        <f t="shared" si="25"/>
        <v/>
      </c>
      <c r="AI91" s="223" t="str">
        <f t="shared" si="25"/>
        <v/>
      </c>
      <c r="AJ91" s="223" t="str">
        <f t="shared" si="25"/>
        <v/>
      </c>
      <c r="AK91" s="223" t="str">
        <f t="shared" si="25"/>
        <v/>
      </c>
      <c r="AL91" s="223" t="str">
        <f t="shared" si="25"/>
        <v/>
      </c>
      <c r="AM91" s="223" t="str">
        <f t="shared" si="25"/>
        <v/>
      </c>
      <c r="AN91" s="223" t="str">
        <f t="shared" si="25"/>
        <v/>
      </c>
      <c r="AO91" s="222"/>
      <c r="AP91" s="223" t="str">
        <f t="shared" si="13"/>
        <v/>
      </c>
      <c r="AQ91" s="222"/>
      <c r="AR91" s="223">
        <f t="shared" si="14"/>
        <v>0</v>
      </c>
      <c r="AS91" s="222"/>
      <c r="AT91" s="223" t="str">
        <f t="shared" si="15"/>
        <v/>
      </c>
      <c r="AV91" s="131">
        <v>52</v>
      </c>
      <c r="AW91" s="126" t="b">
        <f t="shared" si="9"/>
        <v>0</v>
      </c>
      <c r="AX91" s="214" t="str">
        <f>IF(AW91,MATCH(AV91,'05_DPS_Input'!$AK$12:$AK$111,0),"")</f>
        <v/>
      </c>
      <c r="AY91" s="131"/>
      <c r="AZ91" s="131"/>
      <c r="BC91" s="21"/>
    </row>
    <row r="92" spans="1:55" ht="20.100000000000001" hidden="1" customHeight="1" x14ac:dyDescent="0.3">
      <c r="A92" s="149" t="str">
        <f t="shared" si="22"/>
        <v>H</v>
      </c>
      <c r="B92" s="156" t="b">
        <f t="shared" si="10"/>
        <v>0</v>
      </c>
      <c r="C92" s="188" t="s">
        <v>386</v>
      </c>
      <c r="G92" s="226" t="str">
        <f>IF($AW92,INDEX('05_DPS_Input'!H$12:H$111,$AX92),"")</f>
        <v/>
      </c>
      <c r="H92" s="226" t="str">
        <f>IF($AW92,INDEX('05_DPS_Input'!I$12:I$111,$AX92),"")</f>
        <v/>
      </c>
      <c r="I92" s="228" t="str">
        <f>IF($AW92,INDEX('05_DPS_Input'!M$12:M$111,$AX92),"")</f>
        <v/>
      </c>
      <c r="J92" s="222"/>
      <c r="K92" s="223" t="str">
        <f t="shared" si="24"/>
        <v/>
      </c>
      <c r="L92" s="223" t="str">
        <f t="shared" si="24"/>
        <v/>
      </c>
      <c r="M92" s="223" t="str">
        <f t="shared" si="24"/>
        <v/>
      </c>
      <c r="N92" s="223" t="str">
        <f t="shared" si="24"/>
        <v/>
      </c>
      <c r="O92" s="223" t="str">
        <f t="shared" si="24"/>
        <v/>
      </c>
      <c r="P92" s="223" t="str">
        <f t="shared" si="24"/>
        <v/>
      </c>
      <c r="Q92" s="223" t="str">
        <f t="shared" si="24"/>
        <v/>
      </c>
      <c r="R92" s="223" t="str">
        <f t="shared" si="24"/>
        <v/>
      </c>
      <c r="S92" s="223" t="str">
        <f t="shared" si="24"/>
        <v/>
      </c>
      <c r="T92" s="223" t="str">
        <f t="shared" si="24"/>
        <v/>
      </c>
      <c r="U92" s="223" t="str">
        <f t="shared" si="23"/>
        <v/>
      </c>
      <c r="V92" s="223" t="str">
        <f t="shared" si="23"/>
        <v/>
      </c>
      <c r="W92" s="223" t="str">
        <f t="shared" si="23"/>
        <v/>
      </c>
      <c r="X92" s="223" t="str">
        <f t="shared" si="23"/>
        <v/>
      </c>
      <c r="Y92" s="223" t="str">
        <f t="shared" si="23"/>
        <v/>
      </c>
      <c r="Z92" s="223" t="str">
        <f t="shared" si="23"/>
        <v/>
      </c>
      <c r="AA92" s="223" t="str">
        <f t="shared" si="23"/>
        <v/>
      </c>
      <c r="AB92" s="223" t="str">
        <f t="shared" si="23"/>
        <v/>
      </c>
      <c r="AC92" s="223" t="str">
        <f t="shared" si="23"/>
        <v/>
      </c>
      <c r="AD92" s="223" t="str">
        <f t="shared" si="23"/>
        <v/>
      </c>
      <c r="AE92" s="223" t="str">
        <f t="shared" si="25"/>
        <v/>
      </c>
      <c r="AF92" s="223" t="str">
        <f t="shared" si="25"/>
        <v/>
      </c>
      <c r="AG92" s="223" t="str">
        <f t="shared" si="25"/>
        <v/>
      </c>
      <c r="AH92" s="223" t="str">
        <f t="shared" si="25"/>
        <v/>
      </c>
      <c r="AI92" s="223" t="str">
        <f t="shared" si="25"/>
        <v/>
      </c>
      <c r="AJ92" s="223" t="str">
        <f t="shared" si="25"/>
        <v/>
      </c>
      <c r="AK92" s="223" t="str">
        <f t="shared" si="25"/>
        <v/>
      </c>
      <c r="AL92" s="223" t="str">
        <f t="shared" si="25"/>
        <v/>
      </c>
      <c r="AM92" s="223" t="str">
        <f t="shared" si="25"/>
        <v/>
      </c>
      <c r="AN92" s="223" t="str">
        <f t="shared" si="25"/>
        <v/>
      </c>
      <c r="AO92" s="222"/>
      <c r="AP92" s="223" t="str">
        <f t="shared" si="13"/>
        <v/>
      </c>
      <c r="AQ92" s="222"/>
      <c r="AR92" s="223">
        <f t="shared" si="14"/>
        <v>0</v>
      </c>
      <c r="AS92" s="222"/>
      <c r="AT92" s="223" t="str">
        <f t="shared" si="15"/>
        <v/>
      </c>
      <c r="AV92" s="131">
        <v>53</v>
      </c>
      <c r="AW92" s="126" t="b">
        <f t="shared" si="9"/>
        <v>0</v>
      </c>
      <c r="AX92" s="214" t="str">
        <f>IF(AW92,MATCH(AV92,'05_DPS_Input'!$AK$12:$AK$111,0),"")</f>
        <v/>
      </c>
      <c r="AY92" s="131"/>
      <c r="AZ92" s="131"/>
      <c r="BC92" s="21"/>
    </row>
    <row r="93" spans="1:55" ht="20.100000000000001" hidden="1" customHeight="1" x14ac:dyDescent="0.3">
      <c r="A93" s="149" t="str">
        <f t="shared" si="22"/>
        <v>H</v>
      </c>
      <c r="B93" s="156" t="b">
        <f t="shared" si="10"/>
        <v>0</v>
      </c>
      <c r="C93" s="188" t="s">
        <v>386</v>
      </c>
      <c r="G93" s="226" t="str">
        <f>IF($AW93,INDEX('05_DPS_Input'!H$12:H$111,$AX93),"")</f>
        <v/>
      </c>
      <c r="H93" s="226" t="str">
        <f>IF($AW93,INDEX('05_DPS_Input'!I$12:I$111,$AX93),"")</f>
        <v/>
      </c>
      <c r="I93" s="228" t="str">
        <f>IF($AW93,INDEX('05_DPS_Input'!M$12:M$111,$AX93),"")</f>
        <v/>
      </c>
      <c r="J93" s="222"/>
      <c r="K93" s="223" t="str">
        <f t="shared" si="24"/>
        <v/>
      </c>
      <c r="L93" s="223" t="str">
        <f t="shared" si="24"/>
        <v/>
      </c>
      <c r="M93" s="223" t="str">
        <f t="shared" si="24"/>
        <v/>
      </c>
      <c r="N93" s="223" t="str">
        <f t="shared" si="24"/>
        <v/>
      </c>
      <c r="O93" s="223" t="str">
        <f t="shared" si="24"/>
        <v/>
      </c>
      <c r="P93" s="223" t="str">
        <f t="shared" si="24"/>
        <v/>
      </c>
      <c r="Q93" s="223" t="str">
        <f t="shared" si="24"/>
        <v/>
      </c>
      <c r="R93" s="223" t="str">
        <f t="shared" si="24"/>
        <v/>
      </c>
      <c r="S93" s="223" t="str">
        <f t="shared" si="24"/>
        <v/>
      </c>
      <c r="T93" s="223" t="str">
        <f t="shared" si="24"/>
        <v/>
      </c>
      <c r="U93" s="223" t="str">
        <f t="shared" si="23"/>
        <v/>
      </c>
      <c r="V93" s="223" t="str">
        <f t="shared" si="23"/>
        <v/>
      </c>
      <c r="W93" s="223" t="str">
        <f t="shared" si="23"/>
        <v/>
      </c>
      <c r="X93" s="223" t="str">
        <f t="shared" si="23"/>
        <v/>
      </c>
      <c r="Y93" s="223" t="str">
        <f t="shared" si="23"/>
        <v/>
      </c>
      <c r="Z93" s="223" t="str">
        <f t="shared" si="23"/>
        <v/>
      </c>
      <c r="AA93" s="223" t="str">
        <f t="shared" si="23"/>
        <v/>
      </c>
      <c r="AB93" s="223" t="str">
        <f t="shared" si="23"/>
        <v/>
      </c>
      <c r="AC93" s="223" t="str">
        <f t="shared" si="23"/>
        <v/>
      </c>
      <c r="AD93" s="223" t="str">
        <f t="shared" si="23"/>
        <v/>
      </c>
      <c r="AE93" s="223" t="str">
        <f t="shared" si="25"/>
        <v/>
      </c>
      <c r="AF93" s="223" t="str">
        <f t="shared" si="25"/>
        <v/>
      </c>
      <c r="AG93" s="223" t="str">
        <f t="shared" si="25"/>
        <v/>
      </c>
      <c r="AH93" s="223" t="str">
        <f t="shared" si="25"/>
        <v/>
      </c>
      <c r="AI93" s="223" t="str">
        <f t="shared" si="25"/>
        <v/>
      </c>
      <c r="AJ93" s="223" t="str">
        <f t="shared" si="25"/>
        <v/>
      </c>
      <c r="AK93" s="223" t="str">
        <f t="shared" si="25"/>
        <v/>
      </c>
      <c r="AL93" s="223" t="str">
        <f t="shared" si="25"/>
        <v/>
      </c>
      <c r="AM93" s="223" t="str">
        <f t="shared" si="25"/>
        <v/>
      </c>
      <c r="AN93" s="223" t="str">
        <f t="shared" si="25"/>
        <v/>
      </c>
      <c r="AO93" s="222"/>
      <c r="AP93" s="223" t="str">
        <f t="shared" si="13"/>
        <v/>
      </c>
      <c r="AQ93" s="222"/>
      <c r="AR93" s="223">
        <f t="shared" si="14"/>
        <v>0</v>
      </c>
      <c r="AS93" s="222"/>
      <c r="AT93" s="223" t="str">
        <f t="shared" si="15"/>
        <v/>
      </c>
      <c r="AV93" s="131">
        <v>54</v>
      </c>
      <c r="AW93" s="126" t="b">
        <f t="shared" si="9"/>
        <v>0</v>
      </c>
      <c r="AX93" s="214" t="str">
        <f>IF(AW93,MATCH(AV93,'05_DPS_Input'!$AK$12:$AK$111,0),"")</f>
        <v/>
      </c>
      <c r="AY93" s="131"/>
      <c r="AZ93" s="131"/>
      <c r="BC93" s="21"/>
    </row>
    <row r="94" spans="1:55" ht="20.100000000000001" hidden="1" customHeight="1" x14ac:dyDescent="0.3">
      <c r="A94" s="149" t="str">
        <f t="shared" si="22"/>
        <v>H</v>
      </c>
      <c r="B94" s="156" t="b">
        <f t="shared" si="10"/>
        <v>0</v>
      </c>
      <c r="C94" s="188" t="s">
        <v>386</v>
      </c>
      <c r="G94" s="226" t="str">
        <f>IF($AW94,INDEX('05_DPS_Input'!H$12:H$111,$AX94),"")</f>
        <v/>
      </c>
      <c r="H94" s="226" t="str">
        <f>IF($AW94,INDEX('05_DPS_Input'!I$12:I$111,$AX94),"")</f>
        <v/>
      </c>
      <c r="I94" s="228" t="str">
        <f>IF($AW94,INDEX('05_DPS_Input'!M$12:M$111,$AX94),"")</f>
        <v/>
      </c>
      <c r="J94" s="222"/>
      <c r="K94" s="223" t="str">
        <f t="shared" si="24"/>
        <v/>
      </c>
      <c r="L94" s="223" t="str">
        <f t="shared" si="24"/>
        <v/>
      </c>
      <c r="M94" s="223" t="str">
        <f t="shared" si="24"/>
        <v/>
      </c>
      <c r="N94" s="223" t="str">
        <f t="shared" si="24"/>
        <v/>
      </c>
      <c r="O94" s="223" t="str">
        <f t="shared" si="24"/>
        <v/>
      </c>
      <c r="P94" s="223" t="str">
        <f t="shared" si="24"/>
        <v/>
      </c>
      <c r="Q94" s="223" t="str">
        <f t="shared" si="24"/>
        <v/>
      </c>
      <c r="R94" s="223" t="str">
        <f t="shared" si="24"/>
        <v/>
      </c>
      <c r="S94" s="223" t="str">
        <f t="shared" si="24"/>
        <v/>
      </c>
      <c r="T94" s="223" t="str">
        <f t="shared" si="24"/>
        <v/>
      </c>
      <c r="U94" s="223" t="str">
        <f t="shared" si="23"/>
        <v/>
      </c>
      <c r="V94" s="223" t="str">
        <f t="shared" si="23"/>
        <v/>
      </c>
      <c r="W94" s="223" t="str">
        <f t="shared" si="23"/>
        <v/>
      </c>
      <c r="X94" s="223" t="str">
        <f t="shared" si="23"/>
        <v/>
      </c>
      <c r="Y94" s="223" t="str">
        <f t="shared" si="23"/>
        <v/>
      </c>
      <c r="Z94" s="223" t="str">
        <f t="shared" si="23"/>
        <v/>
      </c>
      <c r="AA94" s="223" t="str">
        <f t="shared" si="23"/>
        <v/>
      </c>
      <c r="AB94" s="223" t="str">
        <f t="shared" si="23"/>
        <v/>
      </c>
      <c r="AC94" s="223" t="str">
        <f t="shared" si="23"/>
        <v/>
      </c>
      <c r="AD94" s="223" t="str">
        <f t="shared" si="23"/>
        <v/>
      </c>
      <c r="AE94" s="223" t="str">
        <f t="shared" si="25"/>
        <v/>
      </c>
      <c r="AF94" s="223" t="str">
        <f t="shared" si="25"/>
        <v/>
      </c>
      <c r="AG94" s="223" t="str">
        <f t="shared" si="25"/>
        <v/>
      </c>
      <c r="AH94" s="223" t="str">
        <f t="shared" si="25"/>
        <v/>
      </c>
      <c r="AI94" s="223" t="str">
        <f t="shared" si="25"/>
        <v/>
      </c>
      <c r="AJ94" s="223" t="str">
        <f t="shared" si="25"/>
        <v/>
      </c>
      <c r="AK94" s="223" t="str">
        <f t="shared" si="25"/>
        <v/>
      </c>
      <c r="AL94" s="223" t="str">
        <f t="shared" si="25"/>
        <v/>
      </c>
      <c r="AM94" s="223" t="str">
        <f t="shared" si="25"/>
        <v/>
      </c>
      <c r="AN94" s="223" t="str">
        <f t="shared" si="25"/>
        <v/>
      </c>
      <c r="AO94" s="222"/>
      <c r="AP94" s="223" t="str">
        <f t="shared" si="13"/>
        <v/>
      </c>
      <c r="AQ94" s="222"/>
      <c r="AR94" s="223">
        <f t="shared" si="14"/>
        <v>0</v>
      </c>
      <c r="AS94" s="222"/>
      <c r="AT94" s="223" t="str">
        <f t="shared" si="15"/>
        <v/>
      </c>
      <c r="AV94" s="131">
        <v>55</v>
      </c>
      <c r="AW94" s="126" t="b">
        <f t="shared" si="9"/>
        <v>0</v>
      </c>
      <c r="AX94" s="214" t="str">
        <f>IF(AW94,MATCH(AV94,'05_DPS_Input'!$AK$12:$AK$111,0),"")</f>
        <v/>
      </c>
      <c r="AY94" s="131"/>
      <c r="AZ94" s="131"/>
      <c r="BC94" s="21"/>
    </row>
    <row r="95" spans="1:55" ht="20.100000000000001" hidden="1" customHeight="1" x14ac:dyDescent="0.3">
      <c r="A95" s="149" t="str">
        <f t="shared" si="22"/>
        <v>H</v>
      </c>
      <c r="B95" s="156" t="b">
        <f t="shared" si="10"/>
        <v>0</v>
      </c>
      <c r="C95" s="188" t="s">
        <v>386</v>
      </c>
      <c r="G95" s="226" t="str">
        <f>IF($AW95,INDEX('05_DPS_Input'!H$12:H$111,$AX95),"")</f>
        <v/>
      </c>
      <c r="H95" s="226" t="str">
        <f>IF($AW95,INDEX('05_DPS_Input'!I$12:I$111,$AX95),"")</f>
        <v/>
      </c>
      <c r="I95" s="228" t="str">
        <f>IF($AW95,INDEX('05_DPS_Input'!M$12:M$111,$AX95),"")</f>
        <v/>
      </c>
      <c r="J95" s="222"/>
      <c r="K95" s="223" t="str">
        <f t="shared" si="24"/>
        <v/>
      </c>
      <c r="L95" s="223" t="str">
        <f t="shared" si="24"/>
        <v/>
      </c>
      <c r="M95" s="223" t="str">
        <f t="shared" si="24"/>
        <v/>
      </c>
      <c r="N95" s="223" t="str">
        <f t="shared" si="24"/>
        <v/>
      </c>
      <c r="O95" s="223" t="str">
        <f t="shared" si="24"/>
        <v/>
      </c>
      <c r="P95" s="223" t="str">
        <f t="shared" si="24"/>
        <v/>
      </c>
      <c r="Q95" s="223" t="str">
        <f t="shared" si="24"/>
        <v/>
      </c>
      <c r="R95" s="223" t="str">
        <f t="shared" si="24"/>
        <v/>
      </c>
      <c r="S95" s="223" t="str">
        <f t="shared" si="24"/>
        <v/>
      </c>
      <c r="T95" s="223" t="str">
        <f t="shared" si="24"/>
        <v/>
      </c>
      <c r="U95" s="223" t="str">
        <f t="shared" si="23"/>
        <v/>
      </c>
      <c r="V95" s="223" t="str">
        <f t="shared" si="23"/>
        <v/>
      </c>
      <c r="W95" s="223" t="str">
        <f t="shared" si="23"/>
        <v/>
      </c>
      <c r="X95" s="223" t="str">
        <f t="shared" si="23"/>
        <v/>
      </c>
      <c r="Y95" s="223" t="str">
        <f t="shared" si="23"/>
        <v/>
      </c>
      <c r="Z95" s="223" t="str">
        <f t="shared" si="23"/>
        <v/>
      </c>
      <c r="AA95" s="223" t="str">
        <f t="shared" si="23"/>
        <v/>
      </c>
      <c r="AB95" s="223" t="str">
        <f t="shared" si="23"/>
        <v/>
      </c>
      <c r="AC95" s="223" t="str">
        <f t="shared" si="23"/>
        <v/>
      </c>
      <c r="AD95" s="223" t="str">
        <f t="shared" si="23"/>
        <v/>
      </c>
      <c r="AE95" s="223" t="str">
        <f t="shared" si="25"/>
        <v/>
      </c>
      <c r="AF95" s="223" t="str">
        <f t="shared" si="25"/>
        <v/>
      </c>
      <c r="AG95" s="223" t="str">
        <f t="shared" si="25"/>
        <v/>
      </c>
      <c r="AH95" s="223" t="str">
        <f t="shared" si="25"/>
        <v/>
      </c>
      <c r="AI95" s="223" t="str">
        <f t="shared" si="25"/>
        <v/>
      </c>
      <c r="AJ95" s="223" t="str">
        <f t="shared" si="25"/>
        <v/>
      </c>
      <c r="AK95" s="223" t="str">
        <f t="shared" si="25"/>
        <v/>
      </c>
      <c r="AL95" s="223" t="str">
        <f t="shared" si="25"/>
        <v/>
      </c>
      <c r="AM95" s="223" t="str">
        <f t="shared" si="25"/>
        <v/>
      </c>
      <c r="AN95" s="223" t="str">
        <f t="shared" si="25"/>
        <v/>
      </c>
      <c r="AO95" s="222"/>
      <c r="AP95" s="223" t="str">
        <f t="shared" si="13"/>
        <v/>
      </c>
      <c r="AQ95" s="222"/>
      <c r="AR95" s="223">
        <f t="shared" si="14"/>
        <v>0</v>
      </c>
      <c r="AS95" s="222"/>
      <c r="AT95" s="223" t="str">
        <f t="shared" si="15"/>
        <v/>
      </c>
      <c r="AV95" s="131">
        <v>56</v>
      </c>
      <c r="AW95" s="126" t="b">
        <f t="shared" si="9"/>
        <v>0</v>
      </c>
      <c r="AX95" s="214" t="str">
        <f>IF(AW95,MATCH(AV95,'05_DPS_Input'!$AK$12:$AK$111,0),"")</f>
        <v/>
      </c>
      <c r="AY95" s="131"/>
      <c r="AZ95" s="131"/>
      <c r="BC95" s="21"/>
    </row>
    <row r="96" spans="1:55" ht="20.100000000000001" hidden="1" customHeight="1" x14ac:dyDescent="0.3">
      <c r="A96" s="149" t="str">
        <f t="shared" si="22"/>
        <v>H</v>
      </c>
      <c r="B96" s="156" t="b">
        <f t="shared" si="10"/>
        <v>0</v>
      </c>
      <c r="C96" s="188" t="s">
        <v>386</v>
      </c>
      <c r="G96" s="226" t="str">
        <f>IF($AW96,INDEX('05_DPS_Input'!H$12:H$111,$AX96),"")</f>
        <v/>
      </c>
      <c r="H96" s="226" t="str">
        <f>IF($AW96,INDEX('05_DPS_Input'!I$12:I$111,$AX96),"")</f>
        <v/>
      </c>
      <c r="I96" s="228" t="str">
        <f>IF($AW96,INDEX('05_DPS_Input'!M$12:M$111,$AX96),"")</f>
        <v/>
      </c>
      <c r="J96" s="222"/>
      <c r="K96" s="223" t="str">
        <f t="shared" si="24"/>
        <v/>
      </c>
      <c r="L96" s="223" t="str">
        <f t="shared" si="24"/>
        <v/>
      </c>
      <c r="M96" s="223" t="str">
        <f t="shared" si="24"/>
        <v/>
      </c>
      <c r="N96" s="223" t="str">
        <f t="shared" si="24"/>
        <v/>
      </c>
      <c r="O96" s="223" t="str">
        <f t="shared" si="24"/>
        <v/>
      </c>
      <c r="P96" s="223" t="str">
        <f t="shared" si="24"/>
        <v/>
      </c>
      <c r="Q96" s="223" t="str">
        <f t="shared" si="24"/>
        <v/>
      </c>
      <c r="R96" s="223" t="str">
        <f t="shared" si="24"/>
        <v/>
      </c>
      <c r="S96" s="223" t="str">
        <f t="shared" si="24"/>
        <v/>
      </c>
      <c r="T96" s="223" t="str">
        <f t="shared" si="24"/>
        <v/>
      </c>
      <c r="U96" s="223" t="str">
        <f t="shared" si="23"/>
        <v/>
      </c>
      <c r="V96" s="223" t="str">
        <f t="shared" si="23"/>
        <v/>
      </c>
      <c r="W96" s="223" t="str">
        <f t="shared" si="23"/>
        <v/>
      </c>
      <c r="X96" s="223" t="str">
        <f t="shared" si="23"/>
        <v/>
      </c>
      <c r="Y96" s="223" t="str">
        <f t="shared" si="23"/>
        <v/>
      </c>
      <c r="Z96" s="223" t="str">
        <f t="shared" si="23"/>
        <v/>
      </c>
      <c r="AA96" s="223" t="str">
        <f t="shared" si="23"/>
        <v/>
      </c>
      <c r="AB96" s="223" t="str">
        <f t="shared" si="23"/>
        <v/>
      </c>
      <c r="AC96" s="223" t="str">
        <f t="shared" si="23"/>
        <v/>
      </c>
      <c r="AD96" s="223" t="str">
        <f t="shared" si="23"/>
        <v/>
      </c>
      <c r="AE96" s="223" t="str">
        <f t="shared" si="25"/>
        <v/>
      </c>
      <c r="AF96" s="223" t="str">
        <f t="shared" si="25"/>
        <v/>
      </c>
      <c r="AG96" s="223" t="str">
        <f t="shared" si="25"/>
        <v/>
      </c>
      <c r="AH96" s="223" t="str">
        <f t="shared" si="25"/>
        <v/>
      </c>
      <c r="AI96" s="223" t="str">
        <f t="shared" si="25"/>
        <v/>
      </c>
      <c r="AJ96" s="223" t="str">
        <f t="shared" si="25"/>
        <v/>
      </c>
      <c r="AK96" s="223" t="str">
        <f t="shared" si="25"/>
        <v/>
      </c>
      <c r="AL96" s="223" t="str">
        <f t="shared" si="25"/>
        <v/>
      </c>
      <c r="AM96" s="223" t="str">
        <f t="shared" si="25"/>
        <v/>
      </c>
      <c r="AN96" s="223" t="str">
        <f t="shared" si="25"/>
        <v/>
      </c>
      <c r="AO96" s="222"/>
      <c r="AP96" s="223" t="str">
        <f t="shared" si="13"/>
        <v/>
      </c>
      <c r="AQ96" s="222"/>
      <c r="AR96" s="223">
        <f t="shared" si="14"/>
        <v>0</v>
      </c>
      <c r="AS96" s="222"/>
      <c r="AT96" s="223" t="str">
        <f t="shared" si="15"/>
        <v/>
      </c>
      <c r="AV96" s="131">
        <v>57</v>
      </c>
      <c r="AW96" s="126" t="b">
        <f t="shared" si="9"/>
        <v>0</v>
      </c>
      <c r="AX96" s="214" t="str">
        <f>IF(AW96,MATCH(AV96,'05_DPS_Input'!$AK$12:$AK$111,0),"")</f>
        <v/>
      </c>
      <c r="AY96" s="131"/>
      <c r="AZ96" s="131"/>
      <c r="BC96" s="21"/>
    </row>
    <row r="97" spans="1:55" ht="20.100000000000001" hidden="1" customHeight="1" x14ac:dyDescent="0.3">
      <c r="A97" s="149" t="str">
        <f t="shared" si="22"/>
        <v>H</v>
      </c>
      <c r="B97" s="156" t="b">
        <f t="shared" si="10"/>
        <v>0</v>
      </c>
      <c r="C97" s="188" t="s">
        <v>386</v>
      </c>
      <c r="G97" s="226" t="str">
        <f>IF($AW97,INDEX('05_DPS_Input'!H$12:H$111,$AX97),"")</f>
        <v/>
      </c>
      <c r="H97" s="226" t="str">
        <f>IF($AW97,INDEX('05_DPS_Input'!I$12:I$111,$AX97),"")</f>
        <v/>
      </c>
      <c r="I97" s="228" t="str">
        <f>IF($AW97,INDEX('05_DPS_Input'!M$12:M$111,$AX97),"")</f>
        <v/>
      </c>
      <c r="J97" s="222"/>
      <c r="K97" s="223" t="str">
        <f t="shared" si="24"/>
        <v/>
      </c>
      <c r="L97" s="223" t="str">
        <f t="shared" si="24"/>
        <v/>
      </c>
      <c r="M97" s="223" t="str">
        <f t="shared" si="24"/>
        <v/>
      </c>
      <c r="N97" s="223" t="str">
        <f t="shared" si="24"/>
        <v/>
      </c>
      <c r="O97" s="223" t="str">
        <f t="shared" si="24"/>
        <v/>
      </c>
      <c r="P97" s="223" t="str">
        <f t="shared" si="24"/>
        <v/>
      </c>
      <c r="Q97" s="223" t="str">
        <f t="shared" si="24"/>
        <v/>
      </c>
      <c r="R97" s="223" t="str">
        <f t="shared" si="24"/>
        <v/>
      </c>
      <c r="S97" s="223" t="str">
        <f t="shared" si="24"/>
        <v/>
      </c>
      <c r="T97" s="223" t="str">
        <f t="shared" si="24"/>
        <v/>
      </c>
      <c r="U97" s="223" t="str">
        <f t="shared" si="23"/>
        <v/>
      </c>
      <c r="V97" s="223" t="str">
        <f t="shared" si="23"/>
        <v/>
      </c>
      <c r="W97" s="223" t="str">
        <f t="shared" si="23"/>
        <v/>
      </c>
      <c r="X97" s="223" t="str">
        <f t="shared" si="23"/>
        <v/>
      </c>
      <c r="Y97" s="223" t="str">
        <f t="shared" si="23"/>
        <v/>
      </c>
      <c r="Z97" s="223" t="str">
        <f t="shared" si="23"/>
        <v/>
      </c>
      <c r="AA97" s="223" t="str">
        <f t="shared" si="23"/>
        <v/>
      </c>
      <c r="AB97" s="223" t="str">
        <f t="shared" si="23"/>
        <v/>
      </c>
      <c r="AC97" s="223" t="str">
        <f t="shared" si="23"/>
        <v/>
      </c>
      <c r="AD97" s="223" t="str">
        <f t="shared" si="23"/>
        <v/>
      </c>
      <c r="AE97" s="223" t="str">
        <f t="shared" si="25"/>
        <v/>
      </c>
      <c r="AF97" s="223" t="str">
        <f t="shared" si="25"/>
        <v/>
      </c>
      <c r="AG97" s="223" t="str">
        <f t="shared" si="25"/>
        <v/>
      </c>
      <c r="AH97" s="223" t="str">
        <f t="shared" si="25"/>
        <v/>
      </c>
      <c r="AI97" s="223" t="str">
        <f t="shared" si="25"/>
        <v/>
      </c>
      <c r="AJ97" s="223" t="str">
        <f t="shared" si="25"/>
        <v/>
      </c>
      <c r="AK97" s="223" t="str">
        <f t="shared" si="25"/>
        <v/>
      </c>
      <c r="AL97" s="223" t="str">
        <f t="shared" si="25"/>
        <v/>
      </c>
      <c r="AM97" s="223" t="str">
        <f t="shared" si="25"/>
        <v/>
      </c>
      <c r="AN97" s="223" t="str">
        <f t="shared" si="25"/>
        <v/>
      </c>
      <c r="AO97" s="222"/>
      <c r="AP97" s="223" t="str">
        <f t="shared" si="13"/>
        <v/>
      </c>
      <c r="AQ97" s="222"/>
      <c r="AR97" s="223">
        <f t="shared" si="14"/>
        <v>0</v>
      </c>
      <c r="AS97" s="222"/>
      <c r="AT97" s="223" t="str">
        <f t="shared" si="15"/>
        <v/>
      </c>
      <c r="AV97" s="131">
        <v>58</v>
      </c>
      <c r="AW97" s="126" t="b">
        <f t="shared" si="9"/>
        <v>0</v>
      </c>
      <c r="AX97" s="214" t="str">
        <f>IF(AW97,MATCH(AV97,'05_DPS_Input'!$AK$12:$AK$111,0),"")</f>
        <v/>
      </c>
      <c r="AY97" s="131"/>
      <c r="AZ97" s="131"/>
      <c r="BC97" s="21"/>
    </row>
    <row r="98" spans="1:55" ht="20.100000000000001" hidden="1" customHeight="1" x14ac:dyDescent="0.3">
      <c r="A98" s="149" t="str">
        <f t="shared" si="22"/>
        <v>H</v>
      </c>
      <c r="B98" s="156" t="b">
        <f t="shared" si="10"/>
        <v>0</v>
      </c>
      <c r="C98" s="188" t="s">
        <v>386</v>
      </c>
      <c r="G98" s="226" t="str">
        <f>IF($AW98,INDEX('05_DPS_Input'!H$12:H$111,$AX98),"")</f>
        <v/>
      </c>
      <c r="H98" s="226" t="str">
        <f>IF($AW98,INDEX('05_DPS_Input'!I$12:I$111,$AX98),"")</f>
        <v/>
      </c>
      <c r="I98" s="228" t="str">
        <f>IF($AW98,INDEX('05_DPS_Input'!M$12:M$111,$AX98),"")</f>
        <v/>
      </c>
      <c r="J98" s="222"/>
      <c r="K98" s="223" t="str">
        <f t="shared" si="24"/>
        <v/>
      </c>
      <c r="L98" s="223" t="str">
        <f t="shared" si="24"/>
        <v/>
      </c>
      <c r="M98" s="223" t="str">
        <f t="shared" si="24"/>
        <v/>
      </c>
      <c r="N98" s="223" t="str">
        <f t="shared" si="24"/>
        <v/>
      </c>
      <c r="O98" s="223" t="str">
        <f t="shared" si="24"/>
        <v/>
      </c>
      <c r="P98" s="223" t="str">
        <f t="shared" si="24"/>
        <v/>
      </c>
      <c r="Q98" s="223" t="str">
        <f t="shared" si="24"/>
        <v/>
      </c>
      <c r="R98" s="223" t="str">
        <f t="shared" si="24"/>
        <v/>
      </c>
      <c r="S98" s="223" t="str">
        <f t="shared" si="24"/>
        <v/>
      </c>
      <c r="T98" s="223" t="str">
        <f t="shared" si="24"/>
        <v/>
      </c>
      <c r="U98" s="223" t="str">
        <f t="shared" si="23"/>
        <v/>
      </c>
      <c r="V98" s="223" t="str">
        <f t="shared" si="23"/>
        <v/>
      </c>
      <c r="W98" s="223" t="str">
        <f t="shared" si="23"/>
        <v/>
      </c>
      <c r="X98" s="223" t="str">
        <f t="shared" si="23"/>
        <v/>
      </c>
      <c r="Y98" s="223" t="str">
        <f t="shared" si="23"/>
        <v/>
      </c>
      <c r="Z98" s="223" t="str">
        <f t="shared" si="23"/>
        <v/>
      </c>
      <c r="AA98" s="223" t="str">
        <f t="shared" si="23"/>
        <v/>
      </c>
      <c r="AB98" s="223" t="str">
        <f t="shared" si="23"/>
        <v/>
      </c>
      <c r="AC98" s="223" t="str">
        <f t="shared" si="23"/>
        <v/>
      </c>
      <c r="AD98" s="223" t="str">
        <f t="shared" si="23"/>
        <v/>
      </c>
      <c r="AE98" s="223" t="str">
        <f t="shared" si="25"/>
        <v/>
      </c>
      <c r="AF98" s="223" t="str">
        <f t="shared" si="25"/>
        <v/>
      </c>
      <c r="AG98" s="223" t="str">
        <f t="shared" si="25"/>
        <v/>
      </c>
      <c r="AH98" s="223" t="str">
        <f t="shared" si="25"/>
        <v/>
      </c>
      <c r="AI98" s="223" t="str">
        <f t="shared" si="25"/>
        <v/>
      </c>
      <c r="AJ98" s="223" t="str">
        <f t="shared" si="25"/>
        <v/>
      </c>
      <c r="AK98" s="223" t="str">
        <f t="shared" si="25"/>
        <v/>
      </c>
      <c r="AL98" s="223" t="str">
        <f t="shared" si="25"/>
        <v/>
      </c>
      <c r="AM98" s="223" t="str">
        <f t="shared" si="25"/>
        <v/>
      </c>
      <c r="AN98" s="223" t="str">
        <f t="shared" si="25"/>
        <v/>
      </c>
      <c r="AO98" s="222"/>
      <c r="AP98" s="223" t="str">
        <f t="shared" si="13"/>
        <v/>
      </c>
      <c r="AQ98" s="222"/>
      <c r="AR98" s="223">
        <f t="shared" si="14"/>
        <v>0</v>
      </c>
      <c r="AS98" s="222"/>
      <c r="AT98" s="223" t="str">
        <f t="shared" si="15"/>
        <v/>
      </c>
      <c r="AV98" s="131">
        <v>59</v>
      </c>
      <c r="AW98" s="126" t="b">
        <f t="shared" si="9"/>
        <v>0</v>
      </c>
      <c r="AX98" s="214" t="str">
        <f>IF(AW98,MATCH(AV98,'05_DPS_Input'!$AK$12:$AK$111,0),"")</f>
        <v/>
      </c>
      <c r="AY98" s="131"/>
      <c r="AZ98" s="131"/>
      <c r="BC98" s="21"/>
    </row>
    <row r="99" spans="1:55" ht="20.100000000000001" hidden="1" customHeight="1" x14ac:dyDescent="0.3">
      <c r="A99" s="149" t="str">
        <f t="shared" si="22"/>
        <v>H</v>
      </c>
      <c r="B99" s="156" t="b">
        <f t="shared" si="10"/>
        <v>0</v>
      </c>
      <c r="C99" s="188" t="s">
        <v>386</v>
      </c>
      <c r="G99" s="226" t="str">
        <f>IF($AW99,INDEX('05_DPS_Input'!H$12:H$111,$AX99),"")</f>
        <v/>
      </c>
      <c r="H99" s="226" t="str">
        <f>IF($AW99,INDEX('05_DPS_Input'!I$12:I$111,$AX99),"")</f>
        <v/>
      </c>
      <c r="I99" s="228" t="str">
        <f>IF($AW99,INDEX('05_DPS_Input'!M$12:M$111,$AX99),"")</f>
        <v/>
      </c>
      <c r="J99" s="222"/>
      <c r="K99" s="223" t="str">
        <f t="shared" si="24"/>
        <v/>
      </c>
      <c r="L99" s="223" t="str">
        <f t="shared" si="24"/>
        <v/>
      </c>
      <c r="M99" s="223" t="str">
        <f t="shared" si="24"/>
        <v/>
      </c>
      <c r="N99" s="223" t="str">
        <f t="shared" si="24"/>
        <v/>
      </c>
      <c r="O99" s="223" t="str">
        <f t="shared" si="24"/>
        <v/>
      </c>
      <c r="P99" s="223" t="str">
        <f t="shared" si="24"/>
        <v/>
      </c>
      <c r="Q99" s="223" t="str">
        <f t="shared" si="24"/>
        <v/>
      </c>
      <c r="R99" s="223" t="str">
        <f t="shared" si="24"/>
        <v/>
      </c>
      <c r="S99" s="223" t="str">
        <f t="shared" si="24"/>
        <v/>
      </c>
      <c r="T99" s="223" t="str">
        <f t="shared" si="24"/>
        <v/>
      </c>
      <c r="U99" s="223" t="str">
        <f t="shared" si="23"/>
        <v/>
      </c>
      <c r="V99" s="223" t="str">
        <f t="shared" si="23"/>
        <v/>
      </c>
      <c r="W99" s="223" t="str">
        <f t="shared" si="23"/>
        <v/>
      </c>
      <c r="X99" s="223" t="str">
        <f t="shared" si="23"/>
        <v/>
      </c>
      <c r="Y99" s="223" t="str">
        <f t="shared" si="23"/>
        <v/>
      </c>
      <c r="Z99" s="223" t="str">
        <f t="shared" si="23"/>
        <v/>
      </c>
      <c r="AA99" s="223" t="str">
        <f t="shared" si="23"/>
        <v/>
      </c>
      <c r="AB99" s="223" t="str">
        <f t="shared" si="23"/>
        <v/>
      </c>
      <c r="AC99" s="223" t="str">
        <f t="shared" si="23"/>
        <v/>
      </c>
      <c r="AD99" s="223" t="str">
        <f t="shared" si="23"/>
        <v/>
      </c>
      <c r="AE99" s="223" t="str">
        <f t="shared" si="25"/>
        <v/>
      </c>
      <c r="AF99" s="223" t="str">
        <f t="shared" si="25"/>
        <v/>
      </c>
      <c r="AG99" s="223" t="str">
        <f t="shared" si="25"/>
        <v/>
      </c>
      <c r="AH99" s="223" t="str">
        <f t="shared" si="25"/>
        <v/>
      </c>
      <c r="AI99" s="223" t="str">
        <f t="shared" si="25"/>
        <v/>
      </c>
      <c r="AJ99" s="223" t="str">
        <f t="shared" si="25"/>
        <v/>
      </c>
      <c r="AK99" s="223" t="str">
        <f t="shared" si="25"/>
        <v/>
      </c>
      <c r="AL99" s="223" t="str">
        <f t="shared" si="25"/>
        <v/>
      </c>
      <c r="AM99" s="223" t="str">
        <f t="shared" si="25"/>
        <v/>
      </c>
      <c r="AN99" s="223" t="str">
        <f t="shared" si="25"/>
        <v/>
      </c>
      <c r="AO99" s="222"/>
      <c r="AP99" s="223" t="str">
        <f t="shared" si="13"/>
        <v/>
      </c>
      <c r="AQ99" s="222"/>
      <c r="AR99" s="223">
        <f t="shared" si="14"/>
        <v>0</v>
      </c>
      <c r="AS99" s="222"/>
      <c r="AT99" s="223" t="str">
        <f t="shared" si="15"/>
        <v/>
      </c>
      <c r="AV99" s="131">
        <v>60</v>
      </c>
      <c r="AW99" s="126" t="b">
        <f t="shared" si="9"/>
        <v>0</v>
      </c>
      <c r="AX99" s="214" t="str">
        <f>IF(AW99,MATCH(AV99,'05_DPS_Input'!$AK$12:$AK$111,0),"")</f>
        <v/>
      </c>
      <c r="AY99" s="131"/>
      <c r="AZ99" s="131"/>
      <c r="BC99" s="21"/>
    </row>
    <row r="100" spans="1:55" ht="20.100000000000001" hidden="1" customHeight="1" x14ac:dyDescent="0.3">
      <c r="A100" s="149" t="str">
        <f t="shared" si="22"/>
        <v>H</v>
      </c>
      <c r="B100" s="156" t="b">
        <f t="shared" si="10"/>
        <v>0</v>
      </c>
      <c r="C100" s="188" t="s">
        <v>386</v>
      </c>
      <c r="G100" s="226" t="str">
        <f>IF($AW100,INDEX('05_DPS_Input'!H$12:H$111,$AX100),"")</f>
        <v/>
      </c>
      <c r="H100" s="226" t="str">
        <f>IF($AW100,INDEX('05_DPS_Input'!I$12:I$111,$AX100),"")</f>
        <v/>
      </c>
      <c r="I100" s="228" t="str">
        <f>IF($AW100,INDEX('05_DPS_Input'!M$12:M$111,$AX100),"")</f>
        <v/>
      </c>
      <c r="J100" s="222"/>
      <c r="K100" s="223" t="str">
        <f t="shared" si="24"/>
        <v/>
      </c>
      <c r="L100" s="223" t="str">
        <f t="shared" si="24"/>
        <v/>
      </c>
      <c r="M100" s="223" t="str">
        <f t="shared" si="24"/>
        <v/>
      </c>
      <c r="N100" s="223" t="str">
        <f t="shared" si="24"/>
        <v/>
      </c>
      <c r="O100" s="223" t="str">
        <f t="shared" si="24"/>
        <v/>
      </c>
      <c r="P100" s="223" t="str">
        <f t="shared" si="24"/>
        <v/>
      </c>
      <c r="Q100" s="223" t="str">
        <f t="shared" si="24"/>
        <v/>
      </c>
      <c r="R100" s="223" t="str">
        <f t="shared" si="24"/>
        <v/>
      </c>
      <c r="S100" s="223" t="str">
        <f t="shared" si="24"/>
        <v/>
      </c>
      <c r="T100" s="223" t="str">
        <f t="shared" si="24"/>
        <v/>
      </c>
      <c r="U100" s="223" t="str">
        <f t="shared" si="23"/>
        <v/>
      </c>
      <c r="V100" s="223" t="str">
        <f t="shared" si="23"/>
        <v/>
      </c>
      <c r="W100" s="223" t="str">
        <f t="shared" si="23"/>
        <v/>
      </c>
      <c r="X100" s="223" t="str">
        <f t="shared" si="23"/>
        <v/>
      </c>
      <c r="Y100" s="223" t="str">
        <f t="shared" si="23"/>
        <v/>
      </c>
      <c r="Z100" s="223" t="str">
        <f t="shared" si="23"/>
        <v/>
      </c>
      <c r="AA100" s="223" t="str">
        <f t="shared" si="23"/>
        <v/>
      </c>
      <c r="AB100" s="223" t="str">
        <f t="shared" si="23"/>
        <v/>
      </c>
      <c r="AC100" s="223" t="str">
        <f t="shared" si="23"/>
        <v/>
      </c>
      <c r="AD100" s="223" t="str">
        <f t="shared" si="23"/>
        <v/>
      </c>
      <c r="AE100" s="223" t="str">
        <f t="shared" si="25"/>
        <v/>
      </c>
      <c r="AF100" s="223" t="str">
        <f t="shared" si="25"/>
        <v/>
      </c>
      <c r="AG100" s="223" t="str">
        <f t="shared" si="25"/>
        <v/>
      </c>
      <c r="AH100" s="223" t="str">
        <f t="shared" si="25"/>
        <v/>
      </c>
      <c r="AI100" s="223" t="str">
        <f t="shared" si="25"/>
        <v/>
      </c>
      <c r="AJ100" s="223" t="str">
        <f t="shared" si="25"/>
        <v/>
      </c>
      <c r="AK100" s="223" t="str">
        <f t="shared" si="25"/>
        <v/>
      </c>
      <c r="AL100" s="223" t="str">
        <f t="shared" si="25"/>
        <v/>
      </c>
      <c r="AM100" s="223" t="str">
        <f t="shared" si="25"/>
        <v/>
      </c>
      <c r="AN100" s="223" t="str">
        <f t="shared" si="25"/>
        <v/>
      </c>
      <c r="AO100" s="222"/>
      <c r="AP100" s="223" t="str">
        <f t="shared" si="13"/>
        <v/>
      </c>
      <c r="AQ100" s="222"/>
      <c r="AR100" s="223">
        <f t="shared" si="14"/>
        <v>0</v>
      </c>
      <c r="AS100" s="222"/>
      <c r="AT100" s="223" t="str">
        <f t="shared" si="15"/>
        <v/>
      </c>
      <c r="AV100" s="131">
        <v>61</v>
      </c>
      <c r="AW100" s="126" t="b">
        <f t="shared" si="9"/>
        <v>0</v>
      </c>
      <c r="AX100" s="214" t="str">
        <f>IF(AW100,MATCH(AV100,'05_DPS_Input'!$AK$12:$AK$111,0),"")</f>
        <v/>
      </c>
      <c r="AY100" s="131"/>
      <c r="AZ100" s="131"/>
      <c r="BC100" s="21"/>
    </row>
    <row r="101" spans="1:55" ht="20.100000000000001" hidden="1" customHeight="1" x14ac:dyDescent="0.3">
      <c r="A101" s="149" t="str">
        <f t="shared" si="22"/>
        <v>H</v>
      </c>
      <c r="B101" s="156" t="b">
        <f t="shared" si="10"/>
        <v>0</v>
      </c>
      <c r="C101" s="188" t="s">
        <v>386</v>
      </c>
      <c r="G101" s="226" t="str">
        <f>IF($AW101,INDEX('05_DPS_Input'!H$12:H$111,$AX101),"")</f>
        <v/>
      </c>
      <c r="H101" s="226" t="str">
        <f>IF($AW101,INDEX('05_DPS_Input'!I$12:I$111,$AX101),"")</f>
        <v/>
      </c>
      <c r="I101" s="228" t="str">
        <f>IF($AW101,INDEX('05_DPS_Input'!M$12:M$111,$AX101),"")</f>
        <v/>
      </c>
      <c r="J101" s="222"/>
      <c r="K101" s="223" t="str">
        <f t="shared" si="24"/>
        <v/>
      </c>
      <c r="L101" s="223" t="str">
        <f t="shared" si="24"/>
        <v/>
      </c>
      <c r="M101" s="223" t="str">
        <f t="shared" si="24"/>
        <v/>
      </c>
      <c r="N101" s="223" t="str">
        <f t="shared" si="24"/>
        <v/>
      </c>
      <c r="O101" s="223" t="str">
        <f t="shared" si="24"/>
        <v/>
      </c>
      <c r="P101" s="223" t="str">
        <f t="shared" si="24"/>
        <v/>
      </c>
      <c r="Q101" s="223" t="str">
        <f t="shared" si="24"/>
        <v/>
      </c>
      <c r="R101" s="223" t="str">
        <f t="shared" si="24"/>
        <v/>
      </c>
      <c r="S101" s="223" t="str">
        <f t="shared" si="24"/>
        <v/>
      </c>
      <c r="T101" s="223" t="str">
        <f t="shared" si="24"/>
        <v/>
      </c>
      <c r="U101" s="223" t="str">
        <f t="shared" si="23"/>
        <v/>
      </c>
      <c r="V101" s="223" t="str">
        <f t="shared" si="23"/>
        <v/>
      </c>
      <c r="W101" s="223" t="str">
        <f t="shared" si="23"/>
        <v/>
      </c>
      <c r="X101" s="223" t="str">
        <f t="shared" si="23"/>
        <v/>
      </c>
      <c r="Y101" s="223" t="str">
        <f t="shared" si="23"/>
        <v/>
      </c>
      <c r="Z101" s="223" t="str">
        <f t="shared" si="23"/>
        <v/>
      </c>
      <c r="AA101" s="223" t="str">
        <f t="shared" si="23"/>
        <v/>
      </c>
      <c r="AB101" s="223" t="str">
        <f t="shared" si="23"/>
        <v/>
      </c>
      <c r="AC101" s="223" t="str">
        <f t="shared" si="23"/>
        <v/>
      </c>
      <c r="AD101" s="223" t="str">
        <f t="shared" si="23"/>
        <v/>
      </c>
      <c r="AE101" s="223" t="str">
        <f t="shared" si="25"/>
        <v/>
      </c>
      <c r="AF101" s="223" t="str">
        <f t="shared" si="25"/>
        <v/>
      </c>
      <c r="AG101" s="223" t="str">
        <f t="shared" si="25"/>
        <v/>
      </c>
      <c r="AH101" s="223" t="str">
        <f t="shared" si="25"/>
        <v/>
      </c>
      <c r="AI101" s="223" t="str">
        <f t="shared" si="25"/>
        <v/>
      </c>
      <c r="AJ101" s="223" t="str">
        <f t="shared" si="25"/>
        <v/>
      </c>
      <c r="AK101" s="223" t="str">
        <f t="shared" si="25"/>
        <v/>
      </c>
      <c r="AL101" s="223" t="str">
        <f t="shared" si="25"/>
        <v/>
      </c>
      <c r="AM101" s="223" t="str">
        <f t="shared" si="25"/>
        <v/>
      </c>
      <c r="AN101" s="223" t="str">
        <f t="shared" si="25"/>
        <v/>
      </c>
      <c r="AO101" s="222"/>
      <c r="AP101" s="223" t="str">
        <f t="shared" si="13"/>
        <v/>
      </c>
      <c r="AQ101" s="222"/>
      <c r="AR101" s="223">
        <f t="shared" si="14"/>
        <v>0</v>
      </c>
      <c r="AS101" s="222"/>
      <c r="AT101" s="223" t="str">
        <f t="shared" si="15"/>
        <v/>
      </c>
      <c r="AV101" s="131">
        <v>62</v>
      </c>
      <c r="AW101" s="126" t="b">
        <f t="shared" si="9"/>
        <v>0</v>
      </c>
      <c r="AX101" s="214" t="str">
        <f>IF(AW101,MATCH(AV101,'05_DPS_Input'!$AK$12:$AK$111,0),"")</f>
        <v/>
      </c>
      <c r="AY101" s="131"/>
      <c r="AZ101" s="131"/>
      <c r="BC101" s="21"/>
    </row>
    <row r="102" spans="1:55" ht="20.100000000000001" hidden="1" customHeight="1" x14ac:dyDescent="0.3">
      <c r="A102" s="149" t="str">
        <f t="shared" si="22"/>
        <v>H</v>
      </c>
      <c r="B102" s="156" t="b">
        <f t="shared" si="10"/>
        <v>0</v>
      </c>
      <c r="C102" s="188" t="s">
        <v>386</v>
      </c>
      <c r="G102" s="226" t="str">
        <f>IF($AW102,INDEX('05_DPS_Input'!H$12:H$111,$AX102),"")</f>
        <v/>
      </c>
      <c r="H102" s="226" t="str">
        <f>IF($AW102,INDEX('05_DPS_Input'!I$12:I$111,$AX102),"")</f>
        <v/>
      </c>
      <c r="I102" s="228" t="str">
        <f>IF($AW102,INDEX('05_DPS_Input'!M$12:M$111,$AX102),"")</f>
        <v/>
      </c>
      <c r="J102" s="222"/>
      <c r="K102" s="223" t="str">
        <f t="shared" si="24"/>
        <v/>
      </c>
      <c r="L102" s="223" t="str">
        <f t="shared" si="24"/>
        <v/>
      </c>
      <c r="M102" s="223" t="str">
        <f t="shared" si="24"/>
        <v/>
      </c>
      <c r="N102" s="223" t="str">
        <f t="shared" si="24"/>
        <v/>
      </c>
      <c r="O102" s="223" t="str">
        <f t="shared" si="24"/>
        <v/>
      </c>
      <c r="P102" s="223" t="str">
        <f t="shared" si="24"/>
        <v/>
      </c>
      <c r="Q102" s="223" t="str">
        <f t="shared" si="24"/>
        <v/>
      </c>
      <c r="R102" s="223" t="str">
        <f t="shared" si="24"/>
        <v/>
      </c>
      <c r="S102" s="223" t="str">
        <f t="shared" si="24"/>
        <v/>
      </c>
      <c r="T102" s="223" t="str">
        <f t="shared" si="24"/>
        <v/>
      </c>
      <c r="U102" s="223" t="str">
        <f t="shared" si="23"/>
        <v/>
      </c>
      <c r="V102" s="223" t="str">
        <f t="shared" si="23"/>
        <v/>
      </c>
      <c r="W102" s="223" t="str">
        <f t="shared" si="23"/>
        <v/>
      </c>
      <c r="X102" s="223" t="str">
        <f t="shared" si="23"/>
        <v/>
      </c>
      <c r="Y102" s="223" t="str">
        <f t="shared" si="23"/>
        <v/>
      </c>
      <c r="Z102" s="223" t="str">
        <f t="shared" si="23"/>
        <v/>
      </c>
      <c r="AA102" s="223" t="str">
        <f t="shared" si="23"/>
        <v/>
      </c>
      <c r="AB102" s="223" t="str">
        <f t="shared" si="23"/>
        <v/>
      </c>
      <c r="AC102" s="223" t="str">
        <f t="shared" si="23"/>
        <v/>
      </c>
      <c r="AD102" s="223" t="str">
        <f t="shared" si="23"/>
        <v/>
      </c>
      <c r="AE102" s="223" t="str">
        <f t="shared" si="25"/>
        <v/>
      </c>
      <c r="AF102" s="223" t="str">
        <f t="shared" si="25"/>
        <v/>
      </c>
      <c r="AG102" s="223" t="str">
        <f t="shared" si="25"/>
        <v/>
      </c>
      <c r="AH102" s="223" t="str">
        <f t="shared" si="25"/>
        <v/>
      </c>
      <c r="AI102" s="223" t="str">
        <f t="shared" si="25"/>
        <v/>
      </c>
      <c r="AJ102" s="223" t="str">
        <f t="shared" si="25"/>
        <v/>
      </c>
      <c r="AK102" s="223" t="str">
        <f t="shared" si="25"/>
        <v/>
      </c>
      <c r="AL102" s="223" t="str">
        <f t="shared" si="25"/>
        <v/>
      </c>
      <c r="AM102" s="223" t="str">
        <f t="shared" si="25"/>
        <v/>
      </c>
      <c r="AN102" s="223" t="str">
        <f t="shared" si="25"/>
        <v/>
      </c>
      <c r="AO102" s="222"/>
      <c r="AP102" s="223" t="str">
        <f t="shared" si="13"/>
        <v/>
      </c>
      <c r="AQ102" s="222"/>
      <c r="AR102" s="223">
        <f t="shared" si="14"/>
        <v>0</v>
      </c>
      <c r="AS102" s="222"/>
      <c r="AT102" s="223" t="str">
        <f t="shared" si="15"/>
        <v/>
      </c>
      <c r="AV102" s="131">
        <v>63</v>
      </c>
      <c r="AW102" s="126" t="b">
        <f t="shared" si="9"/>
        <v>0</v>
      </c>
      <c r="AX102" s="214" t="str">
        <f>IF(AW102,MATCH(AV102,'05_DPS_Input'!$AK$12:$AK$111,0),"")</f>
        <v/>
      </c>
      <c r="AY102" s="131"/>
      <c r="AZ102" s="131"/>
      <c r="BC102" s="21"/>
    </row>
    <row r="103" spans="1:55" ht="20.100000000000001" hidden="1" customHeight="1" x14ac:dyDescent="0.3">
      <c r="A103" s="149" t="str">
        <f t="shared" si="22"/>
        <v>H</v>
      </c>
      <c r="B103" s="156" t="b">
        <f t="shared" si="10"/>
        <v>0</v>
      </c>
      <c r="C103" s="188" t="s">
        <v>386</v>
      </c>
      <c r="G103" s="226" t="str">
        <f>IF($AW103,INDEX('05_DPS_Input'!H$12:H$111,$AX103),"")</f>
        <v/>
      </c>
      <c r="H103" s="226" t="str">
        <f>IF($AW103,INDEX('05_DPS_Input'!I$12:I$111,$AX103),"")</f>
        <v/>
      </c>
      <c r="I103" s="228" t="str">
        <f>IF($AW103,INDEX('05_DPS_Input'!M$12:M$111,$AX103),"")</f>
        <v/>
      </c>
      <c r="J103" s="222"/>
      <c r="K103" s="223" t="str">
        <f t="shared" si="24"/>
        <v/>
      </c>
      <c r="L103" s="223" t="str">
        <f t="shared" si="24"/>
        <v/>
      </c>
      <c r="M103" s="223" t="str">
        <f t="shared" si="24"/>
        <v/>
      </c>
      <c r="N103" s="223" t="str">
        <f t="shared" si="24"/>
        <v/>
      </c>
      <c r="O103" s="223" t="str">
        <f t="shared" si="24"/>
        <v/>
      </c>
      <c r="P103" s="223" t="str">
        <f t="shared" si="24"/>
        <v/>
      </c>
      <c r="Q103" s="223" t="str">
        <f t="shared" si="24"/>
        <v/>
      </c>
      <c r="R103" s="223" t="str">
        <f t="shared" si="24"/>
        <v/>
      </c>
      <c r="S103" s="223" t="str">
        <f t="shared" si="24"/>
        <v/>
      </c>
      <c r="T103" s="223" t="str">
        <f t="shared" si="24"/>
        <v/>
      </c>
      <c r="U103" s="223" t="str">
        <f t="shared" si="23"/>
        <v/>
      </c>
      <c r="V103" s="223" t="str">
        <f t="shared" si="23"/>
        <v/>
      </c>
      <c r="W103" s="223" t="str">
        <f t="shared" si="23"/>
        <v/>
      </c>
      <c r="X103" s="223" t="str">
        <f t="shared" si="23"/>
        <v/>
      </c>
      <c r="Y103" s="223" t="str">
        <f t="shared" si="23"/>
        <v/>
      </c>
      <c r="Z103" s="223" t="str">
        <f t="shared" si="23"/>
        <v/>
      </c>
      <c r="AA103" s="223" t="str">
        <f t="shared" si="23"/>
        <v/>
      </c>
      <c r="AB103" s="223" t="str">
        <f t="shared" si="23"/>
        <v/>
      </c>
      <c r="AC103" s="223" t="str">
        <f t="shared" si="23"/>
        <v/>
      </c>
      <c r="AD103" s="223" t="str">
        <f t="shared" si="23"/>
        <v/>
      </c>
      <c r="AE103" s="223" t="str">
        <f t="shared" si="25"/>
        <v/>
      </c>
      <c r="AF103" s="223" t="str">
        <f t="shared" si="25"/>
        <v/>
      </c>
      <c r="AG103" s="223" t="str">
        <f t="shared" si="25"/>
        <v/>
      </c>
      <c r="AH103" s="223" t="str">
        <f t="shared" si="25"/>
        <v/>
      </c>
      <c r="AI103" s="223" t="str">
        <f t="shared" si="25"/>
        <v/>
      </c>
      <c r="AJ103" s="223" t="str">
        <f t="shared" si="25"/>
        <v/>
      </c>
      <c r="AK103" s="223" t="str">
        <f t="shared" si="25"/>
        <v/>
      </c>
      <c r="AL103" s="223" t="str">
        <f t="shared" si="25"/>
        <v/>
      </c>
      <c r="AM103" s="223" t="str">
        <f t="shared" si="25"/>
        <v/>
      </c>
      <c r="AN103" s="223" t="str">
        <f t="shared" si="25"/>
        <v/>
      </c>
      <c r="AO103" s="222"/>
      <c r="AP103" s="223" t="str">
        <f t="shared" si="13"/>
        <v/>
      </c>
      <c r="AQ103" s="222"/>
      <c r="AR103" s="223">
        <f t="shared" si="14"/>
        <v>0</v>
      </c>
      <c r="AS103" s="222"/>
      <c r="AT103" s="223" t="str">
        <f t="shared" si="15"/>
        <v/>
      </c>
      <c r="AV103" s="131">
        <v>64</v>
      </c>
      <c r="AW103" s="126" t="b">
        <f t="shared" si="9"/>
        <v>0</v>
      </c>
      <c r="AX103" s="214" t="str">
        <f>IF(AW103,MATCH(AV103,'05_DPS_Input'!$AK$12:$AK$111,0),"")</f>
        <v/>
      </c>
      <c r="AY103" s="131"/>
      <c r="AZ103" s="131"/>
      <c r="BC103" s="21"/>
    </row>
    <row r="104" spans="1:55" ht="20.100000000000001" hidden="1" customHeight="1" x14ac:dyDescent="0.3">
      <c r="A104" s="149" t="str">
        <f t="shared" si="22"/>
        <v>H</v>
      </c>
      <c r="B104" s="156" t="b">
        <f t="shared" si="10"/>
        <v>0</v>
      </c>
      <c r="C104" s="188" t="s">
        <v>386</v>
      </c>
      <c r="G104" s="226" t="str">
        <f>IF($AW104,INDEX('05_DPS_Input'!H$12:H$111,$AX104),"")</f>
        <v/>
      </c>
      <c r="H104" s="226" t="str">
        <f>IF($AW104,INDEX('05_DPS_Input'!I$12:I$111,$AX104),"")</f>
        <v/>
      </c>
      <c r="I104" s="228" t="str">
        <f>IF($AW104,INDEX('05_DPS_Input'!M$12:M$111,$AX104),"")</f>
        <v/>
      </c>
      <c r="J104" s="222"/>
      <c r="K104" s="223" t="str">
        <f t="shared" si="24"/>
        <v/>
      </c>
      <c r="L104" s="223" t="str">
        <f t="shared" si="24"/>
        <v/>
      </c>
      <c r="M104" s="223" t="str">
        <f t="shared" si="24"/>
        <v/>
      </c>
      <c r="N104" s="223" t="str">
        <f t="shared" si="24"/>
        <v/>
      </c>
      <c r="O104" s="223" t="str">
        <f t="shared" si="24"/>
        <v/>
      </c>
      <c r="P104" s="223" t="str">
        <f t="shared" si="24"/>
        <v/>
      </c>
      <c r="Q104" s="223" t="str">
        <f t="shared" si="24"/>
        <v/>
      </c>
      <c r="R104" s="223" t="str">
        <f t="shared" si="24"/>
        <v/>
      </c>
      <c r="S104" s="223" t="str">
        <f t="shared" si="24"/>
        <v/>
      </c>
      <c r="T104" s="223" t="str">
        <f t="shared" si="24"/>
        <v/>
      </c>
      <c r="U104" s="223" t="str">
        <f t="shared" si="24"/>
        <v/>
      </c>
      <c r="V104" s="223" t="str">
        <f t="shared" si="24"/>
        <v/>
      </c>
      <c r="W104" s="223" t="str">
        <f t="shared" si="24"/>
        <v/>
      </c>
      <c r="X104" s="223" t="str">
        <f t="shared" si="24"/>
        <v/>
      </c>
      <c r="Y104" s="223" t="str">
        <f t="shared" si="24"/>
        <v/>
      </c>
      <c r="Z104" s="223" t="str">
        <f t="shared" si="24"/>
        <v/>
      </c>
      <c r="AA104" s="223" t="str">
        <f t="shared" ref="U104:AJ119" si="26">IF($I104=2,SUMIF($AY$148:$AY$247,$G104,AA$148:AA$247),IF($I104=3,SUMIF($AZ$148:$AZ$247,$G104,AA$148:AA$247),""))</f>
        <v/>
      </c>
      <c r="AB104" s="223" t="str">
        <f t="shared" si="26"/>
        <v/>
      </c>
      <c r="AC104" s="223" t="str">
        <f t="shared" si="26"/>
        <v/>
      </c>
      <c r="AD104" s="223" t="str">
        <f t="shared" si="26"/>
        <v/>
      </c>
      <c r="AE104" s="223" t="str">
        <f t="shared" si="25"/>
        <v/>
      </c>
      <c r="AF104" s="223" t="str">
        <f t="shared" si="25"/>
        <v/>
      </c>
      <c r="AG104" s="223" t="str">
        <f t="shared" si="25"/>
        <v/>
      </c>
      <c r="AH104" s="223" t="str">
        <f t="shared" si="25"/>
        <v/>
      </c>
      <c r="AI104" s="223" t="str">
        <f t="shared" si="25"/>
        <v/>
      </c>
      <c r="AJ104" s="223" t="str">
        <f t="shared" si="25"/>
        <v/>
      </c>
      <c r="AK104" s="223" t="str">
        <f t="shared" si="25"/>
        <v/>
      </c>
      <c r="AL104" s="223" t="str">
        <f t="shared" si="25"/>
        <v/>
      </c>
      <c r="AM104" s="223" t="str">
        <f t="shared" si="25"/>
        <v/>
      </c>
      <c r="AN104" s="223" t="str">
        <f t="shared" si="25"/>
        <v/>
      </c>
      <c r="AO104" s="222"/>
      <c r="AP104" s="223" t="str">
        <f t="shared" si="13"/>
        <v/>
      </c>
      <c r="AQ104" s="222"/>
      <c r="AR104" s="223">
        <f t="shared" si="14"/>
        <v>0</v>
      </c>
      <c r="AS104" s="222"/>
      <c r="AT104" s="223" t="str">
        <f t="shared" si="15"/>
        <v/>
      </c>
      <c r="AV104" s="131">
        <v>65</v>
      </c>
      <c r="AW104" s="126" t="b">
        <f t="shared" ref="AW104:AW135" si="27">AV104&lt;=DPSinput_CountRep</f>
        <v>0</v>
      </c>
      <c r="AX104" s="214" t="str">
        <f>IF(AW104,MATCH(AV104,'05_DPS_Input'!$AK$12:$AK$111,0),"")</f>
        <v/>
      </c>
      <c r="AY104" s="131"/>
      <c r="AZ104" s="131"/>
      <c r="BC104" s="21"/>
    </row>
    <row r="105" spans="1:55" ht="20.100000000000001" hidden="1" customHeight="1" x14ac:dyDescent="0.3">
      <c r="A105" s="149" t="str">
        <f t="shared" si="22"/>
        <v>H</v>
      </c>
      <c r="B105" s="156" t="b">
        <f t="shared" ref="B105:B138" si="28">OR(Rows_Switch="All",H105&lt;&gt;"")</f>
        <v>0</v>
      </c>
      <c r="C105" s="188" t="s">
        <v>386</v>
      </c>
      <c r="G105" s="226" t="str">
        <f>IF($AW105,INDEX('05_DPS_Input'!H$12:H$111,$AX105),"")</f>
        <v/>
      </c>
      <c r="H105" s="226" t="str">
        <f>IF($AW105,INDEX('05_DPS_Input'!I$12:I$111,$AX105),"")</f>
        <v/>
      </c>
      <c r="I105" s="228" t="str">
        <f>IF($AW105,INDEX('05_DPS_Input'!M$12:M$111,$AX105),"")</f>
        <v/>
      </c>
      <c r="J105" s="222"/>
      <c r="K105" s="223" t="str">
        <f t="shared" ref="K105:Z120" si="29">IF($I105=2,SUMIF($AY$148:$AY$247,$G105,K$148:K$247),IF($I105=3,SUMIF($AZ$148:$AZ$247,$G105,K$148:K$247),""))</f>
        <v/>
      </c>
      <c r="L105" s="223" t="str">
        <f t="shared" si="29"/>
        <v/>
      </c>
      <c r="M105" s="223" t="str">
        <f t="shared" si="29"/>
        <v/>
      </c>
      <c r="N105" s="223" t="str">
        <f t="shared" si="29"/>
        <v/>
      </c>
      <c r="O105" s="223" t="str">
        <f t="shared" si="29"/>
        <v/>
      </c>
      <c r="P105" s="223" t="str">
        <f t="shared" si="29"/>
        <v/>
      </c>
      <c r="Q105" s="223" t="str">
        <f t="shared" si="29"/>
        <v/>
      </c>
      <c r="R105" s="223" t="str">
        <f t="shared" si="29"/>
        <v/>
      </c>
      <c r="S105" s="223" t="str">
        <f t="shared" si="29"/>
        <v/>
      </c>
      <c r="T105" s="223" t="str">
        <f t="shared" si="29"/>
        <v/>
      </c>
      <c r="U105" s="223" t="str">
        <f t="shared" si="26"/>
        <v/>
      </c>
      <c r="V105" s="223" t="str">
        <f t="shared" si="26"/>
        <v/>
      </c>
      <c r="W105" s="223" t="str">
        <f t="shared" si="26"/>
        <v/>
      </c>
      <c r="X105" s="223" t="str">
        <f t="shared" si="26"/>
        <v/>
      </c>
      <c r="Y105" s="223" t="str">
        <f t="shared" si="26"/>
        <v/>
      </c>
      <c r="Z105" s="223" t="str">
        <f t="shared" si="26"/>
        <v/>
      </c>
      <c r="AA105" s="223" t="str">
        <f t="shared" si="26"/>
        <v/>
      </c>
      <c r="AB105" s="223" t="str">
        <f t="shared" si="26"/>
        <v/>
      </c>
      <c r="AC105" s="223" t="str">
        <f t="shared" si="26"/>
        <v/>
      </c>
      <c r="AD105" s="223" t="str">
        <f t="shared" si="26"/>
        <v/>
      </c>
      <c r="AE105" s="223" t="str">
        <f t="shared" si="26"/>
        <v/>
      </c>
      <c r="AF105" s="223" t="str">
        <f t="shared" si="26"/>
        <v/>
      </c>
      <c r="AG105" s="223" t="str">
        <f t="shared" si="26"/>
        <v/>
      </c>
      <c r="AH105" s="223" t="str">
        <f t="shared" si="26"/>
        <v/>
      </c>
      <c r="AI105" s="223" t="str">
        <f t="shared" si="26"/>
        <v/>
      </c>
      <c r="AJ105" s="223" t="str">
        <f t="shared" si="26"/>
        <v/>
      </c>
      <c r="AK105" s="223" t="str">
        <f t="shared" ref="AE105:AN120" si="30">IF($I105=2,SUMIF($AY$148:$AY$247,$G105,AK$148:AK$247),IF($I105=3,SUMIF($AZ$148:$AZ$247,$G105,AK$148:AK$247),""))</f>
        <v/>
      </c>
      <c r="AL105" s="223" t="str">
        <f t="shared" si="30"/>
        <v/>
      </c>
      <c r="AM105" s="223" t="str">
        <f t="shared" si="30"/>
        <v/>
      </c>
      <c r="AN105" s="223" t="str">
        <f t="shared" si="30"/>
        <v/>
      </c>
      <c r="AO105" s="222"/>
      <c r="AP105" s="223" t="str">
        <f t="shared" ref="AP105:AP139" si="31">IF($I105=2,SUMIF($AY$148:$AY$247,$G105,AP$148:AP$247),IF($I105=3,SUMIF($AZ$148:$AZ$247,$G105,AP$148:AP$247),""))</f>
        <v/>
      </c>
      <c r="AQ105" s="222"/>
      <c r="AR105" s="223">
        <f t="shared" ref="AR105:AR139" si="32">SUM(K105:AP105)</f>
        <v>0</v>
      </c>
      <c r="AS105" s="222"/>
      <c r="AT105" s="223" t="str">
        <f t="shared" ref="AT105:AT139" si="33">IF($I105=2,SUMIF($AY$148:$AY$247,$G105,AT$148:AT$247),IF($I105=3,SUMIF($AZ$148:$AZ$247,$G105,AT$148:AT$247),""))</f>
        <v/>
      </c>
      <c r="AV105" s="131">
        <v>66</v>
      </c>
      <c r="AW105" s="126" t="b">
        <f t="shared" si="27"/>
        <v>0</v>
      </c>
      <c r="AX105" s="214" t="str">
        <f>IF(AW105,MATCH(AV105,'05_DPS_Input'!$AK$12:$AK$111,0),"")</f>
        <v/>
      </c>
      <c r="AY105" s="131"/>
      <c r="AZ105" s="131"/>
      <c r="BC105" s="21"/>
    </row>
    <row r="106" spans="1:55" ht="20.100000000000001" hidden="1" customHeight="1" x14ac:dyDescent="0.3">
      <c r="A106" s="149" t="str">
        <f t="shared" si="22"/>
        <v>H</v>
      </c>
      <c r="B106" s="156" t="b">
        <f t="shared" si="28"/>
        <v>0</v>
      </c>
      <c r="C106" s="188" t="s">
        <v>386</v>
      </c>
      <c r="G106" s="226" t="str">
        <f>IF($AW106,INDEX('05_DPS_Input'!H$12:H$111,$AX106),"")</f>
        <v/>
      </c>
      <c r="H106" s="226" t="str">
        <f>IF($AW106,INDEX('05_DPS_Input'!I$12:I$111,$AX106),"")</f>
        <v/>
      </c>
      <c r="I106" s="228" t="str">
        <f>IF($AW106,INDEX('05_DPS_Input'!M$12:M$111,$AX106),"")</f>
        <v/>
      </c>
      <c r="J106" s="222"/>
      <c r="K106" s="223" t="str">
        <f t="shared" si="29"/>
        <v/>
      </c>
      <c r="L106" s="223" t="str">
        <f t="shared" si="29"/>
        <v/>
      </c>
      <c r="M106" s="223" t="str">
        <f t="shared" si="29"/>
        <v/>
      </c>
      <c r="N106" s="223" t="str">
        <f t="shared" si="29"/>
        <v/>
      </c>
      <c r="O106" s="223" t="str">
        <f t="shared" si="29"/>
        <v/>
      </c>
      <c r="P106" s="223" t="str">
        <f t="shared" si="29"/>
        <v/>
      </c>
      <c r="Q106" s="223" t="str">
        <f t="shared" si="29"/>
        <v/>
      </c>
      <c r="R106" s="223" t="str">
        <f t="shared" si="29"/>
        <v/>
      </c>
      <c r="S106" s="223" t="str">
        <f t="shared" si="29"/>
        <v/>
      </c>
      <c r="T106" s="223" t="str">
        <f t="shared" si="29"/>
        <v/>
      </c>
      <c r="U106" s="223" t="str">
        <f t="shared" si="26"/>
        <v/>
      </c>
      <c r="V106" s="223" t="str">
        <f t="shared" si="26"/>
        <v/>
      </c>
      <c r="W106" s="223" t="str">
        <f t="shared" si="26"/>
        <v/>
      </c>
      <c r="X106" s="223" t="str">
        <f t="shared" si="26"/>
        <v/>
      </c>
      <c r="Y106" s="223" t="str">
        <f t="shared" si="26"/>
        <v/>
      </c>
      <c r="Z106" s="223" t="str">
        <f t="shared" si="26"/>
        <v/>
      </c>
      <c r="AA106" s="223" t="str">
        <f t="shared" si="26"/>
        <v/>
      </c>
      <c r="AB106" s="223" t="str">
        <f t="shared" si="26"/>
        <v/>
      </c>
      <c r="AC106" s="223" t="str">
        <f t="shared" si="26"/>
        <v/>
      </c>
      <c r="AD106" s="223" t="str">
        <f t="shared" si="26"/>
        <v/>
      </c>
      <c r="AE106" s="223" t="str">
        <f t="shared" si="30"/>
        <v/>
      </c>
      <c r="AF106" s="223" t="str">
        <f t="shared" si="30"/>
        <v/>
      </c>
      <c r="AG106" s="223" t="str">
        <f t="shared" si="30"/>
        <v/>
      </c>
      <c r="AH106" s="223" t="str">
        <f t="shared" si="30"/>
        <v/>
      </c>
      <c r="AI106" s="223" t="str">
        <f t="shared" si="30"/>
        <v/>
      </c>
      <c r="AJ106" s="223" t="str">
        <f t="shared" si="30"/>
        <v/>
      </c>
      <c r="AK106" s="223" t="str">
        <f t="shared" si="30"/>
        <v/>
      </c>
      <c r="AL106" s="223" t="str">
        <f t="shared" si="30"/>
        <v/>
      </c>
      <c r="AM106" s="223" t="str">
        <f t="shared" si="30"/>
        <v/>
      </c>
      <c r="AN106" s="223" t="str">
        <f t="shared" si="30"/>
        <v/>
      </c>
      <c r="AO106" s="222"/>
      <c r="AP106" s="223" t="str">
        <f t="shared" si="31"/>
        <v/>
      </c>
      <c r="AQ106" s="222"/>
      <c r="AR106" s="223">
        <f t="shared" si="32"/>
        <v>0</v>
      </c>
      <c r="AS106" s="222"/>
      <c r="AT106" s="223" t="str">
        <f t="shared" si="33"/>
        <v/>
      </c>
      <c r="AV106" s="131">
        <v>67</v>
      </c>
      <c r="AW106" s="126" t="b">
        <f t="shared" si="27"/>
        <v>0</v>
      </c>
      <c r="AX106" s="214" t="str">
        <f>IF(AW106,MATCH(AV106,'05_DPS_Input'!$AK$12:$AK$111,0),"")</f>
        <v/>
      </c>
      <c r="AY106" s="131"/>
      <c r="AZ106" s="131"/>
      <c r="BC106" s="21"/>
    </row>
    <row r="107" spans="1:55" ht="20.100000000000001" hidden="1" customHeight="1" x14ac:dyDescent="0.3">
      <c r="A107" s="149" t="str">
        <f t="shared" si="22"/>
        <v>H</v>
      </c>
      <c r="B107" s="156" t="b">
        <f t="shared" si="28"/>
        <v>0</v>
      </c>
      <c r="C107" s="188" t="s">
        <v>386</v>
      </c>
      <c r="G107" s="226" t="str">
        <f>IF($AW107,INDEX('05_DPS_Input'!H$12:H$111,$AX107),"")</f>
        <v/>
      </c>
      <c r="H107" s="226" t="str">
        <f>IF($AW107,INDEX('05_DPS_Input'!I$12:I$111,$AX107),"")</f>
        <v/>
      </c>
      <c r="I107" s="228" t="str">
        <f>IF($AW107,INDEX('05_DPS_Input'!M$12:M$111,$AX107),"")</f>
        <v/>
      </c>
      <c r="J107" s="222"/>
      <c r="K107" s="223" t="str">
        <f t="shared" si="29"/>
        <v/>
      </c>
      <c r="L107" s="223" t="str">
        <f t="shared" si="29"/>
        <v/>
      </c>
      <c r="M107" s="223" t="str">
        <f t="shared" si="29"/>
        <v/>
      </c>
      <c r="N107" s="223" t="str">
        <f t="shared" si="29"/>
        <v/>
      </c>
      <c r="O107" s="223" t="str">
        <f t="shared" si="29"/>
        <v/>
      </c>
      <c r="P107" s="223" t="str">
        <f t="shared" si="29"/>
        <v/>
      </c>
      <c r="Q107" s="223" t="str">
        <f t="shared" si="29"/>
        <v/>
      </c>
      <c r="R107" s="223" t="str">
        <f t="shared" si="29"/>
        <v/>
      </c>
      <c r="S107" s="223" t="str">
        <f t="shared" si="29"/>
        <v/>
      </c>
      <c r="T107" s="223" t="str">
        <f t="shared" si="29"/>
        <v/>
      </c>
      <c r="U107" s="223" t="str">
        <f t="shared" si="26"/>
        <v/>
      </c>
      <c r="V107" s="223" t="str">
        <f t="shared" si="26"/>
        <v/>
      </c>
      <c r="W107" s="223" t="str">
        <f t="shared" si="26"/>
        <v/>
      </c>
      <c r="X107" s="223" t="str">
        <f t="shared" si="26"/>
        <v/>
      </c>
      <c r="Y107" s="223" t="str">
        <f t="shared" si="26"/>
        <v/>
      </c>
      <c r="Z107" s="223" t="str">
        <f t="shared" si="26"/>
        <v/>
      </c>
      <c r="AA107" s="223" t="str">
        <f t="shared" si="26"/>
        <v/>
      </c>
      <c r="AB107" s="223" t="str">
        <f t="shared" si="26"/>
        <v/>
      </c>
      <c r="AC107" s="223" t="str">
        <f t="shared" si="26"/>
        <v/>
      </c>
      <c r="AD107" s="223" t="str">
        <f t="shared" si="26"/>
        <v/>
      </c>
      <c r="AE107" s="223" t="str">
        <f t="shared" si="30"/>
        <v/>
      </c>
      <c r="AF107" s="223" t="str">
        <f t="shared" si="30"/>
        <v/>
      </c>
      <c r="AG107" s="223" t="str">
        <f t="shared" si="30"/>
        <v/>
      </c>
      <c r="AH107" s="223" t="str">
        <f t="shared" si="30"/>
        <v/>
      </c>
      <c r="AI107" s="223" t="str">
        <f t="shared" si="30"/>
        <v/>
      </c>
      <c r="AJ107" s="223" t="str">
        <f t="shared" si="30"/>
        <v/>
      </c>
      <c r="AK107" s="223" t="str">
        <f t="shared" si="30"/>
        <v/>
      </c>
      <c r="AL107" s="223" t="str">
        <f t="shared" si="30"/>
        <v/>
      </c>
      <c r="AM107" s="223" t="str">
        <f t="shared" si="30"/>
        <v/>
      </c>
      <c r="AN107" s="223" t="str">
        <f t="shared" si="30"/>
        <v/>
      </c>
      <c r="AO107" s="222"/>
      <c r="AP107" s="223" t="str">
        <f t="shared" si="31"/>
        <v/>
      </c>
      <c r="AQ107" s="222"/>
      <c r="AR107" s="223">
        <f t="shared" si="32"/>
        <v>0</v>
      </c>
      <c r="AS107" s="222"/>
      <c r="AT107" s="223" t="str">
        <f t="shared" si="33"/>
        <v/>
      </c>
      <c r="AV107" s="131">
        <v>68</v>
      </c>
      <c r="AW107" s="126" t="b">
        <f t="shared" si="27"/>
        <v>0</v>
      </c>
      <c r="AX107" s="214" t="str">
        <f>IF(AW107,MATCH(AV107,'05_DPS_Input'!$AK$12:$AK$111,0),"")</f>
        <v/>
      </c>
      <c r="AY107" s="131"/>
      <c r="AZ107" s="131"/>
      <c r="BC107" s="21"/>
    </row>
    <row r="108" spans="1:55" ht="20.100000000000001" hidden="1" customHeight="1" x14ac:dyDescent="0.3">
      <c r="A108" s="149" t="str">
        <f t="shared" si="22"/>
        <v>H</v>
      </c>
      <c r="B108" s="156" t="b">
        <f t="shared" si="28"/>
        <v>0</v>
      </c>
      <c r="C108" s="188" t="s">
        <v>386</v>
      </c>
      <c r="G108" s="226" t="str">
        <f>IF($AW108,INDEX('05_DPS_Input'!H$12:H$111,$AX108),"")</f>
        <v/>
      </c>
      <c r="H108" s="226" t="str">
        <f>IF($AW108,INDEX('05_DPS_Input'!I$12:I$111,$AX108),"")</f>
        <v/>
      </c>
      <c r="I108" s="228" t="str">
        <f>IF($AW108,INDEX('05_DPS_Input'!M$12:M$111,$AX108),"")</f>
        <v/>
      </c>
      <c r="J108" s="222"/>
      <c r="K108" s="223" t="str">
        <f t="shared" si="29"/>
        <v/>
      </c>
      <c r="L108" s="223" t="str">
        <f t="shared" si="29"/>
        <v/>
      </c>
      <c r="M108" s="223" t="str">
        <f t="shared" si="29"/>
        <v/>
      </c>
      <c r="N108" s="223" t="str">
        <f t="shared" si="29"/>
        <v/>
      </c>
      <c r="O108" s="223" t="str">
        <f t="shared" si="29"/>
        <v/>
      </c>
      <c r="P108" s="223" t="str">
        <f t="shared" si="29"/>
        <v/>
      </c>
      <c r="Q108" s="223" t="str">
        <f t="shared" si="29"/>
        <v/>
      </c>
      <c r="R108" s="223" t="str">
        <f t="shared" si="29"/>
        <v/>
      </c>
      <c r="S108" s="223" t="str">
        <f t="shared" si="29"/>
        <v/>
      </c>
      <c r="T108" s="223" t="str">
        <f t="shared" si="29"/>
        <v/>
      </c>
      <c r="U108" s="223" t="str">
        <f t="shared" si="26"/>
        <v/>
      </c>
      <c r="V108" s="223" t="str">
        <f t="shared" si="26"/>
        <v/>
      </c>
      <c r="W108" s="223" t="str">
        <f t="shared" si="26"/>
        <v/>
      </c>
      <c r="X108" s="223" t="str">
        <f t="shared" si="26"/>
        <v/>
      </c>
      <c r="Y108" s="223" t="str">
        <f t="shared" si="26"/>
        <v/>
      </c>
      <c r="Z108" s="223" t="str">
        <f t="shared" si="26"/>
        <v/>
      </c>
      <c r="AA108" s="223" t="str">
        <f t="shared" si="26"/>
        <v/>
      </c>
      <c r="AB108" s="223" t="str">
        <f t="shared" si="26"/>
        <v/>
      </c>
      <c r="AC108" s="223" t="str">
        <f t="shared" si="26"/>
        <v/>
      </c>
      <c r="AD108" s="223" t="str">
        <f t="shared" si="26"/>
        <v/>
      </c>
      <c r="AE108" s="223" t="str">
        <f t="shared" si="30"/>
        <v/>
      </c>
      <c r="AF108" s="223" t="str">
        <f t="shared" si="30"/>
        <v/>
      </c>
      <c r="AG108" s="223" t="str">
        <f t="shared" si="30"/>
        <v/>
      </c>
      <c r="AH108" s="223" t="str">
        <f t="shared" si="30"/>
        <v/>
      </c>
      <c r="AI108" s="223" t="str">
        <f t="shared" si="30"/>
        <v/>
      </c>
      <c r="AJ108" s="223" t="str">
        <f t="shared" si="30"/>
        <v/>
      </c>
      <c r="AK108" s="223" t="str">
        <f t="shared" si="30"/>
        <v/>
      </c>
      <c r="AL108" s="223" t="str">
        <f t="shared" si="30"/>
        <v/>
      </c>
      <c r="AM108" s="223" t="str">
        <f t="shared" si="30"/>
        <v/>
      </c>
      <c r="AN108" s="223" t="str">
        <f t="shared" si="30"/>
        <v/>
      </c>
      <c r="AO108" s="222"/>
      <c r="AP108" s="223" t="str">
        <f t="shared" si="31"/>
        <v/>
      </c>
      <c r="AQ108" s="222"/>
      <c r="AR108" s="223">
        <f t="shared" si="32"/>
        <v>0</v>
      </c>
      <c r="AS108" s="222"/>
      <c r="AT108" s="223" t="str">
        <f t="shared" si="33"/>
        <v/>
      </c>
      <c r="AV108" s="131">
        <v>69</v>
      </c>
      <c r="AW108" s="126" t="b">
        <f t="shared" si="27"/>
        <v>0</v>
      </c>
      <c r="AX108" s="214" t="str">
        <f>IF(AW108,MATCH(AV108,'05_DPS_Input'!$AK$12:$AK$111,0),"")</f>
        <v/>
      </c>
      <c r="AY108" s="131"/>
      <c r="AZ108" s="131"/>
      <c r="BC108" s="21"/>
    </row>
    <row r="109" spans="1:55" ht="20.100000000000001" hidden="1" customHeight="1" x14ac:dyDescent="0.3">
      <c r="A109" s="149" t="str">
        <f t="shared" si="22"/>
        <v>H</v>
      </c>
      <c r="B109" s="156" t="b">
        <f t="shared" si="28"/>
        <v>0</v>
      </c>
      <c r="C109" s="188" t="s">
        <v>386</v>
      </c>
      <c r="G109" s="226" t="str">
        <f>IF($AW109,INDEX('05_DPS_Input'!H$12:H$111,$AX109),"")</f>
        <v/>
      </c>
      <c r="H109" s="226" t="str">
        <f>IF($AW109,INDEX('05_DPS_Input'!I$12:I$111,$AX109),"")</f>
        <v/>
      </c>
      <c r="I109" s="228" t="str">
        <f>IF($AW109,INDEX('05_DPS_Input'!M$12:M$111,$AX109),"")</f>
        <v/>
      </c>
      <c r="J109" s="222"/>
      <c r="K109" s="223" t="str">
        <f t="shared" si="29"/>
        <v/>
      </c>
      <c r="L109" s="223" t="str">
        <f t="shared" si="29"/>
        <v/>
      </c>
      <c r="M109" s="223" t="str">
        <f t="shared" si="29"/>
        <v/>
      </c>
      <c r="N109" s="223" t="str">
        <f t="shared" si="29"/>
        <v/>
      </c>
      <c r="O109" s="223" t="str">
        <f t="shared" si="29"/>
        <v/>
      </c>
      <c r="P109" s="223" t="str">
        <f t="shared" si="29"/>
        <v/>
      </c>
      <c r="Q109" s="223" t="str">
        <f t="shared" si="29"/>
        <v/>
      </c>
      <c r="R109" s="223" t="str">
        <f t="shared" si="29"/>
        <v/>
      </c>
      <c r="S109" s="223" t="str">
        <f t="shared" si="29"/>
        <v/>
      </c>
      <c r="T109" s="223" t="str">
        <f t="shared" si="29"/>
        <v/>
      </c>
      <c r="U109" s="223" t="str">
        <f t="shared" si="26"/>
        <v/>
      </c>
      <c r="V109" s="223" t="str">
        <f t="shared" si="26"/>
        <v/>
      </c>
      <c r="W109" s="223" t="str">
        <f t="shared" si="26"/>
        <v/>
      </c>
      <c r="X109" s="223" t="str">
        <f t="shared" si="26"/>
        <v/>
      </c>
      <c r="Y109" s="223" t="str">
        <f t="shared" si="26"/>
        <v/>
      </c>
      <c r="Z109" s="223" t="str">
        <f t="shared" si="26"/>
        <v/>
      </c>
      <c r="AA109" s="223" t="str">
        <f t="shared" si="26"/>
        <v/>
      </c>
      <c r="AB109" s="223" t="str">
        <f t="shared" si="26"/>
        <v/>
      </c>
      <c r="AC109" s="223" t="str">
        <f t="shared" si="26"/>
        <v/>
      </c>
      <c r="AD109" s="223" t="str">
        <f t="shared" si="26"/>
        <v/>
      </c>
      <c r="AE109" s="223" t="str">
        <f t="shared" si="30"/>
        <v/>
      </c>
      <c r="AF109" s="223" t="str">
        <f t="shared" si="30"/>
        <v/>
      </c>
      <c r="AG109" s="223" t="str">
        <f t="shared" si="30"/>
        <v/>
      </c>
      <c r="AH109" s="223" t="str">
        <f t="shared" si="30"/>
        <v/>
      </c>
      <c r="AI109" s="223" t="str">
        <f t="shared" si="30"/>
        <v/>
      </c>
      <c r="AJ109" s="223" t="str">
        <f t="shared" si="30"/>
        <v/>
      </c>
      <c r="AK109" s="223" t="str">
        <f t="shared" si="30"/>
        <v/>
      </c>
      <c r="AL109" s="223" t="str">
        <f t="shared" si="30"/>
        <v/>
      </c>
      <c r="AM109" s="223" t="str">
        <f t="shared" si="30"/>
        <v/>
      </c>
      <c r="AN109" s="223" t="str">
        <f t="shared" si="30"/>
        <v/>
      </c>
      <c r="AO109" s="222"/>
      <c r="AP109" s="223" t="str">
        <f t="shared" si="31"/>
        <v/>
      </c>
      <c r="AQ109" s="222"/>
      <c r="AR109" s="223">
        <f t="shared" si="32"/>
        <v>0</v>
      </c>
      <c r="AS109" s="222"/>
      <c r="AT109" s="223" t="str">
        <f t="shared" si="33"/>
        <v/>
      </c>
      <c r="AV109" s="131">
        <v>70</v>
      </c>
      <c r="AW109" s="126" t="b">
        <f t="shared" si="27"/>
        <v>0</v>
      </c>
      <c r="AX109" s="214" t="str">
        <f>IF(AW109,MATCH(AV109,'05_DPS_Input'!$AK$12:$AK$111,0),"")</f>
        <v/>
      </c>
      <c r="AY109" s="131"/>
      <c r="AZ109" s="131"/>
      <c r="BC109" s="21"/>
    </row>
    <row r="110" spans="1:55" ht="20.100000000000001" hidden="1" customHeight="1" x14ac:dyDescent="0.3">
      <c r="A110" s="149" t="str">
        <f t="shared" si="22"/>
        <v>H</v>
      </c>
      <c r="B110" s="156" t="b">
        <f t="shared" si="28"/>
        <v>0</v>
      </c>
      <c r="C110" s="188" t="s">
        <v>386</v>
      </c>
      <c r="G110" s="226" t="str">
        <f>IF($AW110,INDEX('05_DPS_Input'!H$12:H$111,$AX110),"")</f>
        <v/>
      </c>
      <c r="H110" s="226" t="str">
        <f>IF($AW110,INDEX('05_DPS_Input'!I$12:I$111,$AX110),"")</f>
        <v/>
      </c>
      <c r="I110" s="228" t="str">
        <f>IF($AW110,INDEX('05_DPS_Input'!M$12:M$111,$AX110),"")</f>
        <v/>
      </c>
      <c r="J110" s="222"/>
      <c r="K110" s="223" t="str">
        <f t="shared" si="29"/>
        <v/>
      </c>
      <c r="L110" s="223" t="str">
        <f t="shared" si="29"/>
        <v/>
      </c>
      <c r="M110" s="223" t="str">
        <f t="shared" si="29"/>
        <v/>
      </c>
      <c r="N110" s="223" t="str">
        <f t="shared" si="29"/>
        <v/>
      </c>
      <c r="O110" s="223" t="str">
        <f t="shared" si="29"/>
        <v/>
      </c>
      <c r="P110" s="223" t="str">
        <f t="shared" si="29"/>
        <v/>
      </c>
      <c r="Q110" s="223" t="str">
        <f t="shared" si="29"/>
        <v/>
      </c>
      <c r="R110" s="223" t="str">
        <f t="shared" si="29"/>
        <v/>
      </c>
      <c r="S110" s="223" t="str">
        <f t="shared" si="29"/>
        <v/>
      </c>
      <c r="T110" s="223" t="str">
        <f t="shared" si="29"/>
        <v/>
      </c>
      <c r="U110" s="223" t="str">
        <f t="shared" si="26"/>
        <v/>
      </c>
      <c r="V110" s="223" t="str">
        <f t="shared" si="26"/>
        <v/>
      </c>
      <c r="W110" s="223" t="str">
        <f t="shared" si="26"/>
        <v/>
      </c>
      <c r="X110" s="223" t="str">
        <f t="shared" si="26"/>
        <v/>
      </c>
      <c r="Y110" s="223" t="str">
        <f t="shared" si="26"/>
        <v/>
      </c>
      <c r="Z110" s="223" t="str">
        <f t="shared" si="26"/>
        <v/>
      </c>
      <c r="AA110" s="223" t="str">
        <f t="shared" si="26"/>
        <v/>
      </c>
      <c r="AB110" s="223" t="str">
        <f t="shared" si="26"/>
        <v/>
      </c>
      <c r="AC110" s="223" t="str">
        <f t="shared" si="26"/>
        <v/>
      </c>
      <c r="AD110" s="223" t="str">
        <f t="shared" si="26"/>
        <v/>
      </c>
      <c r="AE110" s="223" t="str">
        <f t="shared" si="30"/>
        <v/>
      </c>
      <c r="AF110" s="223" t="str">
        <f t="shared" si="30"/>
        <v/>
      </c>
      <c r="AG110" s="223" t="str">
        <f t="shared" si="30"/>
        <v/>
      </c>
      <c r="AH110" s="223" t="str">
        <f t="shared" si="30"/>
        <v/>
      </c>
      <c r="AI110" s="223" t="str">
        <f t="shared" si="30"/>
        <v/>
      </c>
      <c r="AJ110" s="223" t="str">
        <f t="shared" si="30"/>
        <v/>
      </c>
      <c r="AK110" s="223" t="str">
        <f t="shared" si="30"/>
        <v/>
      </c>
      <c r="AL110" s="223" t="str">
        <f t="shared" si="30"/>
        <v/>
      </c>
      <c r="AM110" s="223" t="str">
        <f t="shared" si="30"/>
        <v/>
      </c>
      <c r="AN110" s="223" t="str">
        <f t="shared" si="30"/>
        <v/>
      </c>
      <c r="AO110" s="222"/>
      <c r="AP110" s="223" t="str">
        <f t="shared" si="31"/>
        <v/>
      </c>
      <c r="AQ110" s="222"/>
      <c r="AR110" s="223">
        <f t="shared" si="32"/>
        <v>0</v>
      </c>
      <c r="AS110" s="222"/>
      <c r="AT110" s="223" t="str">
        <f t="shared" si="33"/>
        <v/>
      </c>
      <c r="AV110" s="131">
        <v>71</v>
      </c>
      <c r="AW110" s="126" t="b">
        <f t="shared" si="27"/>
        <v>0</v>
      </c>
      <c r="AX110" s="214" t="str">
        <f>IF(AW110,MATCH(AV110,'05_DPS_Input'!$AK$12:$AK$111,0),"")</f>
        <v/>
      </c>
      <c r="AY110" s="131"/>
      <c r="AZ110" s="131"/>
      <c r="BC110" s="21"/>
    </row>
    <row r="111" spans="1:55" ht="20.100000000000001" hidden="1" customHeight="1" x14ac:dyDescent="0.3">
      <c r="A111" s="149" t="str">
        <f t="shared" si="22"/>
        <v>H</v>
      </c>
      <c r="B111" s="156" t="b">
        <f t="shared" si="28"/>
        <v>0</v>
      </c>
      <c r="C111" s="188" t="s">
        <v>386</v>
      </c>
      <c r="G111" s="226" t="str">
        <f>IF($AW111,INDEX('05_DPS_Input'!H$12:H$111,$AX111),"")</f>
        <v/>
      </c>
      <c r="H111" s="226" t="str">
        <f>IF($AW111,INDEX('05_DPS_Input'!I$12:I$111,$AX111),"")</f>
        <v/>
      </c>
      <c r="I111" s="228" t="str">
        <f>IF($AW111,INDEX('05_DPS_Input'!M$12:M$111,$AX111),"")</f>
        <v/>
      </c>
      <c r="J111" s="222"/>
      <c r="K111" s="223" t="str">
        <f t="shared" si="29"/>
        <v/>
      </c>
      <c r="L111" s="223" t="str">
        <f t="shared" si="29"/>
        <v/>
      </c>
      <c r="M111" s="223" t="str">
        <f t="shared" si="29"/>
        <v/>
      </c>
      <c r="N111" s="223" t="str">
        <f t="shared" si="29"/>
        <v/>
      </c>
      <c r="O111" s="223" t="str">
        <f t="shared" si="29"/>
        <v/>
      </c>
      <c r="P111" s="223" t="str">
        <f t="shared" si="29"/>
        <v/>
      </c>
      <c r="Q111" s="223" t="str">
        <f t="shared" si="29"/>
        <v/>
      </c>
      <c r="R111" s="223" t="str">
        <f t="shared" si="29"/>
        <v/>
      </c>
      <c r="S111" s="223" t="str">
        <f t="shared" si="29"/>
        <v/>
      </c>
      <c r="T111" s="223" t="str">
        <f t="shared" si="29"/>
        <v/>
      </c>
      <c r="U111" s="223" t="str">
        <f t="shared" si="26"/>
        <v/>
      </c>
      <c r="V111" s="223" t="str">
        <f t="shared" si="26"/>
        <v/>
      </c>
      <c r="W111" s="223" t="str">
        <f t="shared" si="26"/>
        <v/>
      </c>
      <c r="X111" s="223" t="str">
        <f t="shared" si="26"/>
        <v/>
      </c>
      <c r="Y111" s="223" t="str">
        <f t="shared" si="26"/>
        <v/>
      </c>
      <c r="Z111" s="223" t="str">
        <f t="shared" si="26"/>
        <v/>
      </c>
      <c r="AA111" s="223" t="str">
        <f t="shared" si="26"/>
        <v/>
      </c>
      <c r="AB111" s="223" t="str">
        <f t="shared" si="26"/>
        <v/>
      </c>
      <c r="AC111" s="223" t="str">
        <f t="shared" si="26"/>
        <v/>
      </c>
      <c r="AD111" s="223" t="str">
        <f t="shared" si="26"/>
        <v/>
      </c>
      <c r="AE111" s="223" t="str">
        <f t="shared" si="30"/>
        <v/>
      </c>
      <c r="AF111" s="223" t="str">
        <f t="shared" si="30"/>
        <v/>
      </c>
      <c r="AG111" s="223" t="str">
        <f t="shared" si="30"/>
        <v/>
      </c>
      <c r="AH111" s="223" t="str">
        <f t="shared" si="30"/>
        <v/>
      </c>
      <c r="AI111" s="223" t="str">
        <f t="shared" si="30"/>
        <v/>
      </c>
      <c r="AJ111" s="223" t="str">
        <f t="shared" si="30"/>
        <v/>
      </c>
      <c r="AK111" s="223" t="str">
        <f t="shared" si="30"/>
        <v/>
      </c>
      <c r="AL111" s="223" t="str">
        <f t="shared" si="30"/>
        <v/>
      </c>
      <c r="AM111" s="223" t="str">
        <f t="shared" si="30"/>
        <v/>
      </c>
      <c r="AN111" s="223" t="str">
        <f t="shared" si="30"/>
        <v/>
      </c>
      <c r="AO111" s="222"/>
      <c r="AP111" s="223" t="str">
        <f t="shared" si="31"/>
        <v/>
      </c>
      <c r="AQ111" s="222"/>
      <c r="AR111" s="223">
        <f t="shared" si="32"/>
        <v>0</v>
      </c>
      <c r="AS111" s="222"/>
      <c r="AT111" s="223" t="str">
        <f t="shared" si="33"/>
        <v/>
      </c>
      <c r="AV111" s="131">
        <v>72</v>
      </c>
      <c r="AW111" s="126" t="b">
        <f t="shared" si="27"/>
        <v>0</v>
      </c>
      <c r="AX111" s="214" t="str">
        <f>IF(AW111,MATCH(AV111,'05_DPS_Input'!$AK$12:$AK$111,0),"")</f>
        <v/>
      </c>
      <c r="AY111" s="131"/>
      <c r="AZ111" s="131"/>
      <c r="BC111" s="21"/>
    </row>
    <row r="112" spans="1:55" ht="20.100000000000001" hidden="1" customHeight="1" x14ac:dyDescent="0.3">
      <c r="A112" s="149" t="str">
        <f t="shared" si="22"/>
        <v>H</v>
      </c>
      <c r="B112" s="156" t="b">
        <f t="shared" si="28"/>
        <v>0</v>
      </c>
      <c r="C112" s="188" t="s">
        <v>386</v>
      </c>
      <c r="G112" s="226" t="str">
        <f>IF($AW112,INDEX('05_DPS_Input'!H$12:H$111,$AX112),"")</f>
        <v/>
      </c>
      <c r="H112" s="226" t="str">
        <f>IF($AW112,INDEX('05_DPS_Input'!I$12:I$111,$AX112),"")</f>
        <v/>
      </c>
      <c r="I112" s="228" t="str">
        <f>IF($AW112,INDEX('05_DPS_Input'!M$12:M$111,$AX112),"")</f>
        <v/>
      </c>
      <c r="J112" s="222"/>
      <c r="K112" s="223" t="str">
        <f t="shared" si="29"/>
        <v/>
      </c>
      <c r="L112" s="223" t="str">
        <f t="shared" si="29"/>
        <v/>
      </c>
      <c r="M112" s="223" t="str">
        <f t="shared" si="29"/>
        <v/>
      </c>
      <c r="N112" s="223" t="str">
        <f t="shared" si="29"/>
        <v/>
      </c>
      <c r="O112" s="223" t="str">
        <f t="shared" si="29"/>
        <v/>
      </c>
      <c r="P112" s="223" t="str">
        <f t="shared" si="29"/>
        <v/>
      </c>
      <c r="Q112" s="223" t="str">
        <f t="shared" si="29"/>
        <v/>
      </c>
      <c r="R112" s="223" t="str">
        <f t="shared" si="29"/>
        <v/>
      </c>
      <c r="S112" s="223" t="str">
        <f t="shared" si="29"/>
        <v/>
      </c>
      <c r="T112" s="223" t="str">
        <f t="shared" si="29"/>
        <v/>
      </c>
      <c r="U112" s="223" t="str">
        <f t="shared" si="26"/>
        <v/>
      </c>
      <c r="V112" s="223" t="str">
        <f t="shared" si="26"/>
        <v/>
      </c>
      <c r="W112" s="223" t="str">
        <f t="shared" si="26"/>
        <v/>
      </c>
      <c r="X112" s="223" t="str">
        <f t="shared" si="26"/>
        <v/>
      </c>
      <c r="Y112" s="223" t="str">
        <f t="shared" si="26"/>
        <v/>
      </c>
      <c r="Z112" s="223" t="str">
        <f t="shared" si="26"/>
        <v/>
      </c>
      <c r="AA112" s="223" t="str">
        <f t="shared" si="26"/>
        <v/>
      </c>
      <c r="AB112" s="223" t="str">
        <f t="shared" si="26"/>
        <v/>
      </c>
      <c r="AC112" s="223" t="str">
        <f t="shared" si="26"/>
        <v/>
      </c>
      <c r="AD112" s="223" t="str">
        <f t="shared" si="26"/>
        <v/>
      </c>
      <c r="AE112" s="223" t="str">
        <f t="shared" si="30"/>
        <v/>
      </c>
      <c r="AF112" s="223" t="str">
        <f t="shared" si="30"/>
        <v/>
      </c>
      <c r="AG112" s="223" t="str">
        <f t="shared" si="30"/>
        <v/>
      </c>
      <c r="AH112" s="223" t="str">
        <f t="shared" si="30"/>
        <v/>
      </c>
      <c r="AI112" s="223" t="str">
        <f t="shared" si="30"/>
        <v/>
      </c>
      <c r="AJ112" s="223" t="str">
        <f t="shared" si="30"/>
        <v/>
      </c>
      <c r="AK112" s="223" t="str">
        <f t="shared" si="30"/>
        <v/>
      </c>
      <c r="AL112" s="223" t="str">
        <f t="shared" si="30"/>
        <v/>
      </c>
      <c r="AM112" s="223" t="str">
        <f t="shared" si="30"/>
        <v/>
      </c>
      <c r="AN112" s="223" t="str">
        <f t="shared" si="30"/>
        <v/>
      </c>
      <c r="AO112" s="222"/>
      <c r="AP112" s="223" t="str">
        <f t="shared" si="31"/>
        <v/>
      </c>
      <c r="AQ112" s="222"/>
      <c r="AR112" s="223">
        <f t="shared" si="32"/>
        <v>0</v>
      </c>
      <c r="AS112" s="222"/>
      <c r="AT112" s="223" t="str">
        <f t="shared" si="33"/>
        <v/>
      </c>
      <c r="AV112" s="131">
        <v>73</v>
      </c>
      <c r="AW112" s="126" t="b">
        <f t="shared" si="27"/>
        <v>0</v>
      </c>
      <c r="AX112" s="214" t="str">
        <f>IF(AW112,MATCH(AV112,'05_DPS_Input'!$AK$12:$AK$111,0),"")</f>
        <v/>
      </c>
      <c r="AY112" s="131"/>
      <c r="AZ112" s="131"/>
      <c r="BC112" s="21"/>
    </row>
    <row r="113" spans="1:55" ht="20.100000000000001" hidden="1" customHeight="1" x14ac:dyDescent="0.3">
      <c r="A113" s="149" t="str">
        <f t="shared" si="22"/>
        <v>H</v>
      </c>
      <c r="B113" s="156" t="b">
        <f t="shared" si="28"/>
        <v>0</v>
      </c>
      <c r="C113" s="188" t="s">
        <v>386</v>
      </c>
      <c r="G113" s="226" t="str">
        <f>IF($AW113,INDEX('05_DPS_Input'!H$12:H$111,$AX113),"")</f>
        <v/>
      </c>
      <c r="H113" s="226" t="str">
        <f>IF($AW113,INDEX('05_DPS_Input'!I$12:I$111,$AX113),"")</f>
        <v/>
      </c>
      <c r="I113" s="228" t="str">
        <f>IF($AW113,INDEX('05_DPS_Input'!M$12:M$111,$AX113),"")</f>
        <v/>
      </c>
      <c r="J113" s="222"/>
      <c r="K113" s="223" t="str">
        <f t="shared" si="29"/>
        <v/>
      </c>
      <c r="L113" s="223" t="str">
        <f t="shared" si="29"/>
        <v/>
      </c>
      <c r="M113" s="223" t="str">
        <f t="shared" si="29"/>
        <v/>
      </c>
      <c r="N113" s="223" t="str">
        <f t="shared" si="29"/>
        <v/>
      </c>
      <c r="O113" s="223" t="str">
        <f t="shared" si="29"/>
        <v/>
      </c>
      <c r="P113" s="223" t="str">
        <f t="shared" si="29"/>
        <v/>
      </c>
      <c r="Q113" s="223" t="str">
        <f t="shared" si="29"/>
        <v/>
      </c>
      <c r="R113" s="223" t="str">
        <f t="shared" si="29"/>
        <v/>
      </c>
      <c r="S113" s="223" t="str">
        <f t="shared" si="29"/>
        <v/>
      </c>
      <c r="T113" s="223" t="str">
        <f t="shared" si="29"/>
        <v/>
      </c>
      <c r="U113" s="223" t="str">
        <f t="shared" si="26"/>
        <v/>
      </c>
      <c r="V113" s="223" t="str">
        <f t="shared" si="26"/>
        <v/>
      </c>
      <c r="W113" s="223" t="str">
        <f t="shared" si="26"/>
        <v/>
      </c>
      <c r="X113" s="223" t="str">
        <f t="shared" si="26"/>
        <v/>
      </c>
      <c r="Y113" s="223" t="str">
        <f t="shared" si="26"/>
        <v/>
      </c>
      <c r="Z113" s="223" t="str">
        <f t="shared" si="26"/>
        <v/>
      </c>
      <c r="AA113" s="223" t="str">
        <f t="shared" si="26"/>
        <v/>
      </c>
      <c r="AB113" s="223" t="str">
        <f t="shared" si="26"/>
        <v/>
      </c>
      <c r="AC113" s="223" t="str">
        <f t="shared" si="26"/>
        <v/>
      </c>
      <c r="AD113" s="223" t="str">
        <f t="shared" si="26"/>
        <v/>
      </c>
      <c r="AE113" s="223" t="str">
        <f t="shared" si="30"/>
        <v/>
      </c>
      <c r="AF113" s="223" t="str">
        <f t="shared" si="30"/>
        <v/>
      </c>
      <c r="AG113" s="223" t="str">
        <f t="shared" si="30"/>
        <v/>
      </c>
      <c r="AH113" s="223" t="str">
        <f t="shared" si="30"/>
        <v/>
      </c>
      <c r="AI113" s="223" t="str">
        <f t="shared" si="30"/>
        <v/>
      </c>
      <c r="AJ113" s="223" t="str">
        <f t="shared" si="30"/>
        <v/>
      </c>
      <c r="AK113" s="223" t="str">
        <f t="shared" si="30"/>
        <v/>
      </c>
      <c r="AL113" s="223" t="str">
        <f t="shared" si="30"/>
        <v/>
      </c>
      <c r="AM113" s="223" t="str">
        <f t="shared" si="30"/>
        <v/>
      </c>
      <c r="AN113" s="223" t="str">
        <f t="shared" si="30"/>
        <v/>
      </c>
      <c r="AO113" s="222"/>
      <c r="AP113" s="223" t="str">
        <f t="shared" si="31"/>
        <v/>
      </c>
      <c r="AQ113" s="222"/>
      <c r="AR113" s="223">
        <f t="shared" si="32"/>
        <v>0</v>
      </c>
      <c r="AS113" s="222"/>
      <c r="AT113" s="223" t="str">
        <f t="shared" si="33"/>
        <v/>
      </c>
      <c r="AV113" s="131">
        <v>74</v>
      </c>
      <c r="AW113" s="126" t="b">
        <f t="shared" si="27"/>
        <v>0</v>
      </c>
      <c r="AX113" s="214" t="str">
        <f>IF(AW113,MATCH(AV113,'05_DPS_Input'!$AK$12:$AK$111,0),"")</f>
        <v/>
      </c>
      <c r="AY113" s="131"/>
      <c r="AZ113" s="131"/>
      <c r="BC113" s="21"/>
    </row>
    <row r="114" spans="1:55" ht="20.100000000000001" hidden="1" customHeight="1" x14ac:dyDescent="0.3">
      <c r="A114" s="149" t="str">
        <f t="shared" si="22"/>
        <v>H</v>
      </c>
      <c r="B114" s="156" t="b">
        <f t="shared" si="28"/>
        <v>0</v>
      </c>
      <c r="C114" s="188" t="s">
        <v>386</v>
      </c>
      <c r="G114" s="226" t="str">
        <f>IF($AW114,INDEX('05_DPS_Input'!H$12:H$111,$AX114),"")</f>
        <v/>
      </c>
      <c r="H114" s="226" t="str">
        <f>IF($AW114,INDEX('05_DPS_Input'!I$12:I$111,$AX114),"")</f>
        <v/>
      </c>
      <c r="I114" s="228" t="str">
        <f>IF($AW114,INDEX('05_DPS_Input'!M$12:M$111,$AX114),"")</f>
        <v/>
      </c>
      <c r="J114" s="222"/>
      <c r="K114" s="223" t="str">
        <f t="shared" si="29"/>
        <v/>
      </c>
      <c r="L114" s="223" t="str">
        <f t="shared" si="29"/>
        <v/>
      </c>
      <c r="M114" s="223" t="str">
        <f t="shared" si="29"/>
        <v/>
      </c>
      <c r="N114" s="223" t="str">
        <f t="shared" si="29"/>
        <v/>
      </c>
      <c r="O114" s="223" t="str">
        <f t="shared" si="29"/>
        <v/>
      </c>
      <c r="P114" s="223" t="str">
        <f t="shared" si="29"/>
        <v/>
      </c>
      <c r="Q114" s="223" t="str">
        <f t="shared" si="29"/>
        <v/>
      </c>
      <c r="R114" s="223" t="str">
        <f t="shared" si="29"/>
        <v/>
      </c>
      <c r="S114" s="223" t="str">
        <f t="shared" si="29"/>
        <v/>
      </c>
      <c r="T114" s="223" t="str">
        <f t="shared" si="29"/>
        <v/>
      </c>
      <c r="U114" s="223" t="str">
        <f t="shared" si="26"/>
        <v/>
      </c>
      <c r="V114" s="223" t="str">
        <f t="shared" si="26"/>
        <v/>
      </c>
      <c r="W114" s="223" t="str">
        <f t="shared" si="26"/>
        <v/>
      </c>
      <c r="X114" s="223" t="str">
        <f t="shared" si="26"/>
        <v/>
      </c>
      <c r="Y114" s="223" t="str">
        <f t="shared" si="26"/>
        <v/>
      </c>
      <c r="Z114" s="223" t="str">
        <f t="shared" si="26"/>
        <v/>
      </c>
      <c r="AA114" s="223" t="str">
        <f t="shared" si="26"/>
        <v/>
      </c>
      <c r="AB114" s="223" t="str">
        <f t="shared" si="26"/>
        <v/>
      </c>
      <c r="AC114" s="223" t="str">
        <f t="shared" si="26"/>
        <v/>
      </c>
      <c r="AD114" s="223" t="str">
        <f t="shared" si="26"/>
        <v/>
      </c>
      <c r="AE114" s="223" t="str">
        <f t="shared" si="30"/>
        <v/>
      </c>
      <c r="AF114" s="223" t="str">
        <f t="shared" si="30"/>
        <v/>
      </c>
      <c r="AG114" s="223" t="str">
        <f t="shared" si="30"/>
        <v/>
      </c>
      <c r="AH114" s="223" t="str">
        <f t="shared" si="30"/>
        <v/>
      </c>
      <c r="AI114" s="223" t="str">
        <f t="shared" si="30"/>
        <v/>
      </c>
      <c r="AJ114" s="223" t="str">
        <f t="shared" si="30"/>
        <v/>
      </c>
      <c r="AK114" s="223" t="str">
        <f t="shared" si="30"/>
        <v/>
      </c>
      <c r="AL114" s="223" t="str">
        <f t="shared" si="30"/>
        <v/>
      </c>
      <c r="AM114" s="223" t="str">
        <f t="shared" si="30"/>
        <v/>
      </c>
      <c r="AN114" s="223" t="str">
        <f t="shared" si="30"/>
        <v/>
      </c>
      <c r="AO114" s="222"/>
      <c r="AP114" s="223" t="str">
        <f t="shared" si="31"/>
        <v/>
      </c>
      <c r="AQ114" s="222"/>
      <c r="AR114" s="223">
        <f t="shared" si="32"/>
        <v>0</v>
      </c>
      <c r="AS114" s="222"/>
      <c r="AT114" s="223" t="str">
        <f t="shared" si="33"/>
        <v/>
      </c>
      <c r="AV114" s="131">
        <v>75</v>
      </c>
      <c r="AW114" s="126" t="b">
        <f t="shared" si="27"/>
        <v>0</v>
      </c>
      <c r="AX114" s="214" t="str">
        <f>IF(AW114,MATCH(AV114,'05_DPS_Input'!$AK$12:$AK$111,0),"")</f>
        <v/>
      </c>
      <c r="AY114" s="131"/>
      <c r="AZ114" s="131"/>
      <c r="BC114" s="21"/>
    </row>
    <row r="115" spans="1:55" ht="20.100000000000001" hidden="1" customHeight="1" x14ac:dyDescent="0.3">
      <c r="A115" s="149" t="str">
        <f t="shared" si="22"/>
        <v>H</v>
      </c>
      <c r="B115" s="156" t="b">
        <f t="shared" si="28"/>
        <v>0</v>
      </c>
      <c r="C115" s="188" t="s">
        <v>386</v>
      </c>
      <c r="G115" s="226" t="str">
        <f>IF($AW115,INDEX('05_DPS_Input'!H$12:H$111,$AX115),"")</f>
        <v/>
      </c>
      <c r="H115" s="226" t="str">
        <f>IF($AW115,INDEX('05_DPS_Input'!I$12:I$111,$AX115),"")</f>
        <v/>
      </c>
      <c r="I115" s="228" t="str">
        <f>IF($AW115,INDEX('05_DPS_Input'!M$12:M$111,$AX115),"")</f>
        <v/>
      </c>
      <c r="J115" s="222"/>
      <c r="K115" s="223" t="str">
        <f t="shared" si="29"/>
        <v/>
      </c>
      <c r="L115" s="223" t="str">
        <f t="shared" si="29"/>
        <v/>
      </c>
      <c r="M115" s="223" t="str">
        <f t="shared" si="29"/>
        <v/>
      </c>
      <c r="N115" s="223" t="str">
        <f t="shared" si="29"/>
        <v/>
      </c>
      <c r="O115" s="223" t="str">
        <f t="shared" si="29"/>
        <v/>
      </c>
      <c r="P115" s="223" t="str">
        <f t="shared" si="29"/>
        <v/>
      </c>
      <c r="Q115" s="223" t="str">
        <f t="shared" si="29"/>
        <v/>
      </c>
      <c r="R115" s="223" t="str">
        <f t="shared" si="29"/>
        <v/>
      </c>
      <c r="S115" s="223" t="str">
        <f t="shared" si="29"/>
        <v/>
      </c>
      <c r="T115" s="223" t="str">
        <f t="shared" si="29"/>
        <v/>
      </c>
      <c r="U115" s="223" t="str">
        <f t="shared" si="26"/>
        <v/>
      </c>
      <c r="V115" s="223" t="str">
        <f t="shared" si="26"/>
        <v/>
      </c>
      <c r="W115" s="223" t="str">
        <f t="shared" si="26"/>
        <v/>
      </c>
      <c r="X115" s="223" t="str">
        <f t="shared" si="26"/>
        <v/>
      </c>
      <c r="Y115" s="223" t="str">
        <f t="shared" si="26"/>
        <v/>
      </c>
      <c r="Z115" s="223" t="str">
        <f t="shared" si="26"/>
        <v/>
      </c>
      <c r="AA115" s="223" t="str">
        <f t="shared" si="26"/>
        <v/>
      </c>
      <c r="AB115" s="223" t="str">
        <f t="shared" si="26"/>
        <v/>
      </c>
      <c r="AC115" s="223" t="str">
        <f t="shared" si="26"/>
        <v/>
      </c>
      <c r="AD115" s="223" t="str">
        <f t="shared" si="26"/>
        <v/>
      </c>
      <c r="AE115" s="223" t="str">
        <f t="shared" si="30"/>
        <v/>
      </c>
      <c r="AF115" s="223" t="str">
        <f t="shared" si="30"/>
        <v/>
      </c>
      <c r="AG115" s="223" t="str">
        <f t="shared" si="30"/>
        <v/>
      </c>
      <c r="AH115" s="223" t="str">
        <f t="shared" si="30"/>
        <v/>
      </c>
      <c r="AI115" s="223" t="str">
        <f t="shared" si="30"/>
        <v/>
      </c>
      <c r="AJ115" s="223" t="str">
        <f t="shared" si="30"/>
        <v/>
      </c>
      <c r="AK115" s="223" t="str">
        <f t="shared" si="30"/>
        <v/>
      </c>
      <c r="AL115" s="223" t="str">
        <f t="shared" si="30"/>
        <v/>
      </c>
      <c r="AM115" s="223" t="str">
        <f t="shared" si="30"/>
        <v/>
      </c>
      <c r="AN115" s="223" t="str">
        <f t="shared" si="30"/>
        <v/>
      </c>
      <c r="AO115" s="222"/>
      <c r="AP115" s="223" t="str">
        <f t="shared" si="31"/>
        <v/>
      </c>
      <c r="AQ115" s="222"/>
      <c r="AR115" s="223">
        <f t="shared" si="32"/>
        <v>0</v>
      </c>
      <c r="AS115" s="222"/>
      <c r="AT115" s="223" t="str">
        <f t="shared" si="33"/>
        <v/>
      </c>
      <c r="AV115" s="131">
        <v>76</v>
      </c>
      <c r="AW115" s="126" t="b">
        <f t="shared" si="27"/>
        <v>0</v>
      </c>
      <c r="AX115" s="214" t="str">
        <f>IF(AW115,MATCH(AV115,'05_DPS_Input'!$AK$12:$AK$111,0),"")</f>
        <v/>
      </c>
      <c r="AY115" s="131"/>
      <c r="AZ115" s="131"/>
      <c r="BC115" s="21"/>
    </row>
    <row r="116" spans="1:55" ht="20.100000000000001" hidden="1" customHeight="1" x14ac:dyDescent="0.3">
      <c r="A116" s="149" t="str">
        <f t="shared" si="22"/>
        <v>H</v>
      </c>
      <c r="B116" s="156" t="b">
        <f t="shared" si="28"/>
        <v>0</v>
      </c>
      <c r="C116" s="188" t="s">
        <v>386</v>
      </c>
      <c r="G116" s="226" t="str">
        <f>IF($AW116,INDEX('05_DPS_Input'!H$12:H$111,$AX116),"")</f>
        <v/>
      </c>
      <c r="H116" s="226" t="str">
        <f>IF($AW116,INDEX('05_DPS_Input'!I$12:I$111,$AX116),"")</f>
        <v/>
      </c>
      <c r="I116" s="228" t="str">
        <f>IF($AW116,INDEX('05_DPS_Input'!M$12:M$111,$AX116),"")</f>
        <v/>
      </c>
      <c r="J116" s="222"/>
      <c r="K116" s="223" t="str">
        <f t="shared" si="29"/>
        <v/>
      </c>
      <c r="L116" s="223" t="str">
        <f t="shared" si="29"/>
        <v/>
      </c>
      <c r="M116" s="223" t="str">
        <f t="shared" si="29"/>
        <v/>
      </c>
      <c r="N116" s="223" t="str">
        <f t="shared" si="29"/>
        <v/>
      </c>
      <c r="O116" s="223" t="str">
        <f t="shared" si="29"/>
        <v/>
      </c>
      <c r="P116" s="223" t="str">
        <f t="shared" si="29"/>
        <v/>
      </c>
      <c r="Q116" s="223" t="str">
        <f t="shared" si="29"/>
        <v/>
      </c>
      <c r="R116" s="223" t="str">
        <f t="shared" si="29"/>
        <v/>
      </c>
      <c r="S116" s="223" t="str">
        <f t="shared" si="29"/>
        <v/>
      </c>
      <c r="T116" s="223" t="str">
        <f t="shared" si="29"/>
        <v/>
      </c>
      <c r="U116" s="223" t="str">
        <f t="shared" si="26"/>
        <v/>
      </c>
      <c r="V116" s="223" t="str">
        <f t="shared" si="26"/>
        <v/>
      </c>
      <c r="W116" s="223" t="str">
        <f t="shared" si="26"/>
        <v/>
      </c>
      <c r="X116" s="223" t="str">
        <f t="shared" si="26"/>
        <v/>
      </c>
      <c r="Y116" s="223" t="str">
        <f t="shared" si="26"/>
        <v/>
      </c>
      <c r="Z116" s="223" t="str">
        <f t="shared" si="26"/>
        <v/>
      </c>
      <c r="AA116" s="223" t="str">
        <f t="shared" si="26"/>
        <v/>
      </c>
      <c r="AB116" s="223" t="str">
        <f t="shared" si="26"/>
        <v/>
      </c>
      <c r="AC116" s="223" t="str">
        <f t="shared" si="26"/>
        <v/>
      </c>
      <c r="AD116" s="223" t="str">
        <f t="shared" si="26"/>
        <v/>
      </c>
      <c r="AE116" s="223" t="str">
        <f t="shared" si="30"/>
        <v/>
      </c>
      <c r="AF116" s="223" t="str">
        <f t="shared" si="30"/>
        <v/>
      </c>
      <c r="AG116" s="223" t="str">
        <f t="shared" si="30"/>
        <v/>
      </c>
      <c r="AH116" s="223" t="str">
        <f t="shared" si="30"/>
        <v/>
      </c>
      <c r="AI116" s="223" t="str">
        <f t="shared" si="30"/>
        <v/>
      </c>
      <c r="AJ116" s="223" t="str">
        <f t="shared" si="30"/>
        <v/>
      </c>
      <c r="AK116" s="223" t="str">
        <f t="shared" si="30"/>
        <v/>
      </c>
      <c r="AL116" s="223" t="str">
        <f t="shared" si="30"/>
        <v/>
      </c>
      <c r="AM116" s="223" t="str">
        <f t="shared" si="30"/>
        <v/>
      </c>
      <c r="AN116" s="223" t="str">
        <f t="shared" si="30"/>
        <v/>
      </c>
      <c r="AO116" s="222"/>
      <c r="AP116" s="223" t="str">
        <f t="shared" si="31"/>
        <v/>
      </c>
      <c r="AQ116" s="222"/>
      <c r="AR116" s="223">
        <f t="shared" si="32"/>
        <v>0</v>
      </c>
      <c r="AS116" s="222"/>
      <c r="AT116" s="223" t="str">
        <f t="shared" si="33"/>
        <v/>
      </c>
      <c r="AV116" s="131">
        <v>77</v>
      </c>
      <c r="AW116" s="126" t="b">
        <f t="shared" si="27"/>
        <v>0</v>
      </c>
      <c r="AX116" s="214" t="str">
        <f>IF(AW116,MATCH(AV116,'05_DPS_Input'!$AK$12:$AK$111,0),"")</f>
        <v/>
      </c>
      <c r="AY116" s="131"/>
      <c r="AZ116" s="131"/>
      <c r="BC116" s="21"/>
    </row>
    <row r="117" spans="1:55" ht="20.100000000000001" hidden="1" customHeight="1" x14ac:dyDescent="0.3">
      <c r="A117" s="149" t="str">
        <f t="shared" si="22"/>
        <v>H</v>
      </c>
      <c r="B117" s="156" t="b">
        <f t="shared" si="28"/>
        <v>0</v>
      </c>
      <c r="C117" s="188" t="s">
        <v>386</v>
      </c>
      <c r="G117" s="226" t="str">
        <f>IF($AW117,INDEX('05_DPS_Input'!H$12:H$111,$AX117),"")</f>
        <v/>
      </c>
      <c r="H117" s="226" t="str">
        <f>IF($AW117,INDEX('05_DPS_Input'!I$12:I$111,$AX117),"")</f>
        <v/>
      </c>
      <c r="I117" s="228" t="str">
        <f>IF($AW117,INDEX('05_DPS_Input'!M$12:M$111,$AX117),"")</f>
        <v/>
      </c>
      <c r="J117" s="222"/>
      <c r="K117" s="223" t="str">
        <f t="shared" si="29"/>
        <v/>
      </c>
      <c r="L117" s="223" t="str">
        <f t="shared" si="29"/>
        <v/>
      </c>
      <c r="M117" s="223" t="str">
        <f t="shared" si="29"/>
        <v/>
      </c>
      <c r="N117" s="223" t="str">
        <f t="shared" si="29"/>
        <v/>
      </c>
      <c r="O117" s="223" t="str">
        <f t="shared" si="29"/>
        <v/>
      </c>
      <c r="P117" s="223" t="str">
        <f t="shared" si="29"/>
        <v/>
      </c>
      <c r="Q117" s="223" t="str">
        <f t="shared" si="29"/>
        <v/>
      </c>
      <c r="R117" s="223" t="str">
        <f t="shared" si="29"/>
        <v/>
      </c>
      <c r="S117" s="223" t="str">
        <f t="shared" si="29"/>
        <v/>
      </c>
      <c r="T117" s="223" t="str">
        <f t="shared" si="29"/>
        <v/>
      </c>
      <c r="U117" s="223" t="str">
        <f t="shared" si="26"/>
        <v/>
      </c>
      <c r="V117" s="223" t="str">
        <f t="shared" si="26"/>
        <v/>
      </c>
      <c r="W117" s="223" t="str">
        <f t="shared" si="26"/>
        <v/>
      </c>
      <c r="X117" s="223" t="str">
        <f t="shared" si="26"/>
        <v/>
      </c>
      <c r="Y117" s="223" t="str">
        <f t="shared" si="26"/>
        <v/>
      </c>
      <c r="Z117" s="223" t="str">
        <f t="shared" si="26"/>
        <v/>
      </c>
      <c r="AA117" s="223" t="str">
        <f t="shared" si="26"/>
        <v/>
      </c>
      <c r="AB117" s="223" t="str">
        <f t="shared" si="26"/>
        <v/>
      </c>
      <c r="AC117" s="223" t="str">
        <f t="shared" si="26"/>
        <v/>
      </c>
      <c r="AD117" s="223" t="str">
        <f t="shared" si="26"/>
        <v/>
      </c>
      <c r="AE117" s="223" t="str">
        <f t="shared" si="30"/>
        <v/>
      </c>
      <c r="AF117" s="223" t="str">
        <f t="shared" si="30"/>
        <v/>
      </c>
      <c r="AG117" s="223" t="str">
        <f t="shared" si="30"/>
        <v/>
      </c>
      <c r="AH117" s="223" t="str">
        <f t="shared" si="30"/>
        <v/>
      </c>
      <c r="AI117" s="223" t="str">
        <f t="shared" si="30"/>
        <v/>
      </c>
      <c r="AJ117" s="223" t="str">
        <f t="shared" si="30"/>
        <v/>
      </c>
      <c r="AK117" s="223" t="str">
        <f t="shared" si="30"/>
        <v/>
      </c>
      <c r="AL117" s="223" t="str">
        <f t="shared" si="30"/>
        <v/>
      </c>
      <c r="AM117" s="223" t="str">
        <f t="shared" si="30"/>
        <v/>
      </c>
      <c r="AN117" s="223" t="str">
        <f t="shared" si="30"/>
        <v/>
      </c>
      <c r="AO117" s="222"/>
      <c r="AP117" s="223" t="str">
        <f t="shared" si="31"/>
        <v/>
      </c>
      <c r="AQ117" s="222"/>
      <c r="AR117" s="223">
        <f t="shared" si="32"/>
        <v>0</v>
      </c>
      <c r="AS117" s="222"/>
      <c r="AT117" s="223" t="str">
        <f t="shared" si="33"/>
        <v/>
      </c>
      <c r="AV117" s="131">
        <v>78</v>
      </c>
      <c r="AW117" s="126" t="b">
        <f t="shared" si="27"/>
        <v>0</v>
      </c>
      <c r="AX117" s="214" t="str">
        <f>IF(AW117,MATCH(AV117,'05_DPS_Input'!$AK$12:$AK$111,0),"")</f>
        <v/>
      </c>
      <c r="AY117" s="131"/>
      <c r="AZ117" s="131"/>
      <c r="BC117" s="21"/>
    </row>
    <row r="118" spans="1:55" ht="20.100000000000001" hidden="1" customHeight="1" x14ac:dyDescent="0.3">
      <c r="A118" s="149" t="str">
        <f t="shared" si="22"/>
        <v>H</v>
      </c>
      <c r="B118" s="156" t="b">
        <f t="shared" si="28"/>
        <v>0</v>
      </c>
      <c r="C118" s="188" t="s">
        <v>386</v>
      </c>
      <c r="G118" s="226" t="str">
        <f>IF($AW118,INDEX('05_DPS_Input'!H$12:H$111,$AX118),"")</f>
        <v/>
      </c>
      <c r="H118" s="226" t="str">
        <f>IF($AW118,INDEX('05_DPS_Input'!I$12:I$111,$AX118),"")</f>
        <v/>
      </c>
      <c r="I118" s="228" t="str">
        <f>IF($AW118,INDEX('05_DPS_Input'!M$12:M$111,$AX118),"")</f>
        <v/>
      </c>
      <c r="J118" s="222"/>
      <c r="K118" s="223" t="str">
        <f t="shared" si="29"/>
        <v/>
      </c>
      <c r="L118" s="223" t="str">
        <f t="shared" si="29"/>
        <v/>
      </c>
      <c r="M118" s="223" t="str">
        <f t="shared" si="29"/>
        <v/>
      </c>
      <c r="N118" s="223" t="str">
        <f t="shared" si="29"/>
        <v/>
      </c>
      <c r="O118" s="223" t="str">
        <f t="shared" si="29"/>
        <v/>
      </c>
      <c r="P118" s="223" t="str">
        <f t="shared" si="29"/>
        <v/>
      </c>
      <c r="Q118" s="223" t="str">
        <f t="shared" si="29"/>
        <v/>
      </c>
      <c r="R118" s="223" t="str">
        <f t="shared" si="29"/>
        <v/>
      </c>
      <c r="S118" s="223" t="str">
        <f t="shared" si="29"/>
        <v/>
      </c>
      <c r="T118" s="223" t="str">
        <f t="shared" si="29"/>
        <v/>
      </c>
      <c r="U118" s="223" t="str">
        <f t="shared" si="26"/>
        <v/>
      </c>
      <c r="V118" s="223" t="str">
        <f t="shared" si="26"/>
        <v/>
      </c>
      <c r="W118" s="223" t="str">
        <f t="shared" si="26"/>
        <v/>
      </c>
      <c r="X118" s="223" t="str">
        <f t="shared" si="26"/>
        <v/>
      </c>
      <c r="Y118" s="223" t="str">
        <f t="shared" si="26"/>
        <v/>
      </c>
      <c r="Z118" s="223" t="str">
        <f t="shared" si="26"/>
        <v/>
      </c>
      <c r="AA118" s="223" t="str">
        <f t="shared" si="26"/>
        <v/>
      </c>
      <c r="AB118" s="223" t="str">
        <f t="shared" si="26"/>
        <v/>
      </c>
      <c r="AC118" s="223" t="str">
        <f t="shared" si="26"/>
        <v/>
      </c>
      <c r="AD118" s="223" t="str">
        <f t="shared" si="26"/>
        <v/>
      </c>
      <c r="AE118" s="223" t="str">
        <f t="shared" si="30"/>
        <v/>
      </c>
      <c r="AF118" s="223" t="str">
        <f t="shared" si="30"/>
        <v/>
      </c>
      <c r="AG118" s="223" t="str">
        <f t="shared" si="30"/>
        <v/>
      </c>
      <c r="AH118" s="223" t="str">
        <f t="shared" si="30"/>
        <v/>
      </c>
      <c r="AI118" s="223" t="str">
        <f t="shared" si="30"/>
        <v/>
      </c>
      <c r="AJ118" s="223" t="str">
        <f t="shared" si="30"/>
        <v/>
      </c>
      <c r="AK118" s="223" t="str">
        <f t="shared" si="30"/>
        <v/>
      </c>
      <c r="AL118" s="223" t="str">
        <f t="shared" si="30"/>
        <v/>
      </c>
      <c r="AM118" s="223" t="str">
        <f t="shared" si="30"/>
        <v/>
      </c>
      <c r="AN118" s="223" t="str">
        <f t="shared" si="30"/>
        <v/>
      </c>
      <c r="AO118" s="222"/>
      <c r="AP118" s="223" t="str">
        <f t="shared" si="31"/>
        <v/>
      </c>
      <c r="AQ118" s="222"/>
      <c r="AR118" s="223">
        <f t="shared" si="32"/>
        <v>0</v>
      </c>
      <c r="AS118" s="222"/>
      <c r="AT118" s="223" t="str">
        <f t="shared" si="33"/>
        <v/>
      </c>
      <c r="AV118" s="131">
        <v>79</v>
      </c>
      <c r="AW118" s="126" t="b">
        <f t="shared" si="27"/>
        <v>0</v>
      </c>
      <c r="AX118" s="214" t="str">
        <f>IF(AW118,MATCH(AV118,'05_DPS_Input'!$AK$12:$AK$111,0),"")</f>
        <v/>
      </c>
      <c r="AY118" s="131"/>
      <c r="AZ118" s="131"/>
      <c r="BC118" s="21"/>
    </row>
    <row r="119" spans="1:55" ht="20.100000000000001" hidden="1" customHeight="1" x14ac:dyDescent="0.3">
      <c r="A119" s="149" t="str">
        <f t="shared" si="22"/>
        <v>H</v>
      </c>
      <c r="B119" s="156" t="b">
        <f t="shared" si="28"/>
        <v>0</v>
      </c>
      <c r="C119" s="188" t="s">
        <v>386</v>
      </c>
      <c r="G119" s="226" t="str">
        <f>IF($AW119,INDEX('05_DPS_Input'!H$12:H$111,$AX119),"")</f>
        <v/>
      </c>
      <c r="H119" s="226" t="str">
        <f>IF($AW119,INDEX('05_DPS_Input'!I$12:I$111,$AX119),"")</f>
        <v/>
      </c>
      <c r="I119" s="228" t="str">
        <f>IF($AW119,INDEX('05_DPS_Input'!M$12:M$111,$AX119),"")</f>
        <v/>
      </c>
      <c r="J119" s="222"/>
      <c r="K119" s="223" t="str">
        <f t="shared" si="29"/>
        <v/>
      </c>
      <c r="L119" s="223" t="str">
        <f t="shared" si="29"/>
        <v/>
      </c>
      <c r="M119" s="223" t="str">
        <f t="shared" si="29"/>
        <v/>
      </c>
      <c r="N119" s="223" t="str">
        <f t="shared" si="29"/>
        <v/>
      </c>
      <c r="O119" s="223" t="str">
        <f t="shared" si="29"/>
        <v/>
      </c>
      <c r="P119" s="223" t="str">
        <f t="shared" si="29"/>
        <v/>
      </c>
      <c r="Q119" s="223" t="str">
        <f t="shared" si="29"/>
        <v/>
      </c>
      <c r="R119" s="223" t="str">
        <f t="shared" si="29"/>
        <v/>
      </c>
      <c r="S119" s="223" t="str">
        <f t="shared" si="29"/>
        <v/>
      </c>
      <c r="T119" s="223" t="str">
        <f t="shared" si="29"/>
        <v/>
      </c>
      <c r="U119" s="223" t="str">
        <f t="shared" si="26"/>
        <v/>
      </c>
      <c r="V119" s="223" t="str">
        <f t="shared" si="26"/>
        <v/>
      </c>
      <c r="W119" s="223" t="str">
        <f t="shared" si="26"/>
        <v/>
      </c>
      <c r="X119" s="223" t="str">
        <f t="shared" si="26"/>
        <v/>
      </c>
      <c r="Y119" s="223" t="str">
        <f t="shared" si="26"/>
        <v/>
      </c>
      <c r="Z119" s="223" t="str">
        <f t="shared" si="26"/>
        <v/>
      </c>
      <c r="AA119" s="223" t="str">
        <f t="shared" si="26"/>
        <v/>
      </c>
      <c r="AB119" s="223" t="str">
        <f t="shared" si="26"/>
        <v/>
      </c>
      <c r="AC119" s="223" t="str">
        <f t="shared" si="26"/>
        <v/>
      </c>
      <c r="AD119" s="223" t="str">
        <f t="shared" si="26"/>
        <v/>
      </c>
      <c r="AE119" s="223" t="str">
        <f t="shared" si="30"/>
        <v/>
      </c>
      <c r="AF119" s="223" t="str">
        <f t="shared" si="30"/>
        <v/>
      </c>
      <c r="AG119" s="223" t="str">
        <f t="shared" si="30"/>
        <v/>
      </c>
      <c r="AH119" s="223" t="str">
        <f t="shared" si="30"/>
        <v/>
      </c>
      <c r="AI119" s="223" t="str">
        <f t="shared" si="30"/>
        <v/>
      </c>
      <c r="AJ119" s="223" t="str">
        <f t="shared" si="30"/>
        <v/>
      </c>
      <c r="AK119" s="223" t="str">
        <f t="shared" si="30"/>
        <v/>
      </c>
      <c r="AL119" s="223" t="str">
        <f t="shared" si="30"/>
        <v/>
      </c>
      <c r="AM119" s="223" t="str">
        <f t="shared" si="30"/>
        <v/>
      </c>
      <c r="AN119" s="223" t="str">
        <f t="shared" si="30"/>
        <v/>
      </c>
      <c r="AO119" s="222"/>
      <c r="AP119" s="223" t="str">
        <f t="shared" si="31"/>
        <v/>
      </c>
      <c r="AQ119" s="222"/>
      <c r="AR119" s="223">
        <f t="shared" si="32"/>
        <v>0</v>
      </c>
      <c r="AS119" s="222"/>
      <c r="AT119" s="223" t="str">
        <f t="shared" si="33"/>
        <v/>
      </c>
      <c r="AV119" s="131">
        <v>80</v>
      </c>
      <c r="AW119" s="126" t="b">
        <f t="shared" si="27"/>
        <v>0</v>
      </c>
      <c r="AX119" s="214" t="str">
        <f>IF(AW119,MATCH(AV119,'05_DPS_Input'!$AK$12:$AK$111,0),"")</f>
        <v/>
      </c>
      <c r="AY119" s="131"/>
      <c r="AZ119" s="131"/>
      <c r="BC119" s="21"/>
    </row>
    <row r="120" spans="1:55" ht="20.100000000000001" hidden="1" customHeight="1" x14ac:dyDescent="0.3">
      <c r="A120" s="149" t="str">
        <f t="shared" si="22"/>
        <v>H</v>
      </c>
      <c r="B120" s="156" t="b">
        <f t="shared" si="28"/>
        <v>0</v>
      </c>
      <c r="C120" s="188" t="s">
        <v>386</v>
      </c>
      <c r="G120" s="226" t="str">
        <f>IF($AW120,INDEX('05_DPS_Input'!H$12:H$111,$AX120),"")</f>
        <v/>
      </c>
      <c r="H120" s="226" t="str">
        <f>IF($AW120,INDEX('05_DPS_Input'!I$12:I$111,$AX120),"")</f>
        <v/>
      </c>
      <c r="I120" s="228" t="str">
        <f>IF($AW120,INDEX('05_DPS_Input'!M$12:M$111,$AX120),"")</f>
        <v/>
      </c>
      <c r="J120" s="222"/>
      <c r="K120" s="223" t="str">
        <f t="shared" si="29"/>
        <v/>
      </c>
      <c r="L120" s="223" t="str">
        <f t="shared" si="29"/>
        <v/>
      </c>
      <c r="M120" s="223" t="str">
        <f t="shared" si="29"/>
        <v/>
      </c>
      <c r="N120" s="223" t="str">
        <f t="shared" si="29"/>
        <v/>
      </c>
      <c r="O120" s="223" t="str">
        <f t="shared" si="29"/>
        <v/>
      </c>
      <c r="P120" s="223" t="str">
        <f t="shared" si="29"/>
        <v/>
      </c>
      <c r="Q120" s="223" t="str">
        <f t="shared" si="29"/>
        <v/>
      </c>
      <c r="R120" s="223" t="str">
        <f t="shared" si="29"/>
        <v/>
      </c>
      <c r="S120" s="223" t="str">
        <f t="shared" si="29"/>
        <v/>
      </c>
      <c r="T120" s="223" t="str">
        <f t="shared" si="29"/>
        <v/>
      </c>
      <c r="U120" s="223" t="str">
        <f t="shared" si="29"/>
        <v/>
      </c>
      <c r="V120" s="223" t="str">
        <f t="shared" si="29"/>
        <v/>
      </c>
      <c r="W120" s="223" t="str">
        <f t="shared" si="29"/>
        <v/>
      </c>
      <c r="X120" s="223" t="str">
        <f t="shared" si="29"/>
        <v/>
      </c>
      <c r="Y120" s="223" t="str">
        <f t="shared" si="29"/>
        <v/>
      </c>
      <c r="Z120" s="223" t="str">
        <f t="shared" si="29"/>
        <v/>
      </c>
      <c r="AA120" s="223" t="str">
        <f t="shared" ref="AA120:AN135" si="34">IF($I120=2,SUMIF($AY$148:$AY$247,$G120,AA$148:AA$247),IF($I120=3,SUMIF($AZ$148:$AZ$247,$G120,AA$148:AA$247),""))</f>
        <v/>
      </c>
      <c r="AB120" s="223" t="str">
        <f t="shared" si="34"/>
        <v/>
      </c>
      <c r="AC120" s="223" t="str">
        <f t="shared" si="34"/>
        <v/>
      </c>
      <c r="AD120" s="223" t="str">
        <f t="shared" si="34"/>
        <v/>
      </c>
      <c r="AE120" s="223" t="str">
        <f t="shared" si="30"/>
        <v/>
      </c>
      <c r="AF120" s="223" t="str">
        <f t="shared" si="30"/>
        <v/>
      </c>
      <c r="AG120" s="223" t="str">
        <f t="shared" si="30"/>
        <v/>
      </c>
      <c r="AH120" s="223" t="str">
        <f t="shared" si="30"/>
        <v/>
      </c>
      <c r="AI120" s="223" t="str">
        <f t="shared" si="30"/>
        <v/>
      </c>
      <c r="AJ120" s="223" t="str">
        <f t="shared" si="30"/>
        <v/>
      </c>
      <c r="AK120" s="223" t="str">
        <f t="shared" si="30"/>
        <v/>
      </c>
      <c r="AL120" s="223" t="str">
        <f t="shared" si="30"/>
        <v/>
      </c>
      <c r="AM120" s="223" t="str">
        <f t="shared" si="30"/>
        <v/>
      </c>
      <c r="AN120" s="223" t="str">
        <f t="shared" si="30"/>
        <v/>
      </c>
      <c r="AO120" s="222"/>
      <c r="AP120" s="223" t="str">
        <f t="shared" si="31"/>
        <v/>
      </c>
      <c r="AQ120" s="222"/>
      <c r="AR120" s="223">
        <f t="shared" si="32"/>
        <v>0</v>
      </c>
      <c r="AS120" s="222"/>
      <c r="AT120" s="223" t="str">
        <f t="shared" si="33"/>
        <v/>
      </c>
      <c r="AV120" s="131">
        <v>81</v>
      </c>
      <c r="AW120" s="126" t="b">
        <f t="shared" si="27"/>
        <v>0</v>
      </c>
      <c r="AX120" s="214" t="str">
        <f>IF(AW120,MATCH(AV120,'05_DPS_Input'!$AK$12:$AK$111,0),"")</f>
        <v/>
      </c>
      <c r="AY120" s="131"/>
      <c r="AZ120" s="131"/>
      <c r="BC120" s="21"/>
    </row>
    <row r="121" spans="1:55" ht="20.100000000000001" hidden="1" customHeight="1" x14ac:dyDescent="0.3">
      <c r="A121" s="149" t="str">
        <f t="shared" si="22"/>
        <v>H</v>
      </c>
      <c r="B121" s="156" t="b">
        <f t="shared" si="28"/>
        <v>0</v>
      </c>
      <c r="C121" s="188" t="s">
        <v>386</v>
      </c>
      <c r="G121" s="226" t="str">
        <f>IF($AW121,INDEX('05_DPS_Input'!H$12:H$111,$AX121),"")</f>
        <v/>
      </c>
      <c r="H121" s="226" t="str">
        <f>IF($AW121,INDEX('05_DPS_Input'!I$12:I$111,$AX121),"")</f>
        <v/>
      </c>
      <c r="I121" s="228" t="str">
        <f>IF($AW121,INDEX('05_DPS_Input'!M$12:M$111,$AX121),"")</f>
        <v/>
      </c>
      <c r="J121" s="222"/>
      <c r="K121" s="223" t="str">
        <f t="shared" ref="K121:Z136" si="35">IF($I121=2,SUMIF($AY$148:$AY$247,$G121,K$148:K$247),IF($I121=3,SUMIF($AZ$148:$AZ$247,$G121,K$148:K$247),""))</f>
        <v/>
      </c>
      <c r="L121" s="223" t="str">
        <f t="shared" si="35"/>
        <v/>
      </c>
      <c r="M121" s="223" t="str">
        <f t="shared" si="35"/>
        <v/>
      </c>
      <c r="N121" s="223" t="str">
        <f t="shared" si="35"/>
        <v/>
      </c>
      <c r="O121" s="223" t="str">
        <f t="shared" si="35"/>
        <v/>
      </c>
      <c r="P121" s="223" t="str">
        <f t="shared" si="35"/>
        <v/>
      </c>
      <c r="Q121" s="223" t="str">
        <f t="shared" si="35"/>
        <v/>
      </c>
      <c r="R121" s="223" t="str">
        <f t="shared" si="35"/>
        <v/>
      </c>
      <c r="S121" s="223" t="str">
        <f t="shared" si="35"/>
        <v/>
      </c>
      <c r="T121" s="223" t="str">
        <f t="shared" si="35"/>
        <v/>
      </c>
      <c r="U121" s="223" t="str">
        <f t="shared" si="35"/>
        <v/>
      </c>
      <c r="V121" s="223" t="str">
        <f t="shared" si="35"/>
        <v/>
      </c>
      <c r="W121" s="223" t="str">
        <f t="shared" si="35"/>
        <v/>
      </c>
      <c r="X121" s="223" t="str">
        <f t="shared" si="35"/>
        <v/>
      </c>
      <c r="Y121" s="223" t="str">
        <f t="shared" si="35"/>
        <v/>
      </c>
      <c r="Z121" s="223" t="str">
        <f t="shared" si="35"/>
        <v/>
      </c>
      <c r="AA121" s="223" t="str">
        <f t="shared" si="34"/>
        <v/>
      </c>
      <c r="AB121" s="223" t="str">
        <f t="shared" si="34"/>
        <v/>
      </c>
      <c r="AC121" s="223" t="str">
        <f t="shared" si="34"/>
        <v/>
      </c>
      <c r="AD121" s="223" t="str">
        <f t="shared" si="34"/>
        <v/>
      </c>
      <c r="AE121" s="223" t="str">
        <f t="shared" si="34"/>
        <v/>
      </c>
      <c r="AF121" s="223" t="str">
        <f t="shared" si="34"/>
        <v/>
      </c>
      <c r="AG121" s="223" t="str">
        <f t="shared" si="34"/>
        <v/>
      </c>
      <c r="AH121" s="223" t="str">
        <f t="shared" si="34"/>
        <v/>
      </c>
      <c r="AI121" s="223" t="str">
        <f t="shared" si="34"/>
        <v/>
      </c>
      <c r="AJ121" s="223" t="str">
        <f t="shared" si="34"/>
        <v/>
      </c>
      <c r="AK121" s="223" t="str">
        <f t="shared" si="34"/>
        <v/>
      </c>
      <c r="AL121" s="223" t="str">
        <f t="shared" si="34"/>
        <v/>
      </c>
      <c r="AM121" s="223" t="str">
        <f t="shared" si="34"/>
        <v/>
      </c>
      <c r="AN121" s="223" t="str">
        <f t="shared" si="34"/>
        <v/>
      </c>
      <c r="AO121" s="222"/>
      <c r="AP121" s="223" t="str">
        <f t="shared" si="31"/>
        <v/>
      </c>
      <c r="AQ121" s="222"/>
      <c r="AR121" s="223">
        <f t="shared" si="32"/>
        <v>0</v>
      </c>
      <c r="AS121" s="222"/>
      <c r="AT121" s="223" t="str">
        <f t="shared" si="33"/>
        <v/>
      </c>
      <c r="AV121" s="131">
        <v>82</v>
      </c>
      <c r="AW121" s="126" t="b">
        <f t="shared" si="27"/>
        <v>0</v>
      </c>
      <c r="AX121" s="214" t="str">
        <f>IF(AW121,MATCH(AV121,'05_DPS_Input'!$AK$12:$AK$111,0),"")</f>
        <v/>
      </c>
      <c r="AY121" s="131"/>
      <c r="AZ121" s="131"/>
      <c r="BC121" s="21"/>
    </row>
    <row r="122" spans="1:55" ht="20.100000000000001" hidden="1" customHeight="1" x14ac:dyDescent="0.3">
      <c r="A122" s="149" t="str">
        <f t="shared" si="22"/>
        <v>H</v>
      </c>
      <c r="B122" s="156" t="b">
        <f t="shared" si="28"/>
        <v>0</v>
      </c>
      <c r="C122" s="188" t="s">
        <v>386</v>
      </c>
      <c r="G122" s="226" t="str">
        <f>IF($AW122,INDEX('05_DPS_Input'!H$12:H$111,$AX122),"")</f>
        <v/>
      </c>
      <c r="H122" s="226" t="str">
        <f>IF($AW122,INDEX('05_DPS_Input'!I$12:I$111,$AX122),"")</f>
        <v/>
      </c>
      <c r="I122" s="228" t="str">
        <f>IF($AW122,INDEX('05_DPS_Input'!M$12:M$111,$AX122),"")</f>
        <v/>
      </c>
      <c r="J122" s="222"/>
      <c r="K122" s="223" t="str">
        <f t="shared" si="35"/>
        <v/>
      </c>
      <c r="L122" s="223" t="str">
        <f t="shared" si="35"/>
        <v/>
      </c>
      <c r="M122" s="223" t="str">
        <f t="shared" si="35"/>
        <v/>
      </c>
      <c r="N122" s="223" t="str">
        <f t="shared" si="35"/>
        <v/>
      </c>
      <c r="O122" s="223" t="str">
        <f t="shared" si="35"/>
        <v/>
      </c>
      <c r="P122" s="223" t="str">
        <f t="shared" si="35"/>
        <v/>
      </c>
      <c r="Q122" s="223" t="str">
        <f t="shared" si="35"/>
        <v/>
      </c>
      <c r="R122" s="223" t="str">
        <f t="shared" si="35"/>
        <v/>
      </c>
      <c r="S122" s="223" t="str">
        <f t="shared" si="35"/>
        <v/>
      </c>
      <c r="T122" s="223" t="str">
        <f t="shared" si="35"/>
        <v/>
      </c>
      <c r="U122" s="223" t="str">
        <f t="shared" si="35"/>
        <v/>
      </c>
      <c r="V122" s="223" t="str">
        <f t="shared" si="35"/>
        <v/>
      </c>
      <c r="W122" s="223" t="str">
        <f t="shared" si="35"/>
        <v/>
      </c>
      <c r="X122" s="223" t="str">
        <f t="shared" si="35"/>
        <v/>
      </c>
      <c r="Y122" s="223" t="str">
        <f t="shared" si="35"/>
        <v/>
      </c>
      <c r="Z122" s="223" t="str">
        <f t="shared" si="35"/>
        <v/>
      </c>
      <c r="AA122" s="223" t="str">
        <f t="shared" si="34"/>
        <v/>
      </c>
      <c r="AB122" s="223" t="str">
        <f t="shared" si="34"/>
        <v/>
      </c>
      <c r="AC122" s="223" t="str">
        <f t="shared" si="34"/>
        <v/>
      </c>
      <c r="AD122" s="223" t="str">
        <f t="shared" si="34"/>
        <v/>
      </c>
      <c r="AE122" s="223" t="str">
        <f t="shared" si="34"/>
        <v/>
      </c>
      <c r="AF122" s="223" t="str">
        <f t="shared" si="34"/>
        <v/>
      </c>
      <c r="AG122" s="223" t="str">
        <f t="shared" si="34"/>
        <v/>
      </c>
      <c r="AH122" s="223" t="str">
        <f t="shared" si="34"/>
        <v/>
      </c>
      <c r="AI122" s="223" t="str">
        <f t="shared" si="34"/>
        <v/>
      </c>
      <c r="AJ122" s="223" t="str">
        <f t="shared" si="34"/>
        <v/>
      </c>
      <c r="AK122" s="223" t="str">
        <f t="shared" si="34"/>
        <v/>
      </c>
      <c r="AL122" s="223" t="str">
        <f t="shared" si="34"/>
        <v/>
      </c>
      <c r="AM122" s="223" t="str">
        <f t="shared" si="34"/>
        <v/>
      </c>
      <c r="AN122" s="223" t="str">
        <f t="shared" si="34"/>
        <v/>
      </c>
      <c r="AO122" s="222"/>
      <c r="AP122" s="223" t="str">
        <f t="shared" si="31"/>
        <v/>
      </c>
      <c r="AQ122" s="222"/>
      <c r="AR122" s="223">
        <f t="shared" si="32"/>
        <v>0</v>
      </c>
      <c r="AS122" s="222"/>
      <c r="AT122" s="223" t="str">
        <f t="shared" si="33"/>
        <v/>
      </c>
      <c r="AV122" s="131">
        <v>83</v>
      </c>
      <c r="AW122" s="126" t="b">
        <f t="shared" si="27"/>
        <v>0</v>
      </c>
      <c r="AX122" s="214" t="str">
        <f>IF(AW122,MATCH(AV122,'05_DPS_Input'!$AK$12:$AK$111,0),"")</f>
        <v/>
      </c>
      <c r="AY122" s="131"/>
      <c r="AZ122" s="131"/>
      <c r="BC122" s="21"/>
    </row>
    <row r="123" spans="1:55" ht="20.100000000000001" hidden="1" customHeight="1" x14ac:dyDescent="0.3">
      <c r="A123" s="149" t="str">
        <f t="shared" si="22"/>
        <v>H</v>
      </c>
      <c r="B123" s="156" t="b">
        <f t="shared" si="28"/>
        <v>0</v>
      </c>
      <c r="C123" s="188" t="s">
        <v>386</v>
      </c>
      <c r="G123" s="226" t="str">
        <f>IF($AW123,INDEX('05_DPS_Input'!H$12:H$111,$AX123),"")</f>
        <v/>
      </c>
      <c r="H123" s="226" t="str">
        <f>IF($AW123,INDEX('05_DPS_Input'!I$12:I$111,$AX123),"")</f>
        <v/>
      </c>
      <c r="I123" s="228" t="str">
        <f>IF($AW123,INDEX('05_DPS_Input'!M$12:M$111,$AX123),"")</f>
        <v/>
      </c>
      <c r="J123" s="222"/>
      <c r="K123" s="223" t="str">
        <f t="shared" si="35"/>
        <v/>
      </c>
      <c r="L123" s="223" t="str">
        <f t="shared" si="35"/>
        <v/>
      </c>
      <c r="M123" s="223" t="str">
        <f t="shared" si="35"/>
        <v/>
      </c>
      <c r="N123" s="223" t="str">
        <f t="shared" si="35"/>
        <v/>
      </c>
      <c r="O123" s="223" t="str">
        <f t="shared" si="35"/>
        <v/>
      </c>
      <c r="P123" s="223" t="str">
        <f t="shared" si="35"/>
        <v/>
      </c>
      <c r="Q123" s="223" t="str">
        <f t="shared" si="35"/>
        <v/>
      </c>
      <c r="R123" s="223" t="str">
        <f t="shared" si="35"/>
        <v/>
      </c>
      <c r="S123" s="223" t="str">
        <f t="shared" si="35"/>
        <v/>
      </c>
      <c r="T123" s="223" t="str">
        <f t="shared" si="35"/>
        <v/>
      </c>
      <c r="U123" s="223" t="str">
        <f t="shared" si="35"/>
        <v/>
      </c>
      <c r="V123" s="223" t="str">
        <f t="shared" si="35"/>
        <v/>
      </c>
      <c r="W123" s="223" t="str">
        <f t="shared" si="35"/>
        <v/>
      </c>
      <c r="X123" s="223" t="str">
        <f t="shared" si="35"/>
        <v/>
      </c>
      <c r="Y123" s="223" t="str">
        <f t="shared" si="35"/>
        <v/>
      </c>
      <c r="Z123" s="223" t="str">
        <f t="shared" si="35"/>
        <v/>
      </c>
      <c r="AA123" s="223" t="str">
        <f t="shared" si="34"/>
        <v/>
      </c>
      <c r="AB123" s="223" t="str">
        <f t="shared" si="34"/>
        <v/>
      </c>
      <c r="AC123" s="223" t="str">
        <f t="shared" si="34"/>
        <v/>
      </c>
      <c r="AD123" s="223" t="str">
        <f t="shared" si="34"/>
        <v/>
      </c>
      <c r="AE123" s="223" t="str">
        <f t="shared" si="34"/>
        <v/>
      </c>
      <c r="AF123" s="223" t="str">
        <f t="shared" si="34"/>
        <v/>
      </c>
      <c r="AG123" s="223" t="str">
        <f t="shared" si="34"/>
        <v/>
      </c>
      <c r="AH123" s="223" t="str">
        <f t="shared" si="34"/>
        <v/>
      </c>
      <c r="AI123" s="223" t="str">
        <f t="shared" si="34"/>
        <v/>
      </c>
      <c r="AJ123" s="223" t="str">
        <f t="shared" si="34"/>
        <v/>
      </c>
      <c r="AK123" s="223" t="str">
        <f t="shared" si="34"/>
        <v/>
      </c>
      <c r="AL123" s="223" t="str">
        <f t="shared" si="34"/>
        <v/>
      </c>
      <c r="AM123" s="223" t="str">
        <f t="shared" si="34"/>
        <v/>
      </c>
      <c r="AN123" s="223" t="str">
        <f t="shared" si="34"/>
        <v/>
      </c>
      <c r="AO123" s="222"/>
      <c r="AP123" s="223" t="str">
        <f t="shared" si="31"/>
        <v/>
      </c>
      <c r="AQ123" s="222"/>
      <c r="AR123" s="223">
        <f t="shared" si="32"/>
        <v>0</v>
      </c>
      <c r="AS123" s="222"/>
      <c r="AT123" s="223" t="str">
        <f t="shared" si="33"/>
        <v/>
      </c>
      <c r="AV123" s="131">
        <v>84</v>
      </c>
      <c r="AW123" s="126" t="b">
        <f t="shared" si="27"/>
        <v>0</v>
      </c>
      <c r="AX123" s="214" t="str">
        <f>IF(AW123,MATCH(AV123,'05_DPS_Input'!$AK$12:$AK$111,0),"")</f>
        <v/>
      </c>
      <c r="AY123" s="131"/>
      <c r="AZ123" s="131"/>
      <c r="BC123" s="21"/>
    </row>
    <row r="124" spans="1:55" ht="20.100000000000001" hidden="1" customHeight="1" x14ac:dyDescent="0.3">
      <c r="A124" s="149" t="str">
        <f t="shared" si="22"/>
        <v>H</v>
      </c>
      <c r="B124" s="156" t="b">
        <f t="shared" si="28"/>
        <v>0</v>
      </c>
      <c r="C124" s="188" t="s">
        <v>386</v>
      </c>
      <c r="G124" s="226" t="str">
        <f>IF($AW124,INDEX('05_DPS_Input'!H$12:H$111,$AX124),"")</f>
        <v/>
      </c>
      <c r="H124" s="226" t="str">
        <f>IF($AW124,INDEX('05_DPS_Input'!I$12:I$111,$AX124),"")</f>
        <v/>
      </c>
      <c r="I124" s="228" t="str">
        <f>IF($AW124,INDEX('05_DPS_Input'!M$12:M$111,$AX124),"")</f>
        <v/>
      </c>
      <c r="J124" s="222"/>
      <c r="K124" s="223" t="str">
        <f t="shared" si="35"/>
        <v/>
      </c>
      <c r="L124" s="223" t="str">
        <f t="shared" si="35"/>
        <v/>
      </c>
      <c r="M124" s="223" t="str">
        <f t="shared" si="35"/>
        <v/>
      </c>
      <c r="N124" s="223" t="str">
        <f t="shared" si="35"/>
        <v/>
      </c>
      <c r="O124" s="223" t="str">
        <f t="shared" si="35"/>
        <v/>
      </c>
      <c r="P124" s="223" t="str">
        <f t="shared" si="35"/>
        <v/>
      </c>
      <c r="Q124" s="223" t="str">
        <f t="shared" si="35"/>
        <v/>
      </c>
      <c r="R124" s="223" t="str">
        <f t="shared" si="35"/>
        <v/>
      </c>
      <c r="S124" s="223" t="str">
        <f t="shared" si="35"/>
        <v/>
      </c>
      <c r="T124" s="223" t="str">
        <f t="shared" si="35"/>
        <v/>
      </c>
      <c r="U124" s="223" t="str">
        <f t="shared" si="35"/>
        <v/>
      </c>
      <c r="V124" s="223" t="str">
        <f t="shared" si="35"/>
        <v/>
      </c>
      <c r="W124" s="223" t="str">
        <f t="shared" si="35"/>
        <v/>
      </c>
      <c r="X124" s="223" t="str">
        <f t="shared" si="35"/>
        <v/>
      </c>
      <c r="Y124" s="223" t="str">
        <f t="shared" si="35"/>
        <v/>
      </c>
      <c r="Z124" s="223" t="str">
        <f t="shared" si="35"/>
        <v/>
      </c>
      <c r="AA124" s="223" t="str">
        <f t="shared" si="34"/>
        <v/>
      </c>
      <c r="AB124" s="223" t="str">
        <f t="shared" si="34"/>
        <v/>
      </c>
      <c r="AC124" s="223" t="str">
        <f t="shared" si="34"/>
        <v/>
      </c>
      <c r="AD124" s="223" t="str">
        <f t="shared" si="34"/>
        <v/>
      </c>
      <c r="AE124" s="223" t="str">
        <f t="shared" si="34"/>
        <v/>
      </c>
      <c r="AF124" s="223" t="str">
        <f t="shared" si="34"/>
        <v/>
      </c>
      <c r="AG124" s="223" t="str">
        <f t="shared" si="34"/>
        <v/>
      </c>
      <c r="AH124" s="223" t="str">
        <f t="shared" si="34"/>
        <v/>
      </c>
      <c r="AI124" s="223" t="str">
        <f t="shared" si="34"/>
        <v/>
      </c>
      <c r="AJ124" s="223" t="str">
        <f t="shared" si="34"/>
        <v/>
      </c>
      <c r="AK124" s="223" t="str">
        <f t="shared" si="34"/>
        <v/>
      </c>
      <c r="AL124" s="223" t="str">
        <f t="shared" si="34"/>
        <v/>
      </c>
      <c r="AM124" s="223" t="str">
        <f t="shared" si="34"/>
        <v/>
      </c>
      <c r="AN124" s="223" t="str">
        <f t="shared" si="34"/>
        <v/>
      </c>
      <c r="AO124" s="222"/>
      <c r="AP124" s="223" t="str">
        <f t="shared" si="31"/>
        <v/>
      </c>
      <c r="AQ124" s="222"/>
      <c r="AR124" s="223">
        <f t="shared" si="32"/>
        <v>0</v>
      </c>
      <c r="AS124" s="222"/>
      <c r="AT124" s="223" t="str">
        <f t="shared" si="33"/>
        <v/>
      </c>
      <c r="AV124" s="131">
        <v>85</v>
      </c>
      <c r="AW124" s="126" t="b">
        <f t="shared" si="27"/>
        <v>0</v>
      </c>
      <c r="AX124" s="214" t="str">
        <f>IF(AW124,MATCH(AV124,'05_DPS_Input'!$AK$12:$AK$111,0),"")</f>
        <v/>
      </c>
      <c r="AY124" s="131"/>
      <c r="AZ124" s="131"/>
      <c r="BC124" s="21"/>
    </row>
    <row r="125" spans="1:55" ht="20.100000000000001" hidden="1" customHeight="1" x14ac:dyDescent="0.3">
      <c r="A125" s="149" t="str">
        <f t="shared" si="22"/>
        <v>H</v>
      </c>
      <c r="B125" s="156" t="b">
        <f t="shared" si="28"/>
        <v>0</v>
      </c>
      <c r="C125" s="188" t="s">
        <v>386</v>
      </c>
      <c r="G125" s="226" t="str">
        <f>IF($AW125,INDEX('05_DPS_Input'!H$12:H$111,$AX125),"")</f>
        <v/>
      </c>
      <c r="H125" s="226" t="str">
        <f>IF($AW125,INDEX('05_DPS_Input'!I$12:I$111,$AX125),"")</f>
        <v/>
      </c>
      <c r="I125" s="228" t="str">
        <f>IF($AW125,INDEX('05_DPS_Input'!M$12:M$111,$AX125),"")</f>
        <v/>
      </c>
      <c r="J125" s="222"/>
      <c r="K125" s="223" t="str">
        <f t="shared" si="35"/>
        <v/>
      </c>
      <c r="L125" s="223" t="str">
        <f t="shared" si="35"/>
        <v/>
      </c>
      <c r="M125" s="223" t="str">
        <f t="shared" si="35"/>
        <v/>
      </c>
      <c r="N125" s="223" t="str">
        <f t="shared" si="35"/>
        <v/>
      </c>
      <c r="O125" s="223" t="str">
        <f t="shared" si="35"/>
        <v/>
      </c>
      <c r="P125" s="223" t="str">
        <f t="shared" si="35"/>
        <v/>
      </c>
      <c r="Q125" s="223" t="str">
        <f t="shared" si="35"/>
        <v/>
      </c>
      <c r="R125" s="223" t="str">
        <f t="shared" si="35"/>
        <v/>
      </c>
      <c r="S125" s="223" t="str">
        <f t="shared" si="35"/>
        <v/>
      </c>
      <c r="T125" s="223" t="str">
        <f t="shared" si="35"/>
        <v/>
      </c>
      <c r="U125" s="223" t="str">
        <f t="shared" si="35"/>
        <v/>
      </c>
      <c r="V125" s="223" t="str">
        <f t="shared" si="35"/>
        <v/>
      </c>
      <c r="W125" s="223" t="str">
        <f t="shared" si="35"/>
        <v/>
      </c>
      <c r="X125" s="223" t="str">
        <f t="shared" si="35"/>
        <v/>
      </c>
      <c r="Y125" s="223" t="str">
        <f t="shared" si="35"/>
        <v/>
      </c>
      <c r="Z125" s="223" t="str">
        <f t="shared" si="35"/>
        <v/>
      </c>
      <c r="AA125" s="223" t="str">
        <f t="shared" si="34"/>
        <v/>
      </c>
      <c r="AB125" s="223" t="str">
        <f t="shared" si="34"/>
        <v/>
      </c>
      <c r="AC125" s="223" t="str">
        <f t="shared" si="34"/>
        <v/>
      </c>
      <c r="AD125" s="223" t="str">
        <f t="shared" si="34"/>
        <v/>
      </c>
      <c r="AE125" s="223" t="str">
        <f t="shared" si="34"/>
        <v/>
      </c>
      <c r="AF125" s="223" t="str">
        <f t="shared" si="34"/>
        <v/>
      </c>
      <c r="AG125" s="223" t="str">
        <f t="shared" si="34"/>
        <v/>
      </c>
      <c r="AH125" s="223" t="str">
        <f t="shared" si="34"/>
        <v/>
      </c>
      <c r="AI125" s="223" t="str">
        <f t="shared" si="34"/>
        <v/>
      </c>
      <c r="AJ125" s="223" t="str">
        <f t="shared" si="34"/>
        <v/>
      </c>
      <c r="AK125" s="223" t="str">
        <f t="shared" si="34"/>
        <v/>
      </c>
      <c r="AL125" s="223" t="str">
        <f t="shared" si="34"/>
        <v/>
      </c>
      <c r="AM125" s="223" t="str">
        <f t="shared" si="34"/>
        <v/>
      </c>
      <c r="AN125" s="223" t="str">
        <f t="shared" si="34"/>
        <v/>
      </c>
      <c r="AO125" s="222"/>
      <c r="AP125" s="223" t="str">
        <f t="shared" si="31"/>
        <v/>
      </c>
      <c r="AQ125" s="222"/>
      <c r="AR125" s="223">
        <f t="shared" si="32"/>
        <v>0</v>
      </c>
      <c r="AS125" s="222"/>
      <c r="AT125" s="223" t="str">
        <f t="shared" si="33"/>
        <v/>
      </c>
      <c r="AV125" s="131">
        <v>86</v>
      </c>
      <c r="AW125" s="126" t="b">
        <f t="shared" si="27"/>
        <v>0</v>
      </c>
      <c r="AX125" s="214" t="str">
        <f>IF(AW125,MATCH(AV125,'05_DPS_Input'!$AK$12:$AK$111,0),"")</f>
        <v/>
      </c>
      <c r="AY125" s="131"/>
      <c r="AZ125" s="131"/>
      <c r="BC125" s="21"/>
    </row>
    <row r="126" spans="1:55" ht="20.100000000000001" hidden="1" customHeight="1" x14ac:dyDescent="0.3">
      <c r="A126" s="149" t="str">
        <f t="shared" si="22"/>
        <v>H</v>
      </c>
      <c r="B126" s="156" t="b">
        <f t="shared" si="28"/>
        <v>0</v>
      </c>
      <c r="C126" s="188" t="s">
        <v>386</v>
      </c>
      <c r="G126" s="226" t="str">
        <f>IF($AW126,INDEX('05_DPS_Input'!H$12:H$111,$AX126),"")</f>
        <v/>
      </c>
      <c r="H126" s="226" t="str">
        <f>IF($AW126,INDEX('05_DPS_Input'!I$12:I$111,$AX126),"")</f>
        <v/>
      </c>
      <c r="I126" s="228" t="str">
        <f>IF($AW126,INDEX('05_DPS_Input'!M$12:M$111,$AX126),"")</f>
        <v/>
      </c>
      <c r="J126" s="222"/>
      <c r="K126" s="223" t="str">
        <f t="shared" si="35"/>
        <v/>
      </c>
      <c r="L126" s="223" t="str">
        <f t="shared" si="35"/>
        <v/>
      </c>
      <c r="M126" s="223" t="str">
        <f t="shared" si="35"/>
        <v/>
      </c>
      <c r="N126" s="223" t="str">
        <f t="shared" si="35"/>
        <v/>
      </c>
      <c r="O126" s="223" t="str">
        <f t="shared" si="35"/>
        <v/>
      </c>
      <c r="P126" s="223" t="str">
        <f t="shared" si="35"/>
        <v/>
      </c>
      <c r="Q126" s="223" t="str">
        <f t="shared" si="35"/>
        <v/>
      </c>
      <c r="R126" s="223" t="str">
        <f t="shared" si="35"/>
        <v/>
      </c>
      <c r="S126" s="223" t="str">
        <f t="shared" si="35"/>
        <v/>
      </c>
      <c r="T126" s="223" t="str">
        <f t="shared" si="35"/>
        <v/>
      </c>
      <c r="U126" s="223" t="str">
        <f t="shared" si="35"/>
        <v/>
      </c>
      <c r="V126" s="223" t="str">
        <f t="shared" si="35"/>
        <v/>
      </c>
      <c r="W126" s="223" t="str">
        <f t="shared" si="35"/>
        <v/>
      </c>
      <c r="X126" s="223" t="str">
        <f t="shared" si="35"/>
        <v/>
      </c>
      <c r="Y126" s="223" t="str">
        <f t="shared" si="35"/>
        <v/>
      </c>
      <c r="Z126" s="223" t="str">
        <f t="shared" si="35"/>
        <v/>
      </c>
      <c r="AA126" s="223" t="str">
        <f t="shared" si="34"/>
        <v/>
      </c>
      <c r="AB126" s="223" t="str">
        <f t="shared" si="34"/>
        <v/>
      </c>
      <c r="AC126" s="223" t="str">
        <f t="shared" si="34"/>
        <v/>
      </c>
      <c r="AD126" s="223" t="str">
        <f t="shared" si="34"/>
        <v/>
      </c>
      <c r="AE126" s="223" t="str">
        <f t="shared" si="34"/>
        <v/>
      </c>
      <c r="AF126" s="223" t="str">
        <f t="shared" si="34"/>
        <v/>
      </c>
      <c r="AG126" s="223" t="str">
        <f t="shared" si="34"/>
        <v/>
      </c>
      <c r="AH126" s="223" t="str">
        <f t="shared" si="34"/>
        <v/>
      </c>
      <c r="AI126" s="223" t="str">
        <f t="shared" si="34"/>
        <v/>
      </c>
      <c r="AJ126" s="223" t="str">
        <f t="shared" si="34"/>
        <v/>
      </c>
      <c r="AK126" s="223" t="str">
        <f t="shared" si="34"/>
        <v/>
      </c>
      <c r="AL126" s="223" t="str">
        <f t="shared" si="34"/>
        <v/>
      </c>
      <c r="AM126" s="223" t="str">
        <f t="shared" si="34"/>
        <v/>
      </c>
      <c r="AN126" s="223" t="str">
        <f t="shared" si="34"/>
        <v/>
      </c>
      <c r="AO126" s="222"/>
      <c r="AP126" s="223" t="str">
        <f t="shared" si="31"/>
        <v/>
      </c>
      <c r="AQ126" s="222"/>
      <c r="AR126" s="223">
        <f t="shared" si="32"/>
        <v>0</v>
      </c>
      <c r="AS126" s="222"/>
      <c r="AT126" s="223" t="str">
        <f t="shared" si="33"/>
        <v/>
      </c>
      <c r="AV126" s="131">
        <v>87</v>
      </c>
      <c r="AW126" s="126" t="b">
        <f t="shared" si="27"/>
        <v>0</v>
      </c>
      <c r="AX126" s="214" t="str">
        <f>IF(AW126,MATCH(AV126,'05_DPS_Input'!$AK$12:$AK$111,0),"")</f>
        <v/>
      </c>
      <c r="AY126" s="131"/>
      <c r="AZ126" s="131"/>
      <c r="BC126" s="21"/>
    </row>
    <row r="127" spans="1:55" ht="20.100000000000001" hidden="1" customHeight="1" x14ac:dyDescent="0.3">
      <c r="A127" s="149" t="str">
        <f t="shared" si="22"/>
        <v>H</v>
      </c>
      <c r="B127" s="156" t="b">
        <f t="shared" si="28"/>
        <v>0</v>
      </c>
      <c r="C127" s="188" t="s">
        <v>386</v>
      </c>
      <c r="G127" s="226" t="str">
        <f>IF($AW127,INDEX('05_DPS_Input'!H$12:H$111,$AX127),"")</f>
        <v/>
      </c>
      <c r="H127" s="226" t="str">
        <f>IF($AW127,INDEX('05_DPS_Input'!I$12:I$111,$AX127),"")</f>
        <v/>
      </c>
      <c r="I127" s="228" t="str">
        <f>IF($AW127,INDEX('05_DPS_Input'!M$12:M$111,$AX127),"")</f>
        <v/>
      </c>
      <c r="J127" s="222"/>
      <c r="K127" s="223" t="str">
        <f t="shared" si="35"/>
        <v/>
      </c>
      <c r="L127" s="223" t="str">
        <f t="shared" si="35"/>
        <v/>
      </c>
      <c r="M127" s="223" t="str">
        <f t="shared" si="35"/>
        <v/>
      </c>
      <c r="N127" s="223" t="str">
        <f t="shared" si="35"/>
        <v/>
      </c>
      <c r="O127" s="223" t="str">
        <f t="shared" si="35"/>
        <v/>
      </c>
      <c r="P127" s="223" t="str">
        <f t="shared" si="35"/>
        <v/>
      </c>
      <c r="Q127" s="223" t="str">
        <f t="shared" si="35"/>
        <v/>
      </c>
      <c r="R127" s="223" t="str">
        <f t="shared" si="35"/>
        <v/>
      </c>
      <c r="S127" s="223" t="str">
        <f t="shared" si="35"/>
        <v/>
      </c>
      <c r="T127" s="223" t="str">
        <f t="shared" si="35"/>
        <v/>
      </c>
      <c r="U127" s="223" t="str">
        <f t="shared" si="35"/>
        <v/>
      </c>
      <c r="V127" s="223" t="str">
        <f t="shared" si="35"/>
        <v/>
      </c>
      <c r="W127" s="223" t="str">
        <f t="shared" si="35"/>
        <v/>
      </c>
      <c r="X127" s="223" t="str">
        <f t="shared" si="35"/>
        <v/>
      </c>
      <c r="Y127" s="223" t="str">
        <f t="shared" si="35"/>
        <v/>
      </c>
      <c r="Z127" s="223" t="str">
        <f t="shared" si="35"/>
        <v/>
      </c>
      <c r="AA127" s="223" t="str">
        <f t="shared" si="34"/>
        <v/>
      </c>
      <c r="AB127" s="223" t="str">
        <f t="shared" si="34"/>
        <v/>
      </c>
      <c r="AC127" s="223" t="str">
        <f t="shared" si="34"/>
        <v/>
      </c>
      <c r="AD127" s="223" t="str">
        <f t="shared" si="34"/>
        <v/>
      </c>
      <c r="AE127" s="223" t="str">
        <f t="shared" si="34"/>
        <v/>
      </c>
      <c r="AF127" s="223" t="str">
        <f t="shared" si="34"/>
        <v/>
      </c>
      <c r="AG127" s="223" t="str">
        <f t="shared" si="34"/>
        <v/>
      </c>
      <c r="AH127" s="223" t="str">
        <f t="shared" si="34"/>
        <v/>
      </c>
      <c r="AI127" s="223" t="str">
        <f t="shared" si="34"/>
        <v/>
      </c>
      <c r="AJ127" s="223" t="str">
        <f t="shared" si="34"/>
        <v/>
      </c>
      <c r="AK127" s="223" t="str">
        <f t="shared" si="34"/>
        <v/>
      </c>
      <c r="AL127" s="223" t="str">
        <f t="shared" si="34"/>
        <v/>
      </c>
      <c r="AM127" s="223" t="str">
        <f t="shared" si="34"/>
        <v/>
      </c>
      <c r="AN127" s="223" t="str">
        <f t="shared" si="34"/>
        <v/>
      </c>
      <c r="AO127" s="222"/>
      <c r="AP127" s="223" t="str">
        <f t="shared" si="31"/>
        <v/>
      </c>
      <c r="AQ127" s="222"/>
      <c r="AR127" s="223">
        <f t="shared" si="32"/>
        <v>0</v>
      </c>
      <c r="AS127" s="222"/>
      <c r="AT127" s="223" t="str">
        <f t="shared" si="33"/>
        <v/>
      </c>
      <c r="AV127" s="131">
        <v>88</v>
      </c>
      <c r="AW127" s="126" t="b">
        <f t="shared" si="27"/>
        <v>0</v>
      </c>
      <c r="AX127" s="214" t="str">
        <f>IF(AW127,MATCH(AV127,'05_DPS_Input'!$AK$12:$AK$111,0),"")</f>
        <v/>
      </c>
      <c r="AY127" s="131"/>
      <c r="AZ127" s="131"/>
      <c r="BC127" s="21"/>
    </row>
    <row r="128" spans="1:55" ht="20.100000000000001" hidden="1" customHeight="1" x14ac:dyDescent="0.3">
      <c r="A128" s="149" t="str">
        <f t="shared" si="22"/>
        <v>H</v>
      </c>
      <c r="B128" s="156" t="b">
        <f t="shared" si="28"/>
        <v>0</v>
      </c>
      <c r="C128" s="188" t="s">
        <v>386</v>
      </c>
      <c r="G128" s="226" t="str">
        <f>IF($AW128,INDEX('05_DPS_Input'!H$12:H$111,$AX128),"")</f>
        <v/>
      </c>
      <c r="H128" s="226" t="str">
        <f>IF($AW128,INDEX('05_DPS_Input'!I$12:I$111,$AX128),"")</f>
        <v/>
      </c>
      <c r="I128" s="228" t="str">
        <f>IF($AW128,INDEX('05_DPS_Input'!M$12:M$111,$AX128),"")</f>
        <v/>
      </c>
      <c r="J128" s="222"/>
      <c r="K128" s="223" t="str">
        <f t="shared" si="35"/>
        <v/>
      </c>
      <c r="L128" s="223" t="str">
        <f t="shared" si="35"/>
        <v/>
      </c>
      <c r="M128" s="223" t="str">
        <f t="shared" si="35"/>
        <v/>
      </c>
      <c r="N128" s="223" t="str">
        <f t="shared" si="35"/>
        <v/>
      </c>
      <c r="O128" s="223" t="str">
        <f t="shared" si="35"/>
        <v/>
      </c>
      <c r="P128" s="223" t="str">
        <f t="shared" si="35"/>
        <v/>
      </c>
      <c r="Q128" s="223" t="str">
        <f t="shared" si="35"/>
        <v/>
      </c>
      <c r="R128" s="223" t="str">
        <f t="shared" si="35"/>
        <v/>
      </c>
      <c r="S128" s="223" t="str">
        <f t="shared" si="35"/>
        <v/>
      </c>
      <c r="T128" s="223" t="str">
        <f t="shared" si="35"/>
        <v/>
      </c>
      <c r="U128" s="223" t="str">
        <f t="shared" si="35"/>
        <v/>
      </c>
      <c r="V128" s="223" t="str">
        <f t="shared" si="35"/>
        <v/>
      </c>
      <c r="W128" s="223" t="str">
        <f t="shared" si="35"/>
        <v/>
      </c>
      <c r="X128" s="223" t="str">
        <f t="shared" si="35"/>
        <v/>
      </c>
      <c r="Y128" s="223" t="str">
        <f t="shared" si="35"/>
        <v/>
      </c>
      <c r="Z128" s="223" t="str">
        <f t="shared" si="35"/>
        <v/>
      </c>
      <c r="AA128" s="223" t="str">
        <f t="shared" si="34"/>
        <v/>
      </c>
      <c r="AB128" s="223" t="str">
        <f t="shared" si="34"/>
        <v/>
      </c>
      <c r="AC128" s="223" t="str">
        <f t="shared" si="34"/>
        <v/>
      </c>
      <c r="AD128" s="223" t="str">
        <f t="shared" si="34"/>
        <v/>
      </c>
      <c r="AE128" s="223" t="str">
        <f t="shared" si="34"/>
        <v/>
      </c>
      <c r="AF128" s="223" t="str">
        <f t="shared" si="34"/>
        <v/>
      </c>
      <c r="AG128" s="223" t="str">
        <f t="shared" si="34"/>
        <v/>
      </c>
      <c r="AH128" s="223" t="str">
        <f t="shared" si="34"/>
        <v/>
      </c>
      <c r="AI128" s="223" t="str">
        <f t="shared" si="34"/>
        <v/>
      </c>
      <c r="AJ128" s="223" t="str">
        <f t="shared" si="34"/>
        <v/>
      </c>
      <c r="AK128" s="223" t="str">
        <f t="shared" si="34"/>
        <v/>
      </c>
      <c r="AL128" s="223" t="str">
        <f t="shared" si="34"/>
        <v/>
      </c>
      <c r="AM128" s="223" t="str">
        <f t="shared" si="34"/>
        <v/>
      </c>
      <c r="AN128" s="223" t="str">
        <f t="shared" si="34"/>
        <v/>
      </c>
      <c r="AO128" s="222"/>
      <c r="AP128" s="223" t="str">
        <f t="shared" si="31"/>
        <v/>
      </c>
      <c r="AQ128" s="222"/>
      <c r="AR128" s="223">
        <f t="shared" si="32"/>
        <v>0</v>
      </c>
      <c r="AS128" s="222"/>
      <c r="AT128" s="223" t="str">
        <f t="shared" si="33"/>
        <v/>
      </c>
      <c r="AV128" s="131">
        <v>89</v>
      </c>
      <c r="AW128" s="126" t="b">
        <f t="shared" si="27"/>
        <v>0</v>
      </c>
      <c r="AX128" s="214" t="str">
        <f>IF(AW128,MATCH(AV128,'05_DPS_Input'!$AK$12:$AK$111,0),"")</f>
        <v/>
      </c>
      <c r="AY128" s="131"/>
      <c r="AZ128" s="131"/>
      <c r="BC128" s="21"/>
    </row>
    <row r="129" spans="1:55" ht="20.100000000000001" hidden="1" customHeight="1" x14ac:dyDescent="0.3">
      <c r="A129" s="149" t="str">
        <f t="shared" si="22"/>
        <v>H</v>
      </c>
      <c r="B129" s="156" t="b">
        <f t="shared" si="28"/>
        <v>0</v>
      </c>
      <c r="C129" s="188" t="s">
        <v>386</v>
      </c>
      <c r="G129" s="226" t="str">
        <f>IF($AW129,INDEX('05_DPS_Input'!H$12:H$111,$AX129),"")</f>
        <v/>
      </c>
      <c r="H129" s="226" t="str">
        <f>IF($AW129,INDEX('05_DPS_Input'!I$12:I$111,$AX129),"")</f>
        <v/>
      </c>
      <c r="I129" s="228" t="str">
        <f>IF($AW129,INDEX('05_DPS_Input'!M$12:M$111,$AX129),"")</f>
        <v/>
      </c>
      <c r="J129" s="222"/>
      <c r="K129" s="223" t="str">
        <f t="shared" si="35"/>
        <v/>
      </c>
      <c r="L129" s="223" t="str">
        <f t="shared" si="35"/>
        <v/>
      </c>
      <c r="M129" s="223" t="str">
        <f t="shared" si="35"/>
        <v/>
      </c>
      <c r="N129" s="223" t="str">
        <f t="shared" si="35"/>
        <v/>
      </c>
      <c r="O129" s="223" t="str">
        <f t="shared" si="35"/>
        <v/>
      </c>
      <c r="P129" s="223" t="str">
        <f t="shared" si="35"/>
        <v/>
      </c>
      <c r="Q129" s="223" t="str">
        <f t="shared" si="35"/>
        <v/>
      </c>
      <c r="R129" s="223" t="str">
        <f t="shared" si="35"/>
        <v/>
      </c>
      <c r="S129" s="223" t="str">
        <f t="shared" si="35"/>
        <v/>
      </c>
      <c r="T129" s="223" t="str">
        <f t="shared" si="35"/>
        <v/>
      </c>
      <c r="U129" s="223" t="str">
        <f t="shared" si="35"/>
        <v/>
      </c>
      <c r="V129" s="223" t="str">
        <f t="shared" si="35"/>
        <v/>
      </c>
      <c r="W129" s="223" t="str">
        <f t="shared" si="35"/>
        <v/>
      </c>
      <c r="X129" s="223" t="str">
        <f t="shared" si="35"/>
        <v/>
      </c>
      <c r="Y129" s="223" t="str">
        <f t="shared" si="35"/>
        <v/>
      </c>
      <c r="Z129" s="223" t="str">
        <f t="shared" si="35"/>
        <v/>
      </c>
      <c r="AA129" s="223" t="str">
        <f t="shared" si="34"/>
        <v/>
      </c>
      <c r="AB129" s="223" t="str">
        <f t="shared" si="34"/>
        <v/>
      </c>
      <c r="AC129" s="223" t="str">
        <f t="shared" si="34"/>
        <v/>
      </c>
      <c r="AD129" s="223" t="str">
        <f t="shared" si="34"/>
        <v/>
      </c>
      <c r="AE129" s="223" t="str">
        <f t="shared" si="34"/>
        <v/>
      </c>
      <c r="AF129" s="223" t="str">
        <f t="shared" si="34"/>
        <v/>
      </c>
      <c r="AG129" s="223" t="str">
        <f t="shared" si="34"/>
        <v/>
      </c>
      <c r="AH129" s="223" t="str">
        <f t="shared" si="34"/>
        <v/>
      </c>
      <c r="AI129" s="223" t="str">
        <f t="shared" si="34"/>
        <v/>
      </c>
      <c r="AJ129" s="223" t="str">
        <f t="shared" si="34"/>
        <v/>
      </c>
      <c r="AK129" s="223" t="str">
        <f t="shared" si="34"/>
        <v/>
      </c>
      <c r="AL129" s="223" t="str">
        <f t="shared" si="34"/>
        <v/>
      </c>
      <c r="AM129" s="223" t="str">
        <f t="shared" si="34"/>
        <v/>
      </c>
      <c r="AN129" s="223" t="str">
        <f t="shared" si="34"/>
        <v/>
      </c>
      <c r="AO129" s="222"/>
      <c r="AP129" s="223" t="str">
        <f t="shared" si="31"/>
        <v/>
      </c>
      <c r="AQ129" s="222"/>
      <c r="AR129" s="223">
        <f t="shared" si="32"/>
        <v>0</v>
      </c>
      <c r="AS129" s="222"/>
      <c r="AT129" s="223" t="str">
        <f t="shared" si="33"/>
        <v/>
      </c>
      <c r="AV129" s="131">
        <v>90</v>
      </c>
      <c r="AW129" s="126" t="b">
        <f t="shared" si="27"/>
        <v>0</v>
      </c>
      <c r="AX129" s="214" t="str">
        <f>IF(AW129,MATCH(AV129,'05_DPS_Input'!$AK$12:$AK$111,0),"")</f>
        <v/>
      </c>
      <c r="AY129" s="131"/>
      <c r="AZ129" s="131"/>
      <c r="BC129" s="21"/>
    </row>
    <row r="130" spans="1:55" ht="20.100000000000001" hidden="1" customHeight="1" x14ac:dyDescent="0.3">
      <c r="A130" s="149" t="str">
        <f t="shared" si="22"/>
        <v>H</v>
      </c>
      <c r="B130" s="156" t="b">
        <f t="shared" si="28"/>
        <v>0</v>
      </c>
      <c r="C130" s="188" t="s">
        <v>386</v>
      </c>
      <c r="G130" s="226" t="str">
        <f>IF($AW130,INDEX('05_DPS_Input'!H$12:H$111,$AX130),"")</f>
        <v/>
      </c>
      <c r="H130" s="226" t="str">
        <f>IF($AW130,INDEX('05_DPS_Input'!I$12:I$111,$AX130),"")</f>
        <v/>
      </c>
      <c r="I130" s="228" t="str">
        <f>IF($AW130,INDEX('05_DPS_Input'!M$12:M$111,$AX130),"")</f>
        <v/>
      </c>
      <c r="J130" s="222"/>
      <c r="K130" s="223" t="str">
        <f t="shared" si="35"/>
        <v/>
      </c>
      <c r="L130" s="223" t="str">
        <f t="shared" si="35"/>
        <v/>
      </c>
      <c r="M130" s="223" t="str">
        <f t="shared" si="35"/>
        <v/>
      </c>
      <c r="N130" s="223" t="str">
        <f t="shared" si="35"/>
        <v/>
      </c>
      <c r="O130" s="223" t="str">
        <f t="shared" si="35"/>
        <v/>
      </c>
      <c r="P130" s="223" t="str">
        <f t="shared" si="35"/>
        <v/>
      </c>
      <c r="Q130" s="223" t="str">
        <f t="shared" si="35"/>
        <v/>
      </c>
      <c r="R130" s="223" t="str">
        <f t="shared" si="35"/>
        <v/>
      </c>
      <c r="S130" s="223" t="str">
        <f t="shared" si="35"/>
        <v/>
      </c>
      <c r="T130" s="223" t="str">
        <f t="shared" si="35"/>
        <v/>
      </c>
      <c r="U130" s="223" t="str">
        <f t="shared" si="35"/>
        <v/>
      </c>
      <c r="V130" s="223" t="str">
        <f t="shared" si="35"/>
        <v/>
      </c>
      <c r="W130" s="223" t="str">
        <f t="shared" si="35"/>
        <v/>
      </c>
      <c r="X130" s="223" t="str">
        <f t="shared" si="35"/>
        <v/>
      </c>
      <c r="Y130" s="223" t="str">
        <f t="shared" si="35"/>
        <v/>
      </c>
      <c r="Z130" s="223" t="str">
        <f t="shared" si="35"/>
        <v/>
      </c>
      <c r="AA130" s="223" t="str">
        <f t="shared" si="34"/>
        <v/>
      </c>
      <c r="AB130" s="223" t="str">
        <f t="shared" si="34"/>
        <v/>
      </c>
      <c r="AC130" s="223" t="str">
        <f t="shared" si="34"/>
        <v/>
      </c>
      <c r="AD130" s="223" t="str">
        <f t="shared" si="34"/>
        <v/>
      </c>
      <c r="AE130" s="223" t="str">
        <f t="shared" si="34"/>
        <v/>
      </c>
      <c r="AF130" s="223" t="str">
        <f t="shared" si="34"/>
        <v/>
      </c>
      <c r="AG130" s="223" t="str">
        <f t="shared" si="34"/>
        <v/>
      </c>
      <c r="AH130" s="223" t="str">
        <f t="shared" si="34"/>
        <v/>
      </c>
      <c r="AI130" s="223" t="str">
        <f t="shared" si="34"/>
        <v/>
      </c>
      <c r="AJ130" s="223" t="str">
        <f t="shared" si="34"/>
        <v/>
      </c>
      <c r="AK130" s="223" t="str">
        <f t="shared" si="34"/>
        <v/>
      </c>
      <c r="AL130" s="223" t="str">
        <f t="shared" si="34"/>
        <v/>
      </c>
      <c r="AM130" s="223" t="str">
        <f t="shared" si="34"/>
        <v/>
      </c>
      <c r="AN130" s="223" t="str">
        <f t="shared" si="34"/>
        <v/>
      </c>
      <c r="AO130" s="222"/>
      <c r="AP130" s="223" t="str">
        <f t="shared" si="31"/>
        <v/>
      </c>
      <c r="AQ130" s="222"/>
      <c r="AR130" s="223">
        <f t="shared" si="32"/>
        <v>0</v>
      </c>
      <c r="AS130" s="222"/>
      <c r="AT130" s="223" t="str">
        <f t="shared" si="33"/>
        <v/>
      </c>
      <c r="AV130" s="131">
        <v>91</v>
      </c>
      <c r="AW130" s="126" t="b">
        <f t="shared" si="27"/>
        <v>0</v>
      </c>
      <c r="AX130" s="214" t="str">
        <f>IF(AW130,MATCH(AV130,'05_DPS_Input'!$AK$12:$AK$111,0),"")</f>
        <v/>
      </c>
      <c r="AY130" s="131"/>
      <c r="AZ130" s="131"/>
      <c r="BC130" s="21"/>
    </row>
    <row r="131" spans="1:55" ht="20.100000000000001" hidden="1" customHeight="1" x14ac:dyDescent="0.3">
      <c r="A131" s="149" t="str">
        <f t="shared" si="22"/>
        <v>H</v>
      </c>
      <c r="B131" s="156" t="b">
        <f t="shared" si="28"/>
        <v>0</v>
      </c>
      <c r="C131" s="188" t="s">
        <v>386</v>
      </c>
      <c r="G131" s="226" t="str">
        <f>IF($AW131,INDEX('05_DPS_Input'!H$12:H$111,$AX131),"")</f>
        <v/>
      </c>
      <c r="H131" s="226" t="str">
        <f>IF($AW131,INDEX('05_DPS_Input'!I$12:I$111,$AX131),"")</f>
        <v/>
      </c>
      <c r="I131" s="228" t="str">
        <f>IF($AW131,INDEX('05_DPS_Input'!M$12:M$111,$AX131),"")</f>
        <v/>
      </c>
      <c r="J131" s="222"/>
      <c r="K131" s="223" t="str">
        <f t="shared" si="35"/>
        <v/>
      </c>
      <c r="L131" s="223" t="str">
        <f t="shared" si="35"/>
        <v/>
      </c>
      <c r="M131" s="223" t="str">
        <f t="shared" si="35"/>
        <v/>
      </c>
      <c r="N131" s="223" t="str">
        <f t="shared" si="35"/>
        <v/>
      </c>
      <c r="O131" s="223" t="str">
        <f t="shared" si="35"/>
        <v/>
      </c>
      <c r="P131" s="223" t="str">
        <f t="shared" si="35"/>
        <v/>
      </c>
      <c r="Q131" s="223" t="str">
        <f t="shared" si="35"/>
        <v/>
      </c>
      <c r="R131" s="223" t="str">
        <f t="shared" si="35"/>
        <v/>
      </c>
      <c r="S131" s="223" t="str">
        <f t="shared" si="35"/>
        <v/>
      </c>
      <c r="T131" s="223" t="str">
        <f t="shared" si="35"/>
        <v/>
      </c>
      <c r="U131" s="223" t="str">
        <f t="shared" si="35"/>
        <v/>
      </c>
      <c r="V131" s="223" t="str">
        <f t="shared" si="35"/>
        <v/>
      </c>
      <c r="W131" s="223" t="str">
        <f t="shared" si="35"/>
        <v/>
      </c>
      <c r="X131" s="223" t="str">
        <f t="shared" si="35"/>
        <v/>
      </c>
      <c r="Y131" s="223" t="str">
        <f t="shared" si="35"/>
        <v/>
      </c>
      <c r="Z131" s="223" t="str">
        <f t="shared" si="35"/>
        <v/>
      </c>
      <c r="AA131" s="223" t="str">
        <f t="shared" si="34"/>
        <v/>
      </c>
      <c r="AB131" s="223" t="str">
        <f t="shared" si="34"/>
        <v/>
      </c>
      <c r="AC131" s="223" t="str">
        <f t="shared" si="34"/>
        <v/>
      </c>
      <c r="AD131" s="223" t="str">
        <f t="shared" si="34"/>
        <v/>
      </c>
      <c r="AE131" s="223" t="str">
        <f t="shared" si="34"/>
        <v/>
      </c>
      <c r="AF131" s="223" t="str">
        <f t="shared" si="34"/>
        <v/>
      </c>
      <c r="AG131" s="223" t="str">
        <f t="shared" si="34"/>
        <v/>
      </c>
      <c r="AH131" s="223" t="str">
        <f t="shared" si="34"/>
        <v/>
      </c>
      <c r="AI131" s="223" t="str">
        <f t="shared" si="34"/>
        <v/>
      </c>
      <c r="AJ131" s="223" t="str">
        <f t="shared" si="34"/>
        <v/>
      </c>
      <c r="AK131" s="223" t="str">
        <f t="shared" si="34"/>
        <v/>
      </c>
      <c r="AL131" s="223" t="str">
        <f t="shared" si="34"/>
        <v/>
      </c>
      <c r="AM131" s="223" t="str">
        <f t="shared" si="34"/>
        <v/>
      </c>
      <c r="AN131" s="223" t="str">
        <f t="shared" si="34"/>
        <v/>
      </c>
      <c r="AO131" s="222"/>
      <c r="AP131" s="223" t="str">
        <f t="shared" si="31"/>
        <v/>
      </c>
      <c r="AQ131" s="222"/>
      <c r="AR131" s="223">
        <f t="shared" si="32"/>
        <v>0</v>
      </c>
      <c r="AS131" s="222"/>
      <c r="AT131" s="223" t="str">
        <f t="shared" si="33"/>
        <v/>
      </c>
      <c r="AV131" s="131">
        <v>92</v>
      </c>
      <c r="AW131" s="126" t="b">
        <f t="shared" si="27"/>
        <v>0</v>
      </c>
      <c r="AX131" s="214" t="str">
        <f>IF(AW131,MATCH(AV131,'05_DPS_Input'!$AK$12:$AK$111,0),"")</f>
        <v/>
      </c>
      <c r="AY131" s="131"/>
      <c r="AZ131" s="131"/>
      <c r="BC131" s="21"/>
    </row>
    <row r="132" spans="1:55" ht="20.100000000000001" hidden="1" customHeight="1" x14ac:dyDescent="0.3">
      <c r="A132" s="149" t="str">
        <f t="shared" si="22"/>
        <v>H</v>
      </c>
      <c r="B132" s="156" t="b">
        <f t="shared" si="28"/>
        <v>0</v>
      </c>
      <c r="C132" s="188" t="s">
        <v>386</v>
      </c>
      <c r="G132" s="226" t="str">
        <f>IF($AW132,INDEX('05_DPS_Input'!H$12:H$111,$AX132),"")</f>
        <v/>
      </c>
      <c r="H132" s="226" t="str">
        <f>IF($AW132,INDEX('05_DPS_Input'!I$12:I$111,$AX132),"")</f>
        <v/>
      </c>
      <c r="I132" s="228" t="str">
        <f>IF($AW132,INDEX('05_DPS_Input'!M$12:M$111,$AX132),"")</f>
        <v/>
      </c>
      <c r="J132" s="222"/>
      <c r="K132" s="223" t="str">
        <f t="shared" si="35"/>
        <v/>
      </c>
      <c r="L132" s="223" t="str">
        <f t="shared" si="35"/>
        <v/>
      </c>
      <c r="M132" s="223" t="str">
        <f t="shared" si="35"/>
        <v/>
      </c>
      <c r="N132" s="223" t="str">
        <f t="shared" si="35"/>
        <v/>
      </c>
      <c r="O132" s="223" t="str">
        <f t="shared" si="35"/>
        <v/>
      </c>
      <c r="P132" s="223" t="str">
        <f t="shared" si="35"/>
        <v/>
      </c>
      <c r="Q132" s="223" t="str">
        <f t="shared" si="35"/>
        <v/>
      </c>
      <c r="R132" s="223" t="str">
        <f t="shared" si="35"/>
        <v/>
      </c>
      <c r="S132" s="223" t="str">
        <f t="shared" si="35"/>
        <v/>
      </c>
      <c r="T132" s="223" t="str">
        <f t="shared" si="35"/>
        <v/>
      </c>
      <c r="U132" s="223" t="str">
        <f t="shared" si="35"/>
        <v/>
      </c>
      <c r="V132" s="223" t="str">
        <f t="shared" si="35"/>
        <v/>
      </c>
      <c r="W132" s="223" t="str">
        <f t="shared" si="35"/>
        <v/>
      </c>
      <c r="X132" s="223" t="str">
        <f t="shared" si="35"/>
        <v/>
      </c>
      <c r="Y132" s="223" t="str">
        <f t="shared" si="35"/>
        <v/>
      </c>
      <c r="Z132" s="223" t="str">
        <f t="shared" si="35"/>
        <v/>
      </c>
      <c r="AA132" s="223" t="str">
        <f t="shared" si="34"/>
        <v/>
      </c>
      <c r="AB132" s="223" t="str">
        <f t="shared" si="34"/>
        <v/>
      </c>
      <c r="AC132" s="223" t="str">
        <f t="shared" si="34"/>
        <v/>
      </c>
      <c r="AD132" s="223" t="str">
        <f t="shared" si="34"/>
        <v/>
      </c>
      <c r="AE132" s="223" t="str">
        <f t="shared" si="34"/>
        <v/>
      </c>
      <c r="AF132" s="223" t="str">
        <f t="shared" si="34"/>
        <v/>
      </c>
      <c r="AG132" s="223" t="str">
        <f t="shared" si="34"/>
        <v/>
      </c>
      <c r="AH132" s="223" t="str">
        <f t="shared" si="34"/>
        <v/>
      </c>
      <c r="AI132" s="223" t="str">
        <f t="shared" si="34"/>
        <v/>
      </c>
      <c r="AJ132" s="223" t="str">
        <f t="shared" si="34"/>
        <v/>
      </c>
      <c r="AK132" s="223" t="str">
        <f t="shared" si="34"/>
        <v/>
      </c>
      <c r="AL132" s="223" t="str">
        <f t="shared" si="34"/>
        <v/>
      </c>
      <c r="AM132" s="223" t="str">
        <f t="shared" si="34"/>
        <v/>
      </c>
      <c r="AN132" s="223" t="str">
        <f t="shared" si="34"/>
        <v/>
      </c>
      <c r="AO132" s="222"/>
      <c r="AP132" s="223" t="str">
        <f t="shared" si="31"/>
        <v/>
      </c>
      <c r="AQ132" s="222"/>
      <c r="AR132" s="223">
        <f t="shared" si="32"/>
        <v>0</v>
      </c>
      <c r="AS132" s="222"/>
      <c r="AT132" s="223" t="str">
        <f t="shared" si="33"/>
        <v/>
      </c>
      <c r="AV132" s="131">
        <v>93</v>
      </c>
      <c r="AW132" s="126" t="b">
        <f t="shared" si="27"/>
        <v>0</v>
      </c>
      <c r="AX132" s="214" t="str">
        <f>IF(AW132,MATCH(AV132,'05_DPS_Input'!$AK$12:$AK$111,0),"")</f>
        <v/>
      </c>
      <c r="AY132" s="131"/>
      <c r="AZ132" s="131"/>
      <c r="BC132" s="21"/>
    </row>
    <row r="133" spans="1:55" ht="20.100000000000001" hidden="1" customHeight="1" x14ac:dyDescent="0.3">
      <c r="A133" s="149" t="str">
        <f t="shared" si="22"/>
        <v>H</v>
      </c>
      <c r="B133" s="156" t="b">
        <f t="shared" si="28"/>
        <v>0</v>
      </c>
      <c r="C133" s="188" t="s">
        <v>386</v>
      </c>
      <c r="G133" s="226" t="str">
        <f>IF($AW133,INDEX('05_DPS_Input'!H$12:H$111,$AX133),"")</f>
        <v/>
      </c>
      <c r="H133" s="226" t="str">
        <f>IF($AW133,INDEX('05_DPS_Input'!I$12:I$111,$AX133),"")</f>
        <v/>
      </c>
      <c r="I133" s="228" t="str">
        <f>IF($AW133,INDEX('05_DPS_Input'!M$12:M$111,$AX133),"")</f>
        <v/>
      </c>
      <c r="J133" s="222"/>
      <c r="K133" s="223" t="str">
        <f t="shared" si="35"/>
        <v/>
      </c>
      <c r="L133" s="223" t="str">
        <f t="shared" si="35"/>
        <v/>
      </c>
      <c r="M133" s="223" t="str">
        <f t="shared" si="35"/>
        <v/>
      </c>
      <c r="N133" s="223" t="str">
        <f t="shared" si="35"/>
        <v/>
      </c>
      <c r="O133" s="223" t="str">
        <f t="shared" si="35"/>
        <v/>
      </c>
      <c r="P133" s="223" t="str">
        <f t="shared" si="35"/>
        <v/>
      </c>
      <c r="Q133" s="223" t="str">
        <f t="shared" si="35"/>
        <v/>
      </c>
      <c r="R133" s="223" t="str">
        <f t="shared" si="35"/>
        <v/>
      </c>
      <c r="S133" s="223" t="str">
        <f t="shared" si="35"/>
        <v/>
      </c>
      <c r="T133" s="223" t="str">
        <f t="shared" si="35"/>
        <v/>
      </c>
      <c r="U133" s="223" t="str">
        <f t="shared" si="35"/>
        <v/>
      </c>
      <c r="V133" s="223" t="str">
        <f t="shared" si="35"/>
        <v/>
      </c>
      <c r="W133" s="223" t="str">
        <f t="shared" si="35"/>
        <v/>
      </c>
      <c r="X133" s="223" t="str">
        <f t="shared" si="35"/>
        <v/>
      </c>
      <c r="Y133" s="223" t="str">
        <f t="shared" si="35"/>
        <v/>
      </c>
      <c r="Z133" s="223" t="str">
        <f t="shared" si="35"/>
        <v/>
      </c>
      <c r="AA133" s="223" t="str">
        <f t="shared" si="34"/>
        <v/>
      </c>
      <c r="AB133" s="223" t="str">
        <f t="shared" si="34"/>
        <v/>
      </c>
      <c r="AC133" s="223" t="str">
        <f t="shared" si="34"/>
        <v/>
      </c>
      <c r="AD133" s="223" t="str">
        <f t="shared" si="34"/>
        <v/>
      </c>
      <c r="AE133" s="223" t="str">
        <f t="shared" si="34"/>
        <v/>
      </c>
      <c r="AF133" s="223" t="str">
        <f t="shared" si="34"/>
        <v/>
      </c>
      <c r="AG133" s="223" t="str">
        <f t="shared" si="34"/>
        <v/>
      </c>
      <c r="AH133" s="223" t="str">
        <f t="shared" si="34"/>
        <v/>
      </c>
      <c r="AI133" s="223" t="str">
        <f t="shared" si="34"/>
        <v/>
      </c>
      <c r="AJ133" s="223" t="str">
        <f t="shared" si="34"/>
        <v/>
      </c>
      <c r="AK133" s="223" t="str">
        <f t="shared" si="34"/>
        <v/>
      </c>
      <c r="AL133" s="223" t="str">
        <f t="shared" si="34"/>
        <v/>
      </c>
      <c r="AM133" s="223" t="str">
        <f t="shared" si="34"/>
        <v/>
      </c>
      <c r="AN133" s="223" t="str">
        <f t="shared" si="34"/>
        <v/>
      </c>
      <c r="AO133" s="222"/>
      <c r="AP133" s="223" t="str">
        <f t="shared" si="31"/>
        <v/>
      </c>
      <c r="AQ133" s="222"/>
      <c r="AR133" s="223">
        <f t="shared" si="32"/>
        <v>0</v>
      </c>
      <c r="AS133" s="222"/>
      <c r="AT133" s="223" t="str">
        <f t="shared" si="33"/>
        <v/>
      </c>
      <c r="AV133" s="131">
        <v>94</v>
      </c>
      <c r="AW133" s="126" t="b">
        <f t="shared" si="27"/>
        <v>0</v>
      </c>
      <c r="AX133" s="214" t="str">
        <f>IF(AW133,MATCH(AV133,'05_DPS_Input'!$AK$12:$AK$111,0),"")</f>
        <v/>
      </c>
      <c r="AY133" s="131"/>
      <c r="AZ133" s="131"/>
      <c r="BC133" s="21"/>
    </row>
    <row r="134" spans="1:55" ht="20.100000000000001" hidden="1" customHeight="1" x14ac:dyDescent="0.3">
      <c r="A134" s="149" t="str">
        <f t="shared" si="22"/>
        <v>H</v>
      </c>
      <c r="B134" s="156" t="b">
        <f t="shared" si="28"/>
        <v>0</v>
      </c>
      <c r="C134" s="188" t="s">
        <v>386</v>
      </c>
      <c r="G134" s="226" t="str">
        <f>IF($AW134,INDEX('05_DPS_Input'!H$12:H$111,$AX134),"")</f>
        <v/>
      </c>
      <c r="H134" s="226" t="str">
        <f>IF($AW134,INDEX('05_DPS_Input'!I$12:I$111,$AX134),"")</f>
        <v/>
      </c>
      <c r="I134" s="228" t="str">
        <f>IF($AW134,INDEX('05_DPS_Input'!M$12:M$111,$AX134),"")</f>
        <v/>
      </c>
      <c r="J134" s="222"/>
      <c r="K134" s="223" t="str">
        <f t="shared" si="35"/>
        <v/>
      </c>
      <c r="L134" s="223" t="str">
        <f t="shared" si="35"/>
        <v/>
      </c>
      <c r="M134" s="223" t="str">
        <f t="shared" si="35"/>
        <v/>
      </c>
      <c r="N134" s="223" t="str">
        <f t="shared" si="35"/>
        <v/>
      </c>
      <c r="O134" s="223" t="str">
        <f t="shared" si="35"/>
        <v/>
      </c>
      <c r="P134" s="223" t="str">
        <f t="shared" si="35"/>
        <v/>
      </c>
      <c r="Q134" s="223" t="str">
        <f t="shared" si="35"/>
        <v/>
      </c>
      <c r="R134" s="223" t="str">
        <f t="shared" si="35"/>
        <v/>
      </c>
      <c r="S134" s="223" t="str">
        <f t="shared" si="35"/>
        <v/>
      </c>
      <c r="T134" s="223" t="str">
        <f t="shared" si="35"/>
        <v/>
      </c>
      <c r="U134" s="223" t="str">
        <f t="shared" si="35"/>
        <v/>
      </c>
      <c r="V134" s="223" t="str">
        <f t="shared" si="35"/>
        <v/>
      </c>
      <c r="W134" s="223" t="str">
        <f t="shared" si="35"/>
        <v/>
      </c>
      <c r="X134" s="223" t="str">
        <f t="shared" si="35"/>
        <v/>
      </c>
      <c r="Y134" s="223" t="str">
        <f t="shared" si="35"/>
        <v/>
      </c>
      <c r="Z134" s="223" t="str">
        <f t="shared" si="35"/>
        <v/>
      </c>
      <c r="AA134" s="223" t="str">
        <f t="shared" si="34"/>
        <v/>
      </c>
      <c r="AB134" s="223" t="str">
        <f t="shared" si="34"/>
        <v/>
      </c>
      <c r="AC134" s="223" t="str">
        <f t="shared" si="34"/>
        <v/>
      </c>
      <c r="AD134" s="223" t="str">
        <f t="shared" si="34"/>
        <v/>
      </c>
      <c r="AE134" s="223" t="str">
        <f t="shared" si="34"/>
        <v/>
      </c>
      <c r="AF134" s="223" t="str">
        <f t="shared" si="34"/>
        <v/>
      </c>
      <c r="AG134" s="223" t="str">
        <f t="shared" si="34"/>
        <v/>
      </c>
      <c r="AH134" s="223" t="str">
        <f t="shared" si="34"/>
        <v/>
      </c>
      <c r="AI134" s="223" t="str">
        <f t="shared" si="34"/>
        <v/>
      </c>
      <c r="AJ134" s="223" t="str">
        <f t="shared" si="34"/>
        <v/>
      </c>
      <c r="AK134" s="223" t="str">
        <f t="shared" si="34"/>
        <v/>
      </c>
      <c r="AL134" s="223" t="str">
        <f t="shared" si="34"/>
        <v/>
      </c>
      <c r="AM134" s="223" t="str">
        <f t="shared" si="34"/>
        <v/>
      </c>
      <c r="AN134" s="223" t="str">
        <f t="shared" si="34"/>
        <v/>
      </c>
      <c r="AO134" s="222"/>
      <c r="AP134" s="223" t="str">
        <f t="shared" si="31"/>
        <v/>
      </c>
      <c r="AQ134" s="222"/>
      <c r="AR134" s="223">
        <f t="shared" si="32"/>
        <v>0</v>
      </c>
      <c r="AS134" s="222"/>
      <c r="AT134" s="223" t="str">
        <f t="shared" si="33"/>
        <v/>
      </c>
      <c r="AV134" s="131">
        <v>95</v>
      </c>
      <c r="AW134" s="126" t="b">
        <f t="shared" si="27"/>
        <v>0</v>
      </c>
      <c r="AX134" s="214" t="str">
        <f>IF(AW134,MATCH(AV134,'05_DPS_Input'!$AK$12:$AK$111,0),"")</f>
        <v/>
      </c>
      <c r="AY134" s="131"/>
      <c r="AZ134" s="131"/>
      <c r="BC134" s="21"/>
    </row>
    <row r="135" spans="1:55" ht="20.100000000000001" hidden="1" customHeight="1" x14ac:dyDescent="0.3">
      <c r="A135" s="149" t="str">
        <f t="shared" si="22"/>
        <v>H</v>
      </c>
      <c r="B135" s="156" t="b">
        <f t="shared" si="28"/>
        <v>0</v>
      </c>
      <c r="C135" s="188" t="s">
        <v>386</v>
      </c>
      <c r="G135" s="226" t="str">
        <f>IF($AW135,INDEX('05_DPS_Input'!H$12:H$111,$AX135),"")</f>
        <v/>
      </c>
      <c r="H135" s="226" t="str">
        <f>IF($AW135,INDEX('05_DPS_Input'!I$12:I$111,$AX135),"")</f>
        <v/>
      </c>
      <c r="I135" s="228" t="str">
        <f>IF($AW135,INDEX('05_DPS_Input'!M$12:M$111,$AX135),"")</f>
        <v/>
      </c>
      <c r="J135" s="222"/>
      <c r="K135" s="223" t="str">
        <f t="shared" si="35"/>
        <v/>
      </c>
      <c r="L135" s="223" t="str">
        <f t="shared" si="35"/>
        <v/>
      </c>
      <c r="M135" s="223" t="str">
        <f t="shared" si="35"/>
        <v/>
      </c>
      <c r="N135" s="223" t="str">
        <f t="shared" si="35"/>
        <v/>
      </c>
      <c r="O135" s="223" t="str">
        <f t="shared" si="35"/>
        <v/>
      </c>
      <c r="P135" s="223" t="str">
        <f t="shared" si="35"/>
        <v/>
      </c>
      <c r="Q135" s="223" t="str">
        <f t="shared" si="35"/>
        <v/>
      </c>
      <c r="R135" s="223" t="str">
        <f t="shared" si="35"/>
        <v/>
      </c>
      <c r="S135" s="223" t="str">
        <f t="shared" si="35"/>
        <v/>
      </c>
      <c r="T135" s="223" t="str">
        <f t="shared" si="35"/>
        <v/>
      </c>
      <c r="U135" s="223" t="str">
        <f t="shared" si="35"/>
        <v/>
      </c>
      <c r="V135" s="223" t="str">
        <f t="shared" si="35"/>
        <v/>
      </c>
      <c r="W135" s="223" t="str">
        <f t="shared" si="35"/>
        <v/>
      </c>
      <c r="X135" s="223" t="str">
        <f t="shared" si="35"/>
        <v/>
      </c>
      <c r="Y135" s="223" t="str">
        <f t="shared" si="35"/>
        <v/>
      </c>
      <c r="Z135" s="223" t="str">
        <f t="shared" si="35"/>
        <v/>
      </c>
      <c r="AA135" s="223" t="str">
        <f t="shared" si="34"/>
        <v/>
      </c>
      <c r="AB135" s="223" t="str">
        <f t="shared" si="34"/>
        <v/>
      </c>
      <c r="AC135" s="223" t="str">
        <f t="shared" si="34"/>
        <v/>
      </c>
      <c r="AD135" s="223" t="str">
        <f t="shared" si="34"/>
        <v/>
      </c>
      <c r="AE135" s="223" t="str">
        <f t="shared" si="34"/>
        <v/>
      </c>
      <c r="AF135" s="223" t="str">
        <f t="shared" si="34"/>
        <v/>
      </c>
      <c r="AG135" s="223" t="str">
        <f t="shared" si="34"/>
        <v/>
      </c>
      <c r="AH135" s="223" t="str">
        <f t="shared" si="34"/>
        <v/>
      </c>
      <c r="AI135" s="223" t="str">
        <f t="shared" si="34"/>
        <v/>
      </c>
      <c r="AJ135" s="223" t="str">
        <f t="shared" si="34"/>
        <v/>
      </c>
      <c r="AK135" s="223" t="str">
        <f t="shared" si="34"/>
        <v/>
      </c>
      <c r="AL135" s="223" t="str">
        <f t="shared" si="34"/>
        <v/>
      </c>
      <c r="AM135" s="223" t="str">
        <f t="shared" si="34"/>
        <v/>
      </c>
      <c r="AN135" s="223" t="str">
        <f t="shared" si="34"/>
        <v/>
      </c>
      <c r="AO135" s="222"/>
      <c r="AP135" s="223" t="str">
        <f t="shared" si="31"/>
        <v/>
      </c>
      <c r="AQ135" s="222"/>
      <c r="AR135" s="223">
        <f t="shared" si="32"/>
        <v>0</v>
      </c>
      <c r="AS135" s="222"/>
      <c r="AT135" s="223" t="str">
        <f t="shared" si="33"/>
        <v/>
      </c>
      <c r="AV135" s="131">
        <v>96</v>
      </c>
      <c r="AW135" s="126" t="b">
        <f t="shared" si="27"/>
        <v>0</v>
      </c>
      <c r="AX135" s="214" t="str">
        <f>IF(AW135,MATCH(AV135,'05_DPS_Input'!$AK$12:$AK$111,0),"")</f>
        <v/>
      </c>
      <c r="AY135" s="131"/>
      <c r="AZ135" s="131"/>
      <c r="BC135" s="21"/>
    </row>
    <row r="136" spans="1:55" ht="20.100000000000001" hidden="1" customHeight="1" x14ac:dyDescent="0.3">
      <c r="A136" s="149" t="str">
        <f t="shared" si="22"/>
        <v>H</v>
      </c>
      <c r="B136" s="156" t="b">
        <f t="shared" si="28"/>
        <v>0</v>
      </c>
      <c r="C136" s="188" t="s">
        <v>386</v>
      </c>
      <c r="G136" s="226" t="str">
        <f>IF($AW136,INDEX('05_DPS_Input'!H$12:H$111,$AX136),"")</f>
        <v/>
      </c>
      <c r="H136" s="226" t="str">
        <f>IF($AW136,INDEX('05_DPS_Input'!I$12:I$111,$AX136),"")</f>
        <v/>
      </c>
      <c r="I136" s="228" t="str">
        <f>IF($AW136,INDEX('05_DPS_Input'!M$12:M$111,$AX136),"")</f>
        <v/>
      </c>
      <c r="J136" s="222"/>
      <c r="K136" s="223" t="str">
        <f t="shared" si="35"/>
        <v/>
      </c>
      <c r="L136" s="223" t="str">
        <f t="shared" si="35"/>
        <v/>
      </c>
      <c r="M136" s="223" t="str">
        <f t="shared" si="35"/>
        <v/>
      </c>
      <c r="N136" s="223" t="str">
        <f t="shared" si="35"/>
        <v/>
      </c>
      <c r="O136" s="223" t="str">
        <f t="shared" si="35"/>
        <v/>
      </c>
      <c r="P136" s="223" t="str">
        <f t="shared" si="35"/>
        <v/>
      </c>
      <c r="Q136" s="223" t="str">
        <f t="shared" si="35"/>
        <v/>
      </c>
      <c r="R136" s="223" t="str">
        <f t="shared" si="35"/>
        <v/>
      </c>
      <c r="S136" s="223" t="str">
        <f t="shared" si="35"/>
        <v/>
      </c>
      <c r="T136" s="223" t="str">
        <f t="shared" si="35"/>
        <v/>
      </c>
      <c r="U136" s="223" t="str">
        <f t="shared" si="35"/>
        <v/>
      </c>
      <c r="V136" s="223" t="str">
        <f t="shared" si="35"/>
        <v/>
      </c>
      <c r="W136" s="223" t="str">
        <f t="shared" si="35"/>
        <v/>
      </c>
      <c r="X136" s="223" t="str">
        <f t="shared" si="35"/>
        <v/>
      </c>
      <c r="Y136" s="223" t="str">
        <f t="shared" si="35"/>
        <v/>
      </c>
      <c r="Z136" s="223" t="str">
        <f t="shared" ref="Z136:AN139" si="36">IF($I136=2,SUMIF($AY$148:$AY$247,$G136,Z$148:Z$247),IF($I136=3,SUMIF($AZ$148:$AZ$247,$G136,Z$148:Z$247),""))</f>
        <v/>
      </c>
      <c r="AA136" s="223" t="str">
        <f t="shared" si="36"/>
        <v/>
      </c>
      <c r="AB136" s="223" t="str">
        <f t="shared" si="36"/>
        <v/>
      </c>
      <c r="AC136" s="223" t="str">
        <f t="shared" si="36"/>
        <v/>
      </c>
      <c r="AD136" s="223" t="str">
        <f t="shared" si="36"/>
        <v/>
      </c>
      <c r="AE136" s="223" t="str">
        <f t="shared" si="36"/>
        <v/>
      </c>
      <c r="AF136" s="223" t="str">
        <f t="shared" si="36"/>
        <v/>
      </c>
      <c r="AG136" s="223" t="str">
        <f t="shared" si="36"/>
        <v/>
      </c>
      <c r="AH136" s="223" t="str">
        <f t="shared" si="36"/>
        <v/>
      </c>
      <c r="AI136" s="223" t="str">
        <f t="shared" si="36"/>
        <v/>
      </c>
      <c r="AJ136" s="223" t="str">
        <f t="shared" si="36"/>
        <v/>
      </c>
      <c r="AK136" s="223" t="str">
        <f t="shared" si="36"/>
        <v/>
      </c>
      <c r="AL136" s="223" t="str">
        <f t="shared" si="36"/>
        <v/>
      </c>
      <c r="AM136" s="223" t="str">
        <f t="shared" si="36"/>
        <v/>
      </c>
      <c r="AN136" s="223" t="str">
        <f t="shared" si="36"/>
        <v/>
      </c>
      <c r="AO136" s="222"/>
      <c r="AP136" s="223" t="str">
        <f t="shared" si="31"/>
        <v/>
      </c>
      <c r="AQ136" s="222"/>
      <c r="AR136" s="223">
        <f t="shared" si="32"/>
        <v>0</v>
      </c>
      <c r="AS136" s="222"/>
      <c r="AT136" s="223" t="str">
        <f t="shared" si="33"/>
        <v/>
      </c>
      <c r="AV136" s="131">
        <v>97</v>
      </c>
      <c r="AW136" s="126" t="b">
        <f>AV136&lt;=DPSinput_CountRep</f>
        <v>0</v>
      </c>
      <c r="AX136" s="214" t="str">
        <f>IF(AW136,MATCH(AV136,'05_DPS_Input'!$AK$12:$AK$111,0),"")</f>
        <v/>
      </c>
      <c r="AY136" s="131"/>
      <c r="AZ136" s="131"/>
      <c r="BC136" s="21"/>
    </row>
    <row r="137" spans="1:55" ht="20.100000000000001" hidden="1" customHeight="1" x14ac:dyDescent="0.3">
      <c r="A137" s="149" t="str">
        <f t="shared" si="22"/>
        <v>H</v>
      </c>
      <c r="B137" s="156" t="b">
        <f t="shared" si="28"/>
        <v>0</v>
      </c>
      <c r="C137" s="188" t="s">
        <v>386</v>
      </c>
      <c r="G137" s="226" t="str">
        <f>IF($AW137,INDEX('05_DPS_Input'!H$12:H$111,$AX137),"")</f>
        <v/>
      </c>
      <c r="H137" s="226" t="str">
        <f>IF($AW137,INDEX('05_DPS_Input'!I$12:I$111,$AX137),"")</f>
        <v/>
      </c>
      <c r="I137" s="228" t="str">
        <f>IF($AW137,INDEX('05_DPS_Input'!M$12:M$111,$AX137),"")</f>
        <v/>
      </c>
      <c r="J137" s="222"/>
      <c r="K137" s="223" t="str">
        <f t="shared" ref="K137:Y139" si="37">IF($I137=2,SUMIF($AY$148:$AY$247,$G137,K$148:K$247),IF($I137=3,SUMIF($AZ$148:$AZ$247,$G137,K$148:K$247),""))</f>
        <v/>
      </c>
      <c r="L137" s="223" t="str">
        <f t="shared" si="37"/>
        <v/>
      </c>
      <c r="M137" s="223" t="str">
        <f t="shared" si="37"/>
        <v/>
      </c>
      <c r="N137" s="223" t="str">
        <f t="shared" si="37"/>
        <v/>
      </c>
      <c r="O137" s="223" t="str">
        <f t="shared" si="37"/>
        <v/>
      </c>
      <c r="P137" s="223" t="str">
        <f t="shared" si="37"/>
        <v/>
      </c>
      <c r="Q137" s="223" t="str">
        <f t="shared" si="37"/>
        <v/>
      </c>
      <c r="R137" s="223" t="str">
        <f t="shared" si="37"/>
        <v/>
      </c>
      <c r="S137" s="223" t="str">
        <f t="shared" si="37"/>
        <v/>
      </c>
      <c r="T137" s="223" t="str">
        <f t="shared" si="37"/>
        <v/>
      </c>
      <c r="U137" s="223" t="str">
        <f t="shared" si="37"/>
        <v/>
      </c>
      <c r="V137" s="223" t="str">
        <f t="shared" si="37"/>
        <v/>
      </c>
      <c r="W137" s="223" t="str">
        <f t="shared" si="37"/>
        <v/>
      </c>
      <c r="X137" s="223" t="str">
        <f t="shared" si="37"/>
        <v/>
      </c>
      <c r="Y137" s="223" t="str">
        <f t="shared" si="37"/>
        <v/>
      </c>
      <c r="Z137" s="223" t="str">
        <f t="shared" si="36"/>
        <v/>
      </c>
      <c r="AA137" s="223" t="str">
        <f t="shared" si="36"/>
        <v/>
      </c>
      <c r="AB137" s="223" t="str">
        <f t="shared" si="36"/>
        <v/>
      </c>
      <c r="AC137" s="223" t="str">
        <f t="shared" si="36"/>
        <v/>
      </c>
      <c r="AD137" s="223" t="str">
        <f t="shared" si="36"/>
        <v/>
      </c>
      <c r="AE137" s="223" t="str">
        <f t="shared" si="36"/>
        <v/>
      </c>
      <c r="AF137" s="223" t="str">
        <f t="shared" si="36"/>
        <v/>
      </c>
      <c r="AG137" s="223" t="str">
        <f t="shared" si="36"/>
        <v/>
      </c>
      <c r="AH137" s="223" t="str">
        <f t="shared" si="36"/>
        <v/>
      </c>
      <c r="AI137" s="223" t="str">
        <f t="shared" si="36"/>
        <v/>
      </c>
      <c r="AJ137" s="223" t="str">
        <f t="shared" si="36"/>
        <v/>
      </c>
      <c r="AK137" s="223" t="str">
        <f t="shared" si="36"/>
        <v/>
      </c>
      <c r="AL137" s="223" t="str">
        <f t="shared" si="36"/>
        <v/>
      </c>
      <c r="AM137" s="223" t="str">
        <f t="shared" si="36"/>
        <v/>
      </c>
      <c r="AN137" s="223" t="str">
        <f t="shared" si="36"/>
        <v/>
      </c>
      <c r="AO137" s="222"/>
      <c r="AP137" s="223" t="str">
        <f t="shared" si="31"/>
        <v/>
      </c>
      <c r="AQ137" s="222"/>
      <c r="AR137" s="223">
        <f t="shared" si="32"/>
        <v>0</v>
      </c>
      <c r="AS137" s="222"/>
      <c r="AT137" s="223" t="str">
        <f t="shared" si="33"/>
        <v/>
      </c>
      <c r="AV137" s="131">
        <v>98</v>
      </c>
      <c r="AW137" s="126" t="b">
        <f>AV137&lt;=DPSinput_CountRep</f>
        <v>0</v>
      </c>
      <c r="AX137" s="214" t="str">
        <f>IF(AW137,MATCH(AV137,'05_DPS_Input'!$AK$12:$AK$111,0),"")</f>
        <v/>
      </c>
      <c r="AY137" s="131"/>
      <c r="AZ137" s="131"/>
      <c r="BC137" s="21"/>
    </row>
    <row r="138" spans="1:55" ht="20.100000000000001" hidden="1" customHeight="1" x14ac:dyDescent="0.3">
      <c r="A138" s="149" t="str">
        <f t="shared" si="22"/>
        <v>H</v>
      </c>
      <c r="B138" s="156" t="b">
        <f t="shared" si="28"/>
        <v>0</v>
      </c>
      <c r="C138" s="188" t="s">
        <v>386</v>
      </c>
      <c r="G138" s="226" t="str">
        <f>IF($AW138,INDEX('05_DPS_Input'!H$12:H$111,$AX138),"")</f>
        <v/>
      </c>
      <c r="H138" s="226" t="str">
        <f>IF($AW138,INDEX('05_DPS_Input'!I$12:I$111,$AX138),"")</f>
        <v/>
      </c>
      <c r="I138" s="228" t="str">
        <f>IF($AW138,INDEX('05_DPS_Input'!M$12:M$111,$AX138),"")</f>
        <v/>
      </c>
      <c r="J138" s="222"/>
      <c r="K138" s="223" t="str">
        <f t="shared" si="37"/>
        <v/>
      </c>
      <c r="L138" s="223" t="str">
        <f t="shared" si="37"/>
        <v/>
      </c>
      <c r="M138" s="223" t="str">
        <f t="shared" si="37"/>
        <v/>
      </c>
      <c r="N138" s="223" t="str">
        <f t="shared" si="37"/>
        <v/>
      </c>
      <c r="O138" s="223" t="str">
        <f t="shared" si="37"/>
        <v/>
      </c>
      <c r="P138" s="223" t="str">
        <f t="shared" si="37"/>
        <v/>
      </c>
      <c r="Q138" s="223" t="str">
        <f t="shared" si="37"/>
        <v/>
      </c>
      <c r="R138" s="223" t="str">
        <f t="shared" si="37"/>
        <v/>
      </c>
      <c r="S138" s="223" t="str">
        <f t="shared" si="37"/>
        <v/>
      </c>
      <c r="T138" s="223" t="str">
        <f t="shared" si="37"/>
        <v/>
      </c>
      <c r="U138" s="223" t="str">
        <f t="shared" si="37"/>
        <v/>
      </c>
      <c r="V138" s="223" t="str">
        <f t="shared" si="37"/>
        <v/>
      </c>
      <c r="W138" s="223" t="str">
        <f t="shared" si="37"/>
        <v/>
      </c>
      <c r="X138" s="223" t="str">
        <f t="shared" si="37"/>
        <v/>
      </c>
      <c r="Y138" s="223" t="str">
        <f t="shared" si="37"/>
        <v/>
      </c>
      <c r="Z138" s="223" t="str">
        <f t="shared" si="36"/>
        <v/>
      </c>
      <c r="AA138" s="223" t="str">
        <f t="shared" si="36"/>
        <v/>
      </c>
      <c r="AB138" s="223" t="str">
        <f t="shared" si="36"/>
        <v/>
      </c>
      <c r="AC138" s="223" t="str">
        <f t="shared" si="36"/>
        <v/>
      </c>
      <c r="AD138" s="223" t="str">
        <f t="shared" si="36"/>
        <v/>
      </c>
      <c r="AE138" s="223" t="str">
        <f t="shared" si="36"/>
        <v/>
      </c>
      <c r="AF138" s="223" t="str">
        <f t="shared" si="36"/>
        <v/>
      </c>
      <c r="AG138" s="223" t="str">
        <f t="shared" si="36"/>
        <v/>
      </c>
      <c r="AH138" s="223" t="str">
        <f t="shared" si="36"/>
        <v/>
      </c>
      <c r="AI138" s="223" t="str">
        <f t="shared" si="36"/>
        <v/>
      </c>
      <c r="AJ138" s="223" t="str">
        <f t="shared" si="36"/>
        <v/>
      </c>
      <c r="AK138" s="223" t="str">
        <f t="shared" si="36"/>
        <v/>
      </c>
      <c r="AL138" s="223" t="str">
        <f t="shared" si="36"/>
        <v/>
      </c>
      <c r="AM138" s="223" t="str">
        <f t="shared" si="36"/>
        <v/>
      </c>
      <c r="AN138" s="223" t="str">
        <f t="shared" si="36"/>
        <v/>
      </c>
      <c r="AO138" s="222"/>
      <c r="AP138" s="223" t="str">
        <f t="shared" si="31"/>
        <v/>
      </c>
      <c r="AQ138" s="222"/>
      <c r="AR138" s="223">
        <f t="shared" si="32"/>
        <v>0</v>
      </c>
      <c r="AS138" s="222"/>
      <c r="AT138" s="223" t="str">
        <f t="shared" si="33"/>
        <v/>
      </c>
      <c r="AV138" s="131">
        <v>99</v>
      </c>
      <c r="AW138" s="126" t="b">
        <f>AV138&lt;=DPSinput_CountRep</f>
        <v>0</v>
      </c>
      <c r="AX138" s="214" t="str">
        <f>IF(AW138,MATCH(AV138,'05_DPS_Input'!$AK$12:$AK$111,0),"")</f>
        <v/>
      </c>
      <c r="AY138" s="131"/>
      <c r="AZ138" s="131"/>
      <c r="BC138" s="21"/>
    </row>
    <row r="139" spans="1:55" ht="20.100000000000001" hidden="1" customHeight="1" x14ac:dyDescent="0.3">
      <c r="A139" s="149" t="str">
        <f>IF(AND(HLOOKUP(C139,RowRangeVis_Lookup,2,FALSE),B139),"","H")</f>
        <v>H</v>
      </c>
      <c r="B139" s="156" t="b">
        <f>OR(Rows_Switch="All",H139&lt;&gt;"")</f>
        <v>0</v>
      </c>
      <c r="C139" s="188" t="s">
        <v>386</v>
      </c>
      <c r="G139" s="226" t="str">
        <f>IF($AW139,INDEX('05_DPS_Input'!H$12:H$111,$AX139),"")</f>
        <v/>
      </c>
      <c r="H139" s="14" t="str">
        <f>IF($AW139,INDEX('05_DPS_Input'!I$12:I$111,$AX139),"")</f>
        <v/>
      </c>
      <c r="I139" s="228" t="str">
        <f>IF($AW139,INDEX('05_DPS_Input'!M$12:M$111,$AX139),"")</f>
        <v/>
      </c>
      <c r="J139" s="222"/>
      <c r="K139" s="223" t="str">
        <f t="shared" si="37"/>
        <v/>
      </c>
      <c r="L139" s="223" t="str">
        <f t="shared" si="37"/>
        <v/>
      </c>
      <c r="M139" s="223" t="str">
        <f t="shared" si="37"/>
        <v/>
      </c>
      <c r="N139" s="223" t="str">
        <f t="shared" si="37"/>
        <v/>
      </c>
      <c r="O139" s="223" t="str">
        <f t="shared" si="37"/>
        <v/>
      </c>
      <c r="P139" s="223" t="str">
        <f t="shared" si="37"/>
        <v/>
      </c>
      <c r="Q139" s="223" t="str">
        <f t="shared" si="37"/>
        <v/>
      </c>
      <c r="R139" s="223" t="str">
        <f t="shared" si="37"/>
        <v/>
      </c>
      <c r="S139" s="223" t="str">
        <f t="shared" si="37"/>
        <v/>
      </c>
      <c r="T139" s="223" t="str">
        <f t="shared" si="37"/>
        <v/>
      </c>
      <c r="U139" s="223" t="str">
        <f t="shared" si="37"/>
        <v/>
      </c>
      <c r="V139" s="223" t="str">
        <f t="shared" si="37"/>
        <v/>
      </c>
      <c r="W139" s="223" t="str">
        <f t="shared" si="37"/>
        <v/>
      </c>
      <c r="X139" s="223" t="str">
        <f t="shared" si="37"/>
        <v/>
      </c>
      <c r="Y139" s="223" t="str">
        <f t="shared" si="37"/>
        <v/>
      </c>
      <c r="Z139" s="223" t="str">
        <f t="shared" si="36"/>
        <v/>
      </c>
      <c r="AA139" s="223" t="str">
        <f t="shared" si="36"/>
        <v/>
      </c>
      <c r="AB139" s="223" t="str">
        <f t="shared" si="36"/>
        <v/>
      </c>
      <c r="AC139" s="223" t="str">
        <f t="shared" si="36"/>
        <v/>
      </c>
      <c r="AD139" s="223" t="str">
        <f t="shared" si="36"/>
        <v/>
      </c>
      <c r="AE139" s="223" t="str">
        <f t="shared" si="36"/>
        <v/>
      </c>
      <c r="AF139" s="223" t="str">
        <f t="shared" si="36"/>
        <v/>
      </c>
      <c r="AG139" s="223" t="str">
        <f t="shared" si="36"/>
        <v/>
      </c>
      <c r="AH139" s="223" t="str">
        <f t="shared" si="36"/>
        <v/>
      </c>
      <c r="AI139" s="223" t="str">
        <f t="shared" si="36"/>
        <v/>
      </c>
      <c r="AJ139" s="223" t="str">
        <f t="shared" si="36"/>
        <v/>
      </c>
      <c r="AK139" s="223" t="str">
        <f t="shared" si="36"/>
        <v/>
      </c>
      <c r="AL139" s="223" t="str">
        <f t="shared" si="36"/>
        <v/>
      </c>
      <c r="AM139" s="223" t="str">
        <f t="shared" si="36"/>
        <v/>
      </c>
      <c r="AN139" s="223" t="str">
        <f t="shared" si="36"/>
        <v/>
      </c>
      <c r="AO139" s="222"/>
      <c r="AP139" s="223" t="str">
        <f t="shared" si="31"/>
        <v/>
      </c>
      <c r="AQ139" s="222"/>
      <c r="AR139" s="223">
        <f t="shared" si="32"/>
        <v>0</v>
      </c>
      <c r="AS139" s="222"/>
      <c r="AT139" s="223" t="str">
        <f t="shared" si="33"/>
        <v/>
      </c>
      <c r="AV139" s="131">
        <v>100</v>
      </c>
      <c r="AW139" s="126" t="b">
        <f>AV139&lt;=DPSinput_CountRep</f>
        <v>0</v>
      </c>
      <c r="AX139" s="214" t="str">
        <f>IF(AW139,MATCH(AV139,'05_DPS_Input'!$AK$12:$AK$111,0),"")</f>
        <v/>
      </c>
      <c r="AY139" s="131"/>
      <c r="AZ139" s="131"/>
      <c r="BC139" s="21"/>
    </row>
    <row r="140" spans="1:55" ht="20.100000000000001" customHeight="1" x14ac:dyDescent="0.3">
      <c r="A140" s="149" t="str">
        <f t="shared" ref="A140:A203" si="38">IF(AND(HLOOKUP(C140,RowRangeVis_Lookup,2,FALSE),B140),"","H")</f>
        <v/>
      </c>
      <c r="B140" s="135" t="b">
        <v>1</v>
      </c>
      <c r="C140" s="188" t="s">
        <v>386</v>
      </c>
      <c r="H140" s="132"/>
      <c r="BC140" s="21"/>
    </row>
    <row r="141" spans="1:55" ht="20.100000000000001" customHeight="1" x14ac:dyDescent="0.3">
      <c r="A141" s="148" t="str">
        <f t="shared" si="38"/>
        <v/>
      </c>
      <c r="B141" s="135" t="b">
        <v>1</v>
      </c>
      <c r="C141" s="188" t="s">
        <v>386</v>
      </c>
      <c r="G141" s="348" t="s">
        <v>453</v>
      </c>
      <c r="H141" s="348"/>
      <c r="I141" s="348"/>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C141" s="21"/>
    </row>
    <row r="142" spans="1:55" ht="30" customHeight="1" x14ac:dyDescent="0.3">
      <c r="A142" s="148" t="str">
        <f t="shared" si="38"/>
        <v/>
      </c>
      <c r="B142" s="135" t="b">
        <v>1</v>
      </c>
      <c r="C142" s="188" t="s">
        <v>386</v>
      </c>
      <c r="G142" s="326" t="s">
        <v>452</v>
      </c>
      <c r="H142" s="326"/>
      <c r="I142" s="326"/>
      <c r="J142" s="326"/>
      <c r="K142" s="326"/>
      <c r="L142" s="326"/>
      <c r="M142" s="326"/>
      <c r="N142" s="326"/>
      <c r="O142" s="326"/>
      <c r="P142" s="326"/>
      <c r="Q142" s="326"/>
      <c r="R142" s="326"/>
      <c r="S142" s="326"/>
      <c r="T142" s="326"/>
      <c r="U142" s="326"/>
      <c r="V142" s="326"/>
      <c r="W142" s="326"/>
      <c r="X142" s="326"/>
      <c r="Y142" s="326"/>
      <c r="Z142" s="326"/>
      <c r="AA142" s="326"/>
      <c r="AB142" s="326"/>
      <c r="AC142" s="326"/>
      <c r="AD142" s="326"/>
      <c r="AE142" s="326"/>
      <c r="AF142" s="326"/>
      <c r="AG142" s="326"/>
      <c r="AH142" s="326"/>
      <c r="AI142" s="326"/>
      <c r="AJ142" s="326"/>
      <c r="AK142" s="326"/>
      <c r="AL142" s="326"/>
      <c r="AM142" s="326"/>
      <c r="AN142" s="326"/>
      <c r="AO142" s="326"/>
      <c r="AP142" s="326"/>
      <c r="AQ142" s="326"/>
      <c r="AR142" s="326"/>
      <c r="AS142" s="326"/>
      <c r="AT142" s="326"/>
      <c r="AU142" s="136"/>
      <c r="AV142" s="136"/>
      <c r="AW142" s="136"/>
      <c r="AX142" s="136"/>
      <c r="AY142" s="136"/>
      <c r="AZ142" s="136"/>
      <c r="BC142" s="21"/>
    </row>
    <row r="143" spans="1:55" ht="20.100000000000001" customHeight="1" thickBot="1" x14ac:dyDescent="0.35">
      <c r="A143" s="148" t="str">
        <f t="shared" si="38"/>
        <v/>
      </c>
      <c r="B143" s="135" t="b">
        <v>1</v>
      </c>
      <c r="C143" s="188" t="s">
        <v>386</v>
      </c>
      <c r="BC143" s="21"/>
    </row>
    <row r="144" spans="1:55" ht="24.9" customHeight="1" thickBot="1" x14ac:dyDescent="0.35">
      <c r="A144" s="148" t="str">
        <f t="shared" si="38"/>
        <v/>
      </c>
      <c r="B144" s="135" t="b">
        <v>1</v>
      </c>
      <c r="C144" s="188" t="s">
        <v>51</v>
      </c>
      <c r="F144" s="6" t="s">
        <v>592</v>
      </c>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C144" s="21"/>
    </row>
    <row r="145" spans="1:55" ht="9.9" customHeight="1" x14ac:dyDescent="0.3">
      <c r="A145" s="148" t="str">
        <f t="shared" si="38"/>
        <v/>
      </c>
      <c r="B145" s="135" t="b">
        <v>1</v>
      </c>
      <c r="C145" s="188" t="s">
        <v>51</v>
      </c>
      <c r="H145" s="132"/>
      <c r="AY145" s="132"/>
      <c r="BC145" s="21"/>
    </row>
    <row r="146" spans="1:55" ht="20.100000000000001" customHeight="1" x14ac:dyDescent="0.3">
      <c r="A146" s="148" t="str">
        <f t="shared" si="38"/>
        <v/>
      </c>
      <c r="B146" s="135" t="b">
        <v>1</v>
      </c>
      <c r="C146" s="188" t="s">
        <v>51</v>
      </c>
      <c r="G146" s="229" t="s">
        <v>587</v>
      </c>
      <c r="H146" s="132"/>
      <c r="BC146" s="21"/>
    </row>
    <row r="147" spans="1:55" ht="20.100000000000001" customHeight="1" x14ac:dyDescent="0.3">
      <c r="A147" s="148" t="str">
        <f>IF(AND(HLOOKUP(C147,RowRangeVis_Lookup,2,FALSE),B147),"","H")</f>
        <v/>
      </c>
      <c r="B147" s="135" t="b">
        <v>1</v>
      </c>
      <c r="C147" s="188" t="s">
        <v>51</v>
      </c>
      <c r="G147" s="230" t="s">
        <v>532</v>
      </c>
      <c r="H147" s="230" t="s">
        <v>588</v>
      </c>
      <c r="I147" s="14" t="s">
        <v>589</v>
      </c>
      <c r="K147" s="128">
        <f>SUM(K148:K247)</f>
        <v>0</v>
      </c>
      <c r="L147" s="128">
        <f t="shared" ref="L147:AT147" si="39">SUM(L148:L247)</f>
        <v>0</v>
      </c>
      <c r="M147" s="128">
        <f t="shared" si="39"/>
        <v>0</v>
      </c>
      <c r="N147" s="128">
        <f t="shared" si="39"/>
        <v>0</v>
      </c>
      <c r="O147" s="128">
        <f t="shared" si="39"/>
        <v>0</v>
      </c>
      <c r="P147" s="128">
        <f t="shared" si="39"/>
        <v>0</v>
      </c>
      <c r="Q147" s="128">
        <f t="shared" si="39"/>
        <v>0</v>
      </c>
      <c r="R147" s="128">
        <f t="shared" si="39"/>
        <v>0</v>
      </c>
      <c r="S147" s="128">
        <f t="shared" si="39"/>
        <v>0</v>
      </c>
      <c r="T147" s="128">
        <f t="shared" si="39"/>
        <v>0</v>
      </c>
      <c r="U147" s="128">
        <f t="shared" si="39"/>
        <v>0</v>
      </c>
      <c r="V147" s="128">
        <f t="shared" si="39"/>
        <v>0</v>
      </c>
      <c r="W147" s="128">
        <f t="shared" si="39"/>
        <v>0</v>
      </c>
      <c r="X147" s="128">
        <f t="shared" si="39"/>
        <v>0</v>
      </c>
      <c r="Y147" s="128">
        <f t="shared" si="39"/>
        <v>0</v>
      </c>
      <c r="Z147" s="128">
        <f t="shared" si="39"/>
        <v>0</v>
      </c>
      <c r="AA147" s="128">
        <f t="shared" si="39"/>
        <v>0</v>
      </c>
      <c r="AB147" s="128">
        <f t="shared" si="39"/>
        <v>0</v>
      </c>
      <c r="AC147" s="128">
        <f t="shared" si="39"/>
        <v>0</v>
      </c>
      <c r="AD147" s="128">
        <f t="shared" si="39"/>
        <v>0</v>
      </c>
      <c r="AE147" s="128">
        <f t="shared" si="39"/>
        <v>0</v>
      </c>
      <c r="AF147" s="128">
        <f t="shared" si="39"/>
        <v>0</v>
      </c>
      <c r="AG147" s="128">
        <f t="shared" si="39"/>
        <v>0</v>
      </c>
      <c r="AH147" s="128">
        <f t="shared" si="39"/>
        <v>0</v>
      </c>
      <c r="AI147" s="128">
        <f t="shared" si="39"/>
        <v>0</v>
      </c>
      <c r="AJ147" s="128">
        <f t="shared" si="39"/>
        <v>0</v>
      </c>
      <c r="AK147" s="128">
        <f t="shared" si="39"/>
        <v>0</v>
      </c>
      <c r="AL147" s="128">
        <f t="shared" si="39"/>
        <v>0</v>
      </c>
      <c r="AM147" s="128">
        <f t="shared" si="39"/>
        <v>0</v>
      </c>
      <c r="AN147" s="128">
        <f t="shared" si="39"/>
        <v>0</v>
      </c>
      <c r="AP147" s="128">
        <f t="shared" si="39"/>
        <v>0</v>
      </c>
      <c r="AR147" s="128">
        <f t="shared" si="39"/>
        <v>0</v>
      </c>
      <c r="AT147" s="128">
        <f t="shared" si="39"/>
        <v>0</v>
      </c>
      <c r="AV147" s="216"/>
      <c r="AW147" s="217" t="s">
        <v>4</v>
      </c>
      <c r="AX147" s="218" t="s">
        <v>456</v>
      </c>
      <c r="AY147" s="218">
        <v>2</v>
      </c>
      <c r="AZ147" s="218">
        <v>3</v>
      </c>
      <c r="BC147" s="21"/>
    </row>
    <row r="148" spans="1:55" ht="20.100000000000001" hidden="1" customHeight="1" x14ac:dyDescent="0.3">
      <c r="A148" s="148" t="str">
        <f t="shared" si="38"/>
        <v>H</v>
      </c>
      <c r="B148" s="156" t="b">
        <f t="shared" ref="B148:B210" si="40">OR(Rows_Switch="All",H148&lt;&gt;"")</f>
        <v>0</v>
      </c>
      <c r="C148" s="188" t="s">
        <v>51</v>
      </c>
      <c r="G148" s="14" t="str">
        <f>IF($AW148,INDEX('05_DPS_Input'!H$12:H$111,$AX148),"")</f>
        <v/>
      </c>
      <c r="H148" s="14" t="str">
        <f>IF($AW148,INDEX('05_DPS_Input'!I$12:I$111,$AX148),"")</f>
        <v/>
      </c>
      <c r="I148" s="14" t="str">
        <f>IF($AW148,INDEX('05_DPS_Input'!M$12:M$111,$AX148),"")</f>
        <v/>
      </c>
      <c r="K148" s="187"/>
      <c r="L148" s="187"/>
      <c r="M148" s="187"/>
      <c r="N148" s="187"/>
      <c r="O148" s="187"/>
      <c r="P148" s="187"/>
      <c r="Q148" s="187"/>
      <c r="R148" s="187"/>
      <c r="S148" s="187"/>
      <c r="T148" s="187"/>
      <c r="U148" s="117"/>
      <c r="V148" s="117"/>
      <c r="W148" s="117"/>
      <c r="X148" s="117"/>
      <c r="Y148" s="117"/>
      <c r="Z148" s="117"/>
      <c r="AA148" s="117"/>
      <c r="AB148" s="117"/>
      <c r="AC148" s="117"/>
      <c r="AD148" s="117"/>
      <c r="AE148" s="117"/>
      <c r="AF148" s="117"/>
      <c r="AG148" s="117"/>
      <c r="AH148" s="117"/>
      <c r="AI148" s="117"/>
      <c r="AJ148" s="117"/>
      <c r="AK148" s="117"/>
      <c r="AL148" s="117"/>
      <c r="AM148" s="117"/>
      <c r="AN148" s="117"/>
      <c r="AP148" s="187"/>
      <c r="AR148" s="128">
        <f t="shared" ref="AR148:AR211" si="41">SUM(K148:AP148)</f>
        <v>0</v>
      </c>
      <c r="AT148" s="187"/>
      <c r="AV148" s="214">
        <v>1</v>
      </c>
      <c r="AW148" s="215" t="b">
        <f t="shared" ref="AW148:AW211" si="42">AV148&lt;=DPSinput_CountInp</f>
        <v>0</v>
      </c>
      <c r="AX148" s="214" t="str">
        <f>IF($AW148,MATCH(AV148,'05_DPS_Input'!$AJ$12:$AJ$111,0),"")</f>
        <v/>
      </c>
      <c r="AY148" s="214" t="str">
        <f t="shared" ref="AY148:AZ167" si="43">IF($AW148,LEFT($G148,AY$147*3-1),"")</f>
        <v/>
      </c>
      <c r="AZ148" s="214" t="str">
        <f t="shared" si="43"/>
        <v/>
      </c>
      <c r="BC148" s="21"/>
    </row>
    <row r="149" spans="1:55" ht="20.100000000000001" hidden="1" customHeight="1" x14ac:dyDescent="0.3">
      <c r="A149" s="148" t="str">
        <f t="shared" si="38"/>
        <v>H</v>
      </c>
      <c r="B149" s="156" t="b">
        <f t="shared" si="40"/>
        <v>0</v>
      </c>
      <c r="C149" s="188" t="s">
        <v>51</v>
      </c>
      <c r="G149" s="14" t="str">
        <f>IF($AW149,INDEX('05_DPS_Input'!H$12:H$111,$AX149),"")</f>
        <v/>
      </c>
      <c r="H149" s="14" t="str">
        <f>IF($AW149,INDEX('05_DPS_Input'!I$12:I$111,$AX149),"")</f>
        <v/>
      </c>
      <c r="I149" s="14" t="str">
        <f>IF($AW149,INDEX('05_DPS_Input'!M$12:M$111,$AX149),"")</f>
        <v/>
      </c>
      <c r="K149" s="187"/>
      <c r="L149" s="187"/>
      <c r="M149" s="187"/>
      <c r="N149" s="187"/>
      <c r="O149" s="187"/>
      <c r="P149" s="187"/>
      <c r="Q149" s="187"/>
      <c r="R149" s="187"/>
      <c r="S149" s="187"/>
      <c r="T149" s="18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P149" s="187"/>
      <c r="AR149" s="128">
        <f t="shared" si="41"/>
        <v>0</v>
      </c>
      <c r="AT149" s="187"/>
      <c r="AV149" s="131">
        <v>2</v>
      </c>
      <c r="AW149" s="126" t="b">
        <f t="shared" si="42"/>
        <v>0</v>
      </c>
      <c r="AX149" s="131" t="str">
        <f>IF($AW149,MATCH(AV149,'05_DPS_Input'!$AJ$12:$AJ$111,0),"")</f>
        <v/>
      </c>
      <c r="AY149" s="131" t="str">
        <f t="shared" si="43"/>
        <v/>
      </c>
      <c r="AZ149" s="131" t="str">
        <f t="shared" si="43"/>
        <v/>
      </c>
      <c r="BC149" s="21"/>
    </row>
    <row r="150" spans="1:55" ht="20.100000000000001" hidden="1" customHeight="1" x14ac:dyDescent="0.3">
      <c r="A150" s="148" t="str">
        <f t="shared" si="38"/>
        <v>H</v>
      </c>
      <c r="B150" s="156" t="b">
        <f t="shared" si="40"/>
        <v>0</v>
      </c>
      <c r="C150" s="188" t="s">
        <v>51</v>
      </c>
      <c r="G150" s="14" t="str">
        <f>IF($AW150,INDEX('05_DPS_Input'!H$12:H$111,$AX150),"")</f>
        <v/>
      </c>
      <c r="H150" s="14" t="str">
        <f>IF($AW150,INDEX('05_DPS_Input'!I$12:I$111,$AX150),"")</f>
        <v/>
      </c>
      <c r="I150" s="14" t="str">
        <f>IF($AW150,INDEX('05_DPS_Input'!M$12:M$111,$AX150),"")</f>
        <v/>
      </c>
      <c r="K150" s="187"/>
      <c r="L150" s="187"/>
      <c r="M150" s="187"/>
      <c r="N150" s="187"/>
      <c r="O150" s="187"/>
      <c r="P150" s="187"/>
      <c r="Q150" s="187"/>
      <c r="R150" s="187"/>
      <c r="S150" s="187"/>
      <c r="T150" s="187"/>
      <c r="U150" s="117"/>
      <c r="V150" s="117"/>
      <c r="W150" s="117"/>
      <c r="X150" s="117"/>
      <c r="Y150" s="117"/>
      <c r="Z150" s="117"/>
      <c r="AA150" s="117"/>
      <c r="AB150" s="117"/>
      <c r="AC150" s="117"/>
      <c r="AD150" s="117"/>
      <c r="AE150" s="117"/>
      <c r="AF150" s="117"/>
      <c r="AG150" s="117"/>
      <c r="AH150" s="117"/>
      <c r="AI150" s="117"/>
      <c r="AJ150" s="117"/>
      <c r="AK150" s="117"/>
      <c r="AL150" s="117"/>
      <c r="AM150" s="117"/>
      <c r="AN150" s="117"/>
      <c r="AP150" s="187"/>
      <c r="AR150" s="128">
        <f t="shared" si="41"/>
        <v>0</v>
      </c>
      <c r="AT150" s="187"/>
      <c r="AV150" s="131">
        <v>3</v>
      </c>
      <c r="AW150" s="126" t="b">
        <f t="shared" si="42"/>
        <v>0</v>
      </c>
      <c r="AX150" s="131" t="str">
        <f>IF($AW150,MATCH(AV150,'05_DPS_Input'!$AJ$12:$AJ$111,0),"")</f>
        <v/>
      </c>
      <c r="AY150" s="131" t="str">
        <f t="shared" si="43"/>
        <v/>
      </c>
      <c r="AZ150" s="131" t="str">
        <f t="shared" si="43"/>
        <v/>
      </c>
      <c r="BC150" s="21"/>
    </row>
    <row r="151" spans="1:55" ht="20.100000000000001" hidden="1" customHeight="1" x14ac:dyDescent="0.3">
      <c r="A151" s="148" t="str">
        <f t="shared" si="38"/>
        <v>H</v>
      </c>
      <c r="B151" s="156" t="b">
        <f t="shared" si="40"/>
        <v>0</v>
      </c>
      <c r="C151" s="188" t="s">
        <v>51</v>
      </c>
      <c r="G151" s="14" t="str">
        <f>IF($AW151,INDEX('05_DPS_Input'!H$12:H$111,$AX151),"")</f>
        <v/>
      </c>
      <c r="H151" s="14" t="str">
        <f>IF($AW151,INDEX('05_DPS_Input'!I$12:I$111,$AX151),"")</f>
        <v/>
      </c>
      <c r="I151" s="14" t="str">
        <f>IF($AW151,INDEX('05_DPS_Input'!M$12:M$111,$AX151),"")</f>
        <v/>
      </c>
      <c r="K151" s="187"/>
      <c r="L151" s="187"/>
      <c r="M151" s="187"/>
      <c r="N151" s="187"/>
      <c r="O151" s="187"/>
      <c r="P151" s="187"/>
      <c r="Q151" s="187"/>
      <c r="R151" s="187"/>
      <c r="S151" s="187"/>
      <c r="T151" s="187"/>
      <c r="U151" s="117"/>
      <c r="V151" s="117"/>
      <c r="W151" s="117"/>
      <c r="X151" s="117"/>
      <c r="Y151" s="117"/>
      <c r="Z151" s="117"/>
      <c r="AA151" s="117"/>
      <c r="AB151" s="117"/>
      <c r="AC151" s="117"/>
      <c r="AD151" s="117"/>
      <c r="AE151" s="117"/>
      <c r="AF151" s="117"/>
      <c r="AG151" s="117"/>
      <c r="AH151" s="117"/>
      <c r="AI151" s="117"/>
      <c r="AJ151" s="117"/>
      <c r="AK151" s="117"/>
      <c r="AL151" s="117"/>
      <c r="AM151" s="117"/>
      <c r="AN151" s="117"/>
      <c r="AP151" s="187"/>
      <c r="AR151" s="128">
        <f t="shared" si="41"/>
        <v>0</v>
      </c>
      <c r="AT151" s="187"/>
      <c r="AV151" s="131">
        <v>4</v>
      </c>
      <c r="AW151" s="126" t="b">
        <f t="shared" si="42"/>
        <v>0</v>
      </c>
      <c r="AX151" s="131" t="str">
        <f>IF($AW151,MATCH(AV151,'05_DPS_Input'!$AJ$12:$AJ$111,0),"")</f>
        <v/>
      </c>
      <c r="AY151" s="131" t="str">
        <f t="shared" si="43"/>
        <v/>
      </c>
      <c r="AZ151" s="131" t="str">
        <f t="shared" si="43"/>
        <v/>
      </c>
      <c r="BC151" s="21"/>
    </row>
    <row r="152" spans="1:55" ht="20.100000000000001" hidden="1" customHeight="1" x14ac:dyDescent="0.3">
      <c r="A152" s="148" t="str">
        <f t="shared" si="38"/>
        <v>H</v>
      </c>
      <c r="B152" s="156" t="b">
        <f t="shared" si="40"/>
        <v>0</v>
      </c>
      <c r="C152" s="188" t="s">
        <v>51</v>
      </c>
      <c r="G152" s="14" t="str">
        <f>IF($AW152,INDEX('05_DPS_Input'!H$12:H$111,$AX152),"")</f>
        <v/>
      </c>
      <c r="H152" s="14" t="str">
        <f>IF($AW152,INDEX('05_DPS_Input'!I$12:I$111,$AX152),"")</f>
        <v/>
      </c>
      <c r="I152" s="14" t="str">
        <f>IF($AW152,INDEX('05_DPS_Input'!M$12:M$111,$AX152),"")</f>
        <v/>
      </c>
      <c r="K152" s="187"/>
      <c r="L152" s="187"/>
      <c r="M152" s="187"/>
      <c r="N152" s="187"/>
      <c r="O152" s="187"/>
      <c r="P152" s="187"/>
      <c r="Q152" s="187"/>
      <c r="R152" s="187"/>
      <c r="S152" s="187"/>
      <c r="T152" s="18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P152" s="187"/>
      <c r="AR152" s="128">
        <f t="shared" si="41"/>
        <v>0</v>
      </c>
      <c r="AT152" s="187"/>
      <c r="AV152" s="131">
        <v>5</v>
      </c>
      <c r="AW152" s="126" t="b">
        <f t="shared" si="42"/>
        <v>0</v>
      </c>
      <c r="AX152" s="131" t="str">
        <f>IF($AW152,MATCH(AV152,'05_DPS_Input'!$AJ$12:$AJ$111,0),"")</f>
        <v/>
      </c>
      <c r="AY152" s="131" t="str">
        <f t="shared" si="43"/>
        <v/>
      </c>
      <c r="AZ152" s="131" t="str">
        <f t="shared" si="43"/>
        <v/>
      </c>
      <c r="BC152" s="21"/>
    </row>
    <row r="153" spans="1:55" ht="20.100000000000001" hidden="1" customHeight="1" x14ac:dyDescent="0.3">
      <c r="A153" s="148" t="str">
        <f t="shared" si="38"/>
        <v>H</v>
      </c>
      <c r="B153" s="156" t="b">
        <f t="shared" si="40"/>
        <v>0</v>
      </c>
      <c r="C153" s="188" t="s">
        <v>51</v>
      </c>
      <c r="G153" s="14" t="str">
        <f>IF($AW153,INDEX('05_DPS_Input'!H$12:H$111,$AX153),"")</f>
        <v/>
      </c>
      <c r="H153" s="14" t="str">
        <f>IF($AW153,INDEX('05_DPS_Input'!I$12:I$111,$AX153),"")</f>
        <v/>
      </c>
      <c r="I153" s="14" t="str">
        <f>IF($AW153,INDEX('05_DPS_Input'!M$12:M$111,$AX153),"")</f>
        <v/>
      </c>
      <c r="K153" s="187"/>
      <c r="L153" s="187"/>
      <c r="M153" s="187"/>
      <c r="N153" s="187"/>
      <c r="O153" s="187"/>
      <c r="P153" s="187"/>
      <c r="Q153" s="187"/>
      <c r="R153" s="187"/>
      <c r="S153" s="187"/>
      <c r="T153" s="187"/>
      <c r="U153" s="117"/>
      <c r="V153" s="117"/>
      <c r="W153" s="117"/>
      <c r="X153" s="117"/>
      <c r="Y153" s="117"/>
      <c r="Z153" s="117"/>
      <c r="AA153" s="117"/>
      <c r="AB153" s="117"/>
      <c r="AC153" s="117"/>
      <c r="AD153" s="117"/>
      <c r="AE153" s="117"/>
      <c r="AF153" s="117"/>
      <c r="AG153" s="117"/>
      <c r="AH153" s="117"/>
      <c r="AI153" s="117"/>
      <c r="AJ153" s="117"/>
      <c r="AK153" s="117"/>
      <c r="AL153" s="117"/>
      <c r="AM153" s="117"/>
      <c r="AN153" s="117"/>
      <c r="AP153" s="187"/>
      <c r="AR153" s="128">
        <f t="shared" si="41"/>
        <v>0</v>
      </c>
      <c r="AT153" s="187"/>
      <c r="AV153" s="131">
        <v>6</v>
      </c>
      <c r="AW153" s="126" t="b">
        <f t="shared" si="42"/>
        <v>0</v>
      </c>
      <c r="AX153" s="131" t="str">
        <f>IF($AW153,MATCH(AV153,'05_DPS_Input'!$AJ$12:$AJ$111,0),"")</f>
        <v/>
      </c>
      <c r="AY153" s="131" t="str">
        <f t="shared" si="43"/>
        <v/>
      </c>
      <c r="AZ153" s="131" t="str">
        <f t="shared" si="43"/>
        <v/>
      </c>
      <c r="BC153" s="21"/>
    </row>
    <row r="154" spans="1:55" ht="20.100000000000001" hidden="1" customHeight="1" x14ac:dyDescent="0.3">
      <c r="A154" s="148" t="str">
        <f t="shared" si="38"/>
        <v>H</v>
      </c>
      <c r="B154" s="156" t="b">
        <f t="shared" si="40"/>
        <v>0</v>
      </c>
      <c r="C154" s="188" t="s">
        <v>51</v>
      </c>
      <c r="G154" s="14" t="str">
        <f>IF($AW154,INDEX('05_DPS_Input'!H$12:H$111,$AX154),"")</f>
        <v/>
      </c>
      <c r="H154" s="14" t="str">
        <f>IF($AW154,INDEX('05_DPS_Input'!I$12:I$111,$AX154),"")</f>
        <v/>
      </c>
      <c r="I154" s="14" t="str">
        <f>IF($AW154,INDEX('05_DPS_Input'!M$12:M$111,$AX154),"")</f>
        <v/>
      </c>
      <c r="K154" s="187"/>
      <c r="L154" s="187"/>
      <c r="M154" s="187"/>
      <c r="N154" s="187"/>
      <c r="O154" s="187"/>
      <c r="P154" s="187"/>
      <c r="Q154" s="187"/>
      <c r="R154" s="187"/>
      <c r="S154" s="187"/>
      <c r="T154" s="18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P154" s="187"/>
      <c r="AR154" s="128">
        <f t="shared" si="41"/>
        <v>0</v>
      </c>
      <c r="AT154" s="187"/>
      <c r="AV154" s="131">
        <v>7</v>
      </c>
      <c r="AW154" s="126" t="b">
        <f t="shared" si="42"/>
        <v>0</v>
      </c>
      <c r="AX154" s="131" t="str">
        <f>IF($AW154,MATCH(AV154,'05_DPS_Input'!$AJ$12:$AJ$111,0),"")</f>
        <v/>
      </c>
      <c r="AY154" s="131" t="str">
        <f t="shared" si="43"/>
        <v/>
      </c>
      <c r="AZ154" s="131" t="str">
        <f t="shared" si="43"/>
        <v/>
      </c>
      <c r="BC154" s="21"/>
    </row>
    <row r="155" spans="1:55" ht="20.100000000000001" hidden="1" customHeight="1" x14ac:dyDescent="0.3">
      <c r="A155" s="148" t="str">
        <f t="shared" si="38"/>
        <v>H</v>
      </c>
      <c r="B155" s="156" t="b">
        <f t="shared" si="40"/>
        <v>0</v>
      </c>
      <c r="C155" s="188" t="s">
        <v>51</v>
      </c>
      <c r="G155" s="14" t="str">
        <f>IF($AW155,INDEX('05_DPS_Input'!H$12:H$111,$AX155),"")</f>
        <v/>
      </c>
      <c r="H155" s="14" t="str">
        <f>IF($AW155,INDEX('05_DPS_Input'!I$12:I$111,$AX155),"")</f>
        <v/>
      </c>
      <c r="I155" s="14" t="str">
        <f>IF($AW155,INDEX('05_DPS_Input'!M$12:M$111,$AX155),"")</f>
        <v/>
      </c>
      <c r="K155" s="187"/>
      <c r="L155" s="187"/>
      <c r="M155" s="187"/>
      <c r="N155" s="187"/>
      <c r="O155" s="187"/>
      <c r="P155" s="187"/>
      <c r="Q155" s="187"/>
      <c r="R155" s="187"/>
      <c r="S155" s="187"/>
      <c r="T155" s="18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P155" s="187"/>
      <c r="AR155" s="128">
        <f t="shared" si="41"/>
        <v>0</v>
      </c>
      <c r="AT155" s="187"/>
      <c r="AV155" s="131">
        <v>8</v>
      </c>
      <c r="AW155" s="126" t="b">
        <f t="shared" si="42"/>
        <v>0</v>
      </c>
      <c r="AX155" s="131" t="str">
        <f>IF($AW155,MATCH(AV155,'05_DPS_Input'!$AJ$12:$AJ$111,0),"")</f>
        <v/>
      </c>
      <c r="AY155" s="131" t="str">
        <f t="shared" si="43"/>
        <v/>
      </c>
      <c r="AZ155" s="131" t="str">
        <f t="shared" si="43"/>
        <v/>
      </c>
      <c r="BC155" s="21"/>
    </row>
    <row r="156" spans="1:55" ht="20.100000000000001" hidden="1" customHeight="1" x14ac:dyDescent="0.3">
      <c r="A156" s="148" t="str">
        <f t="shared" si="38"/>
        <v>H</v>
      </c>
      <c r="B156" s="156" t="b">
        <f t="shared" si="40"/>
        <v>0</v>
      </c>
      <c r="C156" s="188" t="s">
        <v>51</v>
      </c>
      <c r="G156" s="14" t="str">
        <f>IF($AW156,INDEX('05_DPS_Input'!H$12:H$111,$AX156),"")</f>
        <v/>
      </c>
      <c r="H156" s="14" t="str">
        <f>IF($AW156,INDEX('05_DPS_Input'!I$12:I$111,$AX156),"")</f>
        <v/>
      </c>
      <c r="I156" s="14" t="str">
        <f>IF($AW156,INDEX('05_DPS_Input'!M$12:M$111,$AX156),"")</f>
        <v/>
      </c>
      <c r="K156" s="187"/>
      <c r="L156" s="187"/>
      <c r="M156" s="187"/>
      <c r="N156" s="187"/>
      <c r="O156" s="187"/>
      <c r="P156" s="187"/>
      <c r="Q156" s="187"/>
      <c r="R156" s="187"/>
      <c r="S156" s="187"/>
      <c r="T156" s="187"/>
      <c r="U156" s="117"/>
      <c r="V156" s="117"/>
      <c r="W156" s="117"/>
      <c r="X156" s="117"/>
      <c r="Y156" s="117"/>
      <c r="Z156" s="117"/>
      <c r="AA156" s="117"/>
      <c r="AB156" s="117"/>
      <c r="AC156" s="117"/>
      <c r="AD156" s="117"/>
      <c r="AE156" s="117"/>
      <c r="AF156" s="117"/>
      <c r="AG156" s="117"/>
      <c r="AH156" s="117"/>
      <c r="AI156" s="117"/>
      <c r="AJ156" s="117"/>
      <c r="AK156" s="117"/>
      <c r="AL156" s="117"/>
      <c r="AM156" s="117"/>
      <c r="AN156" s="117"/>
      <c r="AP156" s="187"/>
      <c r="AR156" s="128">
        <f t="shared" si="41"/>
        <v>0</v>
      </c>
      <c r="AT156" s="187"/>
      <c r="AV156" s="131">
        <v>9</v>
      </c>
      <c r="AW156" s="126" t="b">
        <f t="shared" si="42"/>
        <v>0</v>
      </c>
      <c r="AX156" s="131" t="str">
        <f>IF($AW156,MATCH(AV156,'05_DPS_Input'!$AJ$12:$AJ$111,0),"")</f>
        <v/>
      </c>
      <c r="AY156" s="131" t="str">
        <f t="shared" si="43"/>
        <v/>
      </c>
      <c r="AZ156" s="131" t="str">
        <f t="shared" si="43"/>
        <v/>
      </c>
      <c r="BC156" s="21"/>
    </row>
    <row r="157" spans="1:55" ht="20.100000000000001" hidden="1" customHeight="1" x14ac:dyDescent="0.3">
      <c r="A157" s="148" t="str">
        <f t="shared" si="38"/>
        <v>H</v>
      </c>
      <c r="B157" s="156" t="b">
        <f t="shared" si="40"/>
        <v>0</v>
      </c>
      <c r="C157" s="188" t="s">
        <v>51</v>
      </c>
      <c r="G157" s="14" t="str">
        <f>IF($AW157,INDEX('05_DPS_Input'!H$12:H$111,$AX157),"")</f>
        <v/>
      </c>
      <c r="H157" s="14" t="str">
        <f>IF($AW157,INDEX('05_DPS_Input'!I$12:I$111,$AX157),"")</f>
        <v/>
      </c>
      <c r="I157" s="14" t="str">
        <f>IF($AW157,INDEX('05_DPS_Input'!M$12:M$111,$AX157),"")</f>
        <v/>
      </c>
      <c r="K157" s="187"/>
      <c r="L157" s="187"/>
      <c r="M157" s="187"/>
      <c r="N157" s="187"/>
      <c r="O157" s="187"/>
      <c r="P157" s="187"/>
      <c r="Q157" s="187"/>
      <c r="R157" s="187"/>
      <c r="S157" s="187"/>
      <c r="T157" s="187"/>
      <c r="U157" s="117"/>
      <c r="V157" s="117"/>
      <c r="W157" s="117"/>
      <c r="X157" s="117"/>
      <c r="Y157" s="117"/>
      <c r="Z157" s="117"/>
      <c r="AA157" s="117"/>
      <c r="AB157" s="117"/>
      <c r="AC157" s="117"/>
      <c r="AD157" s="117"/>
      <c r="AE157" s="117"/>
      <c r="AF157" s="117"/>
      <c r="AG157" s="117"/>
      <c r="AH157" s="117"/>
      <c r="AI157" s="117"/>
      <c r="AJ157" s="117"/>
      <c r="AK157" s="117"/>
      <c r="AL157" s="117"/>
      <c r="AM157" s="117"/>
      <c r="AN157" s="117"/>
      <c r="AP157" s="187"/>
      <c r="AR157" s="128">
        <f t="shared" si="41"/>
        <v>0</v>
      </c>
      <c r="AT157" s="187"/>
      <c r="AV157" s="131">
        <v>10</v>
      </c>
      <c r="AW157" s="126" t="b">
        <f t="shared" si="42"/>
        <v>0</v>
      </c>
      <c r="AX157" s="131" t="str">
        <f>IF($AW157,MATCH(AV157,'05_DPS_Input'!$AJ$12:$AJ$111,0),"")</f>
        <v/>
      </c>
      <c r="AY157" s="131" t="str">
        <f t="shared" si="43"/>
        <v/>
      </c>
      <c r="AZ157" s="131" t="str">
        <f t="shared" si="43"/>
        <v/>
      </c>
      <c r="BC157" s="21"/>
    </row>
    <row r="158" spans="1:55" ht="20.100000000000001" hidden="1" customHeight="1" x14ac:dyDescent="0.3">
      <c r="A158" s="148" t="str">
        <f t="shared" si="38"/>
        <v>H</v>
      </c>
      <c r="B158" s="156" t="b">
        <f t="shared" si="40"/>
        <v>0</v>
      </c>
      <c r="C158" s="188" t="s">
        <v>51</v>
      </c>
      <c r="G158" s="14" t="str">
        <f>IF($AW158,INDEX('05_DPS_Input'!H$12:H$111,$AX158),"")</f>
        <v/>
      </c>
      <c r="H158" s="14" t="str">
        <f>IF($AW158,INDEX('05_DPS_Input'!I$12:I$111,$AX158),"")</f>
        <v/>
      </c>
      <c r="I158" s="14" t="str">
        <f>IF($AW158,INDEX('05_DPS_Input'!M$12:M$111,$AX158),"")</f>
        <v/>
      </c>
      <c r="K158" s="187"/>
      <c r="L158" s="187"/>
      <c r="M158" s="187"/>
      <c r="N158" s="187"/>
      <c r="O158" s="187"/>
      <c r="P158" s="187"/>
      <c r="Q158" s="187"/>
      <c r="R158" s="187"/>
      <c r="S158" s="187"/>
      <c r="T158" s="187"/>
      <c r="U158" s="117"/>
      <c r="V158" s="117"/>
      <c r="W158" s="117"/>
      <c r="X158" s="117"/>
      <c r="Y158" s="117"/>
      <c r="Z158" s="117"/>
      <c r="AA158" s="117"/>
      <c r="AB158" s="117"/>
      <c r="AC158" s="117"/>
      <c r="AD158" s="117"/>
      <c r="AE158" s="117"/>
      <c r="AF158" s="117"/>
      <c r="AG158" s="117"/>
      <c r="AH158" s="117"/>
      <c r="AI158" s="117"/>
      <c r="AJ158" s="117"/>
      <c r="AK158" s="117"/>
      <c r="AL158" s="117"/>
      <c r="AM158" s="117"/>
      <c r="AN158" s="117"/>
      <c r="AP158" s="187"/>
      <c r="AR158" s="128">
        <f t="shared" si="41"/>
        <v>0</v>
      </c>
      <c r="AT158" s="187"/>
      <c r="AV158" s="131">
        <v>11</v>
      </c>
      <c r="AW158" s="126" t="b">
        <f t="shared" si="42"/>
        <v>0</v>
      </c>
      <c r="AX158" s="131" t="str">
        <f>IF($AW158,MATCH(AV158,'05_DPS_Input'!$AJ$12:$AJ$111,0),"")</f>
        <v/>
      </c>
      <c r="AY158" s="131" t="str">
        <f t="shared" si="43"/>
        <v/>
      </c>
      <c r="AZ158" s="131" t="str">
        <f t="shared" si="43"/>
        <v/>
      </c>
      <c r="BC158" s="21"/>
    </row>
    <row r="159" spans="1:55" ht="20.100000000000001" hidden="1" customHeight="1" x14ac:dyDescent="0.3">
      <c r="A159" s="148" t="str">
        <f t="shared" si="38"/>
        <v>H</v>
      </c>
      <c r="B159" s="156" t="b">
        <f t="shared" si="40"/>
        <v>0</v>
      </c>
      <c r="C159" s="188" t="s">
        <v>51</v>
      </c>
      <c r="G159" s="14" t="str">
        <f>IF($AW159,INDEX('05_DPS_Input'!H$12:H$111,$AX159),"")</f>
        <v/>
      </c>
      <c r="H159" s="14" t="str">
        <f>IF($AW159,INDEX('05_DPS_Input'!I$12:I$111,$AX159),"")</f>
        <v/>
      </c>
      <c r="I159" s="14" t="str">
        <f>IF($AW159,INDEX('05_DPS_Input'!M$12:M$111,$AX159),"")</f>
        <v/>
      </c>
      <c r="K159" s="187"/>
      <c r="L159" s="187"/>
      <c r="M159" s="187"/>
      <c r="N159" s="187"/>
      <c r="O159" s="187"/>
      <c r="P159" s="187"/>
      <c r="Q159" s="187"/>
      <c r="R159" s="187"/>
      <c r="S159" s="187"/>
      <c r="T159" s="18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P159" s="187"/>
      <c r="AR159" s="128">
        <f t="shared" si="41"/>
        <v>0</v>
      </c>
      <c r="AT159" s="187"/>
      <c r="AV159" s="131">
        <v>12</v>
      </c>
      <c r="AW159" s="126" t="b">
        <f t="shared" si="42"/>
        <v>0</v>
      </c>
      <c r="AX159" s="131" t="str">
        <f>IF($AW159,MATCH(AV159,'05_DPS_Input'!$AJ$12:$AJ$111,0),"")</f>
        <v/>
      </c>
      <c r="AY159" s="131" t="str">
        <f t="shared" si="43"/>
        <v/>
      </c>
      <c r="AZ159" s="131" t="str">
        <f t="shared" si="43"/>
        <v/>
      </c>
      <c r="BC159" s="21"/>
    </row>
    <row r="160" spans="1:55" ht="20.100000000000001" hidden="1" customHeight="1" x14ac:dyDescent="0.3">
      <c r="A160" s="148" t="str">
        <f t="shared" si="38"/>
        <v>H</v>
      </c>
      <c r="B160" s="156" t="b">
        <f t="shared" si="40"/>
        <v>0</v>
      </c>
      <c r="C160" s="188" t="s">
        <v>51</v>
      </c>
      <c r="G160" s="14" t="str">
        <f>IF($AW160,INDEX('05_DPS_Input'!H$12:H$111,$AX160),"")</f>
        <v/>
      </c>
      <c r="H160" s="14" t="str">
        <f>IF($AW160,INDEX('05_DPS_Input'!I$12:I$111,$AX160),"")</f>
        <v/>
      </c>
      <c r="I160" s="14" t="str">
        <f>IF($AW160,INDEX('05_DPS_Input'!M$12:M$111,$AX160),"")</f>
        <v/>
      </c>
      <c r="K160" s="187"/>
      <c r="L160" s="187"/>
      <c r="M160" s="187"/>
      <c r="N160" s="187"/>
      <c r="O160" s="187"/>
      <c r="P160" s="187"/>
      <c r="Q160" s="187"/>
      <c r="R160" s="187"/>
      <c r="S160" s="187"/>
      <c r="T160" s="187"/>
      <c r="U160" s="117"/>
      <c r="V160" s="117"/>
      <c r="W160" s="117"/>
      <c r="X160" s="117"/>
      <c r="Y160" s="117"/>
      <c r="Z160" s="117"/>
      <c r="AA160" s="117"/>
      <c r="AB160" s="117"/>
      <c r="AC160" s="117"/>
      <c r="AD160" s="117"/>
      <c r="AE160" s="117"/>
      <c r="AF160" s="117"/>
      <c r="AG160" s="117"/>
      <c r="AH160" s="117"/>
      <c r="AI160" s="117"/>
      <c r="AJ160" s="117"/>
      <c r="AK160" s="117"/>
      <c r="AL160" s="117"/>
      <c r="AM160" s="117"/>
      <c r="AN160" s="117"/>
      <c r="AP160" s="187"/>
      <c r="AR160" s="128">
        <f t="shared" si="41"/>
        <v>0</v>
      </c>
      <c r="AT160" s="187"/>
      <c r="AV160" s="131">
        <v>13</v>
      </c>
      <c r="AW160" s="126" t="b">
        <f t="shared" si="42"/>
        <v>0</v>
      </c>
      <c r="AX160" s="131" t="str">
        <f>IF($AW160,MATCH(AV160,'05_DPS_Input'!$AJ$12:$AJ$111,0),"")</f>
        <v/>
      </c>
      <c r="AY160" s="131" t="str">
        <f t="shared" si="43"/>
        <v/>
      </c>
      <c r="AZ160" s="131" t="str">
        <f t="shared" si="43"/>
        <v/>
      </c>
      <c r="BC160" s="21"/>
    </row>
    <row r="161" spans="1:55" ht="20.100000000000001" hidden="1" customHeight="1" x14ac:dyDescent="0.3">
      <c r="A161" s="148" t="str">
        <f t="shared" si="38"/>
        <v>H</v>
      </c>
      <c r="B161" s="156" t="b">
        <f t="shared" si="40"/>
        <v>0</v>
      </c>
      <c r="C161" s="188" t="s">
        <v>51</v>
      </c>
      <c r="G161" s="14" t="str">
        <f>IF($AW161,INDEX('05_DPS_Input'!H$12:H$111,$AX161),"")</f>
        <v/>
      </c>
      <c r="H161" s="14" t="str">
        <f>IF($AW161,INDEX('05_DPS_Input'!I$12:I$111,$AX161),"")</f>
        <v/>
      </c>
      <c r="I161" s="14" t="str">
        <f>IF($AW161,INDEX('05_DPS_Input'!M$12:M$111,$AX161),"")</f>
        <v/>
      </c>
      <c r="K161" s="187"/>
      <c r="L161" s="187"/>
      <c r="M161" s="187"/>
      <c r="N161" s="187"/>
      <c r="O161" s="187"/>
      <c r="P161" s="187"/>
      <c r="Q161" s="187"/>
      <c r="R161" s="187"/>
      <c r="S161" s="187"/>
      <c r="T161" s="187"/>
      <c r="U161" s="117"/>
      <c r="V161" s="117"/>
      <c r="W161" s="117"/>
      <c r="X161" s="117"/>
      <c r="Y161" s="117"/>
      <c r="Z161" s="117"/>
      <c r="AA161" s="117"/>
      <c r="AB161" s="117"/>
      <c r="AC161" s="117"/>
      <c r="AD161" s="117"/>
      <c r="AE161" s="117"/>
      <c r="AF161" s="117"/>
      <c r="AG161" s="117"/>
      <c r="AH161" s="117"/>
      <c r="AI161" s="117"/>
      <c r="AJ161" s="117"/>
      <c r="AK161" s="117"/>
      <c r="AL161" s="117"/>
      <c r="AM161" s="117"/>
      <c r="AN161" s="117"/>
      <c r="AP161" s="187"/>
      <c r="AR161" s="128">
        <f t="shared" si="41"/>
        <v>0</v>
      </c>
      <c r="AT161" s="187"/>
      <c r="AV161" s="131">
        <v>14</v>
      </c>
      <c r="AW161" s="126" t="b">
        <f t="shared" si="42"/>
        <v>0</v>
      </c>
      <c r="AX161" s="131" t="str">
        <f>IF($AW161,MATCH(AV161,'05_DPS_Input'!$AJ$12:$AJ$111,0),"")</f>
        <v/>
      </c>
      <c r="AY161" s="131" t="str">
        <f t="shared" si="43"/>
        <v/>
      </c>
      <c r="AZ161" s="131" t="str">
        <f t="shared" si="43"/>
        <v/>
      </c>
      <c r="BC161" s="21"/>
    </row>
    <row r="162" spans="1:55" ht="20.100000000000001" hidden="1" customHeight="1" x14ac:dyDescent="0.3">
      <c r="A162" s="148" t="str">
        <f t="shared" si="38"/>
        <v>H</v>
      </c>
      <c r="B162" s="156" t="b">
        <f t="shared" si="40"/>
        <v>0</v>
      </c>
      <c r="C162" s="188" t="s">
        <v>51</v>
      </c>
      <c r="G162" s="14" t="str">
        <f>IF($AW162,INDEX('05_DPS_Input'!H$12:H$111,$AX162),"")</f>
        <v/>
      </c>
      <c r="H162" s="14" t="str">
        <f>IF($AW162,INDEX('05_DPS_Input'!I$12:I$111,$AX162),"")</f>
        <v/>
      </c>
      <c r="I162" s="14" t="str">
        <f>IF($AW162,INDEX('05_DPS_Input'!M$12:M$111,$AX162),"")</f>
        <v/>
      </c>
      <c r="K162" s="187"/>
      <c r="L162" s="187"/>
      <c r="M162" s="187"/>
      <c r="N162" s="187"/>
      <c r="O162" s="187"/>
      <c r="P162" s="187"/>
      <c r="Q162" s="187"/>
      <c r="R162" s="187"/>
      <c r="S162" s="187"/>
      <c r="T162" s="187"/>
      <c r="U162" s="117"/>
      <c r="V162" s="117"/>
      <c r="W162" s="117"/>
      <c r="X162" s="117"/>
      <c r="Y162" s="117"/>
      <c r="Z162" s="117"/>
      <c r="AA162" s="117"/>
      <c r="AB162" s="117"/>
      <c r="AC162" s="117"/>
      <c r="AD162" s="117"/>
      <c r="AE162" s="117"/>
      <c r="AF162" s="117"/>
      <c r="AG162" s="117"/>
      <c r="AH162" s="117"/>
      <c r="AI162" s="117"/>
      <c r="AJ162" s="117"/>
      <c r="AK162" s="117"/>
      <c r="AL162" s="117"/>
      <c r="AM162" s="117"/>
      <c r="AN162" s="117"/>
      <c r="AP162" s="187"/>
      <c r="AR162" s="128">
        <f t="shared" si="41"/>
        <v>0</v>
      </c>
      <c r="AT162" s="187"/>
      <c r="AV162" s="131">
        <v>15</v>
      </c>
      <c r="AW162" s="126" t="b">
        <f t="shared" si="42"/>
        <v>0</v>
      </c>
      <c r="AX162" s="131" t="str">
        <f>IF($AW162,MATCH(AV162,'05_DPS_Input'!$AJ$12:$AJ$111,0),"")</f>
        <v/>
      </c>
      <c r="AY162" s="131" t="str">
        <f t="shared" si="43"/>
        <v/>
      </c>
      <c r="AZ162" s="131" t="str">
        <f t="shared" si="43"/>
        <v/>
      </c>
      <c r="BC162" s="21"/>
    </row>
    <row r="163" spans="1:55" ht="20.100000000000001" hidden="1" customHeight="1" x14ac:dyDescent="0.3">
      <c r="A163" s="148" t="str">
        <f t="shared" si="38"/>
        <v>H</v>
      </c>
      <c r="B163" s="156" t="b">
        <f t="shared" si="40"/>
        <v>0</v>
      </c>
      <c r="C163" s="188" t="s">
        <v>51</v>
      </c>
      <c r="G163" s="14" t="str">
        <f>IF($AW163,INDEX('05_DPS_Input'!H$12:H$111,$AX163),"")</f>
        <v/>
      </c>
      <c r="H163" s="14" t="str">
        <f>IF($AW163,INDEX('05_DPS_Input'!I$12:I$111,$AX163),"")</f>
        <v/>
      </c>
      <c r="I163" s="14" t="str">
        <f>IF($AW163,INDEX('05_DPS_Input'!M$12:M$111,$AX163),"")</f>
        <v/>
      </c>
      <c r="K163" s="187"/>
      <c r="L163" s="187"/>
      <c r="M163" s="187"/>
      <c r="N163" s="187"/>
      <c r="O163" s="187"/>
      <c r="P163" s="187"/>
      <c r="Q163" s="187"/>
      <c r="R163" s="187"/>
      <c r="S163" s="187"/>
      <c r="T163" s="187"/>
      <c r="U163" s="117"/>
      <c r="V163" s="117"/>
      <c r="W163" s="117"/>
      <c r="X163" s="117"/>
      <c r="Y163" s="117"/>
      <c r="Z163" s="117"/>
      <c r="AA163" s="117"/>
      <c r="AB163" s="117"/>
      <c r="AC163" s="117"/>
      <c r="AD163" s="117"/>
      <c r="AE163" s="117"/>
      <c r="AF163" s="117"/>
      <c r="AG163" s="117"/>
      <c r="AH163" s="117"/>
      <c r="AI163" s="117"/>
      <c r="AJ163" s="117"/>
      <c r="AK163" s="117"/>
      <c r="AL163" s="117"/>
      <c r="AM163" s="117"/>
      <c r="AN163" s="117"/>
      <c r="AP163" s="187"/>
      <c r="AR163" s="128">
        <f t="shared" si="41"/>
        <v>0</v>
      </c>
      <c r="AT163" s="187"/>
      <c r="AV163" s="131">
        <v>16</v>
      </c>
      <c r="AW163" s="126" t="b">
        <f t="shared" si="42"/>
        <v>0</v>
      </c>
      <c r="AX163" s="131" t="str">
        <f>IF($AW163,MATCH(AV163,'05_DPS_Input'!$AJ$12:$AJ$111,0),"")</f>
        <v/>
      </c>
      <c r="AY163" s="131" t="str">
        <f t="shared" si="43"/>
        <v/>
      </c>
      <c r="AZ163" s="131" t="str">
        <f t="shared" si="43"/>
        <v/>
      </c>
      <c r="BC163" s="21"/>
    </row>
    <row r="164" spans="1:55" ht="20.100000000000001" hidden="1" customHeight="1" x14ac:dyDescent="0.3">
      <c r="A164" s="148" t="str">
        <f t="shared" si="38"/>
        <v>H</v>
      </c>
      <c r="B164" s="156" t="b">
        <f t="shared" si="40"/>
        <v>0</v>
      </c>
      <c r="C164" s="188" t="s">
        <v>51</v>
      </c>
      <c r="G164" s="14" t="str">
        <f>IF($AW164,INDEX('05_DPS_Input'!H$12:H$111,$AX164),"")</f>
        <v/>
      </c>
      <c r="H164" s="14" t="str">
        <f>IF($AW164,INDEX('05_DPS_Input'!I$12:I$111,$AX164),"")</f>
        <v/>
      </c>
      <c r="I164" s="14" t="str">
        <f>IF($AW164,INDEX('05_DPS_Input'!M$12:M$111,$AX164),"")</f>
        <v/>
      </c>
      <c r="K164" s="187"/>
      <c r="L164" s="187"/>
      <c r="M164" s="187"/>
      <c r="N164" s="187"/>
      <c r="O164" s="187"/>
      <c r="P164" s="187"/>
      <c r="Q164" s="187"/>
      <c r="R164" s="187"/>
      <c r="S164" s="187"/>
      <c r="T164" s="187"/>
      <c r="U164" s="117"/>
      <c r="V164" s="117"/>
      <c r="W164" s="117"/>
      <c r="X164" s="117"/>
      <c r="Y164" s="117"/>
      <c r="Z164" s="117"/>
      <c r="AA164" s="117"/>
      <c r="AB164" s="117"/>
      <c r="AC164" s="117"/>
      <c r="AD164" s="117"/>
      <c r="AE164" s="117"/>
      <c r="AF164" s="117"/>
      <c r="AG164" s="117"/>
      <c r="AH164" s="117"/>
      <c r="AI164" s="117"/>
      <c r="AJ164" s="117"/>
      <c r="AK164" s="117"/>
      <c r="AL164" s="117"/>
      <c r="AM164" s="117"/>
      <c r="AN164" s="117"/>
      <c r="AP164" s="187"/>
      <c r="AR164" s="128">
        <f t="shared" si="41"/>
        <v>0</v>
      </c>
      <c r="AT164" s="187"/>
      <c r="AV164" s="131">
        <v>17</v>
      </c>
      <c r="AW164" s="126" t="b">
        <f t="shared" si="42"/>
        <v>0</v>
      </c>
      <c r="AX164" s="131" t="str">
        <f>IF($AW164,MATCH(AV164,'05_DPS_Input'!$AJ$12:$AJ$111,0),"")</f>
        <v/>
      </c>
      <c r="AY164" s="131" t="str">
        <f t="shared" si="43"/>
        <v/>
      </c>
      <c r="AZ164" s="131" t="str">
        <f t="shared" si="43"/>
        <v/>
      </c>
      <c r="BC164" s="21"/>
    </row>
    <row r="165" spans="1:55" ht="20.100000000000001" hidden="1" customHeight="1" x14ac:dyDescent="0.3">
      <c r="A165" s="148" t="str">
        <f t="shared" si="38"/>
        <v>H</v>
      </c>
      <c r="B165" s="156" t="b">
        <f t="shared" si="40"/>
        <v>0</v>
      </c>
      <c r="C165" s="188" t="s">
        <v>51</v>
      </c>
      <c r="G165" s="14" t="str">
        <f>IF($AW165,INDEX('05_DPS_Input'!H$12:H$111,$AX165),"")</f>
        <v/>
      </c>
      <c r="H165" s="14" t="str">
        <f>IF($AW165,INDEX('05_DPS_Input'!I$12:I$111,$AX165),"")</f>
        <v/>
      </c>
      <c r="I165" s="14" t="str">
        <f>IF($AW165,INDEX('05_DPS_Input'!M$12:M$111,$AX165),"")</f>
        <v/>
      </c>
      <c r="K165" s="187"/>
      <c r="L165" s="187"/>
      <c r="M165" s="187"/>
      <c r="N165" s="187"/>
      <c r="O165" s="187"/>
      <c r="P165" s="187"/>
      <c r="Q165" s="187"/>
      <c r="R165" s="187"/>
      <c r="S165" s="187"/>
      <c r="T165" s="18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P165" s="187"/>
      <c r="AR165" s="128">
        <f t="shared" si="41"/>
        <v>0</v>
      </c>
      <c r="AT165" s="187"/>
      <c r="AV165" s="131">
        <v>18</v>
      </c>
      <c r="AW165" s="126" t="b">
        <f t="shared" si="42"/>
        <v>0</v>
      </c>
      <c r="AX165" s="131" t="str">
        <f>IF($AW165,MATCH(AV165,'05_DPS_Input'!$AJ$12:$AJ$111,0),"")</f>
        <v/>
      </c>
      <c r="AY165" s="131" t="str">
        <f t="shared" si="43"/>
        <v/>
      </c>
      <c r="AZ165" s="131" t="str">
        <f t="shared" si="43"/>
        <v/>
      </c>
      <c r="BC165" s="21"/>
    </row>
    <row r="166" spans="1:55" ht="20.100000000000001" hidden="1" customHeight="1" x14ac:dyDescent="0.3">
      <c r="A166" s="148" t="str">
        <f t="shared" si="38"/>
        <v>H</v>
      </c>
      <c r="B166" s="156" t="b">
        <f t="shared" si="40"/>
        <v>0</v>
      </c>
      <c r="C166" s="188" t="s">
        <v>51</v>
      </c>
      <c r="G166" s="14" t="str">
        <f>IF($AW166,INDEX('05_DPS_Input'!H$12:H$111,$AX166),"")</f>
        <v/>
      </c>
      <c r="H166" s="14" t="str">
        <f>IF($AW166,INDEX('05_DPS_Input'!I$12:I$111,$AX166),"")</f>
        <v/>
      </c>
      <c r="I166" s="14" t="str">
        <f>IF($AW166,INDEX('05_DPS_Input'!M$12:M$111,$AX166),"")</f>
        <v/>
      </c>
      <c r="K166" s="187"/>
      <c r="L166" s="187"/>
      <c r="M166" s="187"/>
      <c r="N166" s="187"/>
      <c r="O166" s="187"/>
      <c r="P166" s="187"/>
      <c r="Q166" s="187"/>
      <c r="R166" s="187"/>
      <c r="S166" s="187"/>
      <c r="T166" s="187"/>
      <c r="U166" s="117"/>
      <c r="V166" s="117"/>
      <c r="W166" s="117"/>
      <c r="X166" s="117"/>
      <c r="Y166" s="117"/>
      <c r="Z166" s="117"/>
      <c r="AA166" s="117"/>
      <c r="AB166" s="117"/>
      <c r="AC166" s="117"/>
      <c r="AD166" s="117"/>
      <c r="AE166" s="117"/>
      <c r="AF166" s="117"/>
      <c r="AG166" s="117"/>
      <c r="AH166" s="117"/>
      <c r="AI166" s="117"/>
      <c r="AJ166" s="117"/>
      <c r="AK166" s="117"/>
      <c r="AL166" s="117"/>
      <c r="AM166" s="117"/>
      <c r="AN166" s="117"/>
      <c r="AP166" s="187"/>
      <c r="AR166" s="128">
        <f t="shared" si="41"/>
        <v>0</v>
      </c>
      <c r="AT166" s="187"/>
      <c r="AV166" s="131">
        <v>19</v>
      </c>
      <c r="AW166" s="126" t="b">
        <f t="shared" si="42"/>
        <v>0</v>
      </c>
      <c r="AX166" s="131" t="str">
        <f>IF($AW166,MATCH(AV166,'05_DPS_Input'!$AJ$12:$AJ$111,0),"")</f>
        <v/>
      </c>
      <c r="AY166" s="131" t="str">
        <f t="shared" si="43"/>
        <v/>
      </c>
      <c r="AZ166" s="131" t="str">
        <f t="shared" si="43"/>
        <v/>
      </c>
      <c r="BC166" s="21"/>
    </row>
    <row r="167" spans="1:55" ht="20.100000000000001" hidden="1" customHeight="1" x14ac:dyDescent="0.3">
      <c r="A167" s="148" t="str">
        <f t="shared" si="38"/>
        <v>H</v>
      </c>
      <c r="B167" s="156" t="b">
        <f t="shared" si="40"/>
        <v>0</v>
      </c>
      <c r="C167" s="188" t="s">
        <v>51</v>
      </c>
      <c r="G167" s="14" t="str">
        <f>IF($AW167,INDEX('05_DPS_Input'!H$12:H$111,$AX167),"")</f>
        <v/>
      </c>
      <c r="H167" s="14" t="str">
        <f>IF($AW167,INDEX('05_DPS_Input'!I$12:I$111,$AX167),"")</f>
        <v/>
      </c>
      <c r="I167" s="14" t="str">
        <f>IF($AW167,INDEX('05_DPS_Input'!M$12:M$111,$AX167),"")</f>
        <v/>
      </c>
      <c r="K167" s="187"/>
      <c r="L167" s="187"/>
      <c r="M167" s="187"/>
      <c r="N167" s="187"/>
      <c r="O167" s="187"/>
      <c r="P167" s="187"/>
      <c r="Q167" s="187"/>
      <c r="R167" s="187"/>
      <c r="S167" s="187"/>
      <c r="T167" s="187"/>
      <c r="U167" s="117"/>
      <c r="V167" s="117"/>
      <c r="W167" s="117"/>
      <c r="X167" s="117"/>
      <c r="Y167" s="117"/>
      <c r="Z167" s="117"/>
      <c r="AA167" s="117"/>
      <c r="AB167" s="117"/>
      <c r="AC167" s="117"/>
      <c r="AD167" s="117"/>
      <c r="AE167" s="117"/>
      <c r="AF167" s="117"/>
      <c r="AG167" s="117"/>
      <c r="AH167" s="117"/>
      <c r="AI167" s="117"/>
      <c r="AJ167" s="117"/>
      <c r="AK167" s="117"/>
      <c r="AL167" s="117"/>
      <c r="AM167" s="117"/>
      <c r="AN167" s="117"/>
      <c r="AP167" s="187"/>
      <c r="AR167" s="128">
        <f t="shared" si="41"/>
        <v>0</v>
      </c>
      <c r="AT167" s="187"/>
      <c r="AV167" s="131">
        <v>20</v>
      </c>
      <c r="AW167" s="126" t="b">
        <f t="shared" si="42"/>
        <v>0</v>
      </c>
      <c r="AX167" s="131" t="str">
        <f>IF($AW167,MATCH(AV167,'05_DPS_Input'!$AJ$12:$AJ$111,0),"")</f>
        <v/>
      </c>
      <c r="AY167" s="131" t="str">
        <f t="shared" si="43"/>
        <v/>
      </c>
      <c r="AZ167" s="131" t="str">
        <f t="shared" si="43"/>
        <v/>
      </c>
      <c r="BC167" s="21"/>
    </row>
    <row r="168" spans="1:55" ht="20.100000000000001" hidden="1" customHeight="1" x14ac:dyDescent="0.3">
      <c r="A168" s="148" t="str">
        <f t="shared" si="38"/>
        <v>H</v>
      </c>
      <c r="B168" s="156" t="b">
        <f t="shared" si="40"/>
        <v>0</v>
      </c>
      <c r="C168" s="188" t="s">
        <v>51</v>
      </c>
      <c r="G168" s="14" t="str">
        <f>IF($AW168,INDEX('05_DPS_Input'!H$12:H$111,$AX168),"")</f>
        <v/>
      </c>
      <c r="H168" s="14" t="str">
        <f>IF($AW168,INDEX('05_DPS_Input'!I$12:I$111,$AX168),"")</f>
        <v/>
      </c>
      <c r="I168" s="14" t="str">
        <f>IF($AW168,INDEX('05_DPS_Input'!M$12:M$111,$AX168),"")</f>
        <v/>
      </c>
      <c r="K168" s="187"/>
      <c r="L168" s="187"/>
      <c r="M168" s="187"/>
      <c r="N168" s="187"/>
      <c r="O168" s="187"/>
      <c r="P168" s="187"/>
      <c r="Q168" s="187"/>
      <c r="R168" s="187"/>
      <c r="S168" s="187"/>
      <c r="T168" s="187"/>
      <c r="U168" s="117"/>
      <c r="V168" s="117"/>
      <c r="W168" s="117"/>
      <c r="X168" s="117"/>
      <c r="Y168" s="117"/>
      <c r="Z168" s="117"/>
      <c r="AA168" s="117"/>
      <c r="AB168" s="117"/>
      <c r="AC168" s="117"/>
      <c r="AD168" s="117"/>
      <c r="AE168" s="117"/>
      <c r="AF168" s="117"/>
      <c r="AG168" s="117"/>
      <c r="AH168" s="117"/>
      <c r="AI168" s="117"/>
      <c r="AJ168" s="117"/>
      <c r="AK168" s="117"/>
      <c r="AL168" s="117"/>
      <c r="AM168" s="117"/>
      <c r="AN168" s="117"/>
      <c r="AP168" s="187"/>
      <c r="AR168" s="128">
        <f t="shared" si="41"/>
        <v>0</v>
      </c>
      <c r="AT168" s="187"/>
      <c r="AV168" s="131">
        <v>21</v>
      </c>
      <c r="AW168" s="126" t="b">
        <f t="shared" si="42"/>
        <v>0</v>
      </c>
      <c r="AX168" s="131" t="str">
        <f>IF($AW168,MATCH(AV168,'05_DPS_Input'!$AJ$12:$AJ$111,0),"")</f>
        <v/>
      </c>
      <c r="AY168" s="131" t="str">
        <f t="shared" ref="AY168:AZ187" si="44">IF($AW168,LEFT($G168,AY$147*3-1),"")</f>
        <v/>
      </c>
      <c r="AZ168" s="131" t="str">
        <f t="shared" si="44"/>
        <v/>
      </c>
      <c r="BC168" s="21"/>
    </row>
    <row r="169" spans="1:55" ht="20.100000000000001" hidden="1" customHeight="1" x14ac:dyDescent="0.3">
      <c r="A169" s="148" t="str">
        <f t="shared" si="38"/>
        <v>H</v>
      </c>
      <c r="B169" s="156" t="b">
        <f t="shared" si="40"/>
        <v>0</v>
      </c>
      <c r="C169" s="188" t="s">
        <v>51</v>
      </c>
      <c r="G169" s="14" t="str">
        <f>IF($AW169,INDEX('05_DPS_Input'!H$12:H$111,$AX169),"")</f>
        <v/>
      </c>
      <c r="H169" s="14" t="str">
        <f>IF($AW169,INDEX('05_DPS_Input'!I$12:I$111,$AX169),"")</f>
        <v/>
      </c>
      <c r="I169" s="14" t="str">
        <f>IF($AW169,INDEX('05_DPS_Input'!M$12:M$111,$AX169),"")</f>
        <v/>
      </c>
      <c r="K169" s="187"/>
      <c r="L169" s="187"/>
      <c r="M169" s="187"/>
      <c r="N169" s="187"/>
      <c r="O169" s="187"/>
      <c r="P169" s="187"/>
      <c r="Q169" s="187"/>
      <c r="R169" s="187"/>
      <c r="S169" s="187"/>
      <c r="T169" s="187"/>
      <c r="U169" s="117"/>
      <c r="V169" s="117"/>
      <c r="W169" s="117"/>
      <c r="X169" s="117"/>
      <c r="Y169" s="117"/>
      <c r="Z169" s="117"/>
      <c r="AA169" s="117"/>
      <c r="AB169" s="117"/>
      <c r="AC169" s="117"/>
      <c r="AD169" s="117"/>
      <c r="AE169" s="117"/>
      <c r="AF169" s="117"/>
      <c r="AG169" s="117"/>
      <c r="AH169" s="117"/>
      <c r="AI169" s="117"/>
      <c r="AJ169" s="117"/>
      <c r="AK169" s="117"/>
      <c r="AL169" s="117"/>
      <c r="AM169" s="117"/>
      <c r="AN169" s="117"/>
      <c r="AP169" s="187"/>
      <c r="AR169" s="128">
        <f t="shared" si="41"/>
        <v>0</v>
      </c>
      <c r="AT169" s="187"/>
      <c r="AV169" s="131">
        <v>22</v>
      </c>
      <c r="AW169" s="126" t="b">
        <f t="shared" si="42"/>
        <v>0</v>
      </c>
      <c r="AX169" s="131" t="str">
        <f>IF($AW169,MATCH(AV169,'05_DPS_Input'!$AJ$12:$AJ$111,0),"")</f>
        <v/>
      </c>
      <c r="AY169" s="131" t="str">
        <f t="shared" si="44"/>
        <v/>
      </c>
      <c r="AZ169" s="131" t="str">
        <f t="shared" si="44"/>
        <v/>
      </c>
      <c r="BC169" s="21"/>
    </row>
    <row r="170" spans="1:55" ht="20.100000000000001" hidden="1" customHeight="1" x14ac:dyDescent="0.3">
      <c r="A170" s="148" t="str">
        <f t="shared" si="38"/>
        <v>H</v>
      </c>
      <c r="B170" s="156" t="b">
        <f t="shared" si="40"/>
        <v>0</v>
      </c>
      <c r="C170" s="188" t="s">
        <v>51</v>
      </c>
      <c r="G170" s="14" t="str">
        <f>IF($AW170,INDEX('05_DPS_Input'!H$12:H$111,$AX170),"")</f>
        <v/>
      </c>
      <c r="H170" s="14" t="str">
        <f>IF($AW170,INDEX('05_DPS_Input'!I$12:I$111,$AX170),"")</f>
        <v/>
      </c>
      <c r="I170" s="14" t="str">
        <f>IF($AW170,INDEX('05_DPS_Input'!M$12:M$111,$AX170),"")</f>
        <v/>
      </c>
      <c r="K170" s="187"/>
      <c r="L170" s="187"/>
      <c r="M170" s="187"/>
      <c r="N170" s="187"/>
      <c r="O170" s="187"/>
      <c r="P170" s="187"/>
      <c r="Q170" s="187"/>
      <c r="R170" s="187"/>
      <c r="S170" s="187"/>
      <c r="T170" s="18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P170" s="187"/>
      <c r="AR170" s="128">
        <f t="shared" si="41"/>
        <v>0</v>
      </c>
      <c r="AT170" s="187"/>
      <c r="AV170" s="131">
        <v>23</v>
      </c>
      <c r="AW170" s="126" t="b">
        <f t="shared" si="42"/>
        <v>0</v>
      </c>
      <c r="AX170" s="131" t="str">
        <f>IF($AW170,MATCH(AV170,'05_DPS_Input'!$AJ$12:$AJ$111,0),"")</f>
        <v/>
      </c>
      <c r="AY170" s="131" t="str">
        <f t="shared" si="44"/>
        <v/>
      </c>
      <c r="AZ170" s="131" t="str">
        <f t="shared" si="44"/>
        <v/>
      </c>
      <c r="BC170" s="21"/>
    </row>
    <row r="171" spans="1:55" ht="20.100000000000001" hidden="1" customHeight="1" x14ac:dyDescent="0.3">
      <c r="A171" s="148" t="str">
        <f t="shared" si="38"/>
        <v>H</v>
      </c>
      <c r="B171" s="156" t="b">
        <f t="shared" si="40"/>
        <v>0</v>
      </c>
      <c r="C171" s="188" t="s">
        <v>51</v>
      </c>
      <c r="G171" s="14" t="str">
        <f>IF($AW171,INDEX('05_DPS_Input'!H$12:H$111,$AX171),"")</f>
        <v/>
      </c>
      <c r="H171" s="14" t="str">
        <f>IF($AW171,INDEX('05_DPS_Input'!I$12:I$111,$AX171),"")</f>
        <v/>
      </c>
      <c r="I171" s="14" t="str">
        <f>IF($AW171,INDEX('05_DPS_Input'!M$12:M$111,$AX171),"")</f>
        <v/>
      </c>
      <c r="K171" s="187"/>
      <c r="L171" s="187"/>
      <c r="M171" s="187"/>
      <c r="N171" s="187"/>
      <c r="O171" s="187"/>
      <c r="P171" s="187"/>
      <c r="Q171" s="187"/>
      <c r="R171" s="187"/>
      <c r="S171" s="187"/>
      <c r="T171" s="187"/>
      <c r="U171" s="117"/>
      <c r="V171" s="117"/>
      <c r="W171" s="117"/>
      <c r="X171" s="117"/>
      <c r="Y171" s="117"/>
      <c r="Z171" s="117"/>
      <c r="AA171" s="117"/>
      <c r="AB171" s="117"/>
      <c r="AC171" s="117"/>
      <c r="AD171" s="117"/>
      <c r="AE171" s="117"/>
      <c r="AF171" s="117"/>
      <c r="AG171" s="117"/>
      <c r="AH171" s="117"/>
      <c r="AI171" s="117"/>
      <c r="AJ171" s="117"/>
      <c r="AK171" s="117"/>
      <c r="AL171" s="117"/>
      <c r="AM171" s="117"/>
      <c r="AN171" s="117"/>
      <c r="AP171" s="187"/>
      <c r="AR171" s="128">
        <f t="shared" si="41"/>
        <v>0</v>
      </c>
      <c r="AT171" s="187"/>
      <c r="AV171" s="131">
        <v>24</v>
      </c>
      <c r="AW171" s="126" t="b">
        <f t="shared" si="42"/>
        <v>0</v>
      </c>
      <c r="AX171" s="131" t="str">
        <f>IF($AW171,MATCH(AV171,'05_DPS_Input'!$AJ$12:$AJ$111,0),"")</f>
        <v/>
      </c>
      <c r="AY171" s="131" t="str">
        <f t="shared" si="44"/>
        <v/>
      </c>
      <c r="AZ171" s="131" t="str">
        <f t="shared" si="44"/>
        <v/>
      </c>
      <c r="BC171" s="21"/>
    </row>
    <row r="172" spans="1:55" ht="20.100000000000001" hidden="1" customHeight="1" x14ac:dyDescent="0.3">
      <c r="A172" s="148" t="str">
        <f t="shared" si="38"/>
        <v>H</v>
      </c>
      <c r="B172" s="156" t="b">
        <f t="shared" si="40"/>
        <v>0</v>
      </c>
      <c r="C172" s="188" t="s">
        <v>51</v>
      </c>
      <c r="G172" s="14" t="str">
        <f>IF($AW172,INDEX('05_DPS_Input'!H$12:H$111,$AX172),"")</f>
        <v/>
      </c>
      <c r="H172" s="14" t="str">
        <f>IF($AW172,INDEX('05_DPS_Input'!I$12:I$111,$AX172),"")</f>
        <v/>
      </c>
      <c r="I172" s="14" t="str">
        <f>IF($AW172,INDEX('05_DPS_Input'!M$12:M$111,$AX172),"")</f>
        <v/>
      </c>
      <c r="K172" s="187"/>
      <c r="L172" s="187"/>
      <c r="M172" s="187"/>
      <c r="N172" s="187"/>
      <c r="O172" s="187"/>
      <c r="P172" s="187"/>
      <c r="Q172" s="187"/>
      <c r="R172" s="187"/>
      <c r="S172" s="187"/>
      <c r="T172" s="187"/>
      <c r="U172" s="117"/>
      <c r="V172" s="117"/>
      <c r="W172" s="117"/>
      <c r="X172" s="117"/>
      <c r="Y172" s="117"/>
      <c r="Z172" s="117"/>
      <c r="AA172" s="117"/>
      <c r="AB172" s="117"/>
      <c r="AC172" s="117"/>
      <c r="AD172" s="117"/>
      <c r="AE172" s="117"/>
      <c r="AF172" s="117"/>
      <c r="AG172" s="117"/>
      <c r="AH172" s="117"/>
      <c r="AI172" s="117"/>
      <c r="AJ172" s="117"/>
      <c r="AK172" s="117"/>
      <c r="AL172" s="117"/>
      <c r="AM172" s="117"/>
      <c r="AN172" s="117"/>
      <c r="AP172" s="187"/>
      <c r="AR172" s="128">
        <f t="shared" si="41"/>
        <v>0</v>
      </c>
      <c r="AT172" s="187"/>
      <c r="AV172" s="131">
        <v>25</v>
      </c>
      <c r="AW172" s="126" t="b">
        <f t="shared" si="42"/>
        <v>0</v>
      </c>
      <c r="AX172" s="131" t="str">
        <f>IF($AW172,MATCH(AV172,'05_DPS_Input'!$AJ$12:$AJ$111,0),"")</f>
        <v/>
      </c>
      <c r="AY172" s="131" t="str">
        <f t="shared" si="44"/>
        <v/>
      </c>
      <c r="AZ172" s="131" t="str">
        <f t="shared" si="44"/>
        <v/>
      </c>
      <c r="BC172" s="21"/>
    </row>
    <row r="173" spans="1:55" ht="20.100000000000001" hidden="1" customHeight="1" x14ac:dyDescent="0.3">
      <c r="A173" s="148" t="str">
        <f t="shared" si="38"/>
        <v>H</v>
      </c>
      <c r="B173" s="156" t="b">
        <f t="shared" si="40"/>
        <v>0</v>
      </c>
      <c r="C173" s="188" t="s">
        <v>51</v>
      </c>
      <c r="G173" s="14" t="str">
        <f>IF($AW173,INDEX('05_DPS_Input'!H$12:H$111,$AX173),"")</f>
        <v/>
      </c>
      <c r="H173" s="14" t="str">
        <f>IF($AW173,INDEX('05_DPS_Input'!I$12:I$111,$AX173),"")</f>
        <v/>
      </c>
      <c r="I173" s="14" t="str">
        <f>IF($AW173,INDEX('05_DPS_Input'!M$12:M$111,$AX173),"")</f>
        <v/>
      </c>
      <c r="K173" s="187"/>
      <c r="L173" s="187"/>
      <c r="M173" s="187"/>
      <c r="N173" s="187"/>
      <c r="O173" s="187"/>
      <c r="P173" s="187"/>
      <c r="Q173" s="187"/>
      <c r="R173" s="187"/>
      <c r="S173" s="187"/>
      <c r="T173" s="18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P173" s="187"/>
      <c r="AR173" s="128">
        <f t="shared" si="41"/>
        <v>0</v>
      </c>
      <c r="AT173" s="187"/>
      <c r="AV173" s="131">
        <v>26</v>
      </c>
      <c r="AW173" s="126" t="b">
        <f t="shared" si="42"/>
        <v>0</v>
      </c>
      <c r="AX173" s="131" t="str">
        <f>IF($AW173,MATCH(AV173,'05_DPS_Input'!$AJ$12:$AJ$111,0),"")</f>
        <v/>
      </c>
      <c r="AY173" s="131" t="str">
        <f t="shared" si="44"/>
        <v/>
      </c>
      <c r="AZ173" s="131" t="str">
        <f t="shared" si="44"/>
        <v/>
      </c>
      <c r="BC173" s="21"/>
    </row>
    <row r="174" spans="1:55" ht="20.100000000000001" hidden="1" customHeight="1" x14ac:dyDescent="0.3">
      <c r="A174" s="148" t="str">
        <f t="shared" si="38"/>
        <v>H</v>
      </c>
      <c r="B174" s="156" t="b">
        <f t="shared" si="40"/>
        <v>0</v>
      </c>
      <c r="C174" s="188" t="s">
        <v>51</v>
      </c>
      <c r="G174" s="14" t="str">
        <f>IF($AW174,INDEX('05_DPS_Input'!H$12:H$111,$AX174),"")</f>
        <v/>
      </c>
      <c r="H174" s="14" t="str">
        <f>IF($AW174,INDEX('05_DPS_Input'!I$12:I$111,$AX174),"")</f>
        <v/>
      </c>
      <c r="I174" s="14" t="str">
        <f>IF($AW174,INDEX('05_DPS_Input'!M$12:M$111,$AX174),"")</f>
        <v/>
      </c>
      <c r="K174" s="187"/>
      <c r="L174" s="187"/>
      <c r="M174" s="187"/>
      <c r="N174" s="187"/>
      <c r="O174" s="187"/>
      <c r="P174" s="187"/>
      <c r="Q174" s="187"/>
      <c r="R174" s="187"/>
      <c r="S174" s="187"/>
      <c r="T174" s="187"/>
      <c r="U174" s="117"/>
      <c r="V174" s="117"/>
      <c r="W174" s="117"/>
      <c r="X174" s="117"/>
      <c r="Y174" s="117"/>
      <c r="Z174" s="117"/>
      <c r="AA174" s="117"/>
      <c r="AB174" s="117"/>
      <c r="AC174" s="117"/>
      <c r="AD174" s="117"/>
      <c r="AE174" s="117"/>
      <c r="AF174" s="117"/>
      <c r="AG174" s="117"/>
      <c r="AH174" s="117"/>
      <c r="AI174" s="117"/>
      <c r="AJ174" s="117"/>
      <c r="AK174" s="117"/>
      <c r="AL174" s="117"/>
      <c r="AM174" s="117"/>
      <c r="AN174" s="117"/>
      <c r="AP174" s="187"/>
      <c r="AR174" s="128">
        <f t="shared" si="41"/>
        <v>0</v>
      </c>
      <c r="AT174" s="187"/>
      <c r="AV174" s="131">
        <v>27</v>
      </c>
      <c r="AW174" s="126" t="b">
        <f t="shared" si="42"/>
        <v>0</v>
      </c>
      <c r="AX174" s="131" t="str">
        <f>IF($AW174,MATCH(AV174,'05_DPS_Input'!$AJ$12:$AJ$111,0),"")</f>
        <v/>
      </c>
      <c r="AY174" s="131" t="str">
        <f t="shared" si="44"/>
        <v/>
      </c>
      <c r="AZ174" s="131" t="str">
        <f t="shared" si="44"/>
        <v/>
      </c>
      <c r="BC174" s="21"/>
    </row>
    <row r="175" spans="1:55" ht="20.100000000000001" hidden="1" customHeight="1" x14ac:dyDescent="0.3">
      <c r="A175" s="148" t="str">
        <f t="shared" si="38"/>
        <v>H</v>
      </c>
      <c r="B175" s="156" t="b">
        <f t="shared" si="40"/>
        <v>0</v>
      </c>
      <c r="C175" s="188" t="s">
        <v>51</v>
      </c>
      <c r="G175" s="14" t="str">
        <f>IF($AW175,INDEX('05_DPS_Input'!H$12:H$111,$AX175),"")</f>
        <v/>
      </c>
      <c r="H175" s="14" t="str">
        <f>IF($AW175,INDEX('05_DPS_Input'!I$12:I$111,$AX175),"")</f>
        <v/>
      </c>
      <c r="I175" s="14" t="str">
        <f>IF($AW175,INDEX('05_DPS_Input'!M$12:M$111,$AX175),"")</f>
        <v/>
      </c>
      <c r="K175" s="187"/>
      <c r="L175" s="187"/>
      <c r="M175" s="187"/>
      <c r="N175" s="187"/>
      <c r="O175" s="187"/>
      <c r="P175" s="187"/>
      <c r="Q175" s="187"/>
      <c r="R175" s="187"/>
      <c r="S175" s="187"/>
      <c r="T175" s="187"/>
      <c r="U175" s="117"/>
      <c r="V175" s="117"/>
      <c r="W175" s="117"/>
      <c r="X175" s="117"/>
      <c r="Y175" s="117"/>
      <c r="Z175" s="117"/>
      <c r="AA175" s="117"/>
      <c r="AB175" s="117"/>
      <c r="AC175" s="117"/>
      <c r="AD175" s="117"/>
      <c r="AE175" s="117"/>
      <c r="AF175" s="117"/>
      <c r="AG175" s="117"/>
      <c r="AH175" s="117"/>
      <c r="AI175" s="117"/>
      <c r="AJ175" s="117"/>
      <c r="AK175" s="117"/>
      <c r="AL175" s="117"/>
      <c r="AM175" s="117"/>
      <c r="AN175" s="117"/>
      <c r="AP175" s="187"/>
      <c r="AR175" s="128">
        <f t="shared" si="41"/>
        <v>0</v>
      </c>
      <c r="AT175" s="187"/>
      <c r="AV175" s="131">
        <v>28</v>
      </c>
      <c r="AW175" s="126" t="b">
        <f t="shared" si="42"/>
        <v>0</v>
      </c>
      <c r="AX175" s="131" t="str">
        <f>IF($AW175,MATCH(AV175,'05_DPS_Input'!$AJ$12:$AJ$111,0),"")</f>
        <v/>
      </c>
      <c r="AY175" s="131" t="str">
        <f t="shared" si="44"/>
        <v/>
      </c>
      <c r="AZ175" s="131" t="str">
        <f t="shared" si="44"/>
        <v/>
      </c>
      <c r="BC175" s="21"/>
    </row>
    <row r="176" spans="1:55" ht="20.100000000000001" hidden="1" customHeight="1" x14ac:dyDescent="0.3">
      <c r="A176" s="148" t="str">
        <f t="shared" si="38"/>
        <v>H</v>
      </c>
      <c r="B176" s="156" t="b">
        <f t="shared" si="40"/>
        <v>0</v>
      </c>
      <c r="C176" s="188" t="s">
        <v>51</v>
      </c>
      <c r="G176" s="14" t="str">
        <f>IF($AW176,INDEX('05_DPS_Input'!H$12:H$111,$AX176),"")</f>
        <v/>
      </c>
      <c r="H176" s="14" t="str">
        <f>IF($AW176,INDEX('05_DPS_Input'!I$12:I$111,$AX176),"")</f>
        <v/>
      </c>
      <c r="I176" s="14" t="str">
        <f>IF($AW176,INDEX('05_DPS_Input'!M$12:M$111,$AX176),"")</f>
        <v/>
      </c>
      <c r="K176" s="187"/>
      <c r="L176" s="187"/>
      <c r="M176" s="187"/>
      <c r="N176" s="187"/>
      <c r="O176" s="187"/>
      <c r="P176" s="187"/>
      <c r="Q176" s="187"/>
      <c r="R176" s="187"/>
      <c r="S176" s="187"/>
      <c r="T176" s="187"/>
      <c r="U176" s="117"/>
      <c r="V176" s="117"/>
      <c r="W176" s="117"/>
      <c r="X176" s="117"/>
      <c r="Y176" s="117"/>
      <c r="Z176" s="117"/>
      <c r="AA176" s="117"/>
      <c r="AB176" s="117"/>
      <c r="AC176" s="117"/>
      <c r="AD176" s="117"/>
      <c r="AE176" s="117"/>
      <c r="AF176" s="117"/>
      <c r="AG176" s="117"/>
      <c r="AH176" s="117"/>
      <c r="AI176" s="117"/>
      <c r="AJ176" s="117"/>
      <c r="AK176" s="117"/>
      <c r="AL176" s="117"/>
      <c r="AM176" s="117"/>
      <c r="AN176" s="117"/>
      <c r="AP176" s="187"/>
      <c r="AR176" s="128">
        <f t="shared" si="41"/>
        <v>0</v>
      </c>
      <c r="AT176" s="187"/>
      <c r="AV176" s="131">
        <v>29</v>
      </c>
      <c r="AW176" s="126" t="b">
        <f t="shared" si="42"/>
        <v>0</v>
      </c>
      <c r="AX176" s="131" t="str">
        <f>IF($AW176,MATCH(AV176,'05_DPS_Input'!$AJ$12:$AJ$111,0),"")</f>
        <v/>
      </c>
      <c r="AY176" s="131" t="str">
        <f t="shared" si="44"/>
        <v/>
      </c>
      <c r="AZ176" s="131" t="str">
        <f t="shared" si="44"/>
        <v/>
      </c>
      <c r="BC176" s="21"/>
    </row>
    <row r="177" spans="1:55" ht="20.100000000000001" hidden="1" customHeight="1" x14ac:dyDescent="0.3">
      <c r="A177" s="148" t="str">
        <f t="shared" si="38"/>
        <v>H</v>
      </c>
      <c r="B177" s="156" t="b">
        <f t="shared" si="40"/>
        <v>0</v>
      </c>
      <c r="C177" s="188" t="s">
        <v>51</v>
      </c>
      <c r="G177" s="14" t="str">
        <f>IF($AW177,INDEX('05_DPS_Input'!H$12:H$111,$AX177),"")</f>
        <v/>
      </c>
      <c r="H177" s="14" t="str">
        <f>IF($AW177,INDEX('05_DPS_Input'!I$12:I$111,$AX177),"")</f>
        <v/>
      </c>
      <c r="I177" s="14" t="str">
        <f>IF($AW177,INDEX('05_DPS_Input'!M$12:M$111,$AX177),"")</f>
        <v/>
      </c>
      <c r="K177" s="187"/>
      <c r="L177" s="187"/>
      <c r="M177" s="187"/>
      <c r="N177" s="187"/>
      <c r="O177" s="187"/>
      <c r="P177" s="187"/>
      <c r="Q177" s="187"/>
      <c r="R177" s="187"/>
      <c r="S177" s="187"/>
      <c r="T177" s="187"/>
      <c r="U177" s="117"/>
      <c r="V177" s="117"/>
      <c r="W177" s="117"/>
      <c r="X177" s="117"/>
      <c r="Y177" s="117"/>
      <c r="Z177" s="117"/>
      <c r="AA177" s="117"/>
      <c r="AB177" s="117"/>
      <c r="AC177" s="117"/>
      <c r="AD177" s="117"/>
      <c r="AE177" s="117"/>
      <c r="AF177" s="117"/>
      <c r="AG177" s="117"/>
      <c r="AH177" s="117"/>
      <c r="AI177" s="117"/>
      <c r="AJ177" s="117"/>
      <c r="AK177" s="117"/>
      <c r="AL177" s="117"/>
      <c r="AM177" s="117"/>
      <c r="AN177" s="117"/>
      <c r="AP177" s="187"/>
      <c r="AR177" s="128">
        <f t="shared" si="41"/>
        <v>0</v>
      </c>
      <c r="AT177" s="187"/>
      <c r="AV177" s="131">
        <v>30</v>
      </c>
      <c r="AW177" s="126" t="b">
        <f t="shared" si="42"/>
        <v>0</v>
      </c>
      <c r="AX177" s="131" t="str">
        <f>IF($AW177,MATCH(AV177,'05_DPS_Input'!$AJ$12:$AJ$111,0),"")</f>
        <v/>
      </c>
      <c r="AY177" s="131" t="str">
        <f t="shared" si="44"/>
        <v/>
      </c>
      <c r="AZ177" s="131" t="str">
        <f t="shared" si="44"/>
        <v/>
      </c>
      <c r="BC177" s="21"/>
    </row>
    <row r="178" spans="1:55" ht="20.100000000000001" hidden="1" customHeight="1" x14ac:dyDescent="0.3">
      <c r="A178" s="148" t="str">
        <f t="shared" si="38"/>
        <v>H</v>
      </c>
      <c r="B178" s="156" t="b">
        <f t="shared" si="40"/>
        <v>0</v>
      </c>
      <c r="C178" s="188" t="s">
        <v>51</v>
      </c>
      <c r="G178" s="14" t="str">
        <f>IF($AW178,INDEX('05_DPS_Input'!H$12:H$111,$AX178),"")</f>
        <v/>
      </c>
      <c r="H178" s="14" t="str">
        <f>IF($AW178,INDEX('05_DPS_Input'!I$12:I$111,$AX178),"")</f>
        <v/>
      </c>
      <c r="I178" s="14" t="str">
        <f>IF($AW178,INDEX('05_DPS_Input'!M$12:M$111,$AX178),"")</f>
        <v/>
      </c>
      <c r="K178" s="187"/>
      <c r="L178" s="187"/>
      <c r="M178" s="187"/>
      <c r="N178" s="187"/>
      <c r="O178" s="187"/>
      <c r="P178" s="187"/>
      <c r="Q178" s="187"/>
      <c r="R178" s="187"/>
      <c r="S178" s="187"/>
      <c r="T178" s="187"/>
      <c r="U178" s="117"/>
      <c r="V178" s="117"/>
      <c r="W178" s="117"/>
      <c r="X178" s="117"/>
      <c r="Y178" s="117"/>
      <c r="Z178" s="117"/>
      <c r="AA178" s="117"/>
      <c r="AB178" s="117"/>
      <c r="AC178" s="117"/>
      <c r="AD178" s="117"/>
      <c r="AE178" s="117"/>
      <c r="AF178" s="117"/>
      <c r="AG178" s="117"/>
      <c r="AH178" s="117"/>
      <c r="AI178" s="117"/>
      <c r="AJ178" s="117"/>
      <c r="AK178" s="117"/>
      <c r="AL178" s="117"/>
      <c r="AM178" s="117"/>
      <c r="AN178" s="117"/>
      <c r="AP178" s="187"/>
      <c r="AR178" s="128">
        <f t="shared" si="41"/>
        <v>0</v>
      </c>
      <c r="AT178" s="187"/>
      <c r="AV178" s="131">
        <v>31</v>
      </c>
      <c r="AW178" s="126" t="b">
        <f t="shared" si="42"/>
        <v>0</v>
      </c>
      <c r="AX178" s="131" t="str">
        <f>IF($AW178,MATCH(AV178,'05_DPS_Input'!$AJ$12:$AJ$111,0),"")</f>
        <v/>
      </c>
      <c r="AY178" s="131" t="str">
        <f t="shared" si="44"/>
        <v/>
      </c>
      <c r="AZ178" s="131" t="str">
        <f t="shared" si="44"/>
        <v/>
      </c>
      <c r="BC178" s="21"/>
    </row>
    <row r="179" spans="1:55" ht="20.100000000000001" hidden="1" customHeight="1" x14ac:dyDescent="0.3">
      <c r="A179" s="148" t="str">
        <f t="shared" si="38"/>
        <v>H</v>
      </c>
      <c r="B179" s="156" t="b">
        <f t="shared" si="40"/>
        <v>0</v>
      </c>
      <c r="C179" s="188" t="s">
        <v>51</v>
      </c>
      <c r="G179" s="14" t="str">
        <f>IF($AW179,INDEX('05_DPS_Input'!H$12:H$111,$AX179),"")</f>
        <v/>
      </c>
      <c r="H179" s="14" t="str">
        <f>IF($AW179,INDEX('05_DPS_Input'!I$12:I$111,$AX179),"")</f>
        <v/>
      </c>
      <c r="I179" s="14" t="str">
        <f>IF($AW179,INDEX('05_DPS_Input'!M$12:M$111,$AX179),"")</f>
        <v/>
      </c>
      <c r="K179" s="187"/>
      <c r="L179" s="187"/>
      <c r="M179" s="187"/>
      <c r="N179" s="187"/>
      <c r="O179" s="187"/>
      <c r="P179" s="187"/>
      <c r="Q179" s="187"/>
      <c r="R179" s="187"/>
      <c r="S179" s="187"/>
      <c r="T179" s="187"/>
      <c r="U179" s="117"/>
      <c r="V179" s="117"/>
      <c r="W179" s="117"/>
      <c r="X179" s="117"/>
      <c r="Y179" s="117"/>
      <c r="Z179" s="117"/>
      <c r="AA179" s="117"/>
      <c r="AB179" s="117"/>
      <c r="AC179" s="117"/>
      <c r="AD179" s="117"/>
      <c r="AE179" s="117"/>
      <c r="AF179" s="117"/>
      <c r="AG179" s="117"/>
      <c r="AH179" s="117"/>
      <c r="AI179" s="117"/>
      <c r="AJ179" s="117"/>
      <c r="AK179" s="117"/>
      <c r="AL179" s="117"/>
      <c r="AM179" s="117"/>
      <c r="AN179" s="117"/>
      <c r="AP179" s="187"/>
      <c r="AR179" s="128">
        <f t="shared" si="41"/>
        <v>0</v>
      </c>
      <c r="AT179" s="187"/>
      <c r="AV179" s="131">
        <v>32</v>
      </c>
      <c r="AW179" s="126" t="b">
        <f t="shared" si="42"/>
        <v>0</v>
      </c>
      <c r="AX179" s="131" t="str">
        <f>IF($AW179,MATCH(AV179,'05_DPS_Input'!$AJ$12:$AJ$111,0),"")</f>
        <v/>
      </c>
      <c r="AY179" s="131" t="str">
        <f t="shared" si="44"/>
        <v/>
      </c>
      <c r="AZ179" s="131" t="str">
        <f t="shared" si="44"/>
        <v/>
      </c>
      <c r="BC179" s="21"/>
    </row>
    <row r="180" spans="1:55" ht="20.100000000000001" hidden="1" customHeight="1" x14ac:dyDescent="0.3">
      <c r="A180" s="148" t="str">
        <f t="shared" si="38"/>
        <v>H</v>
      </c>
      <c r="B180" s="156" t="b">
        <f t="shared" si="40"/>
        <v>0</v>
      </c>
      <c r="C180" s="188" t="s">
        <v>51</v>
      </c>
      <c r="G180" s="14" t="str">
        <f>IF($AW180,INDEX('05_DPS_Input'!H$12:H$111,$AX180),"")</f>
        <v/>
      </c>
      <c r="H180" s="14" t="str">
        <f>IF($AW180,INDEX('05_DPS_Input'!I$12:I$111,$AX180),"")</f>
        <v/>
      </c>
      <c r="I180" s="14" t="str">
        <f>IF($AW180,INDEX('05_DPS_Input'!M$12:M$111,$AX180),"")</f>
        <v/>
      </c>
      <c r="K180" s="187"/>
      <c r="L180" s="187"/>
      <c r="M180" s="187"/>
      <c r="N180" s="187"/>
      <c r="O180" s="187"/>
      <c r="P180" s="187"/>
      <c r="Q180" s="187"/>
      <c r="R180" s="187"/>
      <c r="S180" s="187"/>
      <c r="T180" s="187"/>
      <c r="U180" s="117"/>
      <c r="V180" s="117"/>
      <c r="W180" s="117"/>
      <c r="X180" s="117"/>
      <c r="Y180" s="117"/>
      <c r="Z180" s="117"/>
      <c r="AA180" s="117"/>
      <c r="AB180" s="117"/>
      <c r="AC180" s="117"/>
      <c r="AD180" s="117"/>
      <c r="AE180" s="117"/>
      <c r="AF180" s="117"/>
      <c r="AG180" s="117"/>
      <c r="AH180" s="117"/>
      <c r="AI180" s="117"/>
      <c r="AJ180" s="117"/>
      <c r="AK180" s="117"/>
      <c r="AL180" s="117"/>
      <c r="AM180" s="117"/>
      <c r="AN180" s="117"/>
      <c r="AP180" s="187"/>
      <c r="AR180" s="128">
        <f t="shared" si="41"/>
        <v>0</v>
      </c>
      <c r="AT180" s="187"/>
      <c r="AV180" s="131">
        <v>33</v>
      </c>
      <c r="AW180" s="126" t="b">
        <f t="shared" si="42"/>
        <v>0</v>
      </c>
      <c r="AX180" s="131" t="str">
        <f>IF($AW180,MATCH(AV180,'05_DPS_Input'!$AJ$12:$AJ$111,0),"")</f>
        <v/>
      </c>
      <c r="AY180" s="131" t="str">
        <f t="shared" si="44"/>
        <v/>
      </c>
      <c r="AZ180" s="131" t="str">
        <f t="shared" si="44"/>
        <v/>
      </c>
      <c r="BC180" s="21"/>
    </row>
    <row r="181" spans="1:55" ht="20.100000000000001" hidden="1" customHeight="1" x14ac:dyDescent="0.3">
      <c r="A181" s="148" t="str">
        <f t="shared" si="38"/>
        <v>H</v>
      </c>
      <c r="B181" s="156" t="b">
        <f t="shared" si="40"/>
        <v>0</v>
      </c>
      <c r="C181" s="188" t="s">
        <v>51</v>
      </c>
      <c r="G181" s="14" t="str">
        <f>IF($AW181,INDEX('05_DPS_Input'!H$12:H$111,$AX181),"")</f>
        <v/>
      </c>
      <c r="H181" s="14" t="str">
        <f>IF($AW181,INDEX('05_DPS_Input'!I$12:I$111,$AX181),"")</f>
        <v/>
      </c>
      <c r="I181" s="14" t="str">
        <f>IF($AW181,INDEX('05_DPS_Input'!M$12:M$111,$AX181),"")</f>
        <v/>
      </c>
      <c r="K181" s="187"/>
      <c r="L181" s="187"/>
      <c r="M181" s="187"/>
      <c r="N181" s="187"/>
      <c r="O181" s="187"/>
      <c r="P181" s="187"/>
      <c r="Q181" s="187"/>
      <c r="R181" s="187"/>
      <c r="S181" s="187"/>
      <c r="T181" s="187"/>
      <c r="U181" s="117"/>
      <c r="V181" s="117"/>
      <c r="W181" s="117"/>
      <c r="X181" s="117"/>
      <c r="Y181" s="117"/>
      <c r="Z181" s="117"/>
      <c r="AA181" s="117"/>
      <c r="AB181" s="117"/>
      <c r="AC181" s="117"/>
      <c r="AD181" s="117"/>
      <c r="AE181" s="117"/>
      <c r="AF181" s="117"/>
      <c r="AG181" s="117"/>
      <c r="AH181" s="117"/>
      <c r="AI181" s="117"/>
      <c r="AJ181" s="117"/>
      <c r="AK181" s="117"/>
      <c r="AL181" s="117"/>
      <c r="AM181" s="117"/>
      <c r="AN181" s="117"/>
      <c r="AP181" s="187"/>
      <c r="AR181" s="128">
        <f t="shared" si="41"/>
        <v>0</v>
      </c>
      <c r="AT181" s="187"/>
      <c r="AV181" s="131">
        <v>34</v>
      </c>
      <c r="AW181" s="126" t="b">
        <f t="shared" si="42"/>
        <v>0</v>
      </c>
      <c r="AX181" s="131" t="str">
        <f>IF($AW181,MATCH(AV181,'05_DPS_Input'!$AJ$12:$AJ$111,0),"")</f>
        <v/>
      </c>
      <c r="AY181" s="131" t="str">
        <f t="shared" si="44"/>
        <v/>
      </c>
      <c r="AZ181" s="131" t="str">
        <f t="shared" si="44"/>
        <v/>
      </c>
      <c r="BC181" s="21"/>
    </row>
    <row r="182" spans="1:55" ht="20.100000000000001" hidden="1" customHeight="1" x14ac:dyDescent="0.3">
      <c r="A182" s="148" t="str">
        <f t="shared" si="38"/>
        <v>H</v>
      </c>
      <c r="B182" s="156" t="b">
        <f t="shared" si="40"/>
        <v>0</v>
      </c>
      <c r="C182" s="188" t="s">
        <v>51</v>
      </c>
      <c r="G182" s="14" t="str">
        <f>IF($AW182,INDEX('05_DPS_Input'!H$12:H$111,$AX182),"")</f>
        <v/>
      </c>
      <c r="H182" s="14" t="str">
        <f>IF($AW182,INDEX('05_DPS_Input'!I$12:I$111,$AX182),"")</f>
        <v/>
      </c>
      <c r="I182" s="14" t="str">
        <f>IF($AW182,INDEX('05_DPS_Input'!M$12:M$111,$AX182),"")</f>
        <v/>
      </c>
      <c r="K182" s="187"/>
      <c r="L182" s="187"/>
      <c r="M182" s="187"/>
      <c r="N182" s="187"/>
      <c r="O182" s="187"/>
      <c r="P182" s="187"/>
      <c r="Q182" s="187"/>
      <c r="R182" s="187"/>
      <c r="S182" s="187"/>
      <c r="T182" s="187"/>
      <c r="U182" s="117"/>
      <c r="V182" s="117"/>
      <c r="W182" s="117"/>
      <c r="X182" s="117"/>
      <c r="Y182" s="117"/>
      <c r="Z182" s="117"/>
      <c r="AA182" s="117"/>
      <c r="AB182" s="117"/>
      <c r="AC182" s="117"/>
      <c r="AD182" s="117"/>
      <c r="AE182" s="117"/>
      <c r="AF182" s="117"/>
      <c r="AG182" s="117"/>
      <c r="AH182" s="117"/>
      <c r="AI182" s="117"/>
      <c r="AJ182" s="117"/>
      <c r="AK182" s="117"/>
      <c r="AL182" s="117"/>
      <c r="AM182" s="117"/>
      <c r="AN182" s="117"/>
      <c r="AP182" s="187"/>
      <c r="AR182" s="128">
        <f t="shared" si="41"/>
        <v>0</v>
      </c>
      <c r="AT182" s="187"/>
      <c r="AV182" s="131">
        <v>35</v>
      </c>
      <c r="AW182" s="126" t="b">
        <f t="shared" si="42"/>
        <v>0</v>
      </c>
      <c r="AX182" s="131" t="str">
        <f>IF($AW182,MATCH(AV182,'05_DPS_Input'!$AJ$12:$AJ$111,0),"")</f>
        <v/>
      </c>
      <c r="AY182" s="131" t="str">
        <f t="shared" si="44"/>
        <v/>
      </c>
      <c r="AZ182" s="131" t="str">
        <f t="shared" si="44"/>
        <v/>
      </c>
      <c r="BC182" s="21"/>
    </row>
    <row r="183" spans="1:55" ht="20.100000000000001" hidden="1" customHeight="1" x14ac:dyDescent="0.3">
      <c r="A183" s="148" t="str">
        <f t="shared" si="38"/>
        <v>H</v>
      </c>
      <c r="B183" s="156" t="b">
        <f t="shared" si="40"/>
        <v>0</v>
      </c>
      <c r="C183" s="188" t="s">
        <v>51</v>
      </c>
      <c r="G183" s="14" t="str">
        <f>IF($AW183,INDEX('05_DPS_Input'!H$12:H$111,$AX183),"")</f>
        <v/>
      </c>
      <c r="H183" s="14" t="str">
        <f>IF($AW183,INDEX('05_DPS_Input'!I$12:I$111,$AX183),"")</f>
        <v/>
      </c>
      <c r="I183" s="14" t="str">
        <f>IF($AW183,INDEX('05_DPS_Input'!M$12:M$111,$AX183),"")</f>
        <v/>
      </c>
      <c r="K183" s="187"/>
      <c r="L183" s="187"/>
      <c r="M183" s="187"/>
      <c r="N183" s="187"/>
      <c r="O183" s="187"/>
      <c r="P183" s="187"/>
      <c r="Q183" s="187"/>
      <c r="R183" s="187"/>
      <c r="S183" s="187"/>
      <c r="T183" s="18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P183" s="187"/>
      <c r="AR183" s="128">
        <f t="shared" si="41"/>
        <v>0</v>
      </c>
      <c r="AT183" s="187"/>
      <c r="AV183" s="131">
        <v>36</v>
      </c>
      <c r="AW183" s="126" t="b">
        <f t="shared" si="42"/>
        <v>0</v>
      </c>
      <c r="AX183" s="131" t="str">
        <f>IF($AW183,MATCH(AV183,'05_DPS_Input'!$AJ$12:$AJ$111,0),"")</f>
        <v/>
      </c>
      <c r="AY183" s="131" t="str">
        <f t="shared" si="44"/>
        <v/>
      </c>
      <c r="AZ183" s="131" t="str">
        <f t="shared" si="44"/>
        <v/>
      </c>
      <c r="BC183" s="21"/>
    </row>
    <row r="184" spans="1:55" ht="20.100000000000001" hidden="1" customHeight="1" x14ac:dyDescent="0.3">
      <c r="A184" s="148" t="str">
        <f t="shared" si="38"/>
        <v>H</v>
      </c>
      <c r="B184" s="156" t="b">
        <f t="shared" si="40"/>
        <v>0</v>
      </c>
      <c r="C184" s="188" t="s">
        <v>51</v>
      </c>
      <c r="G184" s="14" t="str">
        <f>IF($AW184,INDEX('05_DPS_Input'!H$12:H$111,$AX184),"")</f>
        <v/>
      </c>
      <c r="H184" s="14" t="str">
        <f>IF($AW184,INDEX('05_DPS_Input'!I$12:I$111,$AX184),"")</f>
        <v/>
      </c>
      <c r="I184" s="14" t="str">
        <f>IF($AW184,INDEX('05_DPS_Input'!M$12:M$111,$AX184),"")</f>
        <v/>
      </c>
      <c r="K184" s="187"/>
      <c r="L184" s="187"/>
      <c r="M184" s="187"/>
      <c r="N184" s="187"/>
      <c r="O184" s="187"/>
      <c r="P184" s="187"/>
      <c r="Q184" s="187"/>
      <c r="R184" s="187"/>
      <c r="S184" s="187"/>
      <c r="T184" s="187"/>
      <c r="U184" s="117"/>
      <c r="V184" s="117"/>
      <c r="W184" s="117"/>
      <c r="X184" s="117"/>
      <c r="Y184" s="117"/>
      <c r="Z184" s="117"/>
      <c r="AA184" s="117"/>
      <c r="AB184" s="117"/>
      <c r="AC184" s="117"/>
      <c r="AD184" s="117"/>
      <c r="AE184" s="117"/>
      <c r="AF184" s="117"/>
      <c r="AG184" s="117"/>
      <c r="AH184" s="117"/>
      <c r="AI184" s="117"/>
      <c r="AJ184" s="117"/>
      <c r="AK184" s="117"/>
      <c r="AL184" s="117"/>
      <c r="AM184" s="117"/>
      <c r="AN184" s="117"/>
      <c r="AP184" s="187"/>
      <c r="AR184" s="128">
        <f t="shared" si="41"/>
        <v>0</v>
      </c>
      <c r="AT184" s="187"/>
      <c r="AV184" s="131">
        <v>37</v>
      </c>
      <c r="AW184" s="126" t="b">
        <f t="shared" si="42"/>
        <v>0</v>
      </c>
      <c r="AX184" s="131" t="str">
        <f>IF($AW184,MATCH(AV184,'05_DPS_Input'!$AJ$12:$AJ$111,0),"")</f>
        <v/>
      </c>
      <c r="AY184" s="131" t="str">
        <f t="shared" si="44"/>
        <v/>
      </c>
      <c r="AZ184" s="131" t="str">
        <f t="shared" si="44"/>
        <v/>
      </c>
      <c r="BC184" s="21"/>
    </row>
    <row r="185" spans="1:55" ht="20.100000000000001" hidden="1" customHeight="1" x14ac:dyDescent="0.3">
      <c r="A185" s="148" t="str">
        <f t="shared" si="38"/>
        <v>H</v>
      </c>
      <c r="B185" s="156" t="b">
        <f t="shared" si="40"/>
        <v>0</v>
      </c>
      <c r="C185" s="188" t="s">
        <v>51</v>
      </c>
      <c r="G185" s="14" t="str">
        <f>IF($AW185,INDEX('05_DPS_Input'!H$12:H$111,$AX185),"")</f>
        <v/>
      </c>
      <c r="H185" s="14" t="str">
        <f>IF($AW185,INDEX('05_DPS_Input'!I$12:I$111,$AX185),"")</f>
        <v/>
      </c>
      <c r="I185" s="14" t="str">
        <f>IF($AW185,INDEX('05_DPS_Input'!M$12:M$111,$AX185),"")</f>
        <v/>
      </c>
      <c r="K185" s="187"/>
      <c r="L185" s="187"/>
      <c r="M185" s="187"/>
      <c r="N185" s="187"/>
      <c r="O185" s="187"/>
      <c r="P185" s="187"/>
      <c r="Q185" s="187"/>
      <c r="R185" s="187"/>
      <c r="S185" s="187"/>
      <c r="T185" s="187"/>
      <c r="U185" s="117"/>
      <c r="V185" s="117"/>
      <c r="W185" s="117"/>
      <c r="X185" s="117"/>
      <c r="Y185" s="117"/>
      <c r="Z185" s="117"/>
      <c r="AA185" s="117"/>
      <c r="AB185" s="117"/>
      <c r="AC185" s="117"/>
      <c r="AD185" s="117"/>
      <c r="AE185" s="117"/>
      <c r="AF185" s="117"/>
      <c r="AG185" s="117"/>
      <c r="AH185" s="117"/>
      <c r="AI185" s="117"/>
      <c r="AJ185" s="117"/>
      <c r="AK185" s="117"/>
      <c r="AL185" s="117"/>
      <c r="AM185" s="117"/>
      <c r="AN185" s="117"/>
      <c r="AP185" s="187"/>
      <c r="AR185" s="128">
        <f t="shared" si="41"/>
        <v>0</v>
      </c>
      <c r="AT185" s="187"/>
      <c r="AV185" s="131">
        <v>38</v>
      </c>
      <c r="AW185" s="126" t="b">
        <f t="shared" si="42"/>
        <v>0</v>
      </c>
      <c r="AX185" s="131" t="str">
        <f>IF($AW185,MATCH(AV185,'05_DPS_Input'!$AJ$12:$AJ$111,0),"")</f>
        <v/>
      </c>
      <c r="AY185" s="131" t="str">
        <f t="shared" si="44"/>
        <v/>
      </c>
      <c r="AZ185" s="131" t="str">
        <f t="shared" si="44"/>
        <v/>
      </c>
      <c r="BC185" s="21"/>
    </row>
    <row r="186" spans="1:55" ht="20.100000000000001" hidden="1" customHeight="1" x14ac:dyDescent="0.3">
      <c r="A186" s="148" t="str">
        <f t="shared" si="38"/>
        <v>H</v>
      </c>
      <c r="B186" s="156" t="b">
        <f t="shared" si="40"/>
        <v>0</v>
      </c>
      <c r="C186" s="188" t="s">
        <v>51</v>
      </c>
      <c r="G186" s="14" t="str">
        <f>IF($AW186,INDEX('05_DPS_Input'!H$12:H$111,$AX186),"")</f>
        <v/>
      </c>
      <c r="H186" s="14" t="str">
        <f>IF($AW186,INDEX('05_DPS_Input'!I$12:I$111,$AX186),"")</f>
        <v/>
      </c>
      <c r="I186" s="14" t="str">
        <f>IF($AW186,INDEX('05_DPS_Input'!M$12:M$111,$AX186),"")</f>
        <v/>
      </c>
      <c r="K186" s="187"/>
      <c r="L186" s="187"/>
      <c r="M186" s="187"/>
      <c r="N186" s="187"/>
      <c r="O186" s="187"/>
      <c r="P186" s="187"/>
      <c r="Q186" s="187"/>
      <c r="R186" s="187"/>
      <c r="S186" s="187"/>
      <c r="T186" s="187"/>
      <c r="U186" s="117"/>
      <c r="V186" s="117"/>
      <c r="W186" s="117"/>
      <c r="X186" s="117"/>
      <c r="Y186" s="117"/>
      <c r="Z186" s="117"/>
      <c r="AA186" s="117"/>
      <c r="AB186" s="117"/>
      <c r="AC186" s="117"/>
      <c r="AD186" s="117"/>
      <c r="AE186" s="117"/>
      <c r="AF186" s="117"/>
      <c r="AG186" s="117"/>
      <c r="AH186" s="117"/>
      <c r="AI186" s="117"/>
      <c r="AJ186" s="117"/>
      <c r="AK186" s="117"/>
      <c r="AL186" s="117"/>
      <c r="AM186" s="117"/>
      <c r="AN186" s="117"/>
      <c r="AP186" s="187"/>
      <c r="AR186" s="128">
        <f t="shared" si="41"/>
        <v>0</v>
      </c>
      <c r="AT186" s="187"/>
      <c r="AV186" s="131">
        <v>39</v>
      </c>
      <c r="AW186" s="126" t="b">
        <f t="shared" si="42"/>
        <v>0</v>
      </c>
      <c r="AX186" s="131" t="str">
        <f>IF($AW186,MATCH(AV186,'05_DPS_Input'!$AJ$12:$AJ$111,0),"")</f>
        <v/>
      </c>
      <c r="AY186" s="131" t="str">
        <f t="shared" si="44"/>
        <v/>
      </c>
      <c r="AZ186" s="131" t="str">
        <f t="shared" si="44"/>
        <v/>
      </c>
      <c r="BC186" s="21"/>
    </row>
    <row r="187" spans="1:55" ht="20.100000000000001" hidden="1" customHeight="1" x14ac:dyDescent="0.3">
      <c r="A187" s="148" t="str">
        <f t="shared" si="38"/>
        <v>H</v>
      </c>
      <c r="B187" s="156" t="b">
        <f t="shared" si="40"/>
        <v>0</v>
      </c>
      <c r="C187" s="188" t="s">
        <v>51</v>
      </c>
      <c r="G187" s="14" t="str">
        <f>IF($AW187,INDEX('05_DPS_Input'!H$12:H$111,$AX187),"")</f>
        <v/>
      </c>
      <c r="H187" s="14" t="str">
        <f>IF($AW187,INDEX('05_DPS_Input'!I$12:I$111,$AX187),"")</f>
        <v/>
      </c>
      <c r="I187" s="14" t="str">
        <f>IF($AW187,INDEX('05_DPS_Input'!M$12:M$111,$AX187),"")</f>
        <v/>
      </c>
      <c r="K187" s="187"/>
      <c r="L187" s="187"/>
      <c r="M187" s="187"/>
      <c r="N187" s="187"/>
      <c r="O187" s="187"/>
      <c r="P187" s="187"/>
      <c r="Q187" s="187"/>
      <c r="R187" s="187"/>
      <c r="S187" s="187"/>
      <c r="T187" s="187"/>
      <c r="U187" s="117"/>
      <c r="V187" s="117"/>
      <c r="W187" s="117"/>
      <c r="X187" s="117"/>
      <c r="Y187" s="117"/>
      <c r="Z187" s="117"/>
      <c r="AA187" s="117"/>
      <c r="AB187" s="117"/>
      <c r="AC187" s="117"/>
      <c r="AD187" s="117"/>
      <c r="AE187" s="117"/>
      <c r="AF187" s="117"/>
      <c r="AG187" s="117"/>
      <c r="AH187" s="117"/>
      <c r="AI187" s="117"/>
      <c r="AJ187" s="117"/>
      <c r="AK187" s="117"/>
      <c r="AL187" s="117"/>
      <c r="AM187" s="117"/>
      <c r="AN187" s="117"/>
      <c r="AP187" s="187"/>
      <c r="AR187" s="128">
        <f t="shared" si="41"/>
        <v>0</v>
      </c>
      <c r="AT187" s="187"/>
      <c r="AV187" s="131">
        <v>40</v>
      </c>
      <c r="AW187" s="126" t="b">
        <f t="shared" si="42"/>
        <v>0</v>
      </c>
      <c r="AX187" s="131" t="str">
        <f>IF($AW187,MATCH(AV187,'05_DPS_Input'!$AJ$12:$AJ$111,0),"")</f>
        <v/>
      </c>
      <c r="AY187" s="131" t="str">
        <f t="shared" si="44"/>
        <v/>
      </c>
      <c r="AZ187" s="131" t="str">
        <f t="shared" si="44"/>
        <v/>
      </c>
      <c r="BC187" s="21"/>
    </row>
    <row r="188" spans="1:55" ht="20.100000000000001" hidden="1" customHeight="1" x14ac:dyDescent="0.3">
      <c r="A188" s="148" t="str">
        <f t="shared" si="38"/>
        <v>H</v>
      </c>
      <c r="B188" s="156" t="b">
        <f t="shared" si="40"/>
        <v>0</v>
      </c>
      <c r="C188" s="188" t="s">
        <v>51</v>
      </c>
      <c r="G188" s="14" t="str">
        <f>IF($AW188,INDEX('05_DPS_Input'!H$12:H$111,$AX188),"")</f>
        <v/>
      </c>
      <c r="H188" s="14" t="str">
        <f>IF($AW188,INDEX('05_DPS_Input'!I$12:I$111,$AX188),"")</f>
        <v/>
      </c>
      <c r="I188" s="14" t="str">
        <f>IF($AW188,INDEX('05_DPS_Input'!M$12:M$111,$AX188),"")</f>
        <v/>
      </c>
      <c r="K188" s="187"/>
      <c r="L188" s="187"/>
      <c r="M188" s="187"/>
      <c r="N188" s="187"/>
      <c r="O188" s="187"/>
      <c r="P188" s="187"/>
      <c r="Q188" s="187"/>
      <c r="R188" s="187"/>
      <c r="S188" s="187"/>
      <c r="T188" s="187"/>
      <c r="U188" s="117"/>
      <c r="V188" s="117"/>
      <c r="W188" s="117"/>
      <c r="X188" s="117"/>
      <c r="Y188" s="117"/>
      <c r="Z188" s="117"/>
      <c r="AA188" s="117"/>
      <c r="AB188" s="117"/>
      <c r="AC188" s="117"/>
      <c r="AD188" s="117"/>
      <c r="AE188" s="117"/>
      <c r="AF188" s="117"/>
      <c r="AG188" s="117"/>
      <c r="AH188" s="117"/>
      <c r="AI188" s="117"/>
      <c r="AJ188" s="117"/>
      <c r="AK188" s="117"/>
      <c r="AL188" s="117"/>
      <c r="AM188" s="117"/>
      <c r="AN188" s="117"/>
      <c r="AP188" s="187"/>
      <c r="AR188" s="128">
        <f t="shared" si="41"/>
        <v>0</v>
      </c>
      <c r="AT188" s="187"/>
      <c r="AV188" s="131">
        <v>41</v>
      </c>
      <c r="AW188" s="126" t="b">
        <f t="shared" si="42"/>
        <v>0</v>
      </c>
      <c r="AX188" s="131" t="str">
        <f>IF($AW188,MATCH(AV188,'05_DPS_Input'!$AJ$12:$AJ$111,0),"")</f>
        <v/>
      </c>
      <c r="AY188" s="131" t="str">
        <f t="shared" ref="AY188:AZ207" si="45">IF($AW188,LEFT($G188,AY$147*3-1),"")</f>
        <v/>
      </c>
      <c r="AZ188" s="131" t="str">
        <f t="shared" si="45"/>
        <v/>
      </c>
      <c r="BC188" s="21"/>
    </row>
    <row r="189" spans="1:55" ht="20.100000000000001" hidden="1" customHeight="1" x14ac:dyDescent="0.3">
      <c r="A189" s="148" t="str">
        <f t="shared" si="38"/>
        <v>H</v>
      </c>
      <c r="B189" s="156" t="b">
        <f t="shared" si="40"/>
        <v>0</v>
      </c>
      <c r="C189" s="188" t="s">
        <v>51</v>
      </c>
      <c r="G189" s="14" t="str">
        <f>IF($AW189,INDEX('05_DPS_Input'!H$12:H$111,$AX189),"")</f>
        <v/>
      </c>
      <c r="H189" s="14" t="str">
        <f>IF($AW189,INDEX('05_DPS_Input'!I$12:I$111,$AX189),"")</f>
        <v/>
      </c>
      <c r="I189" s="14" t="str">
        <f>IF($AW189,INDEX('05_DPS_Input'!M$12:M$111,$AX189),"")</f>
        <v/>
      </c>
      <c r="K189" s="187"/>
      <c r="L189" s="187"/>
      <c r="M189" s="187"/>
      <c r="N189" s="187"/>
      <c r="O189" s="187"/>
      <c r="P189" s="187"/>
      <c r="Q189" s="187"/>
      <c r="R189" s="187"/>
      <c r="S189" s="187"/>
      <c r="T189" s="187"/>
      <c r="U189" s="117"/>
      <c r="V189" s="117"/>
      <c r="W189" s="117"/>
      <c r="X189" s="117"/>
      <c r="Y189" s="117"/>
      <c r="Z189" s="117"/>
      <c r="AA189" s="117"/>
      <c r="AB189" s="117"/>
      <c r="AC189" s="117"/>
      <c r="AD189" s="117"/>
      <c r="AE189" s="117"/>
      <c r="AF189" s="117"/>
      <c r="AG189" s="117"/>
      <c r="AH189" s="117"/>
      <c r="AI189" s="117"/>
      <c r="AJ189" s="117"/>
      <c r="AK189" s="117"/>
      <c r="AL189" s="117"/>
      <c r="AM189" s="117"/>
      <c r="AN189" s="117"/>
      <c r="AP189" s="187"/>
      <c r="AR189" s="128">
        <f t="shared" si="41"/>
        <v>0</v>
      </c>
      <c r="AT189" s="187"/>
      <c r="AV189" s="131">
        <v>42</v>
      </c>
      <c r="AW189" s="126" t="b">
        <f t="shared" si="42"/>
        <v>0</v>
      </c>
      <c r="AX189" s="131" t="str">
        <f>IF($AW189,MATCH(AV189,'05_DPS_Input'!$AJ$12:$AJ$111,0),"")</f>
        <v/>
      </c>
      <c r="AY189" s="131" t="str">
        <f t="shared" si="45"/>
        <v/>
      </c>
      <c r="AZ189" s="131" t="str">
        <f t="shared" si="45"/>
        <v/>
      </c>
      <c r="BC189" s="21"/>
    </row>
    <row r="190" spans="1:55" ht="20.100000000000001" hidden="1" customHeight="1" x14ac:dyDescent="0.3">
      <c r="A190" s="148" t="str">
        <f t="shared" si="38"/>
        <v>H</v>
      </c>
      <c r="B190" s="156" t="b">
        <f t="shared" si="40"/>
        <v>0</v>
      </c>
      <c r="C190" s="188" t="s">
        <v>51</v>
      </c>
      <c r="G190" s="14" t="str">
        <f>IF($AW190,INDEX('05_DPS_Input'!H$12:H$111,$AX190),"")</f>
        <v/>
      </c>
      <c r="H190" s="14" t="str">
        <f>IF($AW190,INDEX('05_DPS_Input'!I$12:I$111,$AX190),"")</f>
        <v/>
      </c>
      <c r="I190" s="14" t="str">
        <f>IF($AW190,INDEX('05_DPS_Input'!M$12:M$111,$AX190),"")</f>
        <v/>
      </c>
      <c r="K190" s="187"/>
      <c r="L190" s="187"/>
      <c r="M190" s="187"/>
      <c r="N190" s="187"/>
      <c r="O190" s="187"/>
      <c r="P190" s="187"/>
      <c r="Q190" s="187"/>
      <c r="R190" s="187"/>
      <c r="S190" s="187"/>
      <c r="T190" s="187"/>
      <c r="U190" s="117"/>
      <c r="V190" s="117"/>
      <c r="W190" s="117"/>
      <c r="X190" s="117"/>
      <c r="Y190" s="117"/>
      <c r="Z190" s="117"/>
      <c r="AA190" s="117"/>
      <c r="AB190" s="117"/>
      <c r="AC190" s="117"/>
      <c r="AD190" s="117"/>
      <c r="AE190" s="117"/>
      <c r="AF190" s="117"/>
      <c r="AG190" s="117"/>
      <c r="AH190" s="117"/>
      <c r="AI190" s="117"/>
      <c r="AJ190" s="117"/>
      <c r="AK190" s="117"/>
      <c r="AL190" s="117"/>
      <c r="AM190" s="117"/>
      <c r="AN190" s="117"/>
      <c r="AP190" s="187"/>
      <c r="AR190" s="128">
        <f t="shared" si="41"/>
        <v>0</v>
      </c>
      <c r="AT190" s="187"/>
      <c r="AV190" s="131">
        <v>43</v>
      </c>
      <c r="AW190" s="126" t="b">
        <f t="shared" si="42"/>
        <v>0</v>
      </c>
      <c r="AX190" s="131" t="str">
        <f>IF($AW190,MATCH(AV190,'05_DPS_Input'!$AJ$12:$AJ$111,0),"")</f>
        <v/>
      </c>
      <c r="AY190" s="131" t="str">
        <f t="shared" si="45"/>
        <v/>
      </c>
      <c r="AZ190" s="131" t="str">
        <f t="shared" si="45"/>
        <v/>
      </c>
      <c r="BC190" s="21"/>
    </row>
    <row r="191" spans="1:55" ht="20.100000000000001" hidden="1" customHeight="1" x14ac:dyDescent="0.3">
      <c r="A191" s="148" t="str">
        <f t="shared" si="38"/>
        <v>H</v>
      </c>
      <c r="B191" s="156" t="b">
        <f t="shared" si="40"/>
        <v>0</v>
      </c>
      <c r="C191" s="188" t="s">
        <v>51</v>
      </c>
      <c r="G191" s="14" t="str">
        <f>IF($AW191,INDEX('05_DPS_Input'!H$12:H$111,$AX191),"")</f>
        <v/>
      </c>
      <c r="H191" s="14" t="str">
        <f>IF($AW191,INDEX('05_DPS_Input'!I$12:I$111,$AX191),"")</f>
        <v/>
      </c>
      <c r="I191" s="14" t="str">
        <f>IF($AW191,INDEX('05_DPS_Input'!M$12:M$111,$AX191),"")</f>
        <v/>
      </c>
      <c r="K191" s="187"/>
      <c r="L191" s="187"/>
      <c r="M191" s="187"/>
      <c r="N191" s="187"/>
      <c r="O191" s="187"/>
      <c r="P191" s="187"/>
      <c r="Q191" s="187"/>
      <c r="R191" s="187"/>
      <c r="S191" s="187"/>
      <c r="T191" s="187"/>
      <c r="U191" s="117"/>
      <c r="V191" s="117"/>
      <c r="W191" s="117"/>
      <c r="X191" s="117"/>
      <c r="Y191" s="117"/>
      <c r="Z191" s="117"/>
      <c r="AA191" s="117"/>
      <c r="AB191" s="117"/>
      <c r="AC191" s="117"/>
      <c r="AD191" s="117"/>
      <c r="AE191" s="117"/>
      <c r="AF191" s="117"/>
      <c r="AG191" s="117"/>
      <c r="AH191" s="117"/>
      <c r="AI191" s="117"/>
      <c r="AJ191" s="117"/>
      <c r="AK191" s="117"/>
      <c r="AL191" s="117"/>
      <c r="AM191" s="117"/>
      <c r="AN191" s="117"/>
      <c r="AP191" s="187"/>
      <c r="AR191" s="128">
        <f t="shared" si="41"/>
        <v>0</v>
      </c>
      <c r="AT191" s="187"/>
      <c r="AV191" s="131">
        <v>44</v>
      </c>
      <c r="AW191" s="126" t="b">
        <f t="shared" si="42"/>
        <v>0</v>
      </c>
      <c r="AX191" s="131" t="str">
        <f>IF($AW191,MATCH(AV191,'05_DPS_Input'!$AJ$12:$AJ$111,0),"")</f>
        <v/>
      </c>
      <c r="AY191" s="131" t="str">
        <f t="shared" si="45"/>
        <v/>
      </c>
      <c r="AZ191" s="131" t="str">
        <f t="shared" si="45"/>
        <v/>
      </c>
      <c r="BC191" s="21"/>
    </row>
    <row r="192" spans="1:55" ht="20.100000000000001" hidden="1" customHeight="1" x14ac:dyDescent="0.3">
      <c r="A192" s="148" t="str">
        <f t="shared" si="38"/>
        <v>H</v>
      </c>
      <c r="B192" s="156" t="b">
        <f t="shared" si="40"/>
        <v>0</v>
      </c>
      <c r="C192" s="188" t="s">
        <v>51</v>
      </c>
      <c r="G192" s="14" t="str">
        <f>IF($AW192,INDEX('05_DPS_Input'!H$12:H$111,$AX192),"")</f>
        <v/>
      </c>
      <c r="H192" s="14" t="str">
        <f>IF($AW192,INDEX('05_DPS_Input'!I$12:I$111,$AX192),"")</f>
        <v/>
      </c>
      <c r="I192" s="14" t="str">
        <f>IF($AW192,INDEX('05_DPS_Input'!M$12:M$111,$AX192),"")</f>
        <v/>
      </c>
      <c r="K192" s="187"/>
      <c r="L192" s="187"/>
      <c r="M192" s="187"/>
      <c r="N192" s="187"/>
      <c r="O192" s="187"/>
      <c r="P192" s="187"/>
      <c r="Q192" s="187"/>
      <c r="R192" s="187"/>
      <c r="S192" s="187"/>
      <c r="T192" s="187"/>
      <c r="U192" s="117"/>
      <c r="V192" s="117"/>
      <c r="W192" s="117"/>
      <c r="X192" s="117"/>
      <c r="Y192" s="117"/>
      <c r="Z192" s="117"/>
      <c r="AA192" s="117"/>
      <c r="AB192" s="117"/>
      <c r="AC192" s="117"/>
      <c r="AD192" s="117"/>
      <c r="AE192" s="117"/>
      <c r="AF192" s="117"/>
      <c r="AG192" s="117"/>
      <c r="AH192" s="117"/>
      <c r="AI192" s="117"/>
      <c r="AJ192" s="117"/>
      <c r="AK192" s="117"/>
      <c r="AL192" s="117"/>
      <c r="AM192" s="117"/>
      <c r="AN192" s="117"/>
      <c r="AP192" s="187"/>
      <c r="AR192" s="128">
        <f t="shared" si="41"/>
        <v>0</v>
      </c>
      <c r="AT192" s="187"/>
      <c r="AV192" s="131">
        <v>45</v>
      </c>
      <c r="AW192" s="126" t="b">
        <f t="shared" si="42"/>
        <v>0</v>
      </c>
      <c r="AX192" s="131" t="str">
        <f>IF($AW192,MATCH(AV192,'05_DPS_Input'!$AJ$12:$AJ$111,0),"")</f>
        <v/>
      </c>
      <c r="AY192" s="131" t="str">
        <f t="shared" si="45"/>
        <v/>
      </c>
      <c r="AZ192" s="131" t="str">
        <f t="shared" si="45"/>
        <v/>
      </c>
      <c r="BC192" s="21"/>
    </row>
    <row r="193" spans="1:55" ht="20.100000000000001" hidden="1" customHeight="1" x14ac:dyDescent="0.3">
      <c r="A193" s="148" t="str">
        <f t="shared" si="38"/>
        <v>H</v>
      </c>
      <c r="B193" s="156" t="b">
        <f t="shared" si="40"/>
        <v>0</v>
      </c>
      <c r="C193" s="188" t="s">
        <v>51</v>
      </c>
      <c r="G193" s="14" t="str">
        <f>IF($AW193,INDEX('05_DPS_Input'!H$12:H$111,$AX193),"")</f>
        <v/>
      </c>
      <c r="H193" s="14" t="str">
        <f>IF($AW193,INDEX('05_DPS_Input'!I$12:I$111,$AX193),"")</f>
        <v/>
      </c>
      <c r="I193" s="14" t="str">
        <f>IF($AW193,INDEX('05_DPS_Input'!M$12:M$111,$AX193),"")</f>
        <v/>
      </c>
      <c r="K193" s="187"/>
      <c r="L193" s="187"/>
      <c r="M193" s="187"/>
      <c r="N193" s="187"/>
      <c r="O193" s="187"/>
      <c r="P193" s="187"/>
      <c r="Q193" s="187"/>
      <c r="R193" s="187"/>
      <c r="S193" s="187"/>
      <c r="T193" s="187"/>
      <c r="U193" s="117"/>
      <c r="V193" s="117"/>
      <c r="W193" s="117"/>
      <c r="X193" s="117"/>
      <c r="Y193" s="117"/>
      <c r="Z193" s="117"/>
      <c r="AA193" s="117"/>
      <c r="AB193" s="117"/>
      <c r="AC193" s="117"/>
      <c r="AD193" s="117"/>
      <c r="AE193" s="117"/>
      <c r="AF193" s="117"/>
      <c r="AG193" s="117"/>
      <c r="AH193" s="117"/>
      <c r="AI193" s="117"/>
      <c r="AJ193" s="117"/>
      <c r="AK193" s="117"/>
      <c r="AL193" s="117"/>
      <c r="AM193" s="117"/>
      <c r="AN193" s="117"/>
      <c r="AP193" s="187"/>
      <c r="AR193" s="128">
        <f t="shared" si="41"/>
        <v>0</v>
      </c>
      <c r="AT193" s="187"/>
      <c r="AV193" s="131">
        <v>46</v>
      </c>
      <c r="AW193" s="126" t="b">
        <f t="shared" si="42"/>
        <v>0</v>
      </c>
      <c r="AX193" s="131" t="str">
        <f>IF($AW193,MATCH(AV193,'05_DPS_Input'!$AJ$12:$AJ$111,0),"")</f>
        <v/>
      </c>
      <c r="AY193" s="131" t="str">
        <f t="shared" si="45"/>
        <v/>
      </c>
      <c r="AZ193" s="131" t="str">
        <f t="shared" si="45"/>
        <v/>
      </c>
      <c r="BC193" s="21"/>
    </row>
    <row r="194" spans="1:55" ht="20.100000000000001" hidden="1" customHeight="1" x14ac:dyDescent="0.3">
      <c r="A194" s="148" t="str">
        <f t="shared" si="38"/>
        <v>H</v>
      </c>
      <c r="B194" s="156" t="b">
        <f t="shared" si="40"/>
        <v>0</v>
      </c>
      <c r="C194" s="188" t="s">
        <v>51</v>
      </c>
      <c r="G194" s="14" t="str">
        <f>IF($AW194,INDEX('05_DPS_Input'!H$12:H$111,$AX194),"")</f>
        <v/>
      </c>
      <c r="H194" s="14" t="str">
        <f>IF($AW194,INDEX('05_DPS_Input'!I$12:I$111,$AX194),"")</f>
        <v/>
      </c>
      <c r="I194" s="14" t="str">
        <f>IF($AW194,INDEX('05_DPS_Input'!M$12:M$111,$AX194),"")</f>
        <v/>
      </c>
      <c r="K194" s="187"/>
      <c r="L194" s="187"/>
      <c r="M194" s="187"/>
      <c r="N194" s="187"/>
      <c r="O194" s="187"/>
      <c r="P194" s="187"/>
      <c r="Q194" s="187"/>
      <c r="R194" s="187"/>
      <c r="S194" s="187"/>
      <c r="T194" s="187"/>
      <c r="U194" s="117"/>
      <c r="V194" s="117"/>
      <c r="W194" s="117"/>
      <c r="X194" s="117"/>
      <c r="Y194" s="117"/>
      <c r="Z194" s="117"/>
      <c r="AA194" s="117"/>
      <c r="AB194" s="117"/>
      <c r="AC194" s="117"/>
      <c r="AD194" s="117"/>
      <c r="AE194" s="117"/>
      <c r="AF194" s="117"/>
      <c r="AG194" s="117"/>
      <c r="AH194" s="117"/>
      <c r="AI194" s="117"/>
      <c r="AJ194" s="117"/>
      <c r="AK194" s="117"/>
      <c r="AL194" s="117"/>
      <c r="AM194" s="117"/>
      <c r="AN194" s="117"/>
      <c r="AP194" s="187"/>
      <c r="AR194" s="128">
        <f t="shared" si="41"/>
        <v>0</v>
      </c>
      <c r="AT194" s="187"/>
      <c r="AV194" s="131">
        <v>47</v>
      </c>
      <c r="AW194" s="126" t="b">
        <f t="shared" si="42"/>
        <v>0</v>
      </c>
      <c r="AX194" s="131" t="str">
        <f>IF($AW194,MATCH(AV194,'05_DPS_Input'!$AJ$12:$AJ$111,0),"")</f>
        <v/>
      </c>
      <c r="AY194" s="131" t="str">
        <f t="shared" si="45"/>
        <v/>
      </c>
      <c r="AZ194" s="131" t="str">
        <f t="shared" si="45"/>
        <v/>
      </c>
      <c r="BC194" s="21"/>
    </row>
    <row r="195" spans="1:55" ht="20.100000000000001" hidden="1" customHeight="1" x14ac:dyDescent="0.3">
      <c r="A195" s="148" t="str">
        <f t="shared" si="38"/>
        <v>H</v>
      </c>
      <c r="B195" s="156" t="b">
        <f t="shared" si="40"/>
        <v>0</v>
      </c>
      <c r="C195" s="188" t="s">
        <v>51</v>
      </c>
      <c r="G195" s="14" t="str">
        <f>IF($AW195,INDEX('05_DPS_Input'!H$12:H$111,$AX195),"")</f>
        <v/>
      </c>
      <c r="H195" s="14" t="str">
        <f>IF($AW195,INDEX('05_DPS_Input'!I$12:I$111,$AX195),"")</f>
        <v/>
      </c>
      <c r="I195" s="14" t="str">
        <f>IF($AW195,INDEX('05_DPS_Input'!M$12:M$111,$AX195),"")</f>
        <v/>
      </c>
      <c r="K195" s="187"/>
      <c r="L195" s="187"/>
      <c r="M195" s="187"/>
      <c r="N195" s="187"/>
      <c r="O195" s="187"/>
      <c r="P195" s="187"/>
      <c r="Q195" s="187"/>
      <c r="R195" s="187"/>
      <c r="S195" s="187"/>
      <c r="T195" s="187"/>
      <c r="U195" s="117"/>
      <c r="V195" s="117"/>
      <c r="W195" s="117"/>
      <c r="X195" s="117"/>
      <c r="Y195" s="117"/>
      <c r="Z195" s="117"/>
      <c r="AA195" s="117"/>
      <c r="AB195" s="117"/>
      <c r="AC195" s="117"/>
      <c r="AD195" s="117"/>
      <c r="AE195" s="117"/>
      <c r="AF195" s="117"/>
      <c r="AG195" s="117"/>
      <c r="AH195" s="117"/>
      <c r="AI195" s="117"/>
      <c r="AJ195" s="117"/>
      <c r="AK195" s="117"/>
      <c r="AL195" s="117"/>
      <c r="AM195" s="117"/>
      <c r="AN195" s="117"/>
      <c r="AP195" s="187"/>
      <c r="AR195" s="128">
        <f t="shared" si="41"/>
        <v>0</v>
      </c>
      <c r="AT195" s="187"/>
      <c r="AV195" s="131">
        <v>48</v>
      </c>
      <c r="AW195" s="126" t="b">
        <f t="shared" si="42"/>
        <v>0</v>
      </c>
      <c r="AX195" s="131" t="str">
        <f>IF($AW195,MATCH(AV195,'05_DPS_Input'!$AJ$12:$AJ$111,0),"")</f>
        <v/>
      </c>
      <c r="AY195" s="131" t="str">
        <f t="shared" si="45"/>
        <v/>
      </c>
      <c r="AZ195" s="131" t="str">
        <f t="shared" si="45"/>
        <v/>
      </c>
      <c r="BC195" s="21"/>
    </row>
    <row r="196" spans="1:55" ht="20.100000000000001" hidden="1" customHeight="1" x14ac:dyDescent="0.3">
      <c r="A196" s="148" t="str">
        <f t="shared" si="38"/>
        <v>H</v>
      </c>
      <c r="B196" s="156" t="b">
        <f t="shared" si="40"/>
        <v>0</v>
      </c>
      <c r="C196" s="188" t="s">
        <v>51</v>
      </c>
      <c r="G196" s="14" t="str">
        <f>IF($AW196,INDEX('05_DPS_Input'!H$12:H$111,$AX196),"")</f>
        <v/>
      </c>
      <c r="H196" s="14" t="str">
        <f>IF($AW196,INDEX('05_DPS_Input'!I$12:I$111,$AX196),"")</f>
        <v/>
      </c>
      <c r="I196" s="14" t="str">
        <f>IF($AW196,INDEX('05_DPS_Input'!M$12:M$111,$AX196),"")</f>
        <v/>
      </c>
      <c r="K196" s="187"/>
      <c r="L196" s="187"/>
      <c r="M196" s="187"/>
      <c r="N196" s="187"/>
      <c r="O196" s="187"/>
      <c r="P196" s="187"/>
      <c r="Q196" s="187"/>
      <c r="R196" s="187"/>
      <c r="S196" s="187"/>
      <c r="T196" s="18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P196" s="187"/>
      <c r="AR196" s="128">
        <f t="shared" si="41"/>
        <v>0</v>
      </c>
      <c r="AT196" s="187"/>
      <c r="AV196" s="131">
        <v>49</v>
      </c>
      <c r="AW196" s="126" t="b">
        <f t="shared" si="42"/>
        <v>0</v>
      </c>
      <c r="AX196" s="131" t="str">
        <f>IF($AW196,MATCH(AV196,'05_DPS_Input'!$AJ$12:$AJ$111,0),"")</f>
        <v/>
      </c>
      <c r="AY196" s="131" t="str">
        <f t="shared" si="45"/>
        <v/>
      </c>
      <c r="AZ196" s="131" t="str">
        <f t="shared" si="45"/>
        <v/>
      </c>
      <c r="BC196" s="21"/>
    </row>
    <row r="197" spans="1:55" ht="20.100000000000001" hidden="1" customHeight="1" x14ac:dyDescent="0.3">
      <c r="A197" s="148" t="str">
        <f t="shared" si="38"/>
        <v>H</v>
      </c>
      <c r="B197" s="156" t="b">
        <f t="shared" si="40"/>
        <v>0</v>
      </c>
      <c r="C197" s="188" t="s">
        <v>51</v>
      </c>
      <c r="G197" s="14" t="str">
        <f>IF($AW197,INDEX('05_DPS_Input'!H$12:H$111,$AX197),"")</f>
        <v/>
      </c>
      <c r="H197" s="14" t="str">
        <f>IF($AW197,INDEX('05_DPS_Input'!I$12:I$111,$AX197),"")</f>
        <v/>
      </c>
      <c r="I197" s="14" t="str">
        <f>IF($AW197,INDEX('05_DPS_Input'!M$12:M$111,$AX197),"")</f>
        <v/>
      </c>
      <c r="K197" s="187"/>
      <c r="L197" s="187"/>
      <c r="M197" s="187"/>
      <c r="N197" s="187"/>
      <c r="O197" s="187"/>
      <c r="P197" s="187"/>
      <c r="Q197" s="187"/>
      <c r="R197" s="187"/>
      <c r="S197" s="187"/>
      <c r="T197" s="187"/>
      <c r="U197" s="117"/>
      <c r="V197" s="117"/>
      <c r="W197" s="117"/>
      <c r="X197" s="117"/>
      <c r="Y197" s="117"/>
      <c r="Z197" s="117"/>
      <c r="AA197" s="117"/>
      <c r="AB197" s="117"/>
      <c r="AC197" s="117"/>
      <c r="AD197" s="117"/>
      <c r="AE197" s="117"/>
      <c r="AF197" s="117"/>
      <c r="AG197" s="117"/>
      <c r="AH197" s="117"/>
      <c r="AI197" s="117"/>
      <c r="AJ197" s="117"/>
      <c r="AK197" s="117"/>
      <c r="AL197" s="117"/>
      <c r="AM197" s="117"/>
      <c r="AN197" s="117"/>
      <c r="AP197" s="187"/>
      <c r="AR197" s="128">
        <f t="shared" si="41"/>
        <v>0</v>
      </c>
      <c r="AT197" s="187"/>
      <c r="AV197" s="131">
        <v>50</v>
      </c>
      <c r="AW197" s="126" t="b">
        <f t="shared" si="42"/>
        <v>0</v>
      </c>
      <c r="AX197" s="131" t="str">
        <f>IF($AW197,MATCH(AV197,'05_DPS_Input'!$AJ$12:$AJ$111,0),"")</f>
        <v/>
      </c>
      <c r="AY197" s="131" t="str">
        <f t="shared" si="45"/>
        <v/>
      </c>
      <c r="AZ197" s="131" t="str">
        <f t="shared" si="45"/>
        <v/>
      </c>
      <c r="BC197" s="21"/>
    </row>
    <row r="198" spans="1:55" ht="20.100000000000001" hidden="1" customHeight="1" x14ac:dyDescent="0.3">
      <c r="A198" s="148" t="str">
        <f t="shared" si="38"/>
        <v>H</v>
      </c>
      <c r="B198" s="156" t="b">
        <f t="shared" si="40"/>
        <v>0</v>
      </c>
      <c r="C198" s="188" t="s">
        <v>51</v>
      </c>
      <c r="G198" s="14" t="str">
        <f>IF($AW198,INDEX('05_DPS_Input'!H$12:H$111,$AX198),"")</f>
        <v/>
      </c>
      <c r="H198" s="14" t="str">
        <f>IF($AW198,INDEX('05_DPS_Input'!I$12:I$111,$AX198),"")</f>
        <v/>
      </c>
      <c r="I198" s="14" t="str">
        <f>IF($AW198,INDEX('05_DPS_Input'!M$12:M$111,$AX198),"")</f>
        <v/>
      </c>
      <c r="K198" s="187"/>
      <c r="L198" s="187"/>
      <c r="M198" s="187"/>
      <c r="N198" s="187"/>
      <c r="O198" s="187"/>
      <c r="P198" s="187"/>
      <c r="Q198" s="187"/>
      <c r="R198" s="187"/>
      <c r="S198" s="187"/>
      <c r="T198" s="187"/>
      <c r="U198" s="117"/>
      <c r="V198" s="117"/>
      <c r="W198" s="117"/>
      <c r="X198" s="117"/>
      <c r="Y198" s="117"/>
      <c r="Z198" s="117"/>
      <c r="AA198" s="117"/>
      <c r="AB198" s="117"/>
      <c r="AC198" s="117"/>
      <c r="AD198" s="117"/>
      <c r="AE198" s="117"/>
      <c r="AF198" s="117"/>
      <c r="AG198" s="117"/>
      <c r="AH198" s="117"/>
      <c r="AI198" s="117"/>
      <c r="AJ198" s="117"/>
      <c r="AK198" s="117"/>
      <c r="AL198" s="117"/>
      <c r="AM198" s="117"/>
      <c r="AN198" s="117"/>
      <c r="AP198" s="187"/>
      <c r="AR198" s="128">
        <f t="shared" si="41"/>
        <v>0</v>
      </c>
      <c r="AT198" s="187"/>
      <c r="AV198" s="131">
        <v>51</v>
      </c>
      <c r="AW198" s="126" t="b">
        <f t="shared" si="42"/>
        <v>0</v>
      </c>
      <c r="AX198" s="131" t="str">
        <f>IF($AW198,MATCH(AV198,'05_DPS_Input'!$AJ$12:$AJ$111,0),"")</f>
        <v/>
      </c>
      <c r="AY198" s="131" t="str">
        <f t="shared" si="45"/>
        <v/>
      </c>
      <c r="AZ198" s="131" t="str">
        <f t="shared" si="45"/>
        <v/>
      </c>
      <c r="BC198" s="21"/>
    </row>
    <row r="199" spans="1:55" ht="20.100000000000001" hidden="1" customHeight="1" x14ac:dyDescent="0.3">
      <c r="A199" s="148" t="str">
        <f t="shared" si="38"/>
        <v>H</v>
      </c>
      <c r="B199" s="156" t="b">
        <f t="shared" si="40"/>
        <v>0</v>
      </c>
      <c r="C199" s="188" t="s">
        <v>51</v>
      </c>
      <c r="G199" s="14" t="str">
        <f>IF($AW199,INDEX('05_DPS_Input'!H$12:H$111,$AX199),"")</f>
        <v/>
      </c>
      <c r="H199" s="14" t="str">
        <f>IF($AW199,INDEX('05_DPS_Input'!I$12:I$111,$AX199),"")</f>
        <v/>
      </c>
      <c r="I199" s="14" t="str">
        <f>IF($AW199,INDEX('05_DPS_Input'!M$12:M$111,$AX199),"")</f>
        <v/>
      </c>
      <c r="K199" s="187"/>
      <c r="L199" s="187"/>
      <c r="M199" s="187"/>
      <c r="N199" s="187"/>
      <c r="O199" s="187"/>
      <c r="P199" s="187"/>
      <c r="Q199" s="187"/>
      <c r="R199" s="187"/>
      <c r="S199" s="187"/>
      <c r="T199" s="187"/>
      <c r="U199" s="117"/>
      <c r="V199" s="117"/>
      <c r="W199" s="117"/>
      <c r="X199" s="117"/>
      <c r="Y199" s="117"/>
      <c r="Z199" s="117"/>
      <c r="AA199" s="117"/>
      <c r="AB199" s="117"/>
      <c r="AC199" s="117"/>
      <c r="AD199" s="117"/>
      <c r="AE199" s="117"/>
      <c r="AF199" s="117"/>
      <c r="AG199" s="117"/>
      <c r="AH199" s="117"/>
      <c r="AI199" s="117"/>
      <c r="AJ199" s="117"/>
      <c r="AK199" s="117"/>
      <c r="AL199" s="117"/>
      <c r="AM199" s="117"/>
      <c r="AN199" s="117"/>
      <c r="AP199" s="187"/>
      <c r="AR199" s="128">
        <f t="shared" si="41"/>
        <v>0</v>
      </c>
      <c r="AT199" s="187"/>
      <c r="AV199" s="131">
        <v>52</v>
      </c>
      <c r="AW199" s="126" t="b">
        <f t="shared" si="42"/>
        <v>0</v>
      </c>
      <c r="AX199" s="131" t="str">
        <f>IF($AW199,MATCH(AV199,'05_DPS_Input'!$AJ$12:$AJ$111,0),"")</f>
        <v/>
      </c>
      <c r="AY199" s="131" t="str">
        <f t="shared" si="45"/>
        <v/>
      </c>
      <c r="AZ199" s="131" t="str">
        <f t="shared" si="45"/>
        <v/>
      </c>
      <c r="BC199" s="21"/>
    </row>
    <row r="200" spans="1:55" ht="20.100000000000001" hidden="1" customHeight="1" x14ac:dyDescent="0.3">
      <c r="A200" s="148" t="str">
        <f t="shared" si="38"/>
        <v>H</v>
      </c>
      <c r="B200" s="156" t="b">
        <f t="shared" si="40"/>
        <v>0</v>
      </c>
      <c r="C200" s="188" t="s">
        <v>51</v>
      </c>
      <c r="G200" s="14" t="str">
        <f>IF($AW200,INDEX('05_DPS_Input'!H$12:H$111,$AX200),"")</f>
        <v/>
      </c>
      <c r="H200" s="14" t="str">
        <f>IF($AW200,INDEX('05_DPS_Input'!I$12:I$111,$AX200),"")</f>
        <v/>
      </c>
      <c r="I200" s="14" t="str">
        <f>IF($AW200,INDEX('05_DPS_Input'!M$12:M$111,$AX200),"")</f>
        <v/>
      </c>
      <c r="K200" s="187"/>
      <c r="L200" s="187"/>
      <c r="M200" s="187"/>
      <c r="N200" s="187"/>
      <c r="O200" s="187"/>
      <c r="P200" s="187"/>
      <c r="Q200" s="187"/>
      <c r="R200" s="187"/>
      <c r="S200" s="187"/>
      <c r="T200" s="187"/>
      <c r="U200" s="117"/>
      <c r="V200" s="117"/>
      <c r="W200" s="117"/>
      <c r="X200" s="117"/>
      <c r="Y200" s="117"/>
      <c r="Z200" s="117"/>
      <c r="AA200" s="117"/>
      <c r="AB200" s="117"/>
      <c r="AC200" s="117"/>
      <c r="AD200" s="117"/>
      <c r="AE200" s="117"/>
      <c r="AF200" s="117"/>
      <c r="AG200" s="117"/>
      <c r="AH200" s="117"/>
      <c r="AI200" s="117"/>
      <c r="AJ200" s="117"/>
      <c r="AK200" s="117"/>
      <c r="AL200" s="117"/>
      <c r="AM200" s="117"/>
      <c r="AN200" s="117"/>
      <c r="AP200" s="187"/>
      <c r="AR200" s="128">
        <f t="shared" si="41"/>
        <v>0</v>
      </c>
      <c r="AT200" s="187"/>
      <c r="AV200" s="131">
        <v>53</v>
      </c>
      <c r="AW200" s="126" t="b">
        <f t="shared" si="42"/>
        <v>0</v>
      </c>
      <c r="AX200" s="131" t="str">
        <f>IF($AW200,MATCH(AV200,'05_DPS_Input'!$AJ$12:$AJ$111,0),"")</f>
        <v/>
      </c>
      <c r="AY200" s="131" t="str">
        <f t="shared" si="45"/>
        <v/>
      </c>
      <c r="AZ200" s="131" t="str">
        <f t="shared" si="45"/>
        <v/>
      </c>
      <c r="BC200" s="21"/>
    </row>
    <row r="201" spans="1:55" ht="20.100000000000001" hidden="1" customHeight="1" x14ac:dyDescent="0.3">
      <c r="A201" s="148" t="str">
        <f t="shared" si="38"/>
        <v>H</v>
      </c>
      <c r="B201" s="156" t="b">
        <f t="shared" si="40"/>
        <v>0</v>
      </c>
      <c r="C201" s="188" t="s">
        <v>51</v>
      </c>
      <c r="G201" s="14" t="str">
        <f>IF($AW201,INDEX('05_DPS_Input'!H$12:H$111,$AX201),"")</f>
        <v/>
      </c>
      <c r="H201" s="14" t="str">
        <f>IF($AW201,INDEX('05_DPS_Input'!I$12:I$111,$AX201),"")</f>
        <v/>
      </c>
      <c r="I201" s="14" t="str">
        <f>IF($AW201,INDEX('05_DPS_Input'!M$12:M$111,$AX201),"")</f>
        <v/>
      </c>
      <c r="K201" s="187"/>
      <c r="L201" s="187"/>
      <c r="M201" s="187"/>
      <c r="N201" s="187"/>
      <c r="O201" s="187"/>
      <c r="P201" s="187"/>
      <c r="Q201" s="187"/>
      <c r="R201" s="187"/>
      <c r="S201" s="187"/>
      <c r="T201" s="187"/>
      <c r="U201" s="117"/>
      <c r="V201" s="117"/>
      <c r="W201" s="117"/>
      <c r="X201" s="117"/>
      <c r="Y201" s="117"/>
      <c r="Z201" s="117"/>
      <c r="AA201" s="117"/>
      <c r="AB201" s="117"/>
      <c r="AC201" s="117"/>
      <c r="AD201" s="117"/>
      <c r="AE201" s="117"/>
      <c r="AF201" s="117"/>
      <c r="AG201" s="117"/>
      <c r="AH201" s="117"/>
      <c r="AI201" s="117"/>
      <c r="AJ201" s="117"/>
      <c r="AK201" s="117"/>
      <c r="AL201" s="117"/>
      <c r="AM201" s="117"/>
      <c r="AN201" s="117"/>
      <c r="AP201" s="187"/>
      <c r="AR201" s="128">
        <f t="shared" si="41"/>
        <v>0</v>
      </c>
      <c r="AT201" s="187"/>
      <c r="AV201" s="131">
        <v>54</v>
      </c>
      <c r="AW201" s="126" t="b">
        <f t="shared" si="42"/>
        <v>0</v>
      </c>
      <c r="AX201" s="131" t="str">
        <f>IF($AW201,MATCH(AV201,'05_DPS_Input'!$AJ$12:$AJ$111,0),"")</f>
        <v/>
      </c>
      <c r="AY201" s="131" t="str">
        <f t="shared" si="45"/>
        <v/>
      </c>
      <c r="AZ201" s="131" t="str">
        <f t="shared" si="45"/>
        <v/>
      </c>
      <c r="BC201" s="21"/>
    </row>
    <row r="202" spans="1:55" ht="20.100000000000001" hidden="1" customHeight="1" x14ac:dyDescent="0.3">
      <c r="A202" s="148" t="str">
        <f t="shared" si="38"/>
        <v>H</v>
      </c>
      <c r="B202" s="156" t="b">
        <f t="shared" si="40"/>
        <v>0</v>
      </c>
      <c r="C202" s="188" t="s">
        <v>51</v>
      </c>
      <c r="G202" s="14" t="str">
        <f>IF($AW202,INDEX('05_DPS_Input'!H$12:H$111,$AX202),"")</f>
        <v/>
      </c>
      <c r="H202" s="14" t="str">
        <f>IF($AW202,INDEX('05_DPS_Input'!I$12:I$111,$AX202),"")</f>
        <v/>
      </c>
      <c r="I202" s="14" t="str">
        <f>IF($AW202,INDEX('05_DPS_Input'!M$12:M$111,$AX202),"")</f>
        <v/>
      </c>
      <c r="K202" s="187"/>
      <c r="L202" s="187"/>
      <c r="M202" s="187"/>
      <c r="N202" s="187"/>
      <c r="O202" s="187"/>
      <c r="P202" s="187"/>
      <c r="Q202" s="187"/>
      <c r="R202" s="187"/>
      <c r="S202" s="187"/>
      <c r="T202" s="187"/>
      <c r="U202" s="117"/>
      <c r="V202" s="117"/>
      <c r="W202" s="117"/>
      <c r="X202" s="117"/>
      <c r="Y202" s="117"/>
      <c r="Z202" s="117"/>
      <c r="AA202" s="117"/>
      <c r="AB202" s="117"/>
      <c r="AC202" s="117"/>
      <c r="AD202" s="117"/>
      <c r="AE202" s="117"/>
      <c r="AF202" s="117"/>
      <c r="AG202" s="117"/>
      <c r="AH202" s="117"/>
      <c r="AI202" s="117"/>
      <c r="AJ202" s="117"/>
      <c r="AK202" s="117"/>
      <c r="AL202" s="117"/>
      <c r="AM202" s="117"/>
      <c r="AN202" s="117"/>
      <c r="AP202" s="187"/>
      <c r="AR202" s="128">
        <f t="shared" si="41"/>
        <v>0</v>
      </c>
      <c r="AT202" s="187"/>
      <c r="AV202" s="131">
        <v>55</v>
      </c>
      <c r="AW202" s="126" t="b">
        <f t="shared" si="42"/>
        <v>0</v>
      </c>
      <c r="AX202" s="131" t="str">
        <f>IF($AW202,MATCH(AV202,'05_DPS_Input'!$AJ$12:$AJ$111,0),"")</f>
        <v/>
      </c>
      <c r="AY202" s="131" t="str">
        <f t="shared" si="45"/>
        <v/>
      </c>
      <c r="AZ202" s="131" t="str">
        <f t="shared" si="45"/>
        <v/>
      </c>
      <c r="BC202" s="21"/>
    </row>
    <row r="203" spans="1:55" ht="20.100000000000001" hidden="1" customHeight="1" x14ac:dyDescent="0.3">
      <c r="A203" s="148" t="str">
        <f t="shared" si="38"/>
        <v>H</v>
      </c>
      <c r="B203" s="156" t="b">
        <f t="shared" si="40"/>
        <v>0</v>
      </c>
      <c r="C203" s="188" t="s">
        <v>51</v>
      </c>
      <c r="G203" s="14" t="str">
        <f>IF($AW203,INDEX('05_DPS_Input'!H$12:H$111,$AX203),"")</f>
        <v/>
      </c>
      <c r="H203" s="14" t="str">
        <f>IF($AW203,INDEX('05_DPS_Input'!I$12:I$111,$AX203),"")</f>
        <v/>
      </c>
      <c r="I203" s="14" t="str">
        <f>IF($AW203,INDEX('05_DPS_Input'!M$12:M$111,$AX203),"")</f>
        <v/>
      </c>
      <c r="K203" s="187"/>
      <c r="L203" s="187"/>
      <c r="M203" s="187"/>
      <c r="N203" s="187"/>
      <c r="O203" s="187"/>
      <c r="P203" s="187"/>
      <c r="Q203" s="187"/>
      <c r="R203" s="187"/>
      <c r="S203" s="187"/>
      <c r="T203" s="187"/>
      <c r="U203" s="117"/>
      <c r="V203" s="117"/>
      <c r="W203" s="117"/>
      <c r="X203" s="117"/>
      <c r="Y203" s="117"/>
      <c r="Z203" s="117"/>
      <c r="AA203" s="117"/>
      <c r="AB203" s="117"/>
      <c r="AC203" s="117"/>
      <c r="AD203" s="117"/>
      <c r="AE203" s="117"/>
      <c r="AF203" s="117"/>
      <c r="AG203" s="117"/>
      <c r="AH203" s="117"/>
      <c r="AI203" s="117"/>
      <c r="AJ203" s="117"/>
      <c r="AK203" s="117"/>
      <c r="AL203" s="117"/>
      <c r="AM203" s="117"/>
      <c r="AN203" s="117"/>
      <c r="AP203" s="187"/>
      <c r="AR203" s="128">
        <f t="shared" si="41"/>
        <v>0</v>
      </c>
      <c r="AT203" s="187"/>
      <c r="AV203" s="131">
        <v>56</v>
      </c>
      <c r="AW203" s="126" t="b">
        <f t="shared" si="42"/>
        <v>0</v>
      </c>
      <c r="AX203" s="131" t="str">
        <f>IF($AW203,MATCH(AV203,'05_DPS_Input'!$AJ$12:$AJ$111,0),"")</f>
        <v/>
      </c>
      <c r="AY203" s="131" t="str">
        <f t="shared" si="45"/>
        <v/>
      </c>
      <c r="AZ203" s="131" t="str">
        <f t="shared" si="45"/>
        <v/>
      </c>
      <c r="BC203" s="21"/>
    </row>
    <row r="204" spans="1:55" ht="20.100000000000001" hidden="1" customHeight="1" x14ac:dyDescent="0.3">
      <c r="A204" s="148" t="str">
        <f t="shared" ref="A204:A267" si="46">IF(AND(HLOOKUP(C204,RowRangeVis_Lookup,2,FALSE),B204),"","H")</f>
        <v>H</v>
      </c>
      <c r="B204" s="156" t="b">
        <f t="shared" si="40"/>
        <v>0</v>
      </c>
      <c r="C204" s="188" t="s">
        <v>51</v>
      </c>
      <c r="G204" s="14" t="str">
        <f>IF($AW204,INDEX('05_DPS_Input'!H$12:H$111,$AX204),"")</f>
        <v/>
      </c>
      <c r="H204" s="14" t="str">
        <f>IF($AW204,INDEX('05_DPS_Input'!I$12:I$111,$AX204),"")</f>
        <v/>
      </c>
      <c r="I204" s="14" t="str">
        <f>IF($AW204,INDEX('05_DPS_Input'!M$12:M$111,$AX204),"")</f>
        <v/>
      </c>
      <c r="K204" s="187"/>
      <c r="L204" s="187"/>
      <c r="M204" s="187"/>
      <c r="N204" s="187"/>
      <c r="O204" s="187"/>
      <c r="P204" s="187"/>
      <c r="Q204" s="187"/>
      <c r="R204" s="187"/>
      <c r="S204" s="187"/>
      <c r="T204" s="187"/>
      <c r="U204" s="117"/>
      <c r="V204" s="117"/>
      <c r="W204" s="117"/>
      <c r="X204" s="117"/>
      <c r="Y204" s="117"/>
      <c r="Z204" s="117"/>
      <c r="AA204" s="117"/>
      <c r="AB204" s="117"/>
      <c r="AC204" s="117"/>
      <c r="AD204" s="117"/>
      <c r="AE204" s="117"/>
      <c r="AF204" s="117"/>
      <c r="AG204" s="117"/>
      <c r="AH204" s="117"/>
      <c r="AI204" s="117"/>
      <c r="AJ204" s="117"/>
      <c r="AK204" s="117"/>
      <c r="AL204" s="117"/>
      <c r="AM204" s="117"/>
      <c r="AN204" s="117"/>
      <c r="AP204" s="187"/>
      <c r="AR204" s="128">
        <f t="shared" si="41"/>
        <v>0</v>
      </c>
      <c r="AT204" s="187"/>
      <c r="AV204" s="131">
        <v>57</v>
      </c>
      <c r="AW204" s="126" t="b">
        <f t="shared" si="42"/>
        <v>0</v>
      </c>
      <c r="AX204" s="131" t="str">
        <f>IF($AW204,MATCH(AV204,'05_DPS_Input'!$AJ$12:$AJ$111,0),"")</f>
        <v/>
      </c>
      <c r="AY204" s="131" t="str">
        <f t="shared" si="45"/>
        <v/>
      </c>
      <c r="AZ204" s="131" t="str">
        <f t="shared" si="45"/>
        <v/>
      </c>
      <c r="BC204" s="21"/>
    </row>
    <row r="205" spans="1:55" ht="20.100000000000001" hidden="1" customHeight="1" x14ac:dyDescent="0.3">
      <c r="A205" s="148" t="str">
        <f t="shared" si="46"/>
        <v>H</v>
      </c>
      <c r="B205" s="156" t="b">
        <f t="shared" si="40"/>
        <v>0</v>
      </c>
      <c r="C205" s="188" t="s">
        <v>51</v>
      </c>
      <c r="G205" s="14" t="str">
        <f>IF($AW205,INDEX('05_DPS_Input'!H$12:H$111,$AX205),"")</f>
        <v/>
      </c>
      <c r="H205" s="14" t="str">
        <f>IF($AW205,INDEX('05_DPS_Input'!I$12:I$111,$AX205),"")</f>
        <v/>
      </c>
      <c r="I205" s="14" t="str">
        <f>IF($AW205,INDEX('05_DPS_Input'!M$12:M$111,$AX205),"")</f>
        <v/>
      </c>
      <c r="K205" s="187"/>
      <c r="L205" s="187"/>
      <c r="M205" s="187"/>
      <c r="N205" s="187"/>
      <c r="O205" s="187"/>
      <c r="P205" s="187"/>
      <c r="Q205" s="187"/>
      <c r="R205" s="187"/>
      <c r="S205" s="187"/>
      <c r="T205" s="187"/>
      <c r="U205" s="117"/>
      <c r="V205" s="117"/>
      <c r="W205" s="117"/>
      <c r="X205" s="117"/>
      <c r="Y205" s="117"/>
      <c r="Z205" s="117"/>
      <c r="AA205" s="117"/>
      <c r="AB205" s="117"/>
      <c r="AC205" s="117"/>
      <c r="AD205" s="117"/>
      <c r="AE205" s="117"/>
      <c r="AF205" s="117"/>
      <c r="AG205" s="117"/>
      <c r="AH205" s="117"/>
      <c r="AI205" s="117"/>
      <c r="AJ205" s="117"/>
      <c r="AK205" s="117"/>
      <c r="AL205" s="117"/>
      <c r="AM205" s="117"/>
      <c r="AN205" s="117"/>
      <c r="AP205" s="187"/>
      <c r="AR205" s="128">
        <f t="shared" si="41"/>
        <v>0</v>
      </c>
      <c r="AT205" s="187"/>
      <c r="AV205" s="131">
        <v>58</v>
      </c>
      <c r="AW205" s="126" t="b">
        <f t="shared" si="42"/>
        <v>0</v>
      </c>
      <c r="AX205" s="131" t="str">
        <f>IF($AW205,MATCH(AV205,'05_DPS_Input'!$AJ$12:$AJ$111,0),"")</f>
        <v/>
      </c>
      <c r="AY205" s="131" t="str">
        <f t="shared" si="45"/>
        <v/>
      </c>
      <c r="AZ205" s="131" t="str">
        <f t="shared" si="45"/>
        <v/>
      </c>
      <c r="BC205" s="21"/>
    </row>
    <row r="206" spans="1:55" ht="20.100000000000001" hidden="1" customHeight="1" x14ac:dyDescent="0.3">
      <c r="A206" s="148" t="str">
        <f t="shared" si="46"/>
        <v>H</v>
      </c>
      <c r="B206" s="156" t="b">
        <f t="shared" si="40"/>
        <v>0</v>
      </c>
      <c r="C206" s="188" t="s">
        <v>51</v>
      </c>
      <c r="G206" s="14" t="str">
        <f>IF($AW206,INDEX('05_DPS_Input'!H$12:H$111,$AX206),"")</f>
        <v/>
      </c>
      <c r="H206" s="14" t="str">
        <f>IF($AW206,INDEX('05_DPS_Input'!I$12:I$111,$AX206),"")</f>
        <v/>
      </c>
      <c r="I206" s="14" t="str">
        <f>IF($AW206,INDEX('05_DPS_Input'!M$12:M$111,$AX206),"")</f>
        <v/>
      </c>
      <c r="K206" s="187"/>
      <c r="L206" s="187"/>
      <c r="M206" s="187"/>
      <c r="N206" s="187"/>
      <c r="O206" s="187"/>
      <c r="P206" s="187"/>
      <c r="Q206" s="187"/>
      <c r="R206" s="187"/>
      <c r="S206" s="187"/>
      <c r="T206" s="187"/>
      <c r="U206" s="117"/>
      <c r="V206" s="117"/>
      <c r="W206" s="117"/>
      <c r="X206" s="117"/>
      <c r="Y206" s="117"/>
      <c r="Z206" s="117"/>
      <c r="AA206" s="117"/>
      <c r="AB206" s="117"/>
      <c r="AC206" s="117"/>
      <c r="AD206" s="117"/>
      <c r="AE206" s="117"/>
      <c r="AF206" s="117"/>
      <c r="AG206" s="117"/>
      <c r="AH206" s="117"/>
      <c r="AI206" s="117"/>
      <c r="AJ206" s="117"/>
      <c r="AK206" s="117"/>
      <c r="AL206" s="117"/>
      <c r="AM206" s="117"/>
      <c r="AN206" s="117"/>
      <c r="AP206" s="187"/>
      <c r="AR206" s="128">
        <f t="shared" si="41"/>
        <v>0</v>
      </c>
      <c r="AT206" s="187"/>
      <c r="AV206" s="131">
        <v>59</v>
      </c>
      <c r="AW206" s="126" t="b">
        <f t="shared" si="42"/>
        <v>0</v>
      </c>
      <c r="AX206" s="131" t="str">
        <f>IF($AW206,MATCH(AV206,'05_DPS_Input'!$AJ$12:$AJ$111,0),"")</f>
        <v/>
      </c>
      <c r="AY206" s="131" t="str">
        <f t="shared" si="45"/>
        <v/>
      </c>
      <c r="AZ206" s="131" t="str">
        <f t="shared" si="45"/>
        <v/>
      </c>
      <c r="BC206" s="21"/>
    </row>
    <row r="207" spans="1:55" ht="20.100000000000001" hidden="1" customHeight="1" x14ac:dyDescent="0.3">
      <c r="A207" s="148" t="str">
        <f t="shared" si="46"/>
        <v>H</v>
      </c>
      <c r="B207" s="156" t="b">
        <f t="shared" si="40"/>
        <v>0</v>
      </c>
      <c r="C207" s="188" t="s">
        <v>51</v>
      </c>
      <c r="G207" s="14" t="str">
        <f>IF($AW207,INDEX('05_DPS_Input'!H$12:H$111,$AX207),"")</f>
        <v/>
      </c>
      <c r="H207" s="14" t="str">
        <f>IF($AW207,INDEX('05_DPS_Input'!I$12:I$111,$AX207),"")</f>
        <v/>
      </c>
      <c r="I207" s="14" t="str">
        <f>IF($AW207,INDEX('05_DPS_Input'!M$12:M$111,$AX207),"")</f>
        <v/>
      </c>
      <c r="K207" s="187"/>
      <c r="L207" s="187"/>
      <c r="M207" s="187"/>
      <c r="N207" s="187"/>
      <c r="O207" s="187"/>
      <c r="P207" s="187"/>
      <c r="Q207" s="187"/>
      <c r="R207" s="187"/>
      <c r="S207" s="187"/>
      <c r="T207" s="187"/>
      <c r="U207" s="117"/>
      <c r="V207" s="117"/>
      <c r="W207" s="117"/>
      <c r="X207" s="117"/>
      <c r="Y207" s="117"/>
      <c r="Z207" s="117"/>
      <c r="AA207" s="117"/>
      <c r="AB207" s="117"/>
      <c r="AC207" s="117"/>
      <c r="AD207" s="117"/>
      <c r="AE207" s="117"/>
      <c r="AF207" s="117"/>
      <c r="AG207" s="117"/>
      <c r="AH207" s="117"/>
      <c r="AI207" s="117"/>
      <c r="AJ207" s="117"/>
      <c r="AK207" s="117"/>
      <c r="AL207" s="117"/>
      <c r="AM207" s="117"/>
      <c r="AN207" s="117"/>
      <c r="AP207" s="187"/>
      <c r="AR207" s="128">
        <f t="shared" si="41"/>
        <v>0</v>
      </c>
      <c r="AT207" s="187"/>
      <c r="AV207" s="131">
        <v>60</v>
      </c>
      <c r="AW207" s="126" t="b">
        <f t="shared" si="42"/>
        <v>0</v>
      </c>
      <c r="AX207" s="131" t="str">
        <f>IF($AW207,MATCH(AV207,'05_DPS_Input'!$AJ$12:$AJ$111,0),"")</f>
        <v/>
      </c>
      <c r="AY207" s="131" t="str">
        <f t="shared" si="45"/>
        <v/>
      </c>
      <c r="AZ207" s="131" t="str">
        <f t="shared" si="45"/>
        <v/>
      </c>
      <c r="BC207" s="21"/>
    </row>
    <row r="208" spans="1:55" ht="20.100000000000001" hidden="1" customHeight="1" x14ac:dyDescent="0.3">
      <c r="A208" s="148" t="str">
        <f t="shared" si="46"/>
        <v>H</v>
      </c>
      <c r="B208" s="156" t="b">
        <f t="shared" si="40"/>
        <v>0</v>
      </c>
      <c r="C208" s="188" t="s">
        <v>51</v>
      </c>
      <c r="G208" s="14" t="str">
        <f>IF($AW208,INDEX('05_DPS_Input'!H$12:H$111,$AX208),"")</f>
        <v/>
      </c>
      <c r="H208" s="14" t="str">
        <f>IF($AW208,INDEX('05_DPS_Input'!I$12:I$111,$AX208),"")</f>
        <v/>
      </c>
      <c r="I208" s="14" t="str">
        <f>IF($AW208,INDEX('05_DPS_Input'!M$12:M$111,$AX208),"")</f>
        <v/>
      </c>
      <c r="K208" s="187"/>
      <c r="L208" s="187"/>
      <c r="M208" s="187"/>
      <c r="N208" s="187"/>
      <c r="O208" s="187"/>
      <c r="P208" s="187"/>
      <c r="Q208" s="187"/>
      <c r="R208" s="187"/>
      <c r="S208" s="187"/>
      <c r="T208" s="187"/>
      <c r="U208" s="117"/>
      <c r="V208" s="117"/>
      <c r="W208" s="117"/>
      <c r="X208" s="117"/>
      <c r="Y208" s="117"/>
      <c r="Z208" s="117"/>
      <c r="AA208" s="117"/>
      <c r="AB208" s="117"/>
      <c r="AC208" s="117"/>
      <c r="AD208" s="117"/>
      <c r="AE208" s="117"/>
      <c r="AF208" s="117"/>
      <c r="AG208" s="117"/>
      <c r="AH208" s="117"/>
      <c r="AI208" s="117"/>
      <c r="AJ208" s="117"/>
      <c r="AK208" s="117"/>
      <c r="AL208" s="117"/>
      <c r="AM208" s="117"/>
      <c r="AN208" s="117"/>
      <c r="AP208" s="187"/>
      <c r="AR208" s="128">
        <f t="shared" si="41"/>
        <v>0</v>
      </c>
      <c r="AT208" s="187"/>
      <c r="AV208" s="131">
        <v>61</v>
      </c>
      <c r="AW208" s="126" t="b">
        <f t="shared" si="42"/>
        <v>0</v>
      </c>
      <c r="AX208" s="131" t="str">
        <f>IF($AW208,MATCH(AV208,'05_DPS_Input'!$AJ$12:$AJ$111,0),"")</f>
        <v/>
      </c>
      <c r="AY208" s="131" t="str">
        <f t="shared" ref="AY208:AZ227" si="47">IF($AW208,LEFT($G208,AY$147*3-1),"")</f>
        <v/>
      </c>
      <c r="AZ208" s="131" t="str">
        <f t="shared" si="47"/>
        <v/>
      </c>
      <c r="BC208" s="21"/>
    </row>
    <row r="209" spans="1:55" ht="20.100000000000001" hidden="1" customHeight="1" x14ac:dyDescent="0.3">
      <c r="A209" s="148" t="str">
        <f t="shared" si="46"/>
        <v>H</v>
      </c>
      <c r="B209" s="156" t="b">
        <f t="shared" si="40"/>
        <v>0</v>
      </c>
      <c r="C209" s="188" t="s">
        <v>51</v>
      </c>
      <c r="G209" s="14" t="str">
        <f>IF($AW209,INDEX('05_DPS_Input'!H$12:H$111,$AX209),"")</f>
        <v/>
      </c>
      <c r="H209" s="14" t="str">
        <f>IF($AW209,INDEX('05_DPS_Input'!I$12:I$111,$AX209),"")</f>
        <v/>
      </c>
      <c r="I209" s="14" t="str">
        <f>IF($AW209,INDEX('05_DPS_Input'!M$12:M$111,$AX209),"")</f>
        <v/>
      </c>
      <c r="K209" s="187"/>
      <c r="L209" s="187"/>
      <c r="M209" s="187"/>
      <c r="N209" s="187"/>
      <c r="O209" s="187"/>
      <c r="P209" s="187"/>
      <c r="Q209" s="187"/>
      <c r="R209" s="187"/>
      <c r="S209" s="187"/>
      <c r="T209" s="187"/>
      <c r="U209" s="117"/>
      <c r="V209" s="117"/>
      <c r="W209" s="117"/>
      <c r="X209" s="117"/>
      <c r="Y209" s="117"/>
      <c r="Z209" s="117"/>
      <c r="AA209" s="117"/>
      <c r="AB209" s="117"/>
      <c r="AC209" s="117"/>
      <c r="AD209" s="117"/>
      <c r="AE209" s="117"/>
      <c r="AF209" s="117"/>
      <c r="AG209" s="117"/>
      <c r="AH209" s="117"/>
      <c r="AI209" s="117"/>
      <c r="AJ209" s="117"/>
      <c r="AK209" s="117"/>
      <c r="AL209" s="117"/>
      <c r="AM209" s="117"/>
      <c r="AN209" s="117"/>
      <c r="AP209" s="187"/>
      <c r="AR209" s="128">
        <f t="shared" si="41"/>
        <v>0</v>
      </c>
      <c r="AT209" s="187"/>
      <c r="AV209" s="131">
        <v>62</v>
      </c>
      <c r="AW209" s="126" t="b">
        <f t="shared" si="42"/>
        <v>0</v>
      </c>
      <c r="AX209" s="131" t="str">
        <f>IF($AW209,MATCH(AV209,'05_DPS_Input'!$AJ$12:$AJ$111,0),"")</f>
        <v/>
      </c>
      <c r="AY209" s="131" t="str">
        <f t="shared" si="47"/>
        <v/>
      </c>
      <c r="AZ209" s="131" t="str">
        <f t="shared" si="47"/>
        <v/>
      </c>
      <c r="BC209" s="21"/>
    </row>
    <row r="210" spans="1:55" ht="20.100000000000001" hidden="1" customHeight="1" x14ac:dyDescent="0.3">
      <c r="A210" s="148" t="str">
        <f t="shared" si="46"/>
        <v>H</v>
      </c>
      <c r="B210" s="156" t="b">
        <f t="shared" si="40"/>
        <v>0</v>
      </c>
      <c r="C210" s="188" t="s">
        <v>51</v>
      </c>
      <c r="G210" s="14" t="str">
        <f>IF($AW210,INDEX('05_DPS_Input'!H$12:H$111,$AX210),"")</f>
        <v/>
      </c>
      <c r="H210" s="14" t="str">
        <f>IF($AW210,INDEX('05_DPS_Input'!I$12:I$111,$AX210),"")</f>
        <v/>
      </c>
      <c r="I210" s="14" t="str">
        <f>IF($AW210,INDEX('05_DPS_Input'!M$12:M$111,$AX210),"")</f>
        <v/>
      </c>
      <c r="K210" s="187"/>
      <c r="L210" s="187"/>
      <c r="M210" s="187"/>
      <c r="N210" s="187"/>
      <c r="O210" s="187"/>
      <c r="P210" s="187"/>
      <c r="Q210" s="187"/>
      <c r="R210" s="187"/>
      <c r="S210" s="187"/>
      <c r="T210" s="187"/>
      <c r="U210" s="117"/>
      <c r="V210" s="117"/>
      <c r="W210" s="117"/>
      <c r="X210" s="117"/>
      <c r="Y210" s="117"/>
      <c r="Z210" s="117"/>
      <c r="AA210" s="117"/>
      <c r="AB210" s="117"/>
      <c r="AC210" s="117"/>
      <c r="AD210" s="117"/>
      <c r="AE210" s="117"/>
      <c r="AF210" s="117"/>
      <c r="AG210" s="117"/>
      <c r="AH210" s="117"/>
      <c r="AI210" s="117"/>
      <c r="AJ210" s="117"/>
      <c r="AK210" s="117"/>
      <c r="AL210" s="117"/>
      <c r="AM210" s="117"/>
      <c r="AN210" s="117"/>
      <c r="AP210" s="187"/>
      <c r="AR210" s="128">
        <f t="shared" si="41"/>
        <v>0</v>
      </c>
      <c r="AT210" s="187"/>
      <c r="AV210" s="131">
        <v>63</v>
      </c>
      <c r="AW210" s="126" t="b">
        <f t="shared" si="42"/>
        <v>0</v>
      </c>
      <c r="AX210" s="131" t="str">
        <f>IF($AW210,MATCH(AV210,'05_DPS_Input'!$AJ$12:$AJ$111,0),"")</f>
        <v/>
      </c>
      <c r="AY210" s="131" t="str">
        <f t="shared" si="47"/>
        <v/>
      </c>
      <c r="AZ210" s="131" t="str">
        <f t="shared" si="47"/>
        <v/>
      </c>
      <c r="BC210" s="21"/>
    </row>
    <row r="211" spans="1:55" ht="20.100000000000001" hidden="1" customHeight="1" x14ac:dyDescent="0.3">
      <c r="A211" s="148" t="str">
        <f t="shared" si="46"/>
        <v>H</v>
      </c>
      <c r="B211" s="156" t="b">
        <f t="shared" ref="B211:B247" si="48">OR(Rows_Switch="All",H211&lt;&gt;"")</f>
        <v>0</v>
      </c>
      <c r="C211" s="188" t="s">
        <v>51</v>
      </c>
      <c r="G211" s="14" t="str">
        <f>IF($AW211,INDEX('05_DPS_Input'!H$12:H$111,$AX211),"")</f>
        <v/>
      </c>
      <c r="H211" s="14" t="str">
        <f>IF($AW211,INDEX('05_DPS_Input'!I$12:I$111,$AX211),"")</f>
        <v/>
      </c>
      <c r="I211" s="14" t="str">
        <f>IF($AW211,INDEX('05_DPS_Input'!M$12:M$111,$AX211),"")</f>
        <v/>
      </c>
      <c r="K211" s="187"/>
      <c r="L211" s="187"/>
      <c r="M211" s="187"/>
      <c r="N211" s="187"/>
      <c r="O211" s="187"/>
      <c r="P211" s="187"/>
      <c r="Q211" s="187"/>
      <c r="R211" s="187"/>
      <c r="S211" s="187"/>
      <c r="T211" s="187"/>
      <c r="U211" s="117"/>
      <c r="V211" s="117"/>
      <c r="W211" s="117"/>
      <c r="X211" s="117"/>
      <c r="Y211" s="117"/>
      <c r="Z211" s="117"/>
      <c r="AA211" s="117"/>
      <c r="AB211" s="117"/>
      <c r="AC211" s="117"/>
      <c r="AD211" s="117"/>
      <c r="AE211" s="117"/>
      <c r="AF211" s="117"/>
      <c r="AG211" s="117"/>
      <c r="AH211" s="117"/>
      <c r="AI211" s="117"/>
      <c r="AJ211" s="117"/>
      <c r="AK211" s="117"/>
      <c r="AL211" s="117"/>
      <c r="AM211" s="117"/>
      <c r="AN211" s="117"/>
      <c r="AP211" s="187"/>
      <c r="AR211" s="128">
        <f t="shared" si="41"/>
        <v>0</v>
      </c>
      <c r="AT211" s="187"/>
      <c r="AV211" s="131">
        <v>64</v>
      </c>
      <c r="AW211" s="126" t="b">
        <f t="shared" si="42"/>
        <v>0</v>
      </c>
      <c r="AX211" s="131" t="str">
        <f>IF($AW211,MATCH(AV211,'05_DPS_Input'!$AJ$12:$AJ$111,0),"")</f>
        <v/>
      </c>
      <c r="AY211" s="131" t="str">
        <f t="shared" si="47"/>
        <v/>
      </c>
      <c r="AZ211" s="131" t="str">
        <f t="shared" si="47"/>
        <v/>
      </c>
      <c r="BC211" s="21"/>
    </row>
    <row r="212" spans="1:55" ht="20.100000000000001" hidden="1" customHeight="1" x14ac:dyDescent="0.3">
      <c r="A212" s="148" t="str">
        <f t="shared" si="46"/>
        <v>H</v>
      </c>
      <c r="B212" s="156" t="b">
        <f t="shared" si="48"/>
        <v>0</v>
      </c>
      <c r="C212" s="188" t="s">
        <v>51</v>
      </c>
      <c r="G212" s="14" t="str">
        <f>IF($AW212,INDEX('05_DPS_Input'!H$12:H$111,$AX212),"")</f>
        <v/>
      </c>
      <c r="H212" s="14" t="str">
        <f>IF($AW212,INDEX('05_DPS_Input'!I$12:I$111,$AX212),"")</f>
        <v/>
      </c>
      <c r="I212" s="14" t="str">
        <f>IF($AW212,INDEX('05_DPS_Input'!M$12:M$111,$AX212),"")</f>
        <v/>
      </c>
      <c r="K212" s="187"/>
      <c r="L212" s="187"/>
      <c r="M212" s="187"/>
      <c r="N212" s="187"/>
      <c r="O212" s="187"/>
      <c r="P212" s="187"/>
      <c r="Q212" s="187"/>
      <c r="R212" s="187"/>
      <c r="S212" s="187"/>
      <c r="T212" s="187"/>
      <c r="U212" s="117"/>
      <c r="V212" s="117"/>
      <c r="W212" s="117"/>
      <c r="X212" s="117"/>
      <c r="Y212" s="117"/>
      <c r="Z212" s="117"/>
      <c r="AA212" s="117"/>
      <c r="AB212" s="117"/>
      <c r="AC212" s="117"/>
      <c r="AD212" s="117"/>
      <c r="AE212" s="117"/>
      <c r="AF212" s="117"/>
      <c r="AG212" s="117"/>
      <c r="AH212" s="117"/>
      <c r="AI212" s="117"/>
      <c r="AJ212" s="117"/>
      <c r="AK212" s="117"/>
      <c r="AL212" s="117"/>
      <c r="AM212" s="117"/>
      <c r="AN212" s="117"/>
      <c r="AP212" s="187"/>
      <c r="AR212" s="128">
        <f t="shared" ref="AR212:AR247" si="49">SUM(K212:AP212)</f>
        <v>0</v>
      </c>
      <c r="AT212" s="187"/>
      <c r="AV212" s="131">
        <v>65</v>
      </c>
      <c r="AW212" s="126" t="b">
        <f t="shared" ref="AW212:AW243" si="50">AV212&lt;=DPSinput_CountInp</f>
        <v>0</v>
      </c>
      <c r="AX212" s="131" t="str">
        <f>IF($AW212,MATCH(AV212,'05_DPS_Input'!$AJ$12:$AJ$111,0),"")</f>
        <v/>
      </c>
      <c r="AY212" s="131" t="str">
        <f t="shared" si="47"/>
        <v/>
      </c>
      <c r="AZ212" s="131" t="str">
        <f t="shared" si="47"/>
        <v/>
      </c>
      <c r="BC212" s="21"/>
    </row>
    <row r="213" spans="1:55" ht="20.100000000000001" hidden="1" customHeight="1" x14ac:dyDescent="0.3">
      <c r="A213" s="148" t="str">
        <f t="shared" si="46"/>
        <v>H</v>
      </c>
      <c r="B213" s="156" t="b">
        <f t="shared" si="48"/>
        <v>0</v>
      </c>
      <c r="C213" s="188" t="s">
        <v>51</v>
      </c>
      <c r="G213" s="14" t="str">
        <f>IF($AW213,INDEX('05_DPS_Input'!H$12:H$111,$AX213),"")</f>
        <v/>
      </c>
      <c r="H213" s="14" t="str">
        <f>IF($AW213,INDEX('05_DPS_Input'!I$12:I$111,$AX213),"")</f>
        <v/>
      </c>
      <c r="I213" s="14" t="str">
        <f>IF($AW213,INDEX('05_DPS_Input'!M$12:M$111,$AX213),"")</f>
        <v/>
      </c>
      <c r="K213" s="187"/>
      <c r="L213" s="187"/>
      <c r="M213" s="187"/>
      <c r="N213" s="187"/>
      <c r="O213" s="187"/>
      <c r="P213" s="187"/>
      <c r="Q213" s="187"/>
      <c r="R213" s="187"/>
      <c r="S213" s="187"/>
      <c r="T213" s="187"/>
      <c r="U213" s="117"/>
      <c r="V213" s="117"/>
      <c r="W213" s="117"/>
      <c r="X213" s="117"/>
      <c r="Y213" s="117"/>
      <c r="Z213" s="117"/>
      <c r="AA213" s="117"/>
      <c r="AB213" s="117"/>
      <c r="AC213" s="117"/>
      <c r="AD213" s="117"/>
      <c r="AE213" s="117"/>
      <c r="AF213" s="117"/>
      <c r="AG213" s="117"/>
      <c r="AH213" s="117"/>
      <c r="AI213" s="117"/>
      <c r="AJ213" s="117"/>
      <c r="AK213" s="117"/>
      <c r="AL213" s="117"/>
      <c r="AM213" s="117"/>
      <c r="AN213" s="117"/>
      <c r="AP213" s="187"/>
      <c r="AR213" s="128">
        <f t="shared" si="49"/>
        <v>0</v>
      </c>
      <c r="AT213" s="187"/>
      <c r="AV213" s="131">
        <v>66</v>
      </c>
      <c r="AW213" s="126" t="b">
        <f t="shared" si="50"/>
        <v>0</v>
      </c>
      <c r="AX213" s="131" t="str">
        <f>IF($AW213,MATCH(AV213,'05_DPS_Input'!$AJ$12:$AJ$111,0),"")</f>
        <v/>
      </c>
      <c r="AY213" s="131" t="str">
        <f t="shared" si="47"/>
        <v/>
      </c>
      <c r="AZ213" s="131" t="str">
        <f t="shared" si="47"/>
        <v/>
      </c>
      <c r="BC213" s="21"/>
    </row>
    <row r="214" spans="1:55" ht="20.100000000000001" hidden="1" customHeight="1" x14ac:dyDescent="0.3">
      <c r="A214" s="148" t="str">
        <f t="shared" si="46"/>
        <v>H</v>
      </c>
      <c r="B214" s="156" t="b">
        <f t="shared" si="48"/>
        <v>0</v>
      </c>
      <c r="C214" s="188" t="s">
        <v>51</v>
      </c>
      <c r="G214" s="14" t="str">
        <f>IF($AW214,INDEX('05_DPS_Input'!H$12:H$111,$AX214),"")</f>
        <v/>
      </c>
      <c r="H214" s="14" t="str">
        <f>IF($AW214,INDEX('05_DPS_Input'!I$12:I$111,$AX214),"")</f>
        <v/>
      </c>
      <c r="I214" s="14" t="str">
        <f>IF($AW214,INDEX('05_DPS_Input'!M$12:M$111,$AX214),"")</f>
        <v/>
      </c>
      <c r="K214" s="187"/>
      <c r="L214" s="187"/>
      <c r="M214" s="187"/>
      <c r="N214" s="187"/>
      <c r="O214" s="187"/>
      <c r="P214" s="187"/>
      <c r="Q214" s="187"/>
      <c r="R214" s="187"/>
      <c r="S214" s="187"/>
      <c r="T214" s="187"/>
      <c r="U214" s="117"/>
      <c r="V214" s="117"/>
      <c r="W214" s="117"/>
      <c r="X214" s="117"/>
      <c r="Y214" s="117"/>
      <c r="Z214" s="117"/>
      <c r="AA214" s="117"/>
      <c r="AB214" s="117"/>
      <c r="AC214" s="117"/>
      <c r="AD214" s="117"/>
      <c r="AE214" s="117"/>
      <c r="AF214" s="117"/>
      <c r="AG214" s="117"/>
      <c r="AH214" s="117"/>
      <c r="AI214" s="117"/>
      <c r="AJ214" s="117"/>
      <c r="AK214" s="117"/>
      <c r="AL214" s="117"/>
      <c r="AM214" s="117"/>
      <c r="AN214" s="117"/>
      <c r="AP214" s="187"/>
      <c r="AR214" s="128">
        <f t="shared" si="49"/>
        <v>0</v>
      </c>
      <c r="AT214" s="187"/>
      <c r="AV214" s="131">
        <v>67</v>
      </c>
      <c r="AW214" s="126" t="b">
        <f t="shared" si="50"/>
        <v>0</v>
      </c>
      <c r="AX214" s="131" t="str">
        <f>IF($AW214,MATCH(AV214,'05_DPS_Input'!$AJ$12:$AJ$111,0),"")</f>
        <v/>
      </c>
      <c r="AY214" s="131" t="str">
        <f t="shared" si="47"/>
        <v/>
      </c>
      <c r="AZ214" s="131" t="str">
        <f t="shared" si="47"/>
        <v/>
      </c>
      <c r="BC214" s="21"/>
    </row>
    <row r="215" spans="1:55" ht="20.100000000000001" hidden="1" customHeight="1" x14ac:dyDescent="0.3">
      <c r="A215" s="148" t="str">
        <f t="shared" si="46"/>
        <v>H</v>
      </c>
      <c r="B215" s="156" t="b">
        <f t="shared" si="48"/>
        <v>0</v>
      </c>
      <c r="C215" s="188" t="s">
        <v>51</v>
      </c>
      <c r="G215" s="14" t="str">
        <f>IF($AW215,INDEX('05_DPS_Input'!H$12:H$111,$AX215),"")</f>
        <v/>
      </c>
      <c r="H215" s="14" t="str">
        <f>IF($AW215,INDEX('05_DPS_Input'!I$12:I$111,$AX215),"")</f>
        <v/>
      </c>
      <c r="I215" s="14" t="str">
        <f>IF($AW215,INDEX('05_DPS_Input'!M$12:M$111,$AX215),"")</f>
        <v/>
      </c>
      <c r="K215" s="187"/>
      <c r="L215" s="187"/>
      <c r="M215" s="187"/>
      <c r="N215" s="187"/>
      <c r="O215" s="187"/>
      <c r="P215" s="187"/>
      <c r="Q215" s="187"/>
      <c r="R215" s="187"/>
      <c r="S215" s="187"/>
      <c r="T215" s="187"/>
      <c r="U215" s="117"/>
      <c r="V215" s="117"/>
      <c r="W215" s="117"/>
      <c r="X215" s="117"/>
      <c r="Y215" s="117"/>
      <c r="Z215" s="117"/>
      <c r="AA215" s="117"/>
      <c r="AB215" s="117"/>
      <c r="AC215" s="117"/>
      <c r="AD215" s="117"/>
      <c r="AE215" s="117"/>
      <c r="AF215" s="117"/>
      <c r="AG215" s="117"/>
      <c r="AH215" s="117"/>
      <c r="AI215" s="117"/>
      <c r="AJ215" s="117"/>
      <c r="AK215" s="117"/>
      <c r="AL215" s="117"/>
      <c r="AM215" s="117"/>
      <c r="AN215" s="117"/>
      <c r="AP215" s="187"/>
      <c r="AR215" s="128">
        <f t="shared" si="49"/>
        <v>0</v>
      </c>
      <c r="AT215" s="187"/>
      <c r="AV215" s="131">
        <v>68</v>
      </c>
      <c r="AW215" s="126" t="b">
        <f t="shared" si="50"/>
        <v>0</v>
      </c>
      <c r="AX215" s="131" t="str">
        <f>IF($AW215,MATCH(AV215,'05_DPS_Input'!$AJ$12:$AJ$111,0),"")</f>
        <v/>
      </c>
      <c r="AY215" s="131" t="str">
        <f t="shared" si="47"/>
        <v/>
      </c>
      <c r="AZ215" s="131" t="str">
        <f t="shared" si="47"/>
        <v/>
      </c>
      <c r="BC215" s="21"/>
    </row>
    <row r="216" spans="1:55" ht="20.100000000000001" hidden="1" customHeight="1" x14ac:dyDescent="0.3">
      <c r="A216" s="148" t="str">
        <f t="shared" si="46"/>
        <v>H</v>
      </c>
      <c r="B216" s="156" t="b">
        <f t="shared" si="48"/>
        <v>0</v>
      </c>
      <c r="C216" s="188" t="s">
        <v>51</v>
      </c>
      <c r="G216" s="14" t="str">
        <f>IF($AW216,INDEX('05_DPS_Input'!H$12:H$111,$AX216),"")</f>
        <v/>
      </c>
      <c r="H216" s="14" t="str">
        <f>IF($AW216,INDEX('05_DPS_Input'!I$12:I$111,$AX216),"")</f>
        <v/>
      </c>
      <c r="I216" s="14" t="str">
        <f>IF($AW216,INDEX('05_DPS_Input'!M$12:M$111,$AX216),"")</f>
        <v/>
      </c>
      <c r="K216" s="187"/>
      <c r="L216" s="187"/>
      <c r="M216" s="187"/>
      <c r="N216" s="187"/>
      <c r="O216" s="187"/>
      <c r="P216" s="187"/>
      <c r="Q216" s="187"/>
      <c r="R216" s="187"/>
      <c r="S216" s="187"/>
      <c r="T216" s="187"/>
      <c r="U216" s="117"/>
      <c r="V216" s="117"/>
      <c r="W216" s="117"/>
      <c r="X216" s="117"/>
      <c r="Y216" s="117"/>
      <c r="Z216" s="117"/>
      <c r="AA216" s="117"/>
      <c r="AB216" s="117"/>
      <c r="AC216" s="117"/>
      <c r="AD216" s="117"/>
      <c r="AE216" s="117"/>
      <c r="AF216" s="117"/>
      <c r="AG216" s="117"/>
      <c r="AH216" s="117"/>
      <c r="AI216" s="117"/>
      <c r="AJ216" s="117"/>
      <c r="AK216" s="117"/>
      <c r="AL216" s="117"/>
      <c r="AM216" s="117"/>
      <c r="AN216" s="117"/>
      <c r="AP216" s="187"/>
      <c r="AR216" s="128">
        <f t="shared" si="49"/>
        <v>0</v>
      </c>
      <c r="AT216" s="187"/>
      <c r="AV216" s="131">
        <v>69</v>
      </c>
      <c r="AW216" s="126" t="b">
        <f t="shared" si="50"/>
        <v>0</v>
      </c>
      <c r="AX216" s="131" t="str">
        <f>IF($AW216,MATCH(AV216,'05_DPS_Input'!$AJ$12:$AJ$111,0),"")</f>
        <v/>
      </c>
      <c r="AY216" s="131" t="str">
        <f t="shared" si="47"/>
        <v/>
      </c>
      <c r="AZ216" s="131" t="str">
        <f t="shared" si="47"/>
        <v/>
      </c>
      <c r="BC216" s="21"/>
    </row>
    <row r="217" spans="1:55" ht="20.100000000000001" hidden="1" customHeight="1" x14ac:dyDescent="0.3">
      <c r="A217" s="148" t="str">
        <f t="shared" si="46"/>
        <v>H</v>
      </c>
      <c r="B217" s="156" t="b">
        <f t="shared" si="48"/>
        <v>0</v>
      </c>
      <c r="C217" s="188" t="s">
        <v>51</v>
      </c>
      <c r="G217" s="14" t="str">
        <f>IF($AW217,INDEX('05_DPS_Input'!H$12:H$111,$AX217),"")</f>
        <v/>
      </c>
      <c r="H217" s="14" t="str">
        <f>IF($AW217,INDEX('05_DPS_Input'!I$12:I$111,$AX217),"")</f>
        <v/>
      </c>
      <c r="I217" s="14" t="str">
        <f>IF($AW217,INDEX('05_DPS_Input'!M$12:M$111,$AX217),"")</f>
        <v/>
      </c>
      <c r="K217" s="117"/>
      <c r="L217" s="117"/>
      <c r="M217" s="117"/>
      <c r="N217" s="117"/>
      <c r="O217" s="117"/>
      <c r="P217" s="117"/>
      <c r="Q217" s="117"/>
      <c r="R217" s="117"/>
      <c r="S217" s="117"/>
      <c r="T217" s="117"/>
      <c r="U217" s="117"/>
      <c r="V217" s="117"/>
      <c r="W217" s="117"/>
      <c r="X217" s="117"/>
      <c r="Y217" s="117"/>
      <c r="Z217" s="117"/>
      <c r="AA217" s="117"/>
      <c r="AB217" s="117"/>
      <c r="AC217" s="117"/>
      <c r="AD217" s="117"/>
      <c r="AE217" s="117"/>
      <c r="AF217" s="117"/>
      <c r="AG217" s="117"/>
      <c r="AH217" s="117"/>
      <c r="AI217" s="117"/>
      <c r="AJ217" s="117"/>
      <c r="AK217" s="117"/>
      <c r="AL217" s="117"/>
      <c r="AM217" s="117"/>
      <c r="AN217" s="117"/>
      <c r="AP217" s="117"/>
      <c r="AR217" s="128">
        <f t="shared" si="49"/>
        <v>0</v>
      </c>
      <c r="AT217" s="117"/>
      <c r="AV217" s="131">
        <v>70</v>
      </c>
      <c r="AW217" s="126" t="b">
        <f t="shared" si="50"/>
        <v>0</v>
      </c>
      <c r="AX217" s="131" t="str">
        <f>IF($AW217,MATCH(AV217,'05_DPS_Input'!$AJ$12:$AJ$111,0),"")</f>
        <v/>
      </c>
      <c r="AY217" s="131" t="str">
        <f t="shared" si="47"/>
        <v/>
      </c>
      <c r="AZ217" s="131" t="str">
        <f t="shared" si="47"/>
        <v/>
      </c>
      <c r="BC217" s="21"/>
    </row>
    <row r="218" spans="1:55" ht="20.100000000000001" hidden="1" customHeight="1" x14ac:dyDescent="0.3">
      <c r="A218" s="148" t="str">
        <f t="shared" si="46"/>
        <v>H</v>
      </c>
      <c r="B218" s="156" t="b">
        <f t="shared" si="48"/>
        <v>0</v>
      </c>
      <c r="C218" s="188" t="s">
        <v>51</v>
      </c>
      <c r="G218" s="14" t="str">
        <f>IF($AW218,INDEX('05_DPS_Input'!H$12:H$111,$AX218),"")</f>
        <v/>
      </c>
      <c r="H218" s="14" t="str">
        <f>IF($AW218,INDEX('05_DPS_Input'!I$12:I$111,$AX218),"")</f>
        <v/>
      </c>
      <c r="I218" s="14" t="str">
        <f>IF($AW218,INDEX('05_DPS_Input'!M$12:M$111,$AX218),"")</f>
        <v/>
      </c>
      <c r="K218" s="117"/>
      <c r="L218" s="117"/>
      <c r="M218" s="117"/>
      <c r="N218" s="117"/>
      <c r="O218" s="117"/>
      <c r="P218" s="117"/>
      <c r="Q218" s="117"/>
      <c r="R218" s="117"/>
      <c r="S218" s="117"/>
      <c r="T218" s="117"/>
      <c r="U218" s="117"/>
      <c r="V218" s="117"/>
      <c r="W218" s="117"/>
      <c r="X218" s="117"/>
      <c r="Y218" s="117"/>
      <c r="Z218" s="117"/>
      <c r="AA218" s="117"/>
      <c r="AB218" s="117"/>
      <c r="AC218" s="117"/>
      <c r="AD218" s="117"/>
      <c r="AE218" s="117"/>
      <c r="AF218" s="117"/>
      <c r="AG218" s="117"/>
      <c r="AH218" s="117"/>
      <c r="AI218" s="117"/>
      <c r="AJ218" s="117"/>
      <c r="AK218" s="117"/>
      <c r="AL218" s="117"/>
      <c r="AM218" s="117"/>
      <c r="AN218" s="117"/>
      <c r="AP218" s="117"/>
      <c r="AR218" s="128">
        <f t="shared" si="49"/>
        <v>0</v>
      </c>
      <c r="AT218" s="117"/>
      <c r="AV218" s="131">
        <v>71</v>
      </c>
      <c r="AW218" s="126" t="b">
        <f t="shared" si="50"/>
        <v>0</v>
      </c>
      <c r="AX218" s="131" t="str">
        <f>IF($AW218,MATCH(AV218,'05_DPS_Input'!$AJ$12:$AJ$111,0),"")</f>
        <v/>
      </c>
      <c r="AY218" s="131" t="str">
        <f t="shared" si="47"/>
        <v/>
      </c>
      <c r="AZ218" s="131" t="str">
        <f t="shared" si="47"/>
        <v/>
      </c>
      <c r="BC218" s="21"/>
    </row>
    <row r="219" spans="1:55" ht="20.100000000000001" hidden="1" customHeight="1" x14ac:dyDescent="0.3">
      <c r="A219" s="148" t="str">
        <f t="shared" si="46"/>
        <v>H</v>
      </c>
      <c r="B219" s="156" t="b">
        <f t="shared" si="48"/>
        <v>0</v>
      </c>
      <c r="C219" s="188" t="s">
        <v>51</v>
      </c>
      <c r="G219" s="14" t="str">
        <f>IF($AW219,INDEX('05_DPS_Input'!H$12:H$111,$AX219),"")</f>
        <v/>
      </c>
      <c r="H219" s="14" t="str">
        <f>IF($AW219,INDEX('05_DPS_Input'!I$12:I$111,$AX219),"")</f>
        <v/>
      </c>
      <c r="I219" s="14" t="str">
        <f>IF($AW219,INDEX('05_DPS_Input'!M$12:M$111,$AX219),"")</f>
        <v/>
      </c>
      <c r="K219" s="117"/>
      <c r="L219" s="117"/>
      <c r="M219" s="117"/>
      <c r="N219" s="117"/>
      <c r="O219" s="117"/>
      <c r="P219" s="117"/>
      <c r="Q219" s="117"/>
      <c r="R219" s="117"/>
      <c r="S219" s="117"/>
      <c r="T219" s="117"/>
      <c r="U219" s="117"/>
      <c r="V219" s="117"/>
      <c r="W219" s="117"/>
      <c r="X219" s="117"/>
      <c r="Y219" s="117"/>
      <c r="Z219" s="117"/>
      <c r="AA219" s="117"/>
      <c r="AB219" s="117"/>
      <c r="AC219" s="117"/>
      <c r="AD219" s="117"/>
      <c r="AE219" s="117"/>
      <c r="AF219" s="117"/>
      <c r="AG219" s="117"/>
      <c r="AH219" s="117"/>
      <c r="AI219" s="117"/>
      <c r="AJ219" s="117"/>
      <c r="AK219" s="117"/>
      <c r="AL219" s="117"/>
      <c r="AM219" s="117"/>
      <c r="AN219" s="117"/>
      <c r="AP219" s="117"/>
      <c r="AR219" s="128">
        <f t="shared" si="49"/>
        <v>0</v>
      </c>
      <c r="AT219" s="117"/>
      <c r="AV219" s="131">
        <v>72</v>
      </c>
      <c r="AW219" s="126" t="b">
        <f t="shared" si="50"/>
        <v>0</v>
      </c>
      <c r="AX219" s="131" t="str">
        <f>IF($AW219,MATCH(AV219,'05_DPS_Input'!$AJ$12:$AJ$111,0),"")</f>
        <v/>
      </c>
      <c r="AY219" s="131" t="str">
        <f t="shared" si="47"/>
        <v/>
      </c>
      <c r="AZ219" s="131" t="str">
        <f t="shared" si="47"/>
        <v/>
      </c>
      <c r="BC219" s="21"/>
    </row>
    <row r="220" spans="1:55" ht="20.100000000000001" hidden="1" customHeight="1" x14ac:dyDescent="0.3">
      <c r="A220" s="148" t="str">
        <f t="shared" si="46"/>
        <v>H</v>
      </c>
      <c r="B220" s="156" t="b">
        <f t="shared" si="48"/>
        <v>0</v>
      </c>
      <c r="C220" s="188" t="s">
        <v>51</v>
      </c>
      <c r="G220" s="14" t="str">
        <f>IF($AW220,INDEX('05_DPS_Input'!H$12:H$111,$AX220),"")</f>
        <v/>
      </c>
      <c r="H220" s="14" t="str">
        <f>IF($AW220,INDEX('05_DPS_Input'!I$12:I$111,$AX220),"")</f>
        <v/>
      </c>
      <c r="I220" s="14" t="str">
        <f>IF($AW220,INDEX('05_DPS_Input'!M$12:M$111,$AX220),"")</f>
        <v/>
      </c>
      <c r="K220" s="117"/>
      <c r="L220" s="117"/>
      <c r="M220" s="117"/>
      <c r="N220" s="117"/>
      <c r="O220" s="117"/>
      <c r="P220" s="117"/>
      <c r="Q220" s="117"/>
      <c r="R220" s="117"/>
      <c r="S220" s="117"/>
      <c r="T220" s="117"/>
      <c r="U220" s="117"/>
      <c r="V220" s="117"/>
      <c r="W220" s="117"/>
      <c r="X220" s="117"/>
      <c r="Y220" s="117"/>
      <c r="Z220" s="117"/>
      <c r="AA220" s="117"/>
      <c r="AB220" s="117"/>
      <c r="AC220" s="117"/>
      <c r="AD220" s="117"/>
      <c r="AE220" s="117"/>
      <c r="AF220" s="117"/>
      <c r="AG220" s="117"/>
      <c r="AH220" s="117"/>
      <c r="AI220" s="117"/>
      <c r="AJ220" s="117"/>
      <c r="AK220" s="117"/>
      <c r="AL220" s="117"/>
      <c r="AM220" s="117"/>
      <c r="AN220" s="117"/>
      <c r="AP220" s="117"/>
      <c r="AR220" s="128">
        <f t="shared" si="49"/>
        <v>0</v>
      </c>
      <c r="AT220" s="117"/>
      <c r="AV220" s="131">
        <v>73</v>
      </c>
      <c r="AW220" s="126" t="b">
        <f t="shared" si="50"/>
        <v>0</v>
      </c>
      <c r="AX220" s="131" t="str">
        <f>IF($AW220,MATCH(AV220,'05_DPS_Input'!$AJ$12:$AJ$111,0),"")</f>
        <v/>
      </c>
      <c r="AY220" s="131" t="str">
        <f t="shared" si="47"/>
        <v/>
      </c>
      <c r="AZ220" s="131" t="str">
        <f t="shared" si="47"/>
        <v/>
      </c>
      <c r="BC220" s="21"/>
    </row>
    <row r="221" spans="1:55" ht="20.100000000000001" hidden="1" customHeight="1" x14ac:dyDescent="0.3">
      <c r="A221" s="148" t="str">
        <f t="shared" si="46"/>
        <v>H</v>
      </c>
      <c r="B221" s="156" t="b">
        <f t="shared" si="48"/>
        <v>0</v>
      </c>
      <c r="C221" s="188" t="s">
        <v>51</v>
      </c>
      <c r="G221" s="14" t="str">
        <f>IF($AW221,INDEX('05_DPS_Input'!H$12:H$111,$AX221),"")</f>
        <v/>
      </c>
      <c r="H221" s="14" t="str">
        <f>IF($AW221,INDEX('05_DPS_Input'!I$12:I$111,$AX221),"")</f>
        <v/>
      </c>
      <c r="I221" s="14" t="str">
        <f>IF($AW221,INDEX('05_DPS_Input'!M$12:M$111,$AX221),"")</f>
        <v/>
      </c>
      <c r="K221" s="117"/>
      <c r="L221" s="117"/>
      <c r="M221" s="117"/>
      <c r="N221" s="117"/>
      <c r="O221" s="117"/>
      <c r="P221" s="117"/>
      <c r="Q221" s="117"/>
      <c r="R221" s="117"/>
      <c r="S221" s="117"/>
      <c r="T221" s="117"/>
      <c r="U221" s="117"/>
      <c r="V221" s="117"/>
      <c r="W221" s="117"/>
      <c r="X221" s="117"/>
      <c r="Y221" s="117"/>
      <c r="Z221" s="117"/>
      <c r="AA221" s="117"/>
      <c r="AB221" s="117"/>
      <c r="AC221" s="117"/>
      <c r="AD221" s="117"/>
      <c r="AE221" s="117"/>
      <c r="AF221" s="117"/>
      <c r="AG221" s="117"/>
      <c r="AH221" s="117"/>
      <c r="AI221" s="117"/>
      <c r="AJ221" s="117"/>
      <c r="AK221" s="117"/>
      <c r="AL221" s="117"/>
      <c r="AM221" s="117"/>
      <c r="AN221" s="117"/>
      <c r="AP221" s="117"/>
      <c r="AR221" s="128">
        <f t="shared" si="49"/>
        <v>0</v>
      </c>
      <c r="AT221" s="117"/>
      <c r="AV221" s="131">
        <v>74</v>
      </c>
      <c r="AW221" s="126" t="b">
        <f t="shared" si="50"/>
        <v>0</v>
      </c>
      <c r="AX221" s="131" t="str">
        <f>IF($AW221,MATCH(AV221,'05_DPS_Input'!$AJ$12:$AJ$111,0),"")</f>
        <v/>
      </c>
      <c r="AY221" s="131" t="str">
        <f t="shared" si="47"/>
        <v/>
      </c>
      <c r="AZ221" s="131" t="str">
        <f t="shared" si="47"/>
        <v/>
      </c>
      <c r="BC221" s="21"/>
    </row>
    <row r="222" spans="1:55" ht="20.100000000000001" hidden="1" customHeight="1" x14ac:dyDescent="0.3">
      <c r="A222" s="148" t="str">
        <f t="shared" si="46"/>
        <v>H</v>
      </c>
      <c r="B222" s="156" t="b">
        <f t="shared" si="48"/>
        <v>0</v>
      </c>
      <c r="C222" s="188" t="s">
        <v>51</v>
      </c>
      <c r="G222" s="14" t="str">
        <f>IF($AW222,INDEX('05_DPS_Input'!H$12:H$111,$AX222),"")</f>
        <v/>
      </c>
      <c r="H222" s="14" t="str">
        <f>IF($AW222,INDEX('05_DPS_Input'!I$12:I$111,$AX222),"")</f>
        <v/>
      </c>
      <c r="I222" s="14" t="str">
        <f>IF($AW222,INDEX('05_DPS_Input'!M$12:M$111,$AX222),"")</f>
        <v/>
      </c>
      <c r="K222" s="117"/>
      <c r="L222" s="117"/>
      <c r="M222" s="117"/>
      <c r="N222" s="117"/>
      <c r="O222" s="117"/>
      <c r="P222" s="117"/>
      <c r="Q222" s="117"/>
      <c r="R222" s="117"/>
      <c r="S222" s="117"/>
      <c r="T222" s="117"/>
      <c r="U222" s="117"/>
      <c r="V222" s="117"/>
      <c r="W222" s="117"/>
      <c r="X222" s="117"/>
      <c r="Y222" s="117"/>
      <c r="Z222" s="117"/>
      <c r="AA222" s="117"/>
      <c r="AB222" s="117"/>
      <c r="AC222" s="117"/>
      <c r="AD222" s="117"/>
      <c r="AE222" s="117"/>
      <c r="AF222" s="117"/>
      <c r="AG222" s="117"/>
      <c r="AH222" s="117"/>
      <c r="AI222" s="117"/>
      <c r="AJ222" s="117"/>
      <c r="AK222" s="117"/>
      <c r="AL222" s="117"/>
      <c r="AM222" s="117"/>
      <c r="AN222" s="117"/>
      <c r="AP222" s="117"/>
      <c r="AR222" s="128">
        <f t="shared" si="49"/>
        <v>0</v>
      </c>
      <c r="AT222" s="117"/>
      <c r="AV222" s="131">
        <v>75</v>
      </c>
      <c r="AW222" s="126" t="b">
        <f t="shared" si="50"/>
        <v>0</v>
      </c>
      <c r="AX222" s="131" t="str">
        <f>IF($AW222,MATCH(AV222,'05_DPS_Input'!$AJ$12:$AJ$111,0),"")</f>
        <v/>
      </c>
      <c r="AY222" s="131" t="str">
        <f t="shared" si="47"/>
        <v/>
      </c>
      <c r="AZ222" s="131" t="str">
        <f t="shared" si="47"/>
        <v/>
      </c>
      <c r="BC222" s="21"/>
    </row>
    <row r="223" spans="1:55" ht="20.100000000000001" hidden="1" customHeight="1" x14ac:dyDescent="0.3">
      <c r="A223" s="148" t="str">
        <f t="shared" si="46"/>
        <v>H</v>
      </c>
      <c r="B223" s="156" t="b">
        <f t="shared" si="48"/>
        <v>0</v>
      </c>
      <c r="C223" s="188" t="s">
        <v>51</v>
      </c>
      <c r="G223" s="14" t="str">
        <f>IF($AW223,INDEX('05_DPS_Input'!H$12:H$111,$AX223),"")</f>
        <v/>
      </c>
      <c r="H223" s="14" t="str">
        <f>IF($AW223,INDEX('05_DPS_Input'!I$12:I$111,$AX223),"")</f>
        <v/>
      </c>
      <c r="I223" s="14" t="str">
        <f>IF($AW223,INDEX('05_DPS_Input'!M$12:M$111,$AX223),"")</f>
        <v/>
      </c>
      <c r="K223" s="117"/>
      <c r="L223" s="117"/>
      <c r="M223" s="117"/>
      <c r="N223" s="117"/>
      <c r="O223" s="117"/>
      <c r="P223" s="117"/>
      <c r="Q223" s="117"/>
      <c r="R223" s="117"/>
      <c r="S223" s="117"/>
      <c r="T223" s="117"/>
      <c r="U223" s="117"/>
      <c r="V223" s="117"/>
      <c r="W223" s="117"/>
      <c r="X223" s="117"/>
      <c r="Y223" s="117"/>
      <c r="Z223" s="117"/>
      <c r="AA223" s="117"/>
      <c r="AB223" s="117"/>
      <c r="AC223" s="117"/>
      <c r="AD223" s="117"/>
      <c r="AE223" s="117"/>
      <c r="AF223" s="117"/>
      <c r="AG223" s="117"/>
      <c r="AH223" s="117"/>
      <c r="AI223" s="117"/>
      <c r="AJ223" s="117"/>
      <c r="AK223" s="117"/>
      <c r="AL223" s="117"/>
      <c r="AM223" s="117"/>
      <c r="AN223" s="117"/>
      <c r="AP223" s="117"/>
      <c r="AR223" s="128">
        <f t="shared" si="49"/>
        <v>0</v>
      </c>
      <c r="AT223" s="117"/>
      <c r="AV223" s="131">
        <v>76</v>
      </c>
      <c r="AW223" s="126" t="b">
        <f t="shared" si="50"/>
        <v>0</v>
      </c>
      <c r="AX223" s="131" t="str">
        <f>IF($AW223,MATCH(AV223,'05_DPS_Input'!$AJ$12:$AJ$111,0),"")</f>
        <v/>
      </c>
      <c r="AY223" s="131" t="str">
        <f t="shared" si="47"/>
        <v/>
      </c>
      <c r="AZ223" s="131" t="str">
        <f t="shared" si="47"/>
        <v/>
      </c>
      <c r="BC223" s="21"/>
    </row>
    <row r="224" spans="1:55" ht="20.100000000000001" hidden="1" customHeight="1" x14ac:dyDescent="0.3">
      <c r="A224" s="148" t="str">
        <f t="shared" si="46"/>
        <v>H</v>
      </c>
      <c r="B224" s="156" t="b">
        <f t="shared" si="48"/>
        <v>0</v>
      </c>
      <c r="C224" s="188" t="s">
        <v>51</v>
      </c>
      <c r="G224" s="14" t="str">
        <f>IF($AW224,INDEX('05_DPS_Input'!H$12:H$111,$AX224),"")</f>
        <v/>
      </c>
      <c r="H224" s="14" t="str">
        <f>IF($AW224,INDEX('05_DPS_Input'!I$12:I$111,$AX224),"")</f>
        <v/>
      </c>
      <c r="I224" s="14" t="str">
        <f>IF($AW224,INDEX('05_DPS_Input'!M$12:M$111,$AX224),"")</f>
        <v/>
      </c>
      <c r="K224" s="117"/>
      <c r="L224" s="117"/>
      <c r="M224" s="117"/>
      <c r="N224" s="117"/>
      <c r="O224" s="117"/>
      <c r="P224" s="117"/>
      <c r="Q224" s="117"/>
      <c r="R224" s="117"/>
      <c r="S224" s="117"/>
      <c r="T224" s="117"/>
      <c r="U224" s="117"/>
      <c r="V224" s="117"/>
      <c r="W224" s="117"/>
      <c r="X224" s="117"/>
      <c r="Y224" s="117"/>
      <c r="Z224" s="117"/>
      <c r="AA224" s="117"/>
      <c r="AB224" s="117"/>
      <c r="AC224" s="117"/>
      <c r="AD224" s="117"/>
      <c r="AE224" s="117"/>
      <c r="AF224" s="117"/>
      <c r="AG224" s="117"/>
      <c r="AH224" s="117"/>
      <c r="AI224" s="117"/>
      <c r="AJ224" s="117"/>
      <c r="AK224" s="117"/>
      <c r="AL224" s="117"/>
      <c r="AM224" s="117"/>
      <c r="AN224" s="117"/>
      <c r="AP224" s="117"/>
      <c r="AR224" s="128">
        <f t="shared" si="49"/>
        <v>0</v>
      </c>
      <c r="AT224" s="117"/>
      <c r="AV224" s="131">
        <v>77</v>
      </c>
      <c r="AW224" s="126" t="b">
        <f t="shared" si="50"/>
        <v>0</v>
      </c>
      <c r="AX224" s="131" t="str">
        <f>IF($AW224,MATCH(AV224,'05_DPS_Input'!$AJ$12:$AJ$111,0),"")</f>
        <v/>
      </c>
      <c r="AY224" s="131" t="str">
        <f t="shared" si="47"/>
        <v/>
      </c>
      <c r="AZ224" s="131" t="str">
        <f t="shared" si="47"/>
        <v/>
      </c>
      <c r="BC224" s="21"/>
    </row>
    <row r="225" spans="1:55" ht="20.100000000000001" hidden="1" customHeight="1" x14ac:dyDescent="0.3">
      <c r="A225" s="148" t="str">
        <f t="shared" si="46"/>
        <v>H</v>
      </c>
      <c r="B225" s="156" t="b">
        <f t="shared" si="48"/>
        <v>0</v>
      </c>
      <c r="C225" s="188" t="s">
        <v>51</v>
      </c>
      <c r="G225" s="14" t="str">
        <f>IF($AW225,INDEX('05_DPS_Input'!H$12:H$111,$AX225),"")</f>
        <v/>
      </c>
      <c r="H225" s="14" t="str">
        <f>IF($AW225,INDEX('05_DPS_Input'!I$12:I$111,$AX225),"")</f>
        <v/>
      </c>
      <c r="I225" s="14" t="str">
        <f>IF($AW225,INDEX('05_DPS_Input'!M$12:M$111,$AX225),"")</f>
        <v/>
      </c>
      <c r="K225" s="117"/>
      <c r="L225" s="117"/>
      <c r="M225" s="117"/>
      <c r="N225" s="117"/>
      <c r="O225" s="117"/>
      <c r="P225" s="117"/>
      <c r="Q225" s="117"/>
      <c r="R225" s="117"/>
      <c r="S225" s="117"/>
      <c r="T225" s="117"/>
      <c r="U225" s="117"/>
      <c r="V225" s="117"/>
      <c r="W225" s="117"/>
      <c r="X225" s="117"/>
      <c r="Y225" s="117"/>
      <c r="Z225" s="117"/>
      <c r="AA225" s="117"/>
      <c r="AB225" s="117"/>
      <c r="AC225" s="117"/>
      <c r="AD225" s="117"/>
      <c r="AE225" s="117"/>
      <c r="AF225" s="117"/>
      <c r="AG225" s="117"/>
      <c r="AH225" s="117"/>
      <c r="AI225" s="117"/>
      <c r="AJ225" s="117"/>
      <c r="AK225" s="117"/>
      <c r="AL225" s="117"/>
      <c r="AM225" s="117"/>
      <c r="AN225" s="117"/>
      <c r="AP225" s="117"/>
      <c r="AR225" s="128">
        <f t="shared" si="49"/>
        <v>0</v>
      </c>
      <c r="AT225" s="117"/>
      <c r="AV225" s="131">
        <v>78</v>
      </c>
      <c r="AW225" s="126" t="b">
        <f t="shared" si="50"/>
        <v>0</v>
      </c>
      <c r="AX225" s="131" t="str">
        <f>IF($AW225,MATCH(AV225,'05_DPS_Input'!$AJ$12:$AJ$111,0),"")</f>
        <v/>
      </c>
      <c r="AY225" s="131" t="str">
        <f t="shared" si="47"/>
        <v/>
      </c>
      <c r="AZ225" s="131" t="str">
        <f t="shared" si="47"/>
        <v/>
      </c>
      <c r="BC225" s="21"/>
    </row>
    <row r="226" spans="1:55" ht="20.100000000000001" hidden="1" customHeight="1" x14ac:dyDescent="0.3">
      <c r="A226" s="148" t="str">
        <f t="shared" si="46"/>
        <v>H</v>
      </c>
      <c r="B226" s="156" t="b">
        <f t="shared" si="48"/>
        <v>0</v>
      </c>
      <c r="C226" s="188" t="s">
        <v>51</v>
      </c>
      <c r="G226" s="14" t="str">
        <f>IF($AW226,INDEX('05_DPS_Input'!H$12:H$111,$AX226),"")</f>
        <v/>
      </c>
      <c r="H226" s="14" t="str">
        <f>IF($AW226,INDEX('05_DPS_Input'!I$12:I$111,$AX226),"")</f>
        <v/>
      </c>
      <c r="I226" s="14" t="str">
        <f>IF($AW226,INDEX('05_DPS_Input'!M$12:M$111,$AX226),"")</f>
        <v/>
      </c>
      <c r="K226" s="117"/>
      <c r="L226" s="117"/>
      <c r="M226" s="117"/>
      <c r="N226" s="117"/>
      <c r="O226" s="117"/>
      <c r="P226" s="117"/>
      <c r="Q226" s="117"/>
      <c r="R226" s="117"/>
      <c r="S226" s="117"/>
      <c r="T226" s="117"/>
      <c r="U226" s="117"/>
      <c r="V226" s="117"/>
      <c r="W226" s="117"/>
      <c r="X226" s="117"/>
      <c r="Y226" s="117"/>
      <c r="Z226" s="117"/>
      <c r="AA226" s="117"/>
      <c r="AB226" s="117"/>
      <c r="AC226" s="117"/>
      <c r="AD226" s="117"/>
      <c r="AE226" s="117"/>
      <c r="AF226" s="117"/>
      <c r="AG226" s="117"/>
      <c r="AH226" s="117"/>
      <c r="AI226" s="117"/>
      <c r="AJ226" s="117"/>
      <c r="AK226" s="117"/>
      <c r="AL226" s="117"/>
      <c r="AM226" s="117"/>
      <c r="AN226" s="117"/>
      <c r="AP226" s="117"/>
      <c r="AR226" s="128">
        <f t="shared" si="49"/>
        <v>0</v>
      </c>
      <c r="AT226" s="117"/>
      <c r="AV226" s="131">
        <v>79</v>
      </c>
      <c r="AW226" s="126" t="b">
        <f t="shared" si="50"/>
        <v>0</v>
      </c>
      <c r="AX226" s="131" t="str">
        <f>IF($AW226,MATCH(AV226,'05_DPS_Input'!$AJ$12:$AJ$111,0),"")</f>
        <v/>
      </c>
      <c r="AY226" s="131" t="str">
        <f t="shared" si="47"/>
        <v/>
      </c>
      <c r="AZ226" s="131" t="str">
        <f t="shared" si="47"/>
        <v/>
      </c>
      <c r="BC226" s="21"/>
    </row>
    <row r="227" spans="1:55" ht="20.100000000000001" hidden="1" customHeight="1" x14ac:dyDescent="0.3">
      <c r="A227" s="148" t="str">
        <f t="shared" si="46"/>
        <v>H</v>
      </c>
      <c r="B227" s="156" t="b">
        <f t="shared" si="48"/>
        <v>0</v>
      </c>
      <c r="C227" s="188" t="s">
        <v>51</v>
      </c>
      <c r="G227" s="14" t="str">
        <f>IF($AW227,INDEX('05_DPS_Input'!H$12:H$111,$AX227),"")</f>
        <v/>
      </c>
      <c r="H227" s="14" t="str">
        <f>IF($AW227,INDEX('05_DPS_Input'!I$12:I$111,$AX227),"")</f>
        <v/>
      </c>
      <c r="I227" s="14" t="str">
        <f>IF($AW227,INDEX('05_DPS_Input'!M$12:M$111,$AX227),"")</f>
        <v/>
      </c>
      <c r="K227" s="117"/>
      <c r="L227" s="117"/>
      <c r="M227" s="117"/>
      <c r="N227" s="117"/>
      <c r="O227" s="117"/>
      <c r="P227" s="117"/>
      <c r="Q227" s="117"/>
      <c r="R227" s="117"/>
      <c r="S227" s="117"/>
      <c r="T227" s="117"/>
      <c r="U227" s="117"/>
      <c r="V227" s="117"/>
      <c r="W227" s="117"/>
      <c r="X227" s="117"/>
      <c r="Y227" s="117"/>
      <c r="Z227" s="117"/>
      <c r="AA227" s="117"/>
      <c r="AB227" s="117"/>
      <c r="AC227" s="117"/>
      <c r="AD227" s="117"/>
      <c r="AE227" s="117"/>
      <c r="AF227" s="117"/>
      <c r="AG227" s="117"/>
      <c r="AH227" s="117"/>
      <c r="AI227" s="117"/>
      <c r="AJ227" s="117"/>
      <c r="AK227" s="117"/>
      <c r="AL227" s="117"/>
      <c r="AM227" s="117"/>
      <c r="AN227" s="117"/>
      <c r="AP227" s="117"/>
      <c r="AR227" s="128">
        <f t="shared" si="49"/>
        <v>0</v>
      </c>
      <c r="AT227" s="117"/>
      <c r="AV227" s="131">
        <v>80</v>
      </c>
      <c r="AW227" s="126" t="b">
        <f t="shared" si="50"/>
        <v>0</v>
      </c>
      <c r="AX227" s="131" t="str">
        <f>IF($AW227,MATCH(AV227,'05_DPS_Input'!$AJ$12:$AJ$111,0),"")</f>
        <v/>
      </c>
      <c r="AY227" s="131" t="str">
        <f t="shared" si="47"/>
        <v/>
      </c>
      <c r="AZ227" s="131" t="str">
        <f t="shared" si="47"/>
        <v/>
      </c>
      <c r="BC227" s="21"/>
    </row>
    <row r="228" spans="1:55" ht="20.100000000000001" hidden="1" customHeight="1" x14ac:dyDescent="0.3">
      <c r="A228" s="148" t="str">
        <f t="shared" si="46"/>
        <v>H</v>
      </c>
      <c r="B228" s="156" t="b">
        <f t="shared" si="48"/>
        <v>0</v>
      </c>
      <c r="C228" s="188" t="s">
        <v>51</v>
      </c>
      <c r="G228" s="14" t="str">
        <f>IF($AW228,INDEX('05_DPS_Input'!H$12:H$111,$AX228),"")</f>
        <v/>
      </c>
      <c r="H228" s="14" t="str">
        <f>IF($AW228,INDEX('05_DPS_Input'!I$12:I$111,$AX228),"")</f>
        <v/>
      </c>
      <c r="I228" s="14" t="str">
        <f>IF($AW228,INDEX('05_DPS_Input'!M$12:M$111,$AX228),"")</f>
        <v/>
      </c>
      <c r="K228" s="117"/>
      <c r="L228" s="117"/>
      <c r="M228" s="117"/>
      <c r="N228" s="117"/>
      <c r="O228" s="117"/>
      <c r="P228" s="117"/>
      <c r="Q228" s="117"/>
      <c r="R228" s="117"/>
      <c r="S228" s="117"/>
      <c r="T228" s="117"/>
      <c r="U228" s="117"/>
      <c r="V228" s="117"/>
      <c r="W228" s="117"/>
      <c r="X228" s="117"/>
      <c r="Y228" s="117"/>
      <c r="Z228" s="117"/>
      <c r="AA228" s="117"/>
      <c r="AB228" s="117"/>
      <c r="AC228" s="117"/>
      <c r="AD228" s="117"/>
      <c r="AE228" s="117"/>
      <c r="AF228" s="117"/>
      <c r="AG228" s="117"/>
      <c r="AH228" s="117"/>
      <c r="AI228" s="117"/>
      <c r="AJ228" s="117"/>
      <c r="AK228" s="117"/>
      <c r="AL228" s="117"/>
      <c r="AM228" s="117"/>
      <c r="AN228" s="117"/>
      <c r="AP228" s="117"/>
      <c r="AR228" s="128">
        <f t="shared" si="49"/>
        <v>0</v>
      </c>
      <c r="AT228" s="117"/>
      <c r="AV228" s="131">
        <v>81</v>
      </c>
      <c r="AW228" s="126" t="b">
        <f t="shared" si="50"/>
        <v>0</v>
      </c>
      <c r="AX228" s="131" t="str">
        <f>IF($AW228,MATCH(AV228,'05_DPS_Input'!$AJ$12:$AJ$111,0),"")</f>
        <v/>
      </c>
      <c r="AY228" s="131" t="str">
        <f t="shared" ref="AY228:AZ247" si="51">IF($AW228,LEFT($G228,AY$147*3-1),"")</f>
        <v/>
      </c>
      <c r="AZ228" s="131" t="str">
        <f t="shared" si="51"/>
        <v/>
      </c>
      <c r="BC228" s="21"/>
    </row>
    <row r="229" spans="1:55" ht="20.100000000000001" hidden="1" customHeight="1" x14ac:dyDescent="0.3">
      <c r="A229" s="148" t="str">
        <f t="shared" si="46"/>
        <v>H</v>
      </c>
      <c r="B229" s="156" t="b">
        <f t="shared" si="48"/>
        <v>0</v>
      </c>
      <c r="C229" s="188" t="s">
        <v>51</v>
      </c>
      <c r="G229" s="14" t="str">
        <f>IF($AW229,INDEX('05_DPS_Input'!H$12:H$111,$AX229),"")</f>
        <v/>
      </c>
      <c r="H229" s="14" t="str">
        <f>IF($AW229,INDEX('05_DPS_Input'!I$12:I$111,$AX229),"")</f>
        <v/>
      </c>
      <c r="I229" s="14" t="str">
        <f>IF($AW229,INDEX('05_DPS_Input'!M$12:M$111,$AX229),"")</f>
        <v/>
      </c>
      <c r="K229" s="117"/>
      <c r="L229" s="117"/>
      <c r="M229" s="117"/>
      <c r="N229" s="117"/>
      <c r="O229" s="117"/>
      <c r="P229" s="117"/>
      <c r="Q229" s="117"/>
      <c r="R229" s="117"/>
      <c r="S229" s="117"/>
      <c r="T229" s="117"/>
      <c r="U229" s="117"/>
      <c r="V229" s="117"/>
      <c r="W229" s="117"/>
      <c r="X229" s="117"/>
      <c r="Y229" s="117"/>
      <c r="Z229" s="117"/>
      <c r="AA229" s="117"/>
      <c r="AB229" s="117"/>
      <c r="AC229" s="117"/>
      <c r="AD229" s="117"/>
      <c r="AE229" s="117"/>
      <c r="AF229" s="117"/>
      <c r="AG229" s="117"/>
      <c r="AH229" s="117"/>
      <c r="AI229" s="117"/>
      <c r="AJ229" s="117"/>
      <c r="AK229" s="117"/>
      <c r="AL229" s="117"/>
      <c r="AM229" s="117"/>
      <c r="AN229" s="117"/>
      <c r="AP229" s="117"/>
      <c r="AR229" s="128">
        <f t="shared" si="49"/>
        <v>0</v>
      </c>
      <c r="AT229" s="117"/>
      <c r="AV229" s="131">
        <v>82</v>
      </c>
      <c r="AW229" s="126" t="b">
        <f t="shared" si="50"/>
        <v>0</v>
      </c>
      <c r="AX229" s="131" t="str">
        <f>IF($AW229,MATCH(AV229,'05_DPS_Input'!$AJ$12:$AJ$111,0),"")</f>
        <v/>
      </c>
      <c r="AY229" s="131" t="str">
        <f t="shared" si="51"/>
        <v/>
      </c>
      <c r="AZ229" s="131" t="str">
        <f t="shared" si="51"/>
        <v/>
      </c>
      <c r="BC229" s="21"/>
    </row>
    <row r="230" spans="1:55" ht="20.100000000000001" hidden="1" customHeight="1" x14ac:dyDescent="0.3">
      <c r="A230" s="148" t="str">
        <f t="shared" si="46"/>
        <v>H</v>
      </c>
      <c r="B230" s="156" t="b">
        <f t="shared" si="48"/>
        <v>0</v>
      </c>
      <c r="C230" s="188" t="s">
        <v>51</v>
      </c>
      <c r="G230" s="14" t="str">
        <f>IF($AW230,INDEX('05_DPS_Input'!H$12:H$111,$AX230),"")</f>
        <v/>
      </c>
      <c r="H230" s="14" t="str">
        <f>IF($AW230,INDEX('05_DPS_Input'!I$12:I$111,$AX230),"")</f>
        <v/>
      </c>
      <c r="I230" s="14" t="str">
        <f>IF($AW230,INDEX('05_DPS_Input'!M$12:M$111,$AX230),"")</f>
        <v/>
      </c>
      <c r="K230" s="117"/>
      <c r="L230" s="117"/>
      <c r="M230" s="117"/>
      <c r="N230" s="117"/>
      <c r="O230" s="117"/>
      <c r="P230" s="117"/>
      <c r="Q230" s="117"/>
      <c r="R230" s="117"/>
      <c r="S230" s="117"/>
      <c r="T230" s="117"/>
      <c r="U230" s="117"/>
      <c r="V230" s="117"/>
      <c r="W230" s="117"/>
      <c r="X230" s="117"/>
      <c r="Y230" s="117"/>
      <c r="Z230" s="117"/>
      <c r="AA230" s="117"/>
      <c r="AB230" s="117"/>
      <c r="AC230" s="117"/>
      <c r="AD230" s="117"/>
      <c r="AE230" s="117"/>
      <c r="AF230" s="117"/>
      <c r="AG230" s="117"/>
      <c r="AH230" s="117"/>
      <c r="AI230" s="117"/>
      <c r="AJ230" s="117"/>
      <c r="AK230" s="117"/>
      <c r="AL230" s="117"/>
      <c r="AM230" s="117"/>
      <c r="AN230" s="117"/>
      <c r="AP230" s="117"/>
      <c r="AR230" s="128">
        <f t="shared" si="49"/>
        <v>0</v>
      </c>
      <c r="AT230" s="117"/>
      <c r="AV230" s="131">
        <v>83</v>
      </c>
      <c r="AW230" s="126" t="b">
        <f t="shared" si="50"/>
        <v>0</v>
      </c>
      <c r="AX230" s="131" t="str">
        <f>IF($AW230,MATCH(AV230,'05_DPS_Input'!$AJ$12:$AJ$111,0),"")</f>
        <v/>
      </c>
      <c r="AY230" s="131" t="str">
        <f t="shared" si="51"/>
        <v/>
      </c>
      <c r="AZ230" s="131" t="str">
        <f t="shared" si="51"/>
        <v/>
      </c>
      <c r="BC230" s="21"/>
    </row>
    <row r="231" spans="1:55" ht="20.100000000000001" hidden="1" customHeight="1" x14ac:dyDescent="0.3">
      <c r="A231" s="148" t="str">
        <f t="shared" si="46"/>
        <v>H</v>
      </c>
      <c r="B231" s="156" t="b">
        <f t="shared" si="48"/>
        <v>0</v>
      </c>
      <c r="C231" s="188" t="s">
        <v>51</v>
      </c>
      <c r="G231" s="14" t="str">
        <f>IF($AW231,INDEX('05_DPS_Input'!H$12:H$111,$AX231),"")</f>
        <v/>
      </c>
      <c r="H231" s="14" t="str">
        <f>IF($AW231,INDEX('05_DPS_Input'!I$12:I$111,$AX231),"")</f>
        <v/>
      </c>
      <c r="I231" s="14" t="str">
        <f>IF($AW231,INDEX('05_DPS_Input'!M$12:M$111,$AX231),"")</f>
        <v/>
      </c>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c r="AG231" s="117"/>
      <c r="AH231" s="117"/>
      <c r="AI231" s="117"/>
      <c r="AJ231" s="117"/>
      <c r="AK231" s="117"/>
      <c r="AL231" s="117"/>
      <c r="AM231" s="117"/>
      <c r="AN231" s="117"/>
      <c r="AP231" s="117"/>
      <c r="AR231" s="128">
        <f t="shared" si="49"/>
        <v>0</v>
      </c>
      <c r="AT231" s="117"/>
      <c r="AV231" s="131">
        <v>84</v>
      </c>
      <c r="AW231" s="126" t="b">
        <f t="shared" si="50"/>
        <v>0</v>
      </c>
      <c r="AX231" s="131" t="str">
        <f>IF($AW231,MATCH(AV231,'05_DPS_Input'!$AJ$12:$AJ$111,0),"")</f>
        <v/>
      </c>
      <c r="AY231" s="131" t="str">
        <f t="shared" si="51"/>
        <v/>
      </c>
      <c r="AZ231" s="131" t="str">
        <f t="shared" si="51"/>
        <v/>
      </c>
      <c r="BC231" s="21"/>
    </row>
    <row r="232" spans="1:55" ht="20.100000000000001" hidden="1" customHeight="1" x14ac:dyDescent="0.3">
      <c r="A232" s="148" t="str">
        <f t="shared" si="46"/>
        <v>H</v>
      </c>
      <c r="B232" s="156" t="b">
        <f t="shared" si="48"/>
        <v>0</v>
      </c>
      <c r="C232" s="188" t="s">
        <v>51</v>
      </c>
      <c r="G232" s="14" t="str">
        <f>IF($AW232,INDEX('05_DPS_Input'!H$12:H$111,$AX232),"")</f>
        <v/>
      </c>
      <c r="H232" s="14" t="str">
        <f>IF($AW232,INDEX('05_DPS_Input'!I$12:I$111,$AX232),"")</f>
        <v/>
      </c>
      <c r="I232" s="14" t="str">
        <f>IF($AW232,INDEX('05_DPS_Input'!M$12:M$111,$AX232),"")</f>
        <v/>
      </c>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c r="AG232" s="117"/>
      <c r="AH232" s="117"/>
      <c r="AI232" s="117"/>
      <c r="AJ232" s="117"/>
      <c r="AK232" s="117"/>
      <c r="AL232" s="117"/>
      <c r="AM232" s="117"/>
      <c r="AN232" s="117"/>
      <c r="AP232" s="117"/>
      <c r="AR232" s="128">
        <f t="shared" si="49"/>
        <v>0</v>
      </c>
      <c r="AT232" s="117"/>
      <c r="AV232" s="131">
        <v>85</v>
      </c>
      <c r="AW232" s="126" t="b">
        <f t="shared" si="50"/>
        <v>0</v>
      </c>
      <c r="AX232" s="131" t="str">
        <f>IF($AW232,MATCH(AV232,'05_DPS_Input'!$AJ$12:$AJ$111,0),"")</f>
        <v/>
      </c>
      <c r="AY232" s="131" t="str">
        <f t="shared" si="51"/>
        <v/>
      </c>
      <c r="AZ232" s="131" t="str">
        <f t="shared" si="51"/>
        <v/>
      </c>
      <c r="BC232" s="21"/>
    </row>
    <row r="233" spans="1:55" ht="20.100000000000001" hidden="1" customHeight="1" x14ac:dyDescent="0.3">
      <c r="A233" s="148" t="str">
        <f t="shared" si="46"/>
        <v>H</v>
      </c>
      <c r="B233" s="156" t="b">
        <f t="shared" si="48"/>
        <v>0</v>
      </c>
      <c r="C233" s="188" t="s">
        <v>51</v>
      </c>
      <c r="G233" s="14" t="str">
        <f>IF($AW233,INDEX('05_DPS_Input'!H$12:H$111,$AX233),"")</f>
        <v/>
      </c>
      <c r="H233" s="14" t="str">
        <f>IF($AW233,INDEX('05_DPS_Input'!I$12:I$111,$AX233),"")</f>
        <v/>
      </c>
      <c r="I233" s="14" t="str">
        <f>IF($AW233,INDEX('05_DPS_Input'!M$12:M$111,$AX233),"")</f>
        <v/>
      </c>
      <c r="K233" s="117"/>
      <c r="L233" s="117"/>
      <c r="M233" s="117"/>
      <c r="N233" s="117"/>
      <c r="O233" s="117"/>
      <c r="P233" s="117"/>
      <c r="Q233" s="117"/>
      <c r="R233" s="117"/>
      <c r="S233" s="117"/>
      <c r="T233" s="117"/>
      <c r="U233" s="117"/>
      <c r="V233" s="117"/>
      <c r="W233" s="117"/>
      <c r="X233" s="117"/>
      <c r="Y233" s="117"/>
      <c r="Z233" s="117"/>
      <c r="AA233" s="117"/>
      <c r="AB233" s="117"/>
      <c r="AC233" s="117"/>
      <c r="AD233" s="117"/>
      <c r="AE233" s="117"/>
      <c r="AF233" s="117"/>
      <c r="AG233" s="117"/>
      <c r="AH233" s="117"/>
      <c r="AI233" s="117"/>
      <c r="AJ233" s="117"/>
      <c r="AK233" s="117"/>
      <c r="AL233" s="117"/>
      <c r="AM233" s="117"/>
      <c r="AN233" s="117"/>
      <c r="AP233" s="117"/>
      <c r="AR233" s="128">
        <f t="shared" si="49"/>
        <v>0</v>
      </c>
      <c r="AT233" s="117"/>
      <c r="AV233" s="131">
        <v>86</v>
      </c>
      <c r="AW233" s="126" t="b">
        <f t="shared" si="50"/>
        <v>0</v>
      </c>
      <c r="AX233" s="131" t="str">
        <f>IF($AW233,MATCH(AV233,'05_DPS_Input'!$AJ$12:$AJ$111,0),"")</f>
        <v/>
      </c>
      <c r="AY233" s="131" t="str">
        <f t="shared" si="51"/>
        <v/>
      </c>
      <c r="AZ233" s="131" t="str">
        <f t="shared" si="51"/>
        <v/>
      </c>
      <c r="BC233" s="21"/>
    </row>
    <row r="234" spans="1:55" ht="20.100000000000001" hidden="1" customHeight="1" x14ac:dyDescent="0.3">
      <c r="A234" s="148" t="str">
        <f t="shared" si="46"/>
        <v>H</v>
      </c>
      <c r="B234" s="156" t="b">
        <f t="shared" si="48"/>
        <v>0</v>
      </c>
      <c r="C234" s="188" t="s">
        <v>51</v>
      </c>
      <c r="G234" s="14" t="str">
        <f>IF($AW234,INDEX('05_DPS_Input'!H$12:H$111,$AX234),"")</f>
        <v/>
      </c>
      <c r="H234" s="14" t="str">
        <f>IF($AW234,INDEX('05_DPS_Input'!I$12:I$111,$AX234),"")</f>
        <v/>
      </c>
      <c r="I234" s="14" t="str">
        <f>IF($AW234,INDEX('05_DPS_Input'!M$12:M$111,$AX234),"")</f>
        <v/>
      </c>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c r="AG234" s="117"/>
      <c r="AH234" s="117"/>
      <c r="AI234" s="117"/>
      <c r="AJ234" s="117"/>
      <c r="AK234" s="117"/>
      <c r="AL234" s="117"/>
      <c r="AM234" s="117"/>
      <c r="AN234" s="117"/>
      <c r="AP234" s="117"/>
      <c r="AR234" s="128">
        <f t="shared" si="49"/>
        <v>0</v>
      </c>
      <c r="AT234" s="117"/>
      <c r="AV234" s="131">
        <v>87</v>
      </c>
      <c r="AW234" s="126" t="b">
        <f t="shared" si="50"/>
        <v>0</v>
      </c>
      <c r="AX234" s="131" t="str">
        <f>IF($AW234,MATCH(AV234,'05_DPS_Input'!$AJ$12:$AJ$111,0),"")</f>
        <v/>
      </c>
      <c r="AY234" s="131" t="str">
        <f t="shared" si="51"/>
        <v/>
      </c>
      <c r="AZ234" s="131" t="str">
        <f t="shared" si="51"/>
        <v/>
      </c>
      <c r="BC234" s="21"/>
    </row>
    <row r="235" spans="1:55" ht="20.100000000000001" hidden="1" customHeight="1" x14ac:dyDescent="0.3">
      <c r="A235" s="148" t="str">
        <f t="shared" si="46"/>
        <v>H</v>
      </c>
      <c r="B235" s="156" t="b">
        <f t="shared" si="48"/>
        <v>0</v>
      </c>
      <c r="C235" s="188" t="s">
        <v>51</v>
      </c>
      <c r="G235" s="14" t="str">
        <f>IF($AW235,INDEX('05_DPS_Input'!H$12:H$111,$AX235),"")</f>
        <v/>
      </c>
      <c r="H235" s="14" t="str">
        <f>IF($AW235,INDEX('05_DPS_Input'!I$12:I$111,$AX235),"")</f>
        <v/>
      </c>
      <c r="I235" s="14" t="str">
        <f>IF($AW235,INDEX('05_DPS_Input'!M$12:M$111,$AX235),"")</f>
        <v/>
      </c>
      <c r="K235" s="117"/>
      <c r="L235" s="117"/>
      <c r="M235" s="117"/>
      <c r="N235" s="117"/>
      <c r="O235" s="117"/>
      <c r="P235" s="117"/>
      <c r="Q235" s="117"/>
      <c r="R235" s="117"/>
      <c r="S235" s="117"/>
      <c r="T235" s="117"/>
      <c r="U235" s="117"/>
      <c r="V235" s="117"/>
      <c r="W235" s="117"/>
      <c r="X235" s="117"/>
      <c r="Y235" s="117"/>
      <c r="Z235" s="117"/>
      <c r="AA235" s="117"/>
      <c r="AB235" s="117"/>
      <c r="AC235" s="117"/>
      <c r="AD235" s="117"/>
      <c r="AE235" s="117"/>
      <c r="AF235" s="117"/>
      <c r="AG235" s="117"/>
      <c r="AH235" s="117"/>
      <c r="AI235" s="117"/>
      <c r="AJ235" s="117"/>
      <c r="AK235" s="117"/>
      <c r="AL235" s="117"/>
      <c r="AM235" s="117"/>
      <c r="AN235" s="117"/>
      <c r="AP235" s="117"/>
      <c r="AR235" s="128">
        <f t="shared" si="49"/>
        <v>0</v>
      </c>
      <c r="AT235" s="117"/>
      <c r="AV235" s="131">
        <v>88</v>
      </c>
      <c r="AW235" s="126" t="b">
        <f t="shared" si="50"/>
        <v>0</v>
      </c>
      <c r="AX235" s="131" t="str">
        <f>IF($AW235,MATCH(AV235,'05_DPS_Input'!$AJ$12:$AJ$111,0),"")</f>
        <v/>
      </c>
      <c r="AY235" s="131" t="str">
        <f t="shared" si="51"/>
        <v/>
      </c>
      <c r="AZ235" s="131" t="str">
        <f t="shared" si="51"/>
        <v/>
      </c>
      <c r="BC235" s="21"/>
    </row>
    <row r="236" spans="1:55" ht="20.100000000000001" hidden="1" customHeight="1" x14ac:dyDescent="0.3">
      <c r="A236" s="148" t="str">
        <f t="shared" si="46"/>
        <v>H</v>
      </c>
      <c r="B236" s="156" t="b">
        <f t="shared" si="48"/>
        <v>0</v>
      </c>
      <c r="C236" s="188" t="s">
        <v>51</v>
      </c>
      <c r="G236" s="14" t="str">
        <f>IF($AW236,INDEX('05_DPS_Input'!H$12:H$111,$AX236),"")</f>
        <v/>
      </c>
      <c r="H236" s="14" t="str">
        <f>IF($AW236,INDEX('05_DPS_Input'!I$12:I$111,$AX236),"")</f>
        <v/>
      </c>
      <c r="I236" s="14" t="str">
        <f>IF($AW236,INDEX('05_DPS_Input'!M$12:M$111,$AX236),"")</f>
        <v/>
      </c>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c r="AG236" s="117"/>
      <c r="AH236" s="117"/>
      <c r="AI236" s="117"/>
      <c r="AJ236" s="117"/>
      <c r="AK236" s="117"/>
      <c r="AL236" s="117"/>
      <c r="AM236" s="117"/>
      <c r="AN236" s="117"/>
      <c r="AP236" s="117"/>
      <c r="AR236" s="128">
        <f t="shared" si="49"/>
        <v>0</v>
      </c>
      <c r="AT236" s="117"/>
      <c r="AV236" s="131">
        <v>89</v>
      </c>
      <c r="AW236" s="126" t="b">
        <f t="shared" si="50"/>
        <v>0</v>
      </c>
      <c r="AX236" s="131" t="str">
        <f>IF($AW236,MATCH(AV236,'05_DPS_Input'!$AJ$12:$AJ$111,0),"")</f>
        <v/>
      </c>
      <c r="AY236" s="131" t="str">
        <f t="shared" si="51"/>
        <v/>
      </c>
      <c r="AZ236" s="131" t="str">
        <f t="shared" si="51"/>
        <v/>
      </c>
      <c r="BC236" s="21"/>
    </row>
    <row r="237" spans="1:55" ht="20.100000000000001" hidden="1" customHeight="1" x14ac:dyDescent="0.3">
      <c r="A237" s="148" t="str">
        <f t="shared" si="46"/>
        <v>H</v>
      </c>
      <c r="B237" s="156" t="b">
        <f t="shared" si="48"/>
        <v>0</v>
      </c>
      <c r="C237" s="188" t="s">
        <v>51</v>
      </c>
      <c r="G237" s="14" t="str">
        <f>IF($AW237,INDEX('05_DPS_Input'!H$12:H$111,$AX237),"")</f>
        <v/>
      </c>
      <c r="H237" s="14" t="str">
        <f>IF($AW237,INDEX('05_DPS_Input'!I$12:I$111,$AX237),"")</f>
        <v/>
      </c>
      <c r="I237" s="14" t="str">
        <f>IF($AW237,INDEX('05_DPS_Input'!M$12:M$111,$AX237),"")</f>
        <v/>
      </c>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H237" s="117"/>
      <c r="AI237" s="117"/>
      <c r="AJ237" s="117"/>
      <c r="AK237" s="117"/>
      <c r="AL237" s="117"/>
      <c r="AM237" s="117"/>
      <c r="AN237" s="117"/>
      <c r="AP237" s="117"/>
      <c r="AR237" s="128">
        <f t="shared" si="49"/>
        <v>0</v>
      </c>
      <c r="AT237" s="117"/>
      <c r="AV237" s="131">
        <v>90</v>
      </c>
      <c r="AW237" s="126" t="b">
        <f t="shared" si="50"/>
        <v>0</v>
      </c>
      <c r="AX237" s="131" t="str">
        <f>IF($AW237,MATCH(AV237,'05_DPS_Input'!$AJ$12:$AJ$111,0),"")</f>
        <v/>
      </c>
      <c r="AY237" s="131" t="str">
        <f t="shared" si="51"/>
        <v/>
      </c>
      <c r="AZ237" s="131" t="str">
        <f t="shared" si="51"/>
        <v/>
      </c>
      <c r="BC237" s="21"/>
    </row>
    <row r="238" spans="1:55" ht="20.100000000000001" hidden="1" customHeight="1" x14ac:dyDescent="0.3">
      <c r="A238" s="148" t="str">
        <f t="shared" si="46"/>
        <v>H</v>
      </c>
      <c r="B238" s="156" t="b">
        <f t="shared" si="48"/>
        <v>0</v>
      </c>
      <c r="C238" s="188" t="s">
        <v>51</v>
      </c>
      <c r="G238" s="14" t="str">
        <f>IF($AW238,INDEX('05_DPS_Input'!H$12:H$111,$AX238),"")</f>
        <v/>
      </c>
      <c r="H238" s="14" t="str">
        <f>IF($AW238,INDEX('05_DPS_Input'!I$12:I$111,$AX238),"")</f>
        <v/>
      </c>
      <c r="I238" s="14" t="str">
        <f>IF($AW238,INDEX('05_DPS_Input'!M$12:M$111,$AX238),"")</f>
        <v/>
      </c>
      <c r="K238" s="117"/>
      <c r="L238" s="117"/>
      <c r="M238" s="117"/>
      <c r="N238" s="117"/>
      <c r="O238" s="117"/>
      <c r="P238" s="117"/>
      <c r="Q238" s="117"/>
      <c r="R238" s="117"/>
      <c r="S238" s="117"/>
      <c r="T238" s="117"/>
      <c r="U238" s="117"/>
      <c r="V238" s="117"/>
      <c r="W238" s="117"/>
      <c r="X238" s="117"/>
      <c r="Y238" s="117"/>
      <c r="Z238" s="117"/>
      <c r="AA238" s="117"/>
      <c r="AB238" s="117"/>
      <c r="AC238" s="117"/>
      <c r="AD238" s="117"/>
      <c r="AE238" s="117"/>
      <c r="AF238" s="117"/>
      <c r="AG238" s="117"/>
      <c r="AH238" s="117"/>
      <c r="AI238" s="117"/>
      <c r="AJ238" s="117"/>
      <c r="AK238" s="117"/>
      <c r="AL238" s="117"/>
      <c r="AM238" s="117"/>
      <c r="AN238" s="117"/>
      <c r="AP238" s="117"/>
      <c r="AR238" s="128">
        <f t="shared" si="49"/>
        <v>0</v>
      </c>
      <c r="AT238" s="117"/>
      <c r="AV238" s="131">
        <v>91</v>
      </c>
      <c r="AW238" s="126" t="b">
        <f t="shared" si="50"/>
        <v>0</v>
      </c>
      <c r="AX238" s="131" t="str">
        <f>IF($AW238,MATCH(AV238,'05_DPS_Input'!$AJ$12:$AJ$111,0),"")</f>
        <v/>
      </c>
      <c r="AY238" s="131" t="str">
        <f t="shared" si="51"/>
        <v/>
      </c>
      <c r="AZ238" s="131" t="str">
        <f t="shared" si="51"/>
        <v/>
      </c>
      <c r="BC238" s="21"/>
    </row>
    <row r="239" spans="1:55" ht="20.100000000000001" hidden="1" customHeight="1" x14ac:dyDescent="0.3">
      <c r="A239" s="148" t="str">
        <f t="shared" si="46"/>
        <v>H</v>
      </c>
      <c r="B239" s="156" t="b">
        <f t="shared" si="48"/>
        <v>0</v>
      </c>
      <c r="C239" s="188" t="s">
        <v>51</v>
      </c>
      <c r="G239" s="14" t="str">
        <f>IF($AW239,INDEX('05_DPS_Input'!H$12:H$111,$AX239),"")</f>
        <v/>
      </c>
      <c r="H239" s="14" t="str">
        <f>IF($AW239,INDEX('05_DPS_Input'!I$12:I$111,$AX239),"")</f>
        <v/>
      </c>
      <c r="I239" s="14" t="str">
        <f>IF($AW239,INDEX('05_DPS_Input'!M$12:M$111,$AX239),"")</f>
        <v/>
      </c>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c r="AG239" s="117"/>
      <c r="AH239" s="117"/>
      <c r="AI239" s="117"/>
      <c r="AJ239" s="117"/>
      <c r="AK239" s="117"/>
      <c r="AL239" s="117"/>
      <c r="AM239" s="117"/>
      <c r="AN239" s="117"/>
      <c r="AP239" s="117"/>
      <c r="AR239" s="128">
        <f t="shared" si="49"/>
        <v>0</v>
      </c>
      <c r="AT239" s="117"/>
      <c r="AV239" s="131">
        <v>92</v>
      </c>
      <c r="AW239" s="126" t="b">
        <f t="shared" si="50"/>
        <v>0</v>
      </c>
      <c r="AX239" s="131" t="str">
        <f>IF($AW239,MATCH(AV239,'05_DPS_Input'!$AJ$12:$AJ$111,0),"")</f>
        <v/>
      </c>
      <c r="AY239" s="131" t="str">
        <f t="shared" si="51"/>
        <v/>
      </c>
      <c r="AZ239" s="131" t="str">
        <f t="shared" si="51"/>
        <v/>
      </c>
      <c r="BC239" s="21"/>
    </row>
    <row r="240" spans="1:55" ht="20.100000000000001" hidden="1" customHeight="1" x14ac:dyDescent="0.3">
      <c r="A240" s="148" t="str">
        <f t="shared" si="46"/>
        <v>H</v>
      </c>
      <c r="B240" s="156" t="b">
        <f t="shared" si="48"/>
        <v>0</v>
      </c>
      <c r="C240" s="188" t="s">
        <v>51</v>
      </c>
      <c r="G240" s="14" t="str">
        <f>IF($AW240,INDEX('05_DPS_Input'!H$12:H$111,$AX240),"")</f>
        <v/>
      </c>
      <c r="H240" s="14" t="str">
        <f>IF($AW240,INDEX('05_DPS_Input'!I$12:I$111,$AX240),"")</f>
        <v/>
      </c>
      <c r="I240" s="14" t="str">
        <f>IF($AW240,INDEX('05_DPS_Input'!M$12:M$111,$AX240),"")</f>
        <v/>
      </c>
      <c r="K240" s="117"/>
      <c r="L240" s="117"/>
      <c r="M240" s="117"/>
      <c r="N240" s="117"/>
      <c r="O240" s="117"/>
      <c r="P240" s="117"/>
      <c r="Q240" s="117"/>
      <c r="R240" s="117"/>
      <c r="S240" s="117"/>
      <c r="T240" s="117"/>
      <c r="U240" s="117"/>
      <c r="V240" s="117"/>
      <c r="W240" s="117"/>
      <c r="X240" s="117"/>
      <c r="Y240" s="117"/>
      <c r="Z240" s="117"/>
      <c r="AA240" s="117"/>
      <c r="AB240" s="117"/>
      <c r="AC240" s="117"/>
      <c r="AD240" s="117"/>
      <c r="AE240" s="117"/>
      <c r="AF240" s="117"/>
      <c r="AG240" s="117"/>
      <c r="AH240" s="117"/>
      <c r="AI240" s="117"/>
      <c r="AJ240" s="117"/>
      <c r="AK240" s="117"/>
      <c r="AL240" s="117"/>
      <c r="AM240" s="117"/>
      <c r="AN240" s="117"/>
      <c r="AP240" s="117"/>
      <c r="AR240" s="128">
        <f t="shared" si="49"/>
        <v>0</v>
      </c>
      <c r="AT240" s="117"/>
      <c r="AV240" s="131">
        <v>93</v>
      </c>
      <c r="AW240" s="126" t="b">
        <f t="shared" si="50"/>
        <v>0</v>
      </c>
      <c r="AX240" s="131" t="str">
        <f>IF($AW240,MATCH(AV240,'05_DPS_Input'!$AJ$12:$AJ$111,0),"")</f>
        <v/>
      </c>
      <c r="AY240" s="131" t="str">
        <f t="shared" si="51"/>
        <v/>
      </c>
      <c r="AZ240" s="131" t="str">
        <f t="shared" si="51"/>
        <v/>
      </c>
      <c r="BC240" s="21"/>
    </row>
    <row r="241" spans="1:55" ht="20.100000000000001" hidden="1" customHeight="1" x14ac:dyDescent="0.3">
      <c r="A241" s="148" t="str">
        <f t="shared" si="46"/>
        <v>H</v>
      </c>
      <c r="B241" s="156" t="b">
        <f t="shared" si="48"/>
        <v>0</v>
      </c>
      <c r="C241" s="188" t="s">
        <v>51</v>
      </c>
      <c r="G241" s="14" t="str">
        <f>IF($AW241,INDEX('05_DPS_Input'!H$12:H$111,$AX241),"")</f>
        <v/>
      </c>
      <c r="H241" s="14" t="str">
        <f>IF($AW241,INDEX('05_DPS_Input'!I$12:I$111,$AX241),"")</f>
        <v/>
      </c>
      <c r="I241" s="14" t="str">
        <f>IF($AW241,INDEX('05_DPS_Input'!M$12:M$111,$AX241),"")</f>
        <v/>
      </c>
      <c r="K241" s="117"/>
      <c r="L241" s="117"/>
      <c r="M241" s="117"/>
      <c r="N241" s="117"/>
      <c r="O241" s="117"/>
      <c r="P241" s="117"/>
      <c r="Q241" s="117"/>
      <c r="R241" s="117"/>
      <c r="S241" s="117"/>
      <c r="T241" s="117"/>
      <c r="U241" s="117"/>
      <c r="V241" s="117"/>
      <c r="W241" s="117"/>
      <c r="X241" s="117"/>
      <c r="Y241" s="117"/>
      <c r="Z241" s="117"/>
      <c r="AA241" s="117"/>
      <c r="AB241" s="117"/>
      <c r="AC241" s="117"/>
      <c r="AD241" s="117"/>
      <c r="AE241" s="117"/>
      <c r="AF241" s="117"/>
      <c r="AG241" s="117"/>
      <c r="AH241" s="117"/>
      <c r="AI241" s="117"/>
      <c r="AJ241" s="117"/>
      <c r="AK241" s="117"/>
      <c r="AL241" s="117"/>
      <c r="AM241" s="117"/>
      <c r="AN241" s="117"/>
      <c r="AP241" s="117"/>
      <c r="AR241" s="128">
        <f t="shared" si="49"/>
        <v>0</v>
      </c>
      <c r="AT241" s="117"/>
      <c r="AV241" s="131">
        <v>94</v>
      </c>
      <c r="AW241" s="126" t="b">
        <f t="shared" si="50"/>
        <v>0</v>
      </c>
      <c r="AX241" s="131" t="str">
        <f>IF($AW241,MATCH(AV241,'05_DPS_Input'!$AJ$12:$AJ$111,0),"")</f>
        <v/>
      </c>
      <c r="AY241" s="131" t="str">
        <f t="shared" si="51"/>
        <v/>
      </c>
      <c r="AZ241" s="131" t="str">
        <f t="shared" si="51"/>
        <v/>
      </c>
      <c r="BC241" s="21"/>
    </row>
    <row r="242" spans="1:55" ht="20.100000000000001" hidden="1" customHeight="1" x14ac:dyDescent="0.3">
      <c r="A242" s="148" t="str">
        <f t="shared" si="46"/>
        <v>H</v>
      </c>
      <c r="B242" s="156" t="b">
        <f t="shared" si="48"/>
        <v>0</v>
      </c>
      <c r="C242" s="188" t="s">
        <v>51</v>
      </c>
      <c r="G242" s="14" t="str">
        <f>IF($AW242,INDEX('05_DPS_Input'!H$12:H$111,$AX242),"")</f>
        <v/>
      </c>
      <c r="H242" s="14" t="str">
        <f>IF($AW242,INDEX('05_DPS_Input'!I$12:I$111,$AX242),"")</f>
        <v/>
      </c>
      <c r="I242" s="14" t="str">
        <f>IF($AW242,INDEX('05_DPS_Input'!M$12:M$111,$AX242),"")</f>
        <v/>
      </c>
      <c r="K242" s="117"/>
      <c r="L242" s="117"/>
      <c r="M242" s="117"/>
      <c r="N242" s="117"/>
      <c r="O242" s="117"/>
      <c r="P242" s="117"/>
      <c r="Q242" s="117"/>
      <c r="R242" s="117"/>
      <c r="S242" s="117"/>
      <c r="T242" s="117"/>
      <c r="U242" s="117"/>
      <c r="V242" s="117"/>
      <c r="W242" s="117"/>
      <c r="X242" s="117"/>
      <c r="Y242" s="117"/>
      <c r="Z242" s="117"/>
      <c r="AA242" s="117"/>
      <c r="AB242" s="117"/>
      <c r="AC242" s="117"/>
      <c r="AD242" s="117"/>
      <c r="AE242" s="117"/>
      <c r="AF242" s="117"/>
      <c r="AG242" s="117"/>
      <c r="AH242" s="117"/>
      <c r="AI242" s="117"/>
      <c r="AJ242" s="117"/>
      <c r="AK242" s="117"/>
      <c r="AL242" s="117"/>
      <c r="AM242" s="117"/>
      <c r="AN242" s="117"/>
      <c r="AP242" s="117"/>
      <c r="AR242" s="128">
        <f t="shared" si="49"/>
        <v>0</v>
      </c>
      <c r="AT242" s="117"/>
      <c r="AV242" s="131">
        <v>95</v>
      </c>
      <c r="AW242" s="126" t="b">
        <f t="shared" si="50"/>
        <v>0</v>
      </c>
      <c r="AX242" s="131" t="str">
        <f>IF($AW242,MATCH(AV242,'05_DPS_Input'!$AJ$12:$AJ$111,0),"")</f>
        <v/>
      </c>
      <c r="AY242" s="131" t="str">
        <f t="shared" si="51"/>
        <v/>
      </c>
      <c r="AZ242" s="131" t="str">
        <f t="shared" si="51"/>
        <v/>
      </c>
      <c r="BC242" s="21"/>
    </row>
    <row r="243" spans="1:55" ht="20.100000000000001" hidden="1" customHeight="1" x14ac:dyDescent="0.3">
      <c r="A243" s="148" t="str">
        <f t="shared" si="46"/>
        <v>H</v>
      </c>
      <c r="B243" s="156" t="b">
        <f t="shared" si="48"/>
        <v>0</v>
      </c>
      <c r="C243" s="188" t="s">
        <v>51</v>
      </c>
      <c r="G243" s="14" t="str">
        <f>IF($AW243,INDEX('05_DPS_Input'!H$12:H$111,$AX243),"")</f>
        <v/>
      </c>
      <c r="H243" s="14" t="str">
        <f>IF($AW243,INDEX('05_DPS_Input'!I$12:I$111,$AX243),"")</f>
        <v/>
      </c>
      <c r="I243" s="14" t="str">
        <f>IF($AW243,INDEX('05_DPS_Input'!M$12:M$111,$AX243),"")</f>
        <v/>
      </c>
      <c r="K243" s="117"/>
      <c r="L243" s="117"/>
      <c r="M243" s="117"/>
      <c r="N243" s="117"/>
      <c r="O243" s="117"/>
      <c r="P243" s="117"/>
      <c r="Q243" s="117"/>
      <c r="R243" s="117"/>
      <c r="S243" s="117"/>
      <c r="T243" s="117"/>
      <c r="U243" s="117"/>
      <c r="V243" s="117"/>
      <c r="W243" s="117"/>
      <c r="X243" s="117"/>
      <c r="Y243" s="117"/>
      <c r="Z243" s="117"/>
      <c r="AA243" s="117"/>
      <c r="AB243" s="117"/>
      <c r="AC243" s="117"/>
      <c r="AD243" s="117"/>
      <c r="AE243" s="117"/>
      <c r="AF243" s="117"/>
      <c r="AG243" s="117"/>
      <c r="AH243" s="117"/>
      <c r="AI243" s="117"/>
      <c r="AJ243" s="117"/>
      <c r="AK243" s="117"/>
      <c r="AL243" s="117"/>
      <c r="AM243" s="117"/>
      <c r="AN243" s="117"/>
      <c r="AP243" s="117"/>
      <c r="AR243" s="128">
        <f t="shared" si="49"/>
        <v>0</v>
      </c>
      <c r="AT243" s="117"/>
      <c r="AV243" s="131">
        <v>96</v>
      </c>
      <c r="AW243" s="126" t="b">
        <f t="shared" si="50"/>
        <v>0</v>
      </c>
      <c r="AX243" s="131" t="str">
        <f>IF($AW243,MATCH(AV243,'05_DPS_Input'!$AJ$12:$AJ$111,0),"")</f>
        <v/>
      </c>
      <c r="AY243" s="131" t="str">
        <f t="shared" si="51"/>
        <v/>
      </c>
      <c r="AZ243" s="131" t="str">
        <f t="shared" si="51"/>
        <v/>
      </c>
      <c r="BC243" s="21"/>
    </row>
    <row r="244" spans="1:55" ht="20.100000000000001" hidden="1" customHeight="1" x14ac:dyDescent="0.3">
      <c r="A244" s="148" t="str">
        <f t="shared" si="46"/>
        <v>H</v>
      </c>
      <c r="B244" s="156" t="b">
        <f t="shared" si="48"/>
        <v>0</v>
      </c>
      <c r="C244" s="188" t="s">
        <v>51</v>
      </c>
      <c r="G244" s="14" t="str">
        <f>IF($AW244,INDEX('05_DPS_Input'!H$12:H$111,$AX244),"")</f>
        <v/>
      </c>
      <c r="H244" s="14" t="str">
        <f>IF($AW244,INDEX('05_DPS_Input'!I$12:I$111,$AX244),"")</f>
        <v/>
      </c>
      <c r="I244" s="14" t="str">
        <f>IF($AW244,INDEX('05_DPS_Input'!M$12:M$111,$AX244),"")</f>
        <v/>
      </c>
      <c r="K244" s="117"/>
      <c r="L244" s="117"/>
      <c r="M244" s="117"/>
      <c r="N244" s="117"/>
      <c r="O244" s="117"/>
      <c r="P244" s="117"/>
      <c r="Q244" s="117"/>
      <c r="R244" s="117"/>
      <c r="S244" s="117"/>
      <c r="T244" s="117"/>
      <c r="U244" s="117"/>
      <c r="V244" s="117"/>
      <c r="W244" s="117"/>
      <c r="X244" s="117"/>
      <c r="Y244" s="117"/>
      <c r="Z244" s="117"/>
      <c r="AA244" s="117"/>
      <c r="AB244" s="117"/>
      <c r="AC244" s="117"/>
      <c r="AD244" s="117"/>
      <c r="AE244" s="117"/>
      <c r="AF244" s="117"/>
      <c r="AG244" s="117"/>
      <c r="AH244" s="117"/>
      <c r="AI244" s="117"/>
      <c r="AJ244" s="117"/>
      <c r="AK244" s="117"/>
      <c r="AL244" s="117"/>
      <c r="AM244" s="117"/>
      <c r="AN244" s="117"/>
      <c r="AP244" s="117"/>
      <c r="AR244" s="128">
        <f t="shared" si="49"/>
        <v>0</v>
      </c>
      <c r="AT244" s="117"/>
      <c r="AV244" s="131">
        <v>97</v>
      </c>
      <c r="AW244" s="126" t="b">
        <f>AV244&lt;=DPSinput_CountInp</f>
        <v>0</v>
      </c>
      <c r="AX244" s="131" t="str">
        <f>IF($AW244,MATCH(AV244,'05_DPS_Input'!$AJ$12:$AJ$111,0),"")</f>
        <v/>
      </c>
      <c r="AY244" s="131" t="str">
        <f t="shared" si="51"/>
        <v/>
      </c>
      <c r="AZ244" s="131" t="str">
        <f t="shared" si="51"/>
        <v/>
      </c>
      <c r="BC244" s="21"/>
    </row>
    <row r="245" spans="1:55" ht="20.100000000000001" hidden="1" customHeight="1" x14ac:dyDescent="0.3">
      <c r="A245" s="148" t="str">
        <f t="shared" si="46"/>
        <v>H</v>
      </c>
      <c r="B245" s="156" t="b">
        <f t="shared" si="48"/>
        <v>0</v>
      </c>
      <c r="C245" s="188" t="s">
        <v>51</v>
      </c>
      <c r="G245" s="14" t="str">
        <f>IF($AW245,INDEX('05_DPS_Input'!H$12:H$111,$AX245),"")</f>
        <v/>
      </c>
      <c r="H245" s="14" t="str">
        <f>IF($AW245,INDEX('05_DPS_Input'!I$12:I$111,$AX245),"")</f>
        <v/>
      </c>
      <c r="I245" s="14" t="str">
        <f>IF($AW245,INDEX('05_DPS_Input'!M$12:M$111,$AX245),"")</f>
        <v/>
      </c>
      <c r="K245" s="117"/>
      <c r="L245" s="117"/>
      <c r="M245" s="117"/>
      <c r="N245" s="117"/>
      <c r="O245" s="117"/>
      <c r="P245" s="117"/>
      <c r="Q245" s="117"/>
      <c r="R245" s="117"/>
      <c r="S245" s="117"/>
      <c r="T245" s="117"/>
      <c r="U245" s="117"/>
      <c r="V245" s="117"/>
      <c r="W245" s="117"/>
      <c r="X245" s="117"/>
      <c r="Y245" s="117"/>
      <c r="Z245" s="117"/>
      <c r="AA245" s="117"/>
      <c r="AB245" s="117"/>
      <c r="AC245" s="117"/>
      <c r="AD245" s="117"/>
      <c r="AE245" s="117"/>
      <c r="AF245" s="117"/>
      <c r="AG245" s="117"/>
      <c r="AH245" s="117"/>
      <c r="AI245" s="117"/>
      <c r="AJ245" s="117"/>
      <c r="AK245" s="117"/>
      <c r="AL245" s="117"/>
      <c r="AM245" s="117"/>
      <c r="AN245" s="117"/>
      <c r="AP245" s="117"/>
      <c r="AR245" s="128">
        <f t="shared" si="49"/>
        <v>0</v>
      </c>
      <c r="AT245" s="117"/>
      <c r="AV245" s="131">
        <v>98</v>
      </c>
      <c r="AW245" s="126" t="b">
        <f>AV245&lt;=DPSinput_CountInp</f>
        <v>0</v>
      </c>
      <c r="AX245" s="131" t="str">
        <f>IF($AW245,MATCH(AV245,'05_DPS_Input'!$AJ$12:$AJ$111,0),"")</f>
        <v/>
      </c>
      <c r="AY245" s="131" t="str">
        <f t="shared" si="51"/>
        <v/>
      </c>
      <c r="AZ245" s="131" t="str">
        <f t="shared" si="51"/>
        <v/>
      </c>
      <c r="BC245" s="21"/>
    </row>
    <row r="246" spans="1:55" ht="20.100000000000001" hidden="1" customHeight="1" x14ac:dyDescent="0.3">
      <c r="A246" s="148" t="str">
        <f t="shared" si="46"/>
        <v>H</v>
      </c>
      <c r="B246" s="156" t="b">
        <f t="shared" si="48"/>
        <v>0</v>
      </c>
      <c r="C246" s="188" t="s">
        <v>51</v>
      </c>
      <c r="G246" s="14" t="str">
        <f>IF($AW246,INDEX('05_DPS_Input'!H$12:H$111,$AX246),"")</f>
        <v/>
      </c>
      <c r="H246" s="14" t="str">
        <f>IF($AW246,INDEX('05_DPS_Input'!I$12:I$111,$AX246),"")</f>
        <v/>
      </c>
      <c r="I246" s="14" t="str">
        <f>IF($AW246,INDEX('05_DPS_Input'!M$12:M$111,$AX246),"")</f>
        <v/>
      </c>
      <c r="K246" s="117"/>
      <c r="L246" s="117"/>
      <c r="M246" s="117"/>
      <c r="N246" s="117"/>
      <c r="O246" s="117"/>
      <c r="P246" s="117"/>
      <c r="Q246" s="117"/>
      <c r="R246" s="117"/>
      <c r="S246" s="117"/>
      <c r="T246" s="117"/>
      <c r="U246" s="117"/>
      <c r="V246" s="117"/>
      <c r="W246" s="117"/>
      <c r="X246" s="117"/>
      <c r="Y246" s="117"/>
      <c r="Z246" s="117"/>
      <c r="AA246" s="117"/>
      <c r="AB246" s="117"/>
      <c r="AC246" s="117"/>
      <c r="AD246" s="117"/>
      <c r="AE246" s="117"/>
      <c r="AF246" s="117"/>
      <c r="AG246" s="117"/>
      <c r="AH246" s="117"/>
      <c r="AI246" s="117"/>
      <c r="AJ246" s="117"/>
      <c r="AK246" s="117"/>
      <c r="AL246" s="117"/>
      <c r="AM246" s="117"/>
      <c r="AN246" s="117"/>
      <c r="AP246" s="117"/>
      <c r="AR246" s="128">
        <f t="shared" si="49"/>
        <v>0</v>
      </c>
      <c r="AT246" s="117"/>
      <c r="AV246" s="131">
        <v>99</v>
      </c>
      <c r="AW246" s="126" t="b">
        <f>AV246&lt;=DPSinput_CountInp</f>
        <v>0</v>
      </c>
      <c r="AX246" s="131" t="str">
        <f>IF($AW246,MATCH(AV246,'05_DPS_Input'!$AJ$12:$AJ$111,0),"")</f>
        <v/>
      </c>
      <c r="AY246" s="131" t="str">
        <f t="shared" si="51"/>
        <v/>
      </c>
      <c r="AZ246" s="131" t="str">
        <f t="shared" si="51"/>
        <v/>
      </c>
      <c r="BC246" s="21"/>
    </row>
    <row r="247" spans="1:55" ht="20.100000000000001" hidden="1" customHeight="1" x14ac:dyDescent="0.3">
      <c r="A247" s="148" t="str">
        <f t="shared" si="46"/>
        <v>H</v>
      </c>
      <c r="B247" s="156" t="b">
        <f t="shared" si="48"/>
        <v>0</v>
      </c>
      <c r="C247" s="188" t="s">
        <v>51</v>
      </c>
      <c r="G247" s="14" t="str">
        <f>IF($AW247,INDEX('05_DPS_Input'!H$12:H$111,$AX247),"")</f>
        <v/>
      </c>
      <c r="H247" s="14" t="str">
        <f>IF($AW247,INDEX('05_DPS_Input'!I$12:I$111,$AX247),"")</f>
        <v/>
      </c>
      <c r="I247" s="14" t="str">
        <f>IF($AW247,INDEX('05_DPS_Input'!M$12:M$111,$AX247),"")</f>
        <v/>
      </c>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c r="AG247" s="117"/>
      <c r="AH247" s="117"/>
      <c r="AI247" s="117"/>
      <c r="AJ247" s="117"/>
      <c r="AK247" s="117"/>
      <c r="AL247" s="117"/>
      <c r="AM247" s="117"/>
      <c r="AN247" s="117"/>
      <c r="AP247" s="117"/>
      <c r="AR247" s="128">
        <f t="shared" si="49"/>
        <v>0</v>
      </c>
      <c r="AT247" s="117"/>
      <c r="AV247" s="131">
        <v>100</v>
      </c>
      <c r="AW247" s="126" t="b">
        <f>AV247&lt;=DPSinput_CountInp</f>
        <v>0</v>
      </c>
      <c r="AX247" s="131" t="str">
        <f>IF($AW247,MATCH(AV247,'05_DPS_Input'!$AJ$12:$AJ$111,0),"")</f>
        <v/>
      </c>
      <c r="AY247" s="131" t="str">
        <f t="shared" si="51"/>
        <v/>
      </c>
      <c r="AZ247" s="131" t="str">
        <f t="shared" si="51"/>
        <v/>
      </c>
      <c r="BC247" s="21"/>
    </row>
    <row r="248" spans="1:55" ht="20.100000000000001" customHeight="1" x14ac:dyDescent="0.3">
      <c r="A248" s="148" t="str">
        <f t="shared" si="46"/>
        <v/>
      </c>
      <c r="B248" s="135" t="b">
        <v>1</v>
      </c>
      <c r="C248" s="188" t="s">
        <v>51</v>
      </c>
      <c r="H248" s="132"/>
      <c r="BC248" s="21"/>
    </row>
    <row r="249" spans="1:55" ht="20.100000000000001" customHeight="1" x14ac:dyDescent="0.3">
      <c r="A249" s="148" t="str">
        <f t="shared" si="46"/>
        <v/>
      </c>
      <c r="B249" s="135" t="b">
        <v>1</v>
      </c>
      <c r="C249" s="188" t="s">
        <v>51</v>
      </c>
      <c r="G249" s="348" t="s">
        <v>453</v>
      </c>
      <c r="H249" s="348"/>
      <c r="I249" s="348"/>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C249" s="21"/>
    </row>
    <row r="250" spans="1:55" ht="30" customHeight="1" x14ac:dyDescent="0.3">
      <c r="A250" s="148" t="str">
        <f t="shared" si="46"/>
        <v/>
      </c>
      <c r="B250" s="135" t="b">
        <v>1</v>
      </c>
      <c r="C250" s="188" t="s">
        <v>51</v>
      </c>
      <c r="G250" s="326" t="s">
        <v>452</v>
      </c>
      <c r="H250" s="326"/>
      <c r="I250" s="326"/>
      <c r="J250" s="326"/>
      <c r="K250" s="326"/>
      <c r="L250" s="326"/>
      <c r="M250" s="326"/>
      <c r="N250" s="326"/>
      <c r="O250" s="326"/>
      <c r="P250" s="326"/>
      <c r="Q250" s="326"/>
      <c r="R250" s="326"/>
      <c r="S250" s="326"/>
      <c r="T250" s="326"/>
      <c r="U250" s="326"/>
      <c r="V250" s="326"/>
      <c r="W250" s="326"/>
      <c r="X250" s="326"/>
      <c r="Y250" s="326"/>
      <c r="Z250" s="326"/>
      <c r="AA250" s="326"/>
      <c r="AB250" s="326"/>
      <c r="AC250" s="326"/>
      <c r="AD250" s="326"/>
      <c r="AE250" s="326"/>
      <c r="AF250" s="326"/>
      <c r="AG250" s="326"/>
      <c r="AH250" s="326"/>
      <c r="AI250" s="326"/>
      <c r="AJ250" s="326"/>
      <c r="AK250" s="326"/>
      <c r="AL250" s="326"/>
      <c r="AM250" s="326"/>
      <c r="AN250" s="326"/>
      <c r="AO250" s="326"/>
      <c r="AP250" s="326"/>
      <c r="AQ250" s="326"/>
      <c r="AR250" s="326"/>
      <c r="AS250" s="326"/>
      <c r="AT250" s="326"/>
      <c r="AU250" s="136"/>
      <c r="AV250" s="136"/>
      <c r="AW250" s="136"/>
      <c r="AX250" s="136"/>
      <c r="AY250" s="136"/>
      <c r="AZ250" s="136"/>
      <c r="BC250" s="21"/>
    </row>
    <row r="251" spans="1:55" ht="20.100000000000001" customHeight="1" thickBot="1" x14ac:dyDescent="0.35">
      <c r="A251" s="148" t="str">
        <f t="shared" si="46"/>
        <v/>
      </c>
      <c r="B251" s="147" t="b">
        <v>1</v>
      </c>
      <c r="C251" s="188" t="s">
        <v>51</v>
      </c>
      <c r="H251" s="132"/>
      <c r="BC251" s="21"/>
    </row>
    <row r="252" spans="1:55" ht="24.9" customHeight="1" thickBot="1" x14ac:dyDescent="0.35">
      <c r="A252" s="149" t="str">
        <f t="shared" si="46"/>
        <v/>
      </c>
      <c r="B252" s="147" t="b">
        <v>1</v>
      </c>
      <c r="C252" s="188" t="s">
        <v>388</v>
      </c>
      <c r="F252" s="6" t="s">
        <v>380</v>
      </c>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C252" s="21"/>
    </row>
    <row r="253" spans="1:55" ht="9.9" customHeight="1" x14ac:dyDescent="0.3">
      <c r="A253" s="149" t="str">
        <f t="shared" si="46"/>
        <v/>
      </c>
      <c r="B253" s="147" t="b">
        <v>1</v>
      </c>
      <c r="C253" s="188" t="s">
        <v>388</v>
      </c>
      <c r="H253" s="132"/>
      <c r="BC253" s="21"/>
    </row>
    <row r="254" spans="1:55" ht="20.100000000000001" customHeight="1" x14ac:dyDescent="0.3">
      <c r="A254" s="149" t="str">
        <f t="shared" si="46"/>
        <v/>
      </c>
      <c r="B254" s="147" t="b">
        <v>1</v>
      </c>
      <c r="C254" s="188" t="s">
        <v>388</v>
      </c>
      <c r="G254" s="27">
        <v>0</v>
      </c>
      <c r="H254" s="130" t="s">
        <v>375</v>
      </c>
      <c r="K254" s="129">
        <f t="shared" ref="K254:AN254" si="52">SUM(K255:K294)</f>
        <v>0</v>
      </c>
      <c r="L254" s="129">
        <f t="shared" si="52"/>
        <v>0</v>
      </c>
      <c r="M254" s="129">
        <f t="shared" si="52"/>
        <v>0</v>
      </c>
      <c r="N254" s="129">
        <f t="shared" si="52"/>
        <v>0</v>
      </c>
      <c r="O254" s="129">
        <f t="shared" si="52"/>
        <v>0</v>
      </c>
      <c r="P254" s="129">
        <f t="shared" si="52"/>
        <v>0</v>
      </c>
      <c r="Q254" s="129">
        <f t="shared" si="52"/>
        <v>0</v>
      </c>
      <c r="R254" s="129">
        <f t="shared" si="52"/>
        <v>0</v>
      </c>
      <c r="S254" s="129">
        <f t="shared" si="52"/>
        <v>0</v>
      </c>
      <c r="T254" s="129">
        <f t="shared" si="52"/>
        <v>0</v>
      </c>
      <c r="U254" s="129">
        <f t="shared" si="52"/>
        <v>0</v>
      </c>
      <c r="V254" s="129">
        <f t="shared" si="52"/>
        <v>0</v>
      </c>
      <c r="W254" s="129">
        <f t="shared" si="52"/>
        <v>0</v>
      </c>
      <c r="X254" s="129">
        <f t="shared" si="52"/>
        <v>0</v>
      </c>
      <c r="Y254" s="129">
        <f t="shared" si="52"/>
        <v>0</v>
      </c>
      <c r="Z254" s="129">
        <f t="shared" si="52"/>
        <v>0</v>
      </c>
      <c r="AA254" s="129">
        <f t="shared" si="52"/>
        <v>0</v>
      </c>
      <c r="AB254" s="129">
        <f t="shared" si="52"/>
        <v>0</v>
      </c>
      <c r="AC254" s="129">
        <f t="shared" si="52"/>
        <v>0</v>
      </c>
      <c r="AD254" s="129">
        <f t="shared" si="52"/>
        <v>0</v>
      </c>
      <c r="AE254" s="129">
        <f t="shared" si="52"/>
        <v>0</v>
      </c>
      <c r="AF254" s="129">
        <f t="shared" si="52"/>
        <v>0</v>
      </c>
      <c r="AG254" s="129">
        <f t="shared" si="52"/>
        <v>0</v>
      </c>
      <c r="AH254" s="129">
        <f t="shared" si="52"/>
        <v>0</v>
      </c>
      <c r="AI254" s="129">
        <f t="shared" si="52"/>
        <v>0</v>
      </c>
      <c r="AJ254" s="129">
        <f t="shared" si="52"/>
        <v>0</v>
      </c>
      <c r="AK254" s="129">
        <f t="shared" si="52"/>
        <v>0</v>
      </c>
      <c r="AL254" s="129">
        <f t="shared" si="52"/>
        <v>0</v>
      </c>
      <c r="AM254" s="129">
        <f t="shared" si="52"/>
        <v>0</v>
      </c>
      <c r="AN254" s="129">
        <f t="shared" si="52"/>
        <v>0</v>
      </c>
      <c r="AP254" s="129">
        <f>SUM(AP255:AP294)</f>
        <v>0</v>
      </c>
      <c r="AR254" s="129">
        <f>SUM(AR255:AR294)</f>
        <v>0</v>
      </c>
      <c r="BC254" s="21"/>
    </row>
    <row r="255" spans="1:55" ht="20.100000000000001" customHeight="1" x14ac:dyDescent="0.3">
      <c r="A255" s="149" t="str">
        <f t="shared" si="46"/>
        <v/>
      </c>
      <c r="B255" s="147" t="b">
        <v>1</v>
      </c>
      <c r="C255" s="188" t="s">
        <v>388</v>
      </c>
      <c r="G255" s="27">
        <v>1</v>
      </c>
      <c r="H255" s="26" t="str">
        <f t="array" ref="H255:H294">IF(SuppRepStruc_List="","",SuppRepStruc_List)</f>
        <v>Supplier breakdown line 1</v>
      </c>
      <c r="K255" s="117"/>
      <c r="L255" s="117"/>
      <c r="M255" s="117"/>
      <c r="N255" s="117"/>
      <c r="O255" s="117"/>
      <c r="P255" s="117"/>
      <c r="Q255" s="117"/>
      <c r="R255" s="117"/>
      <c r="S255" s="117"/>
      <c r="T255" s="117"/>
      <c r="U255" s="117"/>
      <c r="V255" s="117"/>
      <c r="W255" s="117"/>
      <c r="X255" s="117"/>
      <c r="Y255" s="117"/>
      <c r="Z255" s="117"/>
      <c r="AA255" s="117"/>
      <c r="AB255" s="117"/>
      <c r="AC255" s="117"/>
      <c r="AD255" s="117"/>
      <c r="AE255" s="117"/>
      <c r="AF255" s="117"/>
      <c r="AG255" s="117"/>
      <c r="AH255" s="117"/>
      <c r="AI255" s="117"/>
      <c r="AJ255" s="117"/>
      <c r="AK255" s="117"/>
      <c r="AL255" s="117"/>
      <c r="AM255" s="117"/>
      <c r="AN255" s="117"/>
      <c r="AP255" s="117"/>
      <c r="AR255" s="128">
        <f t="shared" ref="AR255:AR294" si="53">SUM(K255:AP255)</f>
        <v>0</v>
      </c>
      <c r="BC255" s="21"/>
    </row>
    <row r="256" spans="1:55" ht="20.100000000000001" customHeight="1" x14ac:dyDescent="0.3">
      <c r="A256" s="149" t="str">
        <f t="shared" si="46"/>
        <v/>
      </c>
      <c r="B256" s="156" t="b">
        <f t="shared" ref="B256:B264" si="54">OR(Rows_Switch="All",H256&lt;&gt;"")</f>
        <v>1</v>
      </c>
      <c r="C256" s="188" t="s">
        <v>388</v>
      </c>
      <c r="G256" s="27">
        <v>2</v>
      </c>
      <c r="H256" s="26" t="str">
        <v>Supplier breakdown line 2</v>
      </c>
      <c r="K256" s="117"/>
      <c r="L256" s="117"/>
      <c r="M256" s="117"/>
      <c r="N256" s="117"/>
      <c r="O256" s="117"/>
      <c r="P256" s="117"/>
      <c r="Q256" s="117"/>
      <c r="R256" s="117"/>
      <c r="S256" s="117"/>
      <c r="T256" s="117"/>
      <c r="U256" s="117"/>
      <c r="V256" s="117"/>
      <c r="W256" s="117"/>
      <c r="X256" s="117"/>
      <c r="Y256" s="117"/>
      <c r="Z256" s="117"/>
      <c r="AA256" s="117"/>
      <c r="AB256" s="117"/>
      <c r="AC256" s="117"/>
      <c r="AD256" s="117"/>
      <c r="AE256" s="117"/>
      <c r="AF256" s="117"/>
      <c r="AG256" s="117"/>
      <c r="AH256" s="117"/>
      <c r="AI256" s="117"/>
      <c r="AJ256" s="117"/>
      <c r="AK256" s="117"/>
      <c r="AL256" s="117"/>
      <c r="AM256" s="117"/>
      <c r="AN256" s="117"/>
      <c r="AP256" s="117"/>
      <c r="AR256" s="128">
        <f t="shared" si="53"/>
        <v>0</v>
      </c>
      <c r="BC256" s="21"/>
    </row>
    <row r="257" spans="1:55" ht="20.100000000000001" customHeight="1" x14ac:dyDescent="0.3">
      <c r="A257" s="149" t="str">
        <f t="shared" si="46"/>
        <v/>
      </c>
      <c r="B257" s="156" t="b">
        <f t="shared" si="54"/>
        <v>1</v>
      </c>
      <c r="C257" s="188" t="s">
        <v>388</v>
      </c>
      <c r="G257" s="27">
        <v>3</v>
      </c>
      <c r="H257" s="26" t="str">
        <v>Supplier breakdown line 3</v>
      </c>
      <c r="K257" s="117"/>
      <c r="L257" s="117"/>
      <c r="M257" s="117"/>
      <c r="N257" s="117"/>
      <c r="O257" s="117"/>
      <c r="P257" s="117"/>
      <c r="Q257" s="117"/>
      <c r="R257" s="117"/>
      <c r="S257" s="117"/>
      <c r="T257" s="117"/>
      <c r="U257" s="117"/>
      <c r="V257" s="117"/>
      <c r="W257" s="117"/>
      <c r="X257" s="117"/>
      <c r="Y257" s="117"/>
      <c r="Z257" s="117"/>
      <c r="AA257" s="117"/>
      <c r="AB257" s="117"/>
      <c r="AC257" s="117"/>
      <c r="AD257" s="117"/>
      <c r="AE257" s="117"/>
      <c r="AF257" s="117"/>
      <c r="AG257" s="117"/>
      <c r="AH257" s="117"/>
      <c r="AI257" s="117"/>
      <c r="AJ257" s="117"/>
      <c r="AK257" s="117"/>
      <c r="AL257" s="117"/>
      <c r="AM257" s="117"/>
      <c r="AN257" s="117"/>
      <c r="AP257" s="117"/>
      <c r="AR257" s="128">
        <f t="shared" si="53"/>
        <v>0</v>
      </c>
      <c r="BC257" s="21"/>
    </row>
    <row r="258" spans="1:55" ht="20.100000000000001" customHeight="1" x14ac:dyDescent="0.3">
      <c r="A258" s="149" t="str">
        <f t="shared" si="46"/>
        <v/>
      </c>
      <c r="B258" s="156" t="b">
        <f t="shared" si="54"/>
        <v>1</v>
      </c>
      <c r="C258" s="188" t="s">
        <v>388</v>
      </c>
      <c r="G258" s="27">
        <v>4</v>
      </c>
      <c r="H258" s="26" t="str">
        <v>Supplier breakdown line 4</v>
      </c>
      <c r="K258" s="117"/>
      <c r="L258" s="117"/>
      <c r="M258" s="117"/>
      <c r="N258" s="117"/>
      <c r="O258" s="117"/>
      <c r="P258" s="117"/>
      <c r="Q258" s="117"/>
      <c r="R258" s="117"/>
      <c r="S258" s="117"/>
      <c r="T258" s="117"/>
      <c r="U258" s="117"/>
      <c r="V258" s="117"/>
      <c r="W258" s="117"/>
      <c r="X258" s="117"/>
      <c r="Y258" s="117"/>
      <c r="Z258" s="117"/>
      <c r="AA258" s="117"/>
      <c r="AB258" s="117"/>
      <c r="AC258" s="117"/>
      <c r="AD258" s="117"/>
      <c r="AE258" s="117"/>
      <c r="AF258" s="117"/>
      <c r="AG258" s="117"/>
      <c r="AH258" s="117"/>
      <c r="AI258" s="117"/>
      <c r="AJ258" s="117"/>
      <c r="AK258" s="117"/>
      <c r="AL258" s="117"/>
      <c r="AM258" s="117"/>
      <c r="AN258" s="117"/>
      <c r="AP258" s="117"/>
      <c r="AR258" s="128">
        <f t="shared" si="53"/>
        <v>0</v>
      </c>
      <c r="BC258" s="21"/>
    </row>
    <row r="259" spans="1:55" ht="20.100000000000001" customHeight="1" x14ac:dyDescent="0.3">
      <c r="A259" s="149" t="str">
        <f t="shared" si="46"/>
        <v/>
      </c>
      <c r="B259" s="156" t="b">
        <f t="shared" si="54"/>
        <v>1</v>
      </c>
      <c r="C259" s="188" t="s">
        <v>388</v>
      </c>
      <c r="G259" s="27">
        <v>5</v>
      </c>
      <c r="H259" s="26" t="str">
        <v>Supplier breakdown line 5</v>
      </c>
      <c r="K259" s="117"/>
      <c r="L259" s="117"/>
      <c r="M259" s="117"/>
      <c r="N259" s="117"/>
      <c r="O259" s="117"/>
      <c r="P259" s="117"/>
      <c r="Q259" s="117"/>
      <c r="R259" s="117"/>
      <c r="S259" s="117"/>
      <c r="T259" s="117"/>
      <c r="U259" s="117"/>
      <c r="V259" s="117"/>
      <c r="W259" s="117"/>
      <c r="X259" s="117"/>
      <c r="Y259" s="117"/>
      <c r="Z259" s="117"/>
      <c r="AA259" s="117"/>
      <c r="AB259" s="117"/>
      <c r="AC259" s="117"/>
      <c r="AD259" s="117"/>
      <c r="AE259" s="117"/>
      <c r="AF259" s="117"/>
      <c r="AG259" s="117"/>
      <c r="AH259" s="117"/>
      <c r="AI259" s="117"/>
      <c r="AJ259" s="117"/>
      <c r="AK259" s="117"/>
      <c r="AL259" s="117"/>
      <c r="AM259" s="117"/>
      <c r="AN259" s="117"/>
      <c r="AP259" s="117"/>
      <c r="AR259" s="128">
        <f t="shared" si="53"/>
        <v>0</v>
      </c>
      <c r="BC259" s="21"/>
    </row>
    <row r="260" spans="1:55" ht="20.100000000000001" customHeight="1" x14ac:dyDescent="0.3">
      <c r="A260" s="149" t="str">
        <f t="shared" si="46"/>
        <v/>
      </c>
      <c r="B260" s="156" t="b">
        <f t="shared" si="54"/>
        <v>1</v>
      </c>
      <c r="C260" s="188" t="s">
        <v>388</v>
      </c>
      <c r="G260" s="27">
        <v>6</v>
      </c>
      <c r="H260" s="26" t="str">
        <v>Supplier breakdown line 6</v>
      </c>
      <c r="K260" s="117"/>
      <c r="L260" s="117"/>
      <c r="M260" s="117"/>
      <c r="N260" s="117"/>
      <c r="O260" s="117"/>
      <c r="P260" s="117"/>
      <c r="Q260" s="117"/>
      <c r="R260" s="117"/>
      <c r="S260" s="117"/>
      <c r="T260" s="117"/>
      <c r="U260" s="117"/>
      <c r="V260" s="117"/>
      <c r="W260" s="117"/>
      <c r="X260" s="117"/>
      <c r="Y260" s="117"/>
      <c r="Z260" s="117"/>
      <c r="AA260" s="117"/>
      <c r="AB260" s="117"/>
      <c r="AC260" s="117"/>
      <c r="AD260" s="117"/>
      <c r="AE260" s="117"/>
      <c r="AF260" s="117"/>
      <c r="AG260" s="117"/>
      <c r="AH260" s="117"/>
      <c r="AI260" s="117"/>
      <c r="AJ260" s="117"/>
      <c r="AK260" s="117"/>
      <c r="AL260" s="117"/>
      <c r="AM260" s="117"/>
      <c r="AN260" s="117"/>
      <c r="AP260" s="117"/>
      <c r="AR260" s="128">
        <f t="shared" si="53"/>
        <v>0</v>
      </c>
      <c r="BC260" s="21"/>
    </row>
    <row r="261" spans="1:55" ht="20.100000000000001" customHeight="1" x14ac:dyDescent="0.3">
      <c r="A261" s="149" t="str">
        <f t="shared" si="46"/>
        <v/>
      </c>
      <c r="B261" s="156" t="b">
        <f t="shared" si="54"/>
        <v>1</v>
      </c>
      <c r="C261" s="188" t="s">
        <v>388</v>
      </c>
      <c r="G261" s="27">
        <v>7</v>
      </c>
      <c r="H261" s="26" t="str">
        <v>Supplier breakdown line 7</v>
      </c>
      <c r="K261" s="117"/>
      <c r="L261" s="117"/>
      <c r="M261" s="117"/>
      <c r="N261" s="117"/>
      <c r="O261" s="117"/>
      <c r="P261" s="117"/>
      <c r="Q261" s="117"/>
      <c r="R261" s="117"/>
      <c r="S261" s="117"/>
      <c r="T261" s="117"/>
      <c r="U261" s="117"/>
      <c r="V261" s="117"/>
      <c r="W261" s="117"/>
      <c r="X261" s="117"/>
      <c r="Y261" s="117"/>
      <c r="Z261" s="117"/>
      <c r="AA261" s="117"/>
      <c r="AB261" s="117"/>
      <c r="AC261" s="117"/>
      <c r="AD261" s="117"/>
      <c r="AE261" s="117"/>
      <c r="AF261" s="117"/>
      <c r="AG261" s="117"/>
      <c r="AH261" s="117"/>
      <c r="AI261" s="117"/>
      <c r="AJ261" s="117"/>
      <c r="AK261" s="117"/>
      <c r="AL261" s="117"/>
      <c r="AM261" s="117"/>
      <c r="AN261" s="117"/>
      <c r="AP261" s="117"/>
      <c r="AR261" s="128">
        <f t="shared" si="53"/>
        <v>0</v>
      </c>
      <c r="BC261" s="21"/>
    </row>
    <row r="262" spans="1:55" ht="20.100000000000001" customHeight="1" x14ac:dyDescent="0.3">
      <c r="A262" s="149" t="str">
        <f t="shared" si="46"/>
        <v/>
      </c>
      <c r="B262" s="156" t="b">
        <f t="shared" si="54"/>
        <v>1</v>
      </c>
      <c r="C262" s="188" t="s">
        <v>388</v>
      </c>
      <c r="G262" s="27">
        <v>8</v>
      </c>
      <c r="H262" s="26" t="str">
        <v>Supplier breakdown line 8</v>
      </c>
      <c r="K262" s="117"/>
      <c r="L262" s="117"/>
      <c r="M262" s="117"/>
      <c r="N262" s="117"/>
      <c r="O262" s="117"/>
      <c r="P262" s="117"/>
      <c r="Q262" s="117"/>
      <c r="R262" s="117"/>
      <c r="S262" s="117"/>
      <c r="T262" s="117"/>
      <c r="U262" s="117"/>
      <c r="V262" s="117"/>
      <c r="W262" s="117"/>
      <c r="X262" s="117"/>
      <c r="Y262" s="117"/>
      <c r="Z262" s="117"/>
      <c r="AA262" s="117"/>
      <c r="AB262" s="117"/>
      <c r="AC262" s="117"/>
      <c r="AD262" s="117"/>
      <c r="AE262" s="117"/>
      <c r="AF262" s="117"/>
      <c r="AG262" s="117"/>
      <c r="AH262" s="117"/>
      <c r="AI262" s="117"/>
      <c r="AJ262" s="117"/>
      <c r="AK262" s="117"/>
      <c r="AL262" s="117"/>
      <c r="AM262" s="117"/>
      <c r="AN262" s="117"/>
      <c r="AP262" s="117"/>
      <c r="AR262" s="128">
        <f t="shared" si="53"/>
        <v>0</v>
      </c>
      <c r="BC262" s="21"/>
    </row>
    <row r="263" spans="1:55" ht="20.100000000000001" customHeight="1" x14ac:dyDescent="0.3">
      <c r="A263" s="149" t="str">
        <f t="shared" si="46"/>
        <v/>
      </c>
      <c r="B263" s="156" t="b">
        <f t="shared" si="54"/>
        <v>1</v>
      </c>
      <c r="C263" s="188" t="s">
        <v>388</v>
      </c>
      <c r="G263" s="27">
        <v>9</v>
      </c>
      <c r="H263" s="26" t="str">
        <v>Supplier breakdown line 9</v>
      </c>
      <c r="K263" s="117"/>
      <c r="L263" s="117"/>
      <c r="M263" s="117"/>
      <c r="N263" s="117"/>
      <c r="O263" s="117"/>
      <c r="P263" s="117"/>
      <c r="Q263" s="117"/>
      <c r="R263" s="117"/>
      <c r="S263" s="117"/>
      <c r="T263" s="117"/>
      <c r="U263" s="117"/>
      <c r="V263" s="117"/>
      <c r="W263" s="117"/>
      <c r="X263" s="117"/>
      <c r="Y263" s="117"/>
      <c r="Z263" s="117"/>
      <c r="AA263" s="117"/>
      <c r="AB263" s="117"/>
      <c r="AC263" s="117"/>
      <c r="AD263" s="117"/>
      <c r="AE263" s="117"/>
      <c r="AF263" s="117"/>
      <c r="AG263" s="117"/>
      <c r="AH263" s="117"/>
      <c r="AI263" s="117"/>
      <c r="AJ263" s="117"/>
      <c r="AK263" s="117"/>
      <c r="AL263" s="117"/>
      <c r="AM263" s="117"/>
      <c r="AN263" s="117"/>
      <c r="AP263" s="117"/>
      <c r="AR263" s="128">
        <f t="shared" si="53"/>
        <v>0</v>
      </c>
      <c r="BC263" s="21"/>
    </row>
    <row r="264" spans="1:55" ht="20.100000000000001" customHeight="1" x14ac:dyDescent="0.3">
      <c r="A264" s="149" t="str">
        <f t="shared" si="46"/>
        <v/>
      </c>
      <c r="B264" s="156" t="b">
        <f t="shared" si="54"/>
        <v>1</v>
      </c>
      <c r="C264" s="188" t="s">
        <v>388</v>
      </c>
      <c r="G264" s="27">
        <v>10</v>
      </c>
      <c r="H264" s="26" t="str">
        <v>Supplier breakdown line 10</v>
      </c>
      <c r="K264" s="117"/>
      <c r="L264" s="117"/>
      <c r="M264" s="117"/>
      <c r="N264" s="117"/>
      <c r="O264" s="117"/>
      <c r="P264" s="117"/>
      <c r="Q264" s="117"/>
      <c r="R264" s="117"/>
      <c r="S264" s="117"/>
      <c r="T264" s="117"/>
      <c r="U264" s="117"/>
      <c r="V264" s="117"/>
      <c r="W264" s="117"/>
      <c r="X264" s="117"/>
      <c r="Y264" s="117"/>
      <c r="Z264" s="117"/>
      <c r="AA264" s="117"/>
      <c r="AB264" s="117"/>
      <c r="AC264" s="117"/>
      <c r="AD264" s="117"/>
      <c r="AE264" s="117"/>
      <c r="AF264" s="117"/>
      <c r="AG264" s="117"/>
      <c r="AH264" s="117"/>
      <c r="AI264" s="117"/>
      <c r="AJ264" s="117"/>
      <c r="AK264" s="117"/>
      <c r="AL264" s="117"/>
      <c r="AM264" s="117"/>
      <c r="AN264" s="117"/>
      <c r="AP264" s="117"/>
      <c r="AR264" s="128">
        <f t="shared" si="53"/>
        <v>0</v>
      </c>
      <c r="BC264" s="21"/>
    </row>
    <row r="265" spans="1:55" ht="20.100000000000001" customHeight="1" x14ac:dyDescent="0.3">
      <c r="A265" s="149" t="str">
        <f t="shared" si="46"/>
        <v/>
      </c>
      <c r="B265" s="156" t="b">
        <f t="shared" ref="B265:B285" si="55">OR(Rows_Switch="All",H265&lt;&gt;"")</f>
        <v>1</v>
      </c>
      <c r="C265" s="188" t="s">
        <v>388</v>
      </c>
      <c r="G265" s="27">
        <v>11</v>
      </c>
      <c r="H265" s="26" t="str">
        <v>Supplier breakdown line 11</v>
      </c>
      <c r="K265" s="117"/>
      <c r="L265" s="117"/>
      <c r="M265" s="117"/>
      <c r="N265" s="117"/>
      <c r="O265" s="117"/>
      <c r="P265" s="117"/>
      <c r="Q265" s="117"/>
      <c r="R265" s="117"/>
      <c r="S265" s="117"/>
      <c r="T265" s="117"/>
      <c r="U265" s="117"/>
      <c r="V265" s="117"/>
      <c r="W265" s="117"/>
      <c r="X265" s="117"/>
      <c r="Y265" s="117"/>
      <c r="Z265" s="117"/>
      <c r="AA265" s="117"/>
      <c r="AB265" s="117"/>
      <c r="AC265" s="117"/>
      <c r="AD265" s="117"/>
      <c r="AE265" s="117"/>
      <c r="AF265" s="117"/>
      <c r="AG265" s="117"/>
      <c r="AH265" s="117"/>
      <c r="AI265" s="117"/>
      <c r="AJ265" s="117"/>
      <c r="AK265" s="117"/>
      <c r="AL265" s="117"/>
      <c r="AM265" s="117"/>
      <c r="AN265" s="117"/>
      <c r="AP265" s="117"/>
      <c r="AR265" s="128">
        <f t="shared" si="53"/>
        <v>0</v>
      </c>
      <c r="BC265" s="21"/>
    </row>
    <row r="266" spans="1:55" ht="20.100000000000001" customHeight="1" x14ac:dyDescent="0.3">
      <c r="A266" s="149" t="str">
        <f t="shared" si="46"/>
        <v/>
      </c>
      <c r="B266" s="156" t="b">
        <f t="shared" si="55"/>
        <v>1</v>
      </c>
      <c r="C266" s="188" t="s">
        <v>388</v>
      </c>
      <c r="G266" s="27">
        <v>12</v>
      </c>
      <c r="H266" s="26" t="str">
        <v>Supplier breakdown line 12</v>
      </c>
      <c r="K266" s="117"/>
      <c r="L266" s="117"/>
      <c r="M266" s="117"/>
      <c r="N266" s="117"/>
      <c r="O266" s="117"/>
      <c r="P266" s="117"/>
      <c r="Q266" s="117"/>
      <c r="R266" s="117"/>
      <c r="S266" s="117"/>
      <c r="T266" s="117"/>
      <c r="U266" s="117"/>
      <c r="V266" s="117"/>
      <c r="W266" s="117"/>
      <c r="X266" s="117"/>
      <c r="Y266" s="117"/>
      <c r="Z266" s="117"/>
      <c r="AA266" s="117"/>
      <c r="AB266" s="117"/>
      <c r="AC266" s="117"/>
      <c r="AD266" s="117"/>
      <c r="AE266" s="117"/>
      <c r="AF266" s="117"/>
      <c r="AG266" s="117"/>
      <c r="AH266" s="117"/>
      <c r="AI266" s="117"/>
      <c r="AJ266" s="117"/>
      <c r="AK266" s="117"/>
      <c r="AL266" s="117"/>
      <c r="AM266" s="117"/>
      <c r="AN266" s="117"/>
      <c r="AP266" s="117"/>
      <c r="AR266" s="128">
        <f t="shared" si="53"/>
        <v>0</v>
      </c>
      <c r="BC266" s="21"/>
    </row>
    <row r="267" spans="1:55" ht="20.100000000000001" customHeight="1" x14ac:dyDescent="0.3">
      <c r="A267" s="149" t="str">
        <f t="shared" si="46"/>
        <v/>
      </c>
      <c r="B267" s="156" t="b">
        <f t="shared" si="55"/>
        <v>1</v>
      </c>
      <c r="C267" s="188" t="s">
        <v>388</v>
      </c>
      <c r="G267" s="27">
        <v>13</v>
      </c>
      <c r="H267" s="26" t="str">
        <v>Supplier breakdown line 13</v>
      </c>
      <c r="K267" s="117"/>
      <c r="L267" s="117"/>
      <c r="M267" s="117"/>
      <c r="N267" s="117"/>
      <c r="O267" s="117"/>
      <c r="P267" s="117"/>
      <c r="Q267" s="117"/>
      <c r="R267" s="117"/>
      <c r="S267" s="117"/>
      <c r="T267" s="117"/>
      <c r="U267" s="117"/>
      <c r="V267" s="117"/>
      <c r="W267" s="117"/>
      <c r="X267" s="117"/>
      <c r="Y267" s="117"/>
      <c r="Z267" s="117"/>
      <c r="AA267" s="117"/>
      <c r="AB267" s="117"/>
      <c r="AC267" s="117"/>
      <c r="AD267" s="117"/>
      <c r="AE267" s="117"/>
      <c r="AF267" s="117"/>
      <c r="AG267" s="117"/>
      <c r="AH267" s="117"/>
      <c r="AI267" s="117"/>
      <c r="AJ267" s="117"/>
      <c r="AK267" s="117"/>
      <c r="AL267" s="117"/>
      <c r="AM267" s="117"/>
      <c r="AN267" s="117"/>
      <c r="AP267" s="117"/>
      <c r="AR267" s="128">
        <f t="shared" si="53"/>
        <v>0</v>
      </c>
      <c r="BC267" s="21"/>
    </row>
    <row r="268" spans="1:55" ht="20.100000000000001" customHeight="1" x14ac:dyDescent="0.3">
      <c r="A268" s="149" t="str">
        <f t="shared" ref="A268:A323" si="56">IF(AND(HLOOKUP(C268,RowRangeVis_Lookup,2,FALSE),B268),"","H")</f>
        <v/>
      </c>
      <c r="B268" s="156" t="b">
        <f t="shared" si="55"/>
        <v>1</v>
      </c>
      <c r="C268" s="188" t="s">
        <v>388</v>
      </c>
      <c r="G268" s="27">
        <v>14</v>
      </c>
      <c r="H268" s="26" t="str">
        <v>Supplier breakdown line 14</v>
      </c>
      <c r="K268" s="117"/>
      <c r="L268" s="117"/>
      <c r="M268" s="117"/>
      <c r="N268" s="117"/>
      <c r="O268" s="117"/>
      <c r="P268" s="117"/>
      <c r="Q268" s="117"/>
      <c r="R268" s="117"/>
      <c r="S268" s="117"/>
      <c r="T268" s="117"/>
      <c r="U268" s="117"/>
      <c r="V268" s="117"/>
      <c r="W268" s="117"/>
      <c r="X268" s="117"/>
      <c r="Y268" s="117"/>
      <c r="Z268" s="117"/>
      <c r="AA268" s="117"/>
      <c r="AB268" s="117"/>
      <c r="AC268" s="117"/>
      <c r="AD268" s="117"/>
      <c r="AE268" s="117"/>
      <c r="AF268" s="117"/>
      <c r="AG268" s="117"/>
      <c r="AH268" s="117"/>
      <c r="AI268" s="117"/>
      <c r="AJ268" s="117"/>
      <c r="AK268" s="117"/>
      <c r="AL268" s="117"/>
      <c r="AM268" s="117"/>
      <c r="AN268" s="117"/>
      <c r="AP268" s="117"/>
      <c r="AR268" s="128">
        <f t="shared" si="53"/>
        <v>0</v>
      </c>
      <c r="BC268" s="21"/>
    </row>
    <row r="269" spans="1:55" ht="20.100000000000001" customHeight="1" x14ac:dyDescent="0.3">
      <c r="A269" s="149" t="str">
        <f t="shared" si="56"/>
        <v/>
      </c>
      <c r="B269" s="156" t="b">
        <f t="shared" si="55"/>
        <v>1</v>
      </c>
      <c r="C269" s="188" t="s">
        <v>388</v>
      </c>
      <c r="G269" s="27">
        <v>15</v>
      </c>
      <c r="H269" s="26" t="str">
        <v>Supplier breakdown line 15</v>
      </c>
      <c r="K269" s="117"/>
      <c r="L269" s="117"/>
      <c r="M269" s="117"/>
      <c r="N269" s="117"/>
      <c r="O269" s="117"/>
      <c r="P269" s="117"/>
      <c r="Q269" s="117"/>
      <c r="R269" s="117"/>
      <c r="S269" s="117"/>
      <c r="T269" s="117"/>
      <c r="U269" s="117"/>
      <c r="V269" s="117"/>
      <c r="W269" s="117"/>
      <c r="X269" s="117"/>
      <c r="Y269" s="117"/>
      <c r="Z269" s="117"/>
      <c r="AA269" s="117"/>
      <c r="AB269" s="117"/>
      <c r="AC269" s="117"/>
      <c r="AD269" s="117"/>
      <c r="AE269" s="117"/>
      <c r="AF269" s="117"/>
      <c r="AG269" s="117"/>
      <c r="AH269" s="117"/>
      <c r="AI269" s="117"/>
      <c r="AJ269" s="117"/>
      <c r="AK269" s="117"/>
      <c r="AL269" s="117"/>
      <c r="AM269" s="117"/>
      <c r="AN269" s="117"/>
      <c r="AP269" s="117"/>
      <c r="AR269" s="128">
        <f t="shared" si="53"/>
        <v>0</v>
      </c>
      <c r="BC269" s="21"/>
    </row>
    <row r="270" spans="1:55" ht="20.100000000000001" customHeight="1" x14ac:dyDescent="0.3">
      <c r="A270" s="149" t="str">
        <f t="shared" si="56"/>
        <v/>
      </c>
      <c r="B270" s="156" t="b">
        <f t="shared" si="55"/>
        <v>1</v>
      </c>
      <c r="C270" s="188" t="s">
        <v>388</v>
      </c>
      <c r="G270" s="27">
        <v>16</v>
      </c>
      <c r="H270" s="26" t="str">
        <v>Supplier breakdown line 16</v>
      </c>
      <c r="K270" s="117"/>
      <c r="L270" s="117"/>
      <c r="M270" s="117"/>
      <c r="N270" s="117"/>
      <c r="O270" s="117"/>
      <c r="P270" s="117"/>
      <c r="Q270" s="117"/>
      <c r="R270" s="117"/>
      <c r="S270" s="117"/>
      <c r="T270" s="117"/>
      <c r="U270" s="117"/>
      <c r="V270" s="117"/>
      <c r="W270" s="117"/>
      <c r="X270" s="117"/>
      <c r="Y270" s="117"/>
      <c r="Z270" s="117"/>
      <c r="AA270" s="117"/>
      <c r="AB270" s="117"/>
      <c r="AC270" s="117"/>
      <c r="AD270" s="117"/>
      <c r="AE270" s="117"/>
      <c r="AF270" s="117"/>
      <c r="AG270" s="117"/>
      <c r="AH270" s="117"/>
      <c r="AI270" s="117"/>
      <c r="AJ270" s="117"/>
      <c r="AK270" s="117"/>
      <c r="AL270" s="117"/>
      <c r="AM270" s="117"/>
      <c r="AN270" s="117"/>
      <c r="AP270" s="117"/>
      <c r="AR270" s="128">
        <f t="shared" si="53"/>
        <v>0</v>
      </c>
      <c r="BC270" s="21"/>
    </row>
    <row r="271" spans="1:55" ht="20.100000000000001" customHeight="1" x14ac:dyDescent="0.3">
      <c r="A271" s="149" t="str">
        <f t="shared" si="56"/>
        <v/>
      </c>
      <c r="B271" s="156" t="b">
        <f t="shared" si="55"/>
        <v>1</v>
      </c>
      <c r="C271" s="188" t="s">
        <v>388</v>
      </c>
      <c r="G271" s="27">
        <v>17</v>
      </c>
      <c r="H271" s="26" t="str">
        <v>Supplier breakdown line 17</v>
      </c>
      <c r="K271" s="117"/>
      <c r="L271" s="117"/>
      <c r="M271" s="117"/>
      <c r="N271" s="117"/>
      <c r="O271" s="117"/>
      <c r="P271" s="117"/>
      <c r="Q271" s="117"/>
      <c r="R271" s="117"/>
      <c r="S271" s="117"/>
      <c r="T271" s="117"/>
      <c r="U271" s="117"/>
      <c r="V271" s="117"/>
      <c r="W271" s="117"/>
      <c r="X271" s="117"/>
      <c r="Y271" s="117"/>
      <c r="Z271" s="117"/>
      <c r="AA271" s="117"/>
      <c r="AB271" s="117"/>
      <c r="AC271" s="117"/>
      <c r="AD271" s="117"/>
      <c r="AE271" s="117"/>
      <c r="AF271" s="117"/>
      <c r="AG271" s="117"/>
      <c r="AH271" s="117"/>
      <c r="AI271" s="117"/>
      <c r="AJ271" s="117"/>
      <c r="AK271" s="117"/>
      <c r="AL271" s="117"/>
      <c r="AM271" s="117"/>
      <c r="AN271" s="117"/>
      <c r="AP271" s="117"/>
      <c r="AR271" s="128">
        <f t="shared" si="53"/>
        <v>0</v>
      </c>
      <c r="BC271" s="21"/>
    </row>
    <row r="272" spans="1:55" ht="20.100000000000001" customHeight="1" x14ac:dyDescent="0.3">
      <c r="A272" s="149" t="str">
        <f t="shared" si="56"/>
        <v/>
      </c>
      <c r="B272" s="156" t="b">
        <f t="shared" si="55"/>
        <v>1</v>
      </c>
      <c r="C272" s="188" t="s">
        <v>388</v>
      </c>
      <c r="G272" s="27">
        <v>18</v>
      </c>
      <c r="H272" s="26" t="str">
        <v>Supplier breakdown line 18</v>
      </c>
      <c r="K272" s="117"/>
      <c r="L272" s="117"/>
      <c r="M272" s="117"/>
      <c r="N272" s="117"/>
      <c r="O272" s="117"/>
      <c r="P272" s="117"/>
      <c r="Q272" s="117"/>
      <c r="R272" s="117"/>
      <c r="S272" s="117"/>
      <c r="T272" s="117"/>
      <c r="U272" s="117"/>
      <c r="V272" s="117"/>
      <c r="W272" s="117"/>
      <c r="X272" s="117"/>
      <c r="Y272" s="117"/>
      <c r="Z272" s="117"/>
      <c r="AA272" s="117"/>
      <c r="AB272" s="117"/>
      <c r="AC272" s="117"/>
      <c r="AD272" s="117"/>
      <c r="AE272" s="117"/>
      <c r="AF272" s="117"/>
      <c r="AG272" s="117"/>
      <c r="AH272" s="117"/>
      <c r="AI272" s="117"/>
      <c r="AJ272" s="117"/>
      <c r="AK272" s="117"/>
      <c r="AL272" s="117"/>
      <c r="AM272" s="117"/>
      <c r="AN272" s="117"/>
      <c r="AP272" s="117"/>
      <c r="AR272" s="128">
        <f t="shared" si="53"/>
        <v>0</v>
      </c>
      <c r="BC272" s="21"/>
    </row>
    <row r="273" spans="1:55" ht="20.100000000000001" customHeight="1" x14ac:dyDescent="0.3">
      <c r="A273" s="149" t="str">
        <f t="shared" si="56"/>
        <v/>
      </c>
      <c r="B273" s="156" t="b">
        <f t="shared" si="55"/>
        <v>1</v>
      </c>
      <c r="C273" s="188" t="s">
        <v>388</v>
      </c>
      <c r="G273" s="27">
        <v>19</v>
      </c>
      <c r="H273" s="26" t="str">
        <v>Supplier breakdown line 19</v>
      </c>
      <c r="K273" s="117"/>
      <c r="L273" s="117"/>
      <c r="M273" s="117"/>
      <c r="N273" s="117"/>
      <c r="O273" s="117"/>
      <c r="P273" s="117"/>
      <c r="Q273" s="117"/>
      <c r="R273" s="117"/>
      <c r="S273" s="117"/>
      <c r="T273" s="117"/>
      <c r="U273" s="117"/>
      <c r="V273" s="117"/>
      <c r="W273" s="117"/>
      <c r="X273" s="117"/>
      <c r="Y273" s="117"/>
      <c r="Z273" s="117"/>
      <c r="AA273" s="117"/>
      <c r="AB273" s="117"/>
      <c r="AC273" s="117"/>
      <c r="AD273" s="117"/>
      <c r="AE273" s="117"/>
      <c r="AF273" s="117"/>
      <c r="AG273" s="117"/>
      <c r="AH273" s="117"/>
      <c r="AI273" s="117"/>
      <c r="AJ273" s="117"/>
      <c r="AK273" s="117"/>
      <c r="AL273" s="117"/>
      <c r="AM273" s="117"/>
      <c r="AN273" s="117"/>
      <c r="AP273" s="117"/>
      <c r="AR273" s="128">
        <f t="shared" si="53"/>
        <v>0</v>
      </c>
      <c r="BC273" s="21"/>
    </row>
    <row r="274" spans="1:55" ht="20.100000000000001" customHeight="1" x14ac:dyDescent="0.3">
      <c r="A274" s="149" t="str">
        <f t="shared" si="56"/>
        <v/>
      </c>
      <c r="B274" s="156" t="b">
        <f t="shared" si="55"/>
        <v>1</v>
      </c>
      <c r="C274" s="188" t="s">
        <v>388</v>
      </c>
      <c r="G274" s="27">
        <v>20</v>
      </c>
      <c r="H274" s="26" t="str">
        <v>Supplier breakdown line 20</v>
      </c>
      <c r="K274" s="117"/>
      <c r="L274" s="117"/>
      <c r="M274" s="117"/>
      <c r="N274" s="117"/>
      <c r="O274" s="117"/>
      <c r="P274" s="117"/>
      <c r="Q274" s="117"/>
      <c r="R274" s="117"/>
      <c r="S274" s="117"/>
      <c r="T274" s="117"/>
      <c r="U274" s="117"/>
      <c r="V274" s="117"/>
      <c r="W274" s="117"/>
      <c r="X274" s="117"/>
      <c r="Y274" s="117"/>
      <c r="Z274" s="117"/>
      <c r="AA274" s="117"/>
      <c r="AB274" s="117"/>
      <c r="AC274" s="117"/>
      <c r="AD274" s="117"/>
      <c r="AE274" s="117"/>
      <c r="AF274" s="117"/>
      <c r="AG274" s="117"/>
      <c r="AH274" s="117"/>
      <c r="AI274" s="117"/>
      <c r="AJ274" s="117"/>
      <c r="AK274" s="117"/>
      <c r="AL274" s="117"/>
      <c r="AM274" s="117"/>
      <c r="AN274" s="117"/>
      <c r="AP274" s="117"/>
      <c r="AR274" s="128">
        <f t="shared" si="53"/>
        <v>0</v>
      </c>
      <c r="BC274" s="21"/>
    </row>
    <row r="275" spans="1:55" ht="20.100000000000001" customHeight="1" x14ac:dyDescent="0.3">
      <c r="A275" s="149" t="str">
        <f t="shared" si="56"/>
        <v/>
      </c>
      <c r="B275" s="156" t="b">
        <f t="shared" si="55"/>
        <v>1</v>
      </c>
      <c r="C275" s="188" t="s">
        <v>388</v>
      </c>
      <c r="G275" s="27">
        <v>21</v>
      </c>
      <c r="H275" s="26" t="str">
        <v>Supplier breakdown line 21</v>
      </c>
      <c r="K275" s="187"/>
      <c r="L275" s="187"/>
      <c r="M275" s="187"/>
      <c r="N275" s="187"/>
      <c r="O275" s="187"/>
      <c r="P275" s="187"/>
      <c r="Q275" s="187"/>
      <c r="R275" s="187"/>
      <c r="S275" s="187"/>
      <c r="T275" s="117"/>
      <c r="U275" s="117"/>
      <c r="V275" s="117"/>
      <c r="W275" s="117"/>
      <c r="X275" s="117"/>
      <c r="Y275" s="117"/>
      <c r="Z275" s="117"/>
      <c r="AA275" s="117"/>
      <c r="AB275" s="117"/>
      <c r="AC275" s="117"/>
      <c r="AD275" s="117"/>
      <c r="AE275" s="117"/>
      <c r="AF275" s="117"/>
      <c r="AG275" s="117"/>
      <c r="AH275" s="117"/>
      <c r="AI275" s="117"/>
      <c r="AJ275" s="117"/>
      <c r="AK275" s="117"/>
      <c r="AL275" s="117"/>
      <c r="AM275" s="117"/>
      <c r="AN275" s="117"/>
      <c r="AP275" s="117"/>
      <c r="AR275" s="128">
        <f t="shared" si="53"/>
        <v>0</v>
      </c>
      <c r="BC275" s="21"/>
    </row>
    <row r="276" spans="1:55" ht="20.100000000000001" customHeight="1" x14ac:dyDescent="0.3">
      <c r="A276" s="149" t="str">
        <f t="shared" si="56"/>
        <v/>
      </c>
      <c r="B276" s="156" t="b">
        <f t="shared" si="55"/>
        <v>1</v>
      </c>
      <c r="C276" s="188" t="s">
        <v>388</v>
      </c>
      <c r="G276" s="27">
        <v>22</v>
      </c>
      <c r="H276" s="26" t="str">
        <v>Supplier breakdown line 22</v>
      </c>
      <c r="K276" s="187"/>
      <c r="L276" s="187"/>
      <c r="M276" s="187"/>
      <c r="N276" s="187"/>
      <c r="O276" s="187"/>
      <c r="P276" s="187"/>
      <c r="Q276" s="187"/>
      <c r="R276" s="187"/>
      <c r="S276" s="187"/>
      <c r="T276" s="117"/>
      <c r="U276" s="117"/>
      <c r="V276" s="117"/>
      <c r="W276" s="117"/>
      <c r="X276" s="117"/>
      <c r="Y276" s="117"/>
      <c r="Z276" s="117"/>
      <c r="AA276" s="117"/>
      <c r="AB276" s="117"/>
      <c r="AC276" s="117"/>
      <c r="AD276" s="117"/>
      <c r="AE276" s="117"/>
      <c r="AF276" s="117"/>
      <c r="AG276" s="117"/>
      <c r="AH276" s="117"/>
      <c r="AI276" s="117"/>
      <c r="AJ276" s="117"/>
      <c r="AK276" s="117"/>
      <c r="AL276" s="117"/>
      <c r="AM276" s="117"/>
      <c r="AN276" s="117"/>
      <c r="AP276" s="117"/>
      <c r="AR276" s="128">
        <f t="shared" si="53"/>
        <v>0</v>
      </c>
      <c r="BC276" s="21"/>
    </row>
    <row r="277" spans="1:55" ht="20.100000000000001" customHeight="1" x14ac:dyDescent="0.3">
      <c r="A277" s="149" t="str">
        <f t="shared" si="56"/>
        <v/>
      </c>
      <c r="B277" s="156" t="b">
        <f t="shared" si="55"/>
        <v>1</v>
      </c>
      <c r="C277" s="188" t="s">
        <v>388</v>
      </c>
      <c r="G277" s="27">
        <v>23</v>
      </c>
      <c r="H277" s="26" t="str">
        <v>Supplier breakdown line 23</v>
      </c>
      <c r="K277" s="187"/>
      <c r="L277" s="187"/>
      <c r="M277" s="187"/>
      <c r="N277" s="187"/>
      <c r="O277" s="187"/>
      <c r="P277" s="187"/>
      <c r="Q277" s="187"/>
      <c r="R277" s="187"/>
      <c r="S277" s="187"/>
      <c r="T277" s="117"/>
      <c r="U277" s="117"/>
      <c r="V277" s="117"/>
      <c r="W277" s="117"/>
      <c r="X277" s="117"/>
      <c r="Y277" s="117"/>
      <c r="Z277" s="117"/>
      <c r="AA277" s="117"/>
      <c r="AB277" s="117"/>
      <c r="AC277" s="117"/>
      <c r="AD277" s="117"/>
      <c r="AE277" s="117"/>
      <c r="AF277" s="117"/>
      <c r="AG277" s="117"/>
      <c r="AH277" s="117"/>
      <c r="AI277" s="117"/>
      <c r="AJ277" s="117"/>
      <c r="AK277" s="117"/>
      <c r="AL277" s="117"/>
      <c r="AM277" s="117"/>
      <c r="AN277" s="117"/>
      <c r="AP277" s="117"/>
      <c r="AR277" s="128">
        <f t="shared" si="53"/>
        <v>0</v>
      </c>
      <c r="BC277" s="21"/>
    </row>
    <row r="278" spans="1:55" ht="20.100000000000001" customHeight="1" x14ac:dyDescent="0.3">
      <c r="A278" s="149" t="str">
        <f t="shared" si="56"/>
        <v/>
      </c>
      <c r="B278" s="156" t="b">
        <f t="shared" si="55"/>
        <v>1</v>
      </c>
      <c r="C278" s="188" t="s">
        <v>388</v>
      </c>
      <c r="G278" s="27">
        <v>24</v>
      </c>
      <c r="H278" s="26" t="str">
        <v>Supplier breakdown line 24</v>
      </c>
      <c r="K278" s="187"/>
      <c r="L278" s="187"/>
      <c r="M278" s="187"/>
      <c r="N278" s="187"/>
      <c r="O278" s="187"/>
      <c r="P278" s="187"/>
      <c r="Q278" s="187"/>
      <c r="R278" s="187"/>
      <c r="S278" s="187"/>
      <c r="T278" s="117"/>
      <c r="U278" s="117"/>
      <c r="V278" s="117"/>
      <c r="W278" s="117"/>
      <c r="X278" s="117"/>
      <c r="Y278" s="117"/>
      <c r="Z278" s="117"/>
      <c r="AA278" s="117"/>
      <c r="AB278" s="117"/>
      <c r="AC278" s="117"/>
      <c r="AD278" s="117"/>
      <c r="AE278" s="117"/>
      <c r="AF278" s="117"/>
      <c r="AG278" s="117"/>
      <c r="AH278" s="117"/>
      <c r="AI278" s="117"/>
      <c r="AJ278" s="117"/>
      <c r="AK278" s="117"/>
      <c r="AL278" s="117"/>
      <c r="AM278" s="117"/>
      <c r="AN278" s="117"/>
      <c r="AP278" s="117"/>
      <c r="AR278" s="128">
        <f t="shared" si="53"/>
        <v>0</v>
      </c>
      <c r="BC278" s="21"/>
    </row>
    <row r="279" spans="1:55" ht="20.100000000000001" customHeight="1" x14ac:dyDescent="0.3">
      <c r="A279" s="149" t="str">
        <f t="shared" si="56"/>
        <v/>
      </c>
      <c r="B279" s="156" t="b">
        <f t="shared" si="55"/>
        <v>1</v>
      </c>
      <c r="C279" s="188" t="s">
        <v>388</v>
      </c>
      <c r="G279" s="27">
        <v>25</v>
      </c>
      <c r="H279" s="26" t="str">
        <v>Supplier breakdown line 25</v>
      </c>
      <c r="K279" s="187"/>
      <c r="L279" s="187"/>
      <c r="M279" s="187"/>
      <c r="N279" s="187"/>
      <c r="O279" s="187"/>
      <c r="P279" s="187"/>
      <c r="Q279" s="187"/>
      <c r="R279" s="187"/>
      <c r="S279" s="18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P279" s="117"/>
      <c r="AR279" s="128">
        <f t="shared" si="53"/>
        <v>0</v>
      </c>
      <c r="BC279" s="21"/>
    </row>
    <row r="280" spans="1:55" ht="20.100000000000001" customHeight="1" x14ac:dyDescent="0.3">
      <c r="A280" s="149" t="str">
        <f t="shared" si="56"/>
        <v/>
      </c>
      <c r="B280" s="156" t="b">
        <f t="shared" si="55"/>
        <v>1</v>
      </c>
      <c r="C280" s="188" t="s">
        <v>388</v>
      </c>
      <c r="G280" s="27">
        <v>26</v>
      </c>
      <c r="H280" s="26" t="str">
        <v>Supplier breakdown line 26</v>
      </c>
      <c r="K280" s="187"/>
      <c r="L280" s="187"/>
      <c r="M280" s="187"/>
      <c r="N280" s="187"/>
      <c r="O280" s="187"/>
      <c r="P280" s="187"/>
      <c r="Q280" s="187"/>
      <c r="R280" s="187"/>
      <c r="S280" s="187"/>
      <c r="T280" s="117"/>
      <c r="U280" s="117"/>
      <c r="V280" s="117"/>
      <c r="W280" s="117"/>
      <c r="X280" s="117"/>
      <c r="Y280" s="117"/>
      <c r="Z280" s="117"/>
      <c r="AA280" s="117"/>
      <c r="AB280" s="117"/>
      <c r="AC280" s="117"/>
      <c r="AD280" s="117"/>
      <c r="AE280" s="117"/>
      <c r="AF280" s="117"/>
      <c r="AG280" s="117"/>
      <c r="AH280" s="117"/>
      <c r="AI280" s="117"/>
      <c r="AJ280" s="117"/>
      <c r="AK280" s="117"/>
      <c r="AL280" s="117"/>
      <c r="AM280" s="117"/>
      <c r="AN280" s="117"/>
      <c r="AP280" s="117"/>
      <c r="AR280" s="128">
        <f t="shared" si="53"/>
        <v>0</v>
      </c>
      <c r="BC280" s="21"/>
    </row>
    <row r="281" spans="1:55" ht="20.100000000000001" customHeight="1" x14ac:dyDescent="0.3">
      <c r="A281" s="149" t="str">
        <f t="shared" si="56"/>
        <v/>
      </c>
      <c r="B281" s="156" t="b">
        <f t="shared" si="55"/>
        <v>1</v>
      </c>
      <c r="C281" s="188" t="s">
        <v>388</v>
      </c>
      <c r="G281" s="27">
        <v>27</v>
      </c>
      <c r="H281" s="26" t="str">
        <v>Supplier breakdown line 27</v>
      </c>
      <c r="K281" s="187"/>
      <c r="L281" s="187"/>
      <c r="M281" s="187"/>
      <c r="N281" s="187"/>
      <c r="O281" s="187"/>
      <c r="P281" s="187"/>
      <c r="Q281" s="187"/>
      <c r="R281" s="187"/>
      <c r="S281" s="187"/>
      <c r="T281" s="117"/>
      <c r="U281" s="117"/>
      <c r="V281" s="117"/>
      <c r="W281" s="117"/>
      <c r="X281" s="117"/>
      <c r="Y281" s="117"/>
      <c r="Z281" s="117"/>
      <c r="AA281" s="117"/>
      <c r="AB281" s="117"/>
      <c r="AC281" s="117"/>
      <c r="AD281" s="117"/>
      <c r="AE281" s="117"/>
      <c r="AF281" s="117"/>
      <c r="AG281" s="117"/>
      <c r="AH281" s="117"/>
      <c r="AI281" s="117"/>
      <c r="AJ281" s="117"/>
      <c r="AK281" s="117"/>
      <c r="AL281" s="117"/>
      <c r="AM281" s="117"/>
      <c r="AN281" s="117"/>
      <c r="AP281" s="117"/>
      <c r="AR281" s="128">
        <f t="shared" si="53"/>
        <v>0</v>
      </c>
      <c r="BC281" s="21"/>
    </row>
    <row r="282" spans="1:55" ht="20.100000000000001" customHeight="1" x14ac:dyDescent="0.3">
      <c r="A282" s="149" t="str">
        <f t="shared" si="56"/>
        <v/>
      </c>
      <c r="B282" s="156" t="b">
        <f t="shared" si="55"/>
        <v>1</v>
      </c>
      <c r="C282" s="188" t="s">
        <v>388</v>
      </c>
      <c r="G282" s="27">
        <v>28</v>
      </c>
      <c r="H282" s="26" t="str">
        <v>Supplier breakdown line 28</v>
      </c>
      <c r="K282" s="187"/>
      <c r="L282" s="187"/>
      <c r="M282" s="187"/>
      <c r="N282" s="187"/>
      <c r="O282" s="187"/>
      <c r="P282" s="187"/>
      <c r="Q282" s="187"/>
      <c r="R282" s="187"/>
      <c r="S282" s="187"/>
      <c r="T282" s="117"/>
      <c r="U282" s="117"/>
      <c r="V282" s="117"/>
      <c r="W282" s="117"/>
      <c r="X282" s="117"/>
      <c r="Y282" s="117"/>
      <c r="Z282" s="117"/>
      <c r="AA282" s="117"/>
      <c r="AB282" s="117"/>
      <c r="AC282" s="117"/>
      <c r="AD282" s="117"/>
      <c r="AE282" s="117"/>
      <c r="AF282" s="117"/>
      <c r="AG282" s="117"/>
      <c r="AH282" s="117"/>
      <c r="AI282" s="117"/>
      <c r="AJ282" s="117"/>
      <c r="AK282" s="117"/>
      <c r="AL282" s="117"/>
      <c r="AM282" s="117"/>
      <c r="AN282" s="117"/>
      <c r="AP282" s="117"/>
      <c r="AR282" s="128">
        <f t="shared" si="53"/>
        <v>0</v>
      </c>
      <c r="BC282" s="21"/>
    </row>
    <row r="283" spans="1:55" ht="20.100000000000001" customHeight="1" x14ac:dyDescent="0.3">
      <c r="A283" s="149" t="str">
        <f t="shared" si="56"/>
        <v/>
      </c>
      <c r="B283" s="156" t="b">
        <f t="shared" si="55"/>
        <v>1</v>
      </c>
      <c r="C283" s="188" t="s">
        <v>388</v>
      </c>
      <c r="G283" s="27">
        <v>29</v>
      </c>
      <c r="H283" s="26" t="str">
        <v>Supplier breakdown line 29</v>
      </c>
      <c r="K283" s="187"/>
      <c r="L283" s="187"/>
      <c r="M283" s="187"/>
      <c r="N283" s="187"/>
      <c r="O283" s="187"/>
      <c r="P283" s="187"/>
      <c r="Q283" s="187"/>
      <c r="R283" s="187"/>
      <c r="S283" s="187"/>
      <c r="T283" s="117"/>
      <c r="U283" s="117"/>
      <c r="V283" s="117"/>
      <c r="W283" s="117"/>
      <c r="X283" s="117"/>
      <c r="Y283" s="117"/>
      <c r="Z283" s="117"/>
      <c r="AA283" s="117"/>
      <c r="AB283" s="117"/>
      <c r="AC283" s="117"/>
      <c r="AD283" s="117"/>
      <c r="AE283" s="117"/>
      <c r="AF283" s="117"/>
      <c r="AG283" s="117"/>
      <c r="AH283" s="117"/>
      <c r="AI283" s="117"/>
      <c r="AJ283" s="117"/>
      <c r="AK283" s="117"/>
      <c r="AL283" s="117"/>
      <c r="AM283" s="117"/>
      <c r="AN283" s="117"/>
      <c r="AP283" s="117"/>
      <c r="AR283" s="128">
        <f t="shared" si="53"/>
        <v>0</v>
      </c>
      <c r="BC283" s="21"/>
    </row>
    <row r="284" spans="1:55" ht="20.100000000000001" customHeight="1" x14ac:dyDescent="0.3">
      <c r="A284" s="149" t="str">
        <f t="shared" si="56"/>
        <v/>
      </c>
      <c r="B284" s="156" t="b">
        <f t="shared" si="55"/>
        <v>1</v>
      </c>
      <c r="C284" s="188" t="s">
        <v>388</v>
      </c>
      <c r="G284" s="27">
        <v>30</v>
      </c>
      <c r="H284" s="26" t="str">
        <v>Supplier breakdown line 30</v>
      </c>
      <c r="K284" s="187"/>
      <c r="L284" s="187"/>
      <c r="M284" s="187"/>
      <c r="N284" s="187"/>
      <c r="O284" s="187"/>
      <c r="P284" s="187"/>
      <c r="Q284" s="187"/>
      <c r="R284" s="187"/>
      <c r="S284" s="187"/>
      <c r="T284" s="117"/>
      <c r="U284" s="117"/>
      <c r="V284" s="117"/>
      <c r="W284" s="117"/>
      <c r="X284" s="117"/>
      <c r="Y284" s="117"/>
      <c r="Z284" s="117"/>
      <c r="AA284" s="117"/>
      <c r="AB284" s="117"/>
      <c r="AC284" s="117"/>
      <c r="AD284" s="117"/>
      <c r="AE284" s="117"/>
      <c r="AF284" s="117"/>
      <c r="AG284" s="117"/>
      <c r="AH284" s="117"/>
      <c r="AI284" s="117"/>
      <c r="AJ284" s="117"/>
      <c r="AK284" s="117"/>
      <c r="AL284" s="117"/>
      <c r="AM284" s="117"/>
      <c r="AN284" s="117"/>
      <c r="AP284" s="117"/>
      <c r="AR284" s="128">
        <f t="shared" si="53"/>
        <v>0</v>
      </c>
      <c r="BC284" s="21"/>
    </row>
    <row r="285" spans="1:55" ht="20.100000000000001" customHeight="1" x14ac:dyDescent="0.3">
      <c r="A285" s="149" t="str">
        <f t="shared" si="56"/>
        <v/>
      </c>
      <c r="B285" s="156" t="b">
        <f t="shared" si="55"/>
        <v>1</v>
      </c>
      <c r="C285" s="188" t="s">
        <v>388</v>
      </c>
      <c r="G285" s="27">
        <v>31</v>
      </c>
      <c r="H285" s="26" t="str">
        <v>Supplier breakdown line 31</v>
      </c>
      <c r="K285" s="187"/>
      <c r="L285" s="187"/>
      <c r="M285" s="187"/>
      <c r="N285" s="187"/>
      <c r="O285" s="187"/>
      <c r="P285" s="187"/>
      <c r="Q285" s="187"/>
      <c r="R285" s="187"/>
      <c r="S285" s="187"/>
      <c r="T285" s="117"/>
      <c r="U285" s="117"/>
      <c r="V285" s="117"/>
      <c r="W285" s="117"/>
      <c r="X285" s="117"/>
      <c r="Y285" s="117"/>
      <c r="Z285" s="117"/>
      <c r="AA285" s="117"/>
      <c r="AB285" s="117"/>
      <c r="AC285" s="117"/>
      <c r="AD285" s="117"/>
      <c r="AE285" s="117"/>
      <c r="AF285" s="117"/>
      <c r="AG285" s="117"/>
      <c r="AH285" s="117"/>
      <c r="AI285" s="117"/>
      <c r="AJ285" s="117"/>
      <c r="AK285" s="117"/>
      <c r="AL285" s="117"/>
      <c r="AM285" s="117"/>
      <c r="AN285" s="117"/>
      <c r="AP285" s="117"/>
      <c r="AR285" s="128">
        <f t="shared" si="53"/>
        <v>0</v>
      </c>
      <c r="BC285" s="21"/>
    </row>
    <row r="286" spans="1:55" ht="20.100000000000001" customHeight="1" x14ac:dyDescent="0.3">
      <c r="A286" s="149" t="str">
        <f t="shared" si="56"/>
        <v/>
      </c>
      <c r="B286" s="156" t="b">
        <f t="shared" ref="B286:B294" si="57">OR(Rows_Switch="All",H286&lt;&gt;"")</f>
        <v>1</v>
      </c>
      <c r="C286" s="188" t="s">
        <v>388</v>
      </c>
      <c r="G286" s="27">
        <v>32</v>
      </c>
      <c r="H286" s="26" t="str">
        <v>Supplier breakdown line 32</v>
      </c>
      <c r="K286" s="187"/>
      <c r="L286" s="187"/>
      <c r="M286" s="187"/>
      <c r="N286" s="187"/>
      <c r="O286" s="187"/>
      <c r="P286" s="187"/>
      <c r="Q286" s="187"/>
      <c r="R286" s="187"/>
      <c r="S286" s="187"/>
      <c r="T286" s="117"/>
      <c r="U286" s="117"/>
      <c r="V286" s="117"/>
      <c r="W286" s="117"/>
      <c r="X286" s="117"/>
      <c r="Y286" s="117"/>
      <c r="Z286" s="117"/>
      <c r="AA286" s="117"/>
      <c r="AB286" s="117"/>
      <c r="AC286" s="117"/>
      <c r="AD286" s="117"/>
      <c r="AE286" s="117"/>
      <c r="AF286" s="117"/>
      <c r="AG286" s="117"/>
      <c r="AH286" s="117"/>
      <c r="AI286" s="117"/>
      <c r="AJ286" s="117"/>
      <c r="AK286" s="117"/>
      <c r="AL286" s="117"/>
      <c r="AM286" s="117"/>
      <c r="AN286" s="117"/>
      <c r="AP286" s="117"/>
      <c r="AR286" s="128">
        <f t="shared" si="53"/>
        <v>0</v>
      </c>
      <c r="BC286" s="21"/>
    </row>
    <row r="287" spans="1:55" ht="20.100000000000001" customHeight="1" x14ac:dyDescent="0.3">
      <c r="A287" s="149" t="str">
        <f t="shared" si="56"/>
        <v/>
      </c>
      <c r="B287" s="156" t="b">
        <f t="shared" si="57"/>
        <v>1</v>
      </c>
      <c r="C287" s="188" t="s">
        <v>388</v>
      </c>
      <c r="G287" s="27">
        <v>33</v>
      </c>
      <c r="H287" s="26" t="str">
        <v>Supplier breakdown line 33</v>
      </c>
      <c r="K287" s="187"/>
      <c r="L287" s="187"/>
      <c r="M287" s="187"/>
      <c r="N287" s="187"/>
      <c r="O287" s="187"/>
      <c r="P287" s="187"/>
      <c r="Q287" s="187"/>
      <c r="R287" s="187"/>
      <c r="S287" s="187"/>
      <c r="T287" s="117"/>
      <c r="U287" s="117"/>
      <c r="V287" s="117"/>
      <c r="W287" s="117"/>
      <c r="X287" s="117"/>
      <c r="Y287" s="117"/>
      <c r="Z287" s="117"/>
      <c r="AA287" s="117"/>
      <c r="AB287" s="117"/>
      <c r="AC287" s="117"/>
      <c r="AD287" s="117"/>
      <c r="AE287" s="117"/>
      <c r="AF287" s="117"/>
      <c r="AG287" s="117"/>
      <c r="AH287" s="117"/>
      <c r="AI287" s="117"/>
      <c r="AJ287" s="117"/>
      <c r="AK287" s="117"/>
      <c r="AL287" s="117"/>
      <c r="AM287" s="117"/>
      <c r="AN287" s="117"/>
      <c r="AP287" s="117"/>
      <c r="AR287" s="128">
        <f t="shared" si="53"/>
        <v>0</v>
      </c>
      <c r="BC287" s="21"/>
    </row>
    <row r="288" spans="1:55" ht="20.100000000000001" customHeight="1" x14ac:dyDescent="0.3">
      <c r="A288" s="149" t="str">
        <f t="shared" si="56"/>
        <v/>
      </c>
      <c r="B288" s="156" t="b">
        <f t="shared" si="57"/>
        <v>1</v>
      </c>
      <c r="C288" s="188" t="s">
        <v>388</v>
      </c>
      <c r="G288" s="27">
        <v>34</v>
      </c>
      <c r="H288" s="26" t="str">
        <v>Supplier breakdown line 34</v>
      </c>
      <c r="K288" s="187"/>
      <c r="L288" s="187"/>
      <c r="M288" s="187"/>
      <c r="N288" s="187"/>
      <c r="O288" s="187"/>
      <c r="P288" s="187"/>
      <c r="Q288" s="187"/>
      <c r="R288" s="187"/>
      <c r="S288" s="187"/>
      <c r="T288" s="117"/>
      <c r="U288" s="117"/>
      <c r="V288" s="117"/>
      <c r="W288" s="117"/>
      <c r="X288" s="117"/>
      <c r="Y288" s="117"/>
      <c r="Z288" s="117"/>
      <c r="AA288" s="117"/>
      <c r="AB288" s="117"/>
      <c r="AC288" s="117"/>
      <c r="AD288" s="117"/>
      <c r="AE288" s="117"/>
      <c r="AF288" s="117"/>
      <c r="AG288" s="117"/>
      <c r="AH288" s="117"/>
      <c r="AI288" s="117"/>
      <c r="AJ288" s="117"/>
      <c r="AK288" s="117"/>
      <c r="AL288" s="117"/>
      <c r="AM288" s="117"/>
      <c r="AN288" s="117"/>
      <c r="AP288" s="117"/>
      <c r="AR288" s="128">
        <f t="shared" si="53"/>
        <v>0</v>
      </c>
      <c r="BC288" s="21"/>
    </row>
    <row r="289" spans="1:55" ht="20.100000000000001" customHeight="1" x14ac:dyDescent="0.3">
      <c r="A289" s="149" t="str">
        <f t="shared" si="56"/>
        <v/>
      </c>
      <c r="B289" s="156" t="b">
        <f t="shared" si="57"/>
        <v>1</v>
      </c>
      <c r="C289" s="188" t="s">
        <v>388</v>
      </c>
      <c r="G289" s="27">
        <v>35</v>
      </c>
      <c r="H289" s="26" t="str">
        <v>Supplier breakdown line 35</v>
      </c>
      <c r="K289" s="187"/>
      <c r="L289" s="187"/>
      <c r="M289" s="187"/>
      <c r="N289" s="187"/>
      <c r="O289" s="187"/>
      <c r="P289" s="187"/>
      <c r="Q289" s="187"/>
      <c r="R289" s="187"/>
      <c r="S289" s="187"/>
      <c r="T289" s="117"/>
      <c r="U289" s="117"/>
      <c r="V289" s="117"/>
      <c r="W289" s="117"/>
      <c r="X289" s="117"/>
      <c r="Y289" s="117"/>
      <c r="Z289" s="117"/>
      <c r="AA289" s="117"/>
      <c r="AB289" s="117"/>
      <c r="AC289" s="117"/>
      <c r="AD289" s="117"/>
      <c r="AE289" s="117"/>
      <c r="AF289" s="117"/>
      <c r="AG289" s="117"/>
      <c r="AH289" s="117"/>
      <c r="AI289" s="117"/>
      <c r="AJ289" s="117"/>
      <c r="AK289" s="117"/>
      <c r="AL289" s="117"/>
      <c r="AM289" s="117"/>
      <c r="AN289" s="117"/>
      <c r="AP289" s="117"/>
      <c r="AR289" s="128">
        <f t="shared" si="53"/>
        <v>0</v>
      </c>
      <c r="BC289" s="21"/>
    </row>
    <row r="290" spans="1:55" ht="20.100000000000001" customHeight="1" x14ac:dyDescent="0.3">
      <c r="A290" s="149" t="str">
        <f t="shared" si="56"/>
        <v/>
      </c>
      <c r="B290" s="156" t="b">
        <f t="shared" si="57"/>
        <v>1</v>
      </c>
      <c r="C290" s="188" t="s">
        <v>388</v>
      </c>
      <c r="G290" s="27">
        <v>36</v>
      </c>
      <c r="H290" s="26" t="str">
        <v>Supplier breakdown line 36</v>
      </c>
      <c r="K290" s="187"/>
      <c r="L290" s="187"/>
      <c r="M290" s="187"/>
      <c r="N290" s="187"/>
      <c r="O290" s="187"/>
      <c r="P290" s="187"/>
      <c r="Q290" s="187"/>
      <c r="R290" s="187"/>
      <c r="S290" s="187"/>
      <c r="T290" s="117"/>
      <c r="U290" s="117"/>
      <c r="V290" s="117"/>
      <c r="W290" s="117"/>
      <c r="X290" s="117"/>
      <c r="Y290" s="117"/>
      <c r="Z290" s="117"/>
      <c r="AA290" s="117"/>
      <c r="AB290" s="117"/>
      <c r="AC290" s="117"/>
      <c r="AD290" s="117"/>
      <c r="AE290" s="117"/>
      <c r="AF290" s="117"/>
      <c r="AG290" s="117"/>
      <c r="AH290" s="117"/>
      <c r="AI290" s="117"/>
      <c r="AJ290" s="117"/>
      <c r="AK290" s="117"/>
      <c r="AL290" s="117"/>
      <c r="AM290" s="117"/>
      <c r="AN290" s="117"/>
      <c r="AP290" s="117"/>
      <c r="AR290" s="128">
        <f t="shared" si="53"/>
        <v>0</v>
      </c>
      <c r="BC290" s="21"/>
    </row>
    <row r="291" spans="1:55" ht="20.100000000000001" customHeight="1" x14ac:dyDescent="0.3">
      <c r="A291" s="149" t="str">
        <f t="shared" si="56"/>
        <v/>
      </c>
      <c r="B291" s="156" t="b">
        <f t="shared" si="57"/>
        <v>1</v>
      </c>
      <c r="C291" s="188" t="s">
        <v>388</v>
      </c>
      <c r="G291" s="27">
        <v>37</v>
      </c>
      <c r="H291" s="26" t="str">
        <v>Supplier breakdown line 37</v>
      </c>
      <c r="K291" s="187"/>
      <c r="L291" s="187"/>
      <c r="M291" s="187"/>
      <c r="N291" s="187"/>
      <c r="O291" s="187"/>
      <c r="P291" s="187"/>
      <c r="Q291" s="187"/>
      <c r="R291" s="187"/>
      <c r="S291" s="187"/>
      <c r="T291" s="117"/>
      <c r="U291" s="117"/>
      <c r="V291" s="117"/>
      <c r="W291" s="117"/>
      <c r="X291" s="117"/>
      <c r="Y291" s="117"/>
      <c r="Z291" s="117"/>
      <c r="AA291" s="117"/>
      <c r="AB291" s="117"/>
      <c r="AC291" s="117"/>
      <c r="AD291" s="117"/>
      <c r="AE291" s="117"/>
      <c r="AF291" s="117"/>
      <c r="AG291" s="117"/>
      <c r="AH291" s="117"/>
      <c r="AI291" s="117"/>
      <c r="AJ291" s="117"/>
      <c r="AK291" s="117"/>
      <c r="AL291" s="117"/>
      <c r="AM291" s="117"/>
      <c r="AN291" s="117"/>
      <c r="AP291" s="117"/>
      <c r="AR291" s="128">
        <f t="shared" si="53"/>
        <v>0</v>
      </c>
      <c r="BC291" s="21"/>
    </row>
    <row r="292" spans="1:55" ht="20.100000000000001" customHeight="1" x14ac:dyDescent="0.3">
      <c r="A292" s="149" t="str">
        <f t="shared" si="56"/>
        <v/>
      </c>
      <c r="B292" s="156" t="b">
        <f t="shared" si="57"/>
        <v>1</v>
      </c>
      <c r="C292" s="188" t="s">
        <v>388</v>
      </c>
      <c r="G292" s="27">
        <v>38</v>
      </c>
      <c r="H292" s="26" t="str">
        <v>Supplier breakdown line 38</v>
      </c>
      <c r="K292" s="187"/>
      <c r="L292" s="187"/>
      <c r="M292" s="187"/>
      <c r="N292" s="187"/>
      <c r="O292" s="187"/>
      <c r="P292" s="187"/>
      <c r="Q292" s="187"/>
      <c r="R292" s="187"/>
      <c r="S292" s="187"/>
      <c r="T292" s="117"/>
      <c r="U292" s="117"/>
      <c r="V292" s="117"/>
      <c r="W292" s="117"/>
      <c r="X292" s="117"/>
      <c r="Y292" s="117"/>
      <c r="Z292" s="117"/>
      <c r="AA292" s="117"/>
      <c r="AB292" s="117"/>
      <c r="AC292" s="117"/>
      <c r="AD292" s="117"/>
      <c r="AE292" s="117"/>
      <c r="AF292" s="117"/>
      <c r="AG292" s="117"/>
      <c r="AH292" s="117"/>
      <c r="AI292" s="117"/>
      <c r="AJ292" s="117"/>
      <c r="AK292" s="117"/>
      <c r="AL292" s="117"/>
      <c r="AM292" s="117"/>
      <c r="AN292" s="117"/>
      <c r="AP292" s="117"/>
      <c r="AR292" s="128">
        <f t="shared" si="53"/>
        <v>0</v>
      </c>
      <c r="BC292" s="21"/>
    </row>
    <row r="293" spans="1:55" ht="20.100000000000001" customHeight="1" x14ac:dyDescent="0.3">
      <c r="A293" s="149" t="str">
        <f t="shared" si="56"/>
        <v/>
      </c>
      <c r="B293" s="156" t="b">
        <f t="shared" si="57"/>
        <v>1</v>
      </c>
      <c r="C293" s="188" t="s">
        <v>388</v>
      </c>
      <c r="G293" s="27">
        <v>39</v>
      </c>
      <c r="H293" s="26" t="str">
        <v>Supplier breakdown line 39</v>
      </c>
      <c r="K293" s="187"/>
      <c r="L293" s="187"/>
      <c r="M293" s="187"/>
      <c r="N293" s="187"/>
      <c r="O293" s="187"/>
      <c r="P293" s="187"/>
      <c r="Q293" s="187"/>
      <c r="R293" s="187"/>
      <c r="S293" s="187"/>
      <c r="T293" s="117"/>
      <c r="U293" s="117"/>
      <c r="V293" s="117"/>
      <c r="W293" s="117"/>
      <c r="X293" s="117"/>
      <c r="Y293" s="117"/>
      <c r="Z293" s="117"/>
      <c r="AA293" s="117"/>
      <c r="AB293" s="117"/>
      <c r="AC293" s="117"/>
      <c r="AD293" s="117"/>
      <c r="AE293" s="117"/>
      <c r="AF293" s="117"/>
      <c r="AG293" s="117"/>
      <c r="AH293" s="117"/>
      <c r="AI293" s="117"/>
      <c r="AJ293" s="117"/>
      <c r="AK293" s="117"/>
      <c r="AL293" s="117"/>
      <c r="AM293" s="117"/>
      <c r="AN293" s="117"/>
      <c r="AP293" s="117"/>
      <c r="AR293" s="128">
        <f t="shared" si="53"/>
        <v>0</v>
      </c>
      <c r="BC293" s="21"/>
    </row>
    <row r="294" spans="1:55" ht="20.100000000000001" customHeight="1" x14ac:dyDescent="0.3">
      <c r="A294" s="149" t="str">
        <f t="shared" si="56"/>
        <v/>
      </c>
      <c r="B294" s="156" t="b">
        <f t="shared" si="57"/>
        <v>1</v>
      </c>
      <c r="C294" s="188" t="s">
        <v>388</v>
      </c>
      <c r="G294" s="27">
        <v>40</v>
      </c>
      <c r="H294" s="26" t="str">
        <v>Supplier breakdown line 40</v>
      </c>
      <c r="K294" s="187"/>
      <c r="L294" s="187"/>
      <c r="M294" s="187"/>
      <c r="N294" s="187"/>
      <c r="O294" s="187"/>
      <c r="P294" s="187"/>
      <c r="Q294" s="187"/>
      <c r="R294" s="187"/>
      <c r="S294" s="187"/>
      <c r="T294" s="117"/>
      <c r="U294" s="117"/>
      <c r="V294" s="117"/>
      <c r="W294" s="117"/>
      <c r="X294" s="117"/>
      <c r="Y294" s="117"/>
      <c r="Z294" s="117"/>
      <c r="AA294" s="117"/>
      <c r="AB294" s="117"/>
      <c r="AC294" s="117"/>
      <c r="AD294" s="117"/>
      <c r="AE294" s="117"/>
      <c r="AF294" s="117"/>
      <c r="AG294" s="117"/>
      <c r="AH294" s="117"/>
      <c r="AI294" s="117"/>
      <c r="AJ294" s="117"/>
      <c r="AK294" s="117"/>
      <c r="AL294" s="117"/>
      <c r="AM294" s="117"/>
      <c r="AN294" s="117"/>
      <c r="AP294" s="117"/>
      <c r="AR294" s="128">
        <f t="shared" si="53"/>
        <v>0</v>
      </c>
      <c r="BC294" s="21"/>
    </row>
    <row r="295" spans="1:55" ht="19.5" customHeight="1" x14ac:dyDescent="0.3">
      <c r="A295" s="149" t="str">
        <f t="shared" si="56"/>
        <v/>
      </c>
      <c r="B295" s="135" t="b">
        <v>1</v>
      </c>
      <c r="C295" s="188" t="s">
        <v>388</v>
      </c>
      <c r="BC295" s="21"/>
    </row>
    <row r="296" spans="1:55" ht="20.100000000000001" customHeight="1" x14ac:dyDescent="0.3">
      <c r="A296" s="148" t="str">
        <f t="shared" si="56"/>
        <v/>
      </c>
      <c r="B296" s="135" t="b">
        <v>1</v>
      </c>
      <c r="C296" s="188" t="s">
        <v>388</v>
      </c>
      <c r="G296" s="348" t="s">
        <v>453</v>
      </c>
      <c r="H296" s="348"/>
      <c r="I296" s="348"/>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C296" s="21"/>
    </row>
    <row r="297" spans="1:55" ht="30" customHeight="1" x14ac:dyDescent="0.3">
      <c r="A297" s="148" t="str">
        <f t="shared" si="56"/>
        <v/>
      </c>
      <c r="B297" s="135" t="b">
        <v>1</v>
      </c>
      <c r="C297" s="188" t="s">
        <v>388</v>
      </c>
      <c r="G297" s="326" t="s">
        <v>452</v>
      </c>
      <c r="H297" s="326"/>
      <c r="I297" s="326"/>
      <c r="J297" s="326"/>
      <c r="K297" s="326"/>
      <c r="L297" s="326"/>
      <c r="M297" s="326"/>
      <c r="N297" s="326"/>
      <c r="O297" s="326"/>
      <c r="P297" s="326"/>
      <c r="Q297" s="326"/>
      <c r="R297" s="326"/>
      <c r="S297" s="326"/>
      <c r="T297" s="326"/>
      <c r="U297" s="326"/>
      <c r="V297" s="326"/>
      <c r="W297" s="326"/>
      <c r="X297" s="326"/>
      <c r="Y297" s="326"/>
      <c r="Z297" s="326"/>
      <c r="AA297" s="326"/>
      <c r="AB297" s="326"/>
      <c r="AC297" s="326"/>
      <c r="AD297" s="326"/>
      <c r="AE297" s="326"/>
      <c r="AF297" s="326"/>
      <c r="AG297" s="326"/>
      <c r="AH297" s="326"/>
      <c r="AI297" s="326"/>
      <c r="AJ297" s="326"/>
      <c r="AK297" s="326"/>
      <c r="AL297" s="326"/>
      <c r="AM297" s="326"/>
      <c r="AN297" s="326"/>
      <c r="AO297" s="326"/>
      <c r="AP297" s="326"/>
      <c r="AQ297" s="326"/>
      <c r="AR297" s="326"/>
      <c r="AS297" s="326"/>
      <c r="AT297" s="326"/>
      <c r="AU297" s="136"/>
      <c r="AV297" s="136"/>
      <c r="AW297" s="136"/>
      <c r="AX297" s="136"/>
      <c r="AY297" s="136"/>
      <c r="AZ297" s="136"/>
      <c r="BC297" s="21"/>
    </row>
    <row r="298" spans="1:55" ht="20.100000000000001" customHeight="1" thickBot="1" x14ac:dyDescent="0.35">
      <c r="A298" s="148" t="str">
        <f t="shared" si="56"/>
        <v/>
      </c>
      <c r="B298" s="135" t="b">
        <v>1</v>
      </c>
      <c r="C298" s="188" t="s">
        <v>388</v>
      </c>
      <c r="BC298" s="21"/>
    </row>
    <row r="299" spans="1:55" ht="24.9" customHeight="1" thickBot="1" x14ac:dyDescent="0.35">
      <c r="A299" s="148" t="str">
        <f t="shared" si="56"/>
        <v/>
      </c>
      <c r="B299" s="135" t="b">
        <v>1</v>
      </c>
      <c r="C299" s="188" t="s">
        <v>389</v>
      </c>
      <c r="F299" s="6" t="s">
        <v>381</v>
      </c>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C299" s="21"/>
    </row>
    <row r="300" spans="1:55" ht="9.9" customHeight="1" x14ac:dyDescent="0.3">
      <c r="A300" s="148" t="str">
        <f t="shared" si="56"/>
        <v/>
      </c>
      <c r="B300" s="135" t="b">
        <v>1</v>
      </c>
      <c r="C300" s="188" t="s">
        <v>389</v>
      </c>
      <c r="BC300" s="21"/>
    </row>
    <row r="301" spans="1:55" ht="20.100000000000001" customHeight="1" x14ac:dyDescent="0.3">
      <c r="A301" s="148" t="str">
        <f t="shared" si="56"/>
        <v/>
      </c>
      <c r="B301" s="135" t="b">
        <v>1</v>
      </c>
      <c r="C301" s="188" t="s">
        <v>389</v>
      </c>
      <c r="G301" s="27">
        <v>1</v>
      </c>
      <c r="H301" s="26" t="str">
        <f>IF(RecBaseVol_List="","",RecBaseVol_List)</f>
        <v>Recovery Base Volume 1</v>
      </c>
      <c r="I301" s="27" t="str">
        <f t="array" ref="I301:I320">IF(RecBaseVol_Units="","",RecBaseVol_Units)</f>
        <v>Hours</v>
      </c>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P301" s="12"/>
      <c r="AR301" s="150">
        <f t="shared" ref="AR301:AR320" si="58">SUM(K301:AP301)</f>
        <v>0</v>
      </c>
      <c r="BC301" s="21"/>
    </row>
    <row r="302" spans="1:55" ht="20.100000000000001" customHeight="1" x14ac:dyDescent="0.3">
      <c r="A302" s="148" t="str">
        <f t="shared" si="56"/>
        <v/>
      </c>
      <c r="B302" s="156" t="b">
        <f t="shared" ref="B302:B320" si="59">OR(Rows_Switch="All",H302&lt;&gt;"")</f>
        <v>1</v>
      </c>
      <c r="C302" s="188" t="s">
        <v>389</v>
      </c>
      <c r="G302" s="27">
        <v>2</v>
      </c>
      <c r="H302" s="26" t="s">
        <v>510</v>
      </c>
      <c r="I302" s="27" t="str">
        <v>Hours</v>
      </c>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P302" s="12"/>
      <c r="AR302" s="150">
        <f t="shared" si="58"/>
        <v>0</v>
      </c>
      <c r="BC302" s="21"/>
    </row>
    <row r="303" spans="1:55" ht="20.100000000000001" customHeight="1" x14ac:dyDescent="0.3">
      <c r="A303" s="148" t="str">
        <f t="shared" si="56"/>
        <v/>
      </c>
      <c r="B303" s="156" t="b">
        <f t="shared" si="59"/>
        <v>1</v>
      </c>
      <c r="C303" s="188" t="s">
        <v>389</v>
      </c>
      <c r="G303" s="27">
        <v>3</v>
      </c>
      <c r="H303" s="26" t="s">
        <v>511</v>
      </c>
      <c r="I303" s="27" t="str">
        <v>Other</v>
      </c>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P303" s="12"/>
      <c r="AR303" s="150">
        <f t="shared" si="58"/>
        <v>0</v>
      </c>
      <c r="BC303" s="21"/>
    </row>
    <row r="304" spans="1:55" ht="20.100000000000001" customHeight="1" x14ac:dyDescent="0.3">
      <c r="A304" s="148" t="str">
        <f t="shared" si="56"/>
        <v/>
      </c>
      <c r="B304" s="156" t="b">
        <f t="shared" si="59"/>
        <v>1</v>
      </c>
      <c r="C304" s="188" t="s">
        <v>389</v>
      </c>
      <c r="G304" s="27">
        <v>4</v>
      </c>
      <c r="H304" s="26" t="s">
        <v>512</v>
      </c>
      <c r="I304" s="27" t="str">
        <v/>
      </c>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P304" s="12"/>
      <c r="AR304" s="150">
        <f t="shared" si="58"/>
        <v>0</v>
      </c>
      <c r="BC304" s="21"/>
    </row>
    <row r="305" spans="1:55" ht="20.100000000000001" customHeight="1" x14ac:dyDescent="0.3">
      <c r="A305" s="148" t="str">
        <f t="shared" si="56"/>
        <v/>
      </c>
      <c r="B305" s="156" t="b">
        <f t="shared" si="59"/>
        <v>1</v>
      </c>
      <c r="C305" s="188" t="s">
        <v>389</v>
      </c>
      <c r="G305" s="27">
        <v>5</v>
      </c>
      <c r="H305" s="26" t="s">
        <v>513</v>
      </c>
      <c r="I305" s="27" t="str">
        <v/>
      </c>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P305" s="12"/>
      <c r="AR305" s="150">
        <f t="shared" si="58"/>
        <v>0</v>
      </c>
      <c r="BC305" s="21"/>
    </row>
    <row r="306" spans="1:55" ht="20.100000000000001" customHeight="1" x14ac:dyDescent="0.3">
      <c r="A306" s="148" t="str">
        <f t="shared" si="56"/>
        <v/>
      </c>
      <c r="B306" s="156" t="b">
        <f t="shared" si="59"/>
        <v>1</v>
      </c>
      <c r="C306" s="188" t="s">
        <v>389</v>
      </c>
      <c r="G306" s="27">
        <v>6</v>
      </c>
      <c r="H306" s="26" t="s">
        <v>514</v>
      </c>
      <c r="I306" s="27" t="str">
        <v/>
      </c>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P306" s="12"/>
      <c r="AR306" s="150">
        <f t="shared" si="58"/>
        <v>0</v>
      </c>
      <c r="BC306" s="21"/>
    </row>
    <row r="307" spans="1:55" ht="20.100000000000001" customHeight="1" x14ac:dyDescent="0.3">
      <c r="A307" s="148" t="str">
        <f t="shared" si="56"/>
        <v/>
      </c>
      <c r="B307" s="156" t="b">
        <f t="shared" si="59"/>
        <v>1</v>
      </c>
      <c r="C307" s="188" t="s">
        <v>389</v>
      </c>
      <c r="G307" s="27">
        <v>7</v>
      </c>
      <c r="H307" s="26" t="s">
        <v>515</v>
      </c>
      <c r="I307" s="27" t="str">
        <v/>
      </c>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P307" s="12"/>
      <c r="AR307" s="150">
        <f t="shared" si="58"/>
        <v>0</v>
      </c>
      <c r="BC307" s="21"/>
    </row>
    <row r="308" spans="1:55" ht="20.100000000000001" customHeight="1" x14ac:dyDescent="0.3">
      <c r="A308" s="148" t="str">
        <f t="shared" si="56"/>
        <v/>
      </c>
      <c r="B308" s="156" t="b">
        <f t="shared" si="59"/>
        <v>1</v>
      </c>
      <c r="C308" s="188" t="s">
        <v>389</v>
      </c>
      <c r="G308" s="27">
        <v>8</v>
      </c>
      <c r="H308" s="26" t="s">
        <v>516</v>
      </c>
      <c r="I308" s="27" t="str">
        <v/>
      </c>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P308" s="12"/>
      <c r="AR308" s="150">
        <f t="shared" si="58"/>
        <v>0</v>
      </c>
      <c r="BC308" s="21"/>
    </row>
    <row r="309" spans="1:55" ht="20.100000000000001" customHeight="1" x14ac:dyDescent="0.3">
      <c r="A309" s="148" t="str">
        <f t="shared" si="56"/>
        <v/>
      </c>
      <c r="B309" s="156" t="b">
        <f t="shared" si="59"/>
        <v>1</v>
      </c>
      <c r="C309" s="188" t="s">
        <v>389</v>
      </c>
      <c r="G309" s="27">
        <v>9</v>
      </c>
      <c r="H309" s="26" t="s">
        <v>517</v>
      </c>
      <c r="I309" s="27" t="str">
        <v/>
      </c>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P309" s="12"/>
      <c r="AR309" s="150">
        <f t="shared" si="58"/>
        <v>0</v>
      </c>
      <c r="BC309" s="21"/>
    </row>
    <row r="310" spans="1:55" ht="20.100000000000001" customHeight="1" x14ac:dyDescent="0.3">
      <c r="A310" s="148" t="str">
        <f t="shared" si="56"/>
        <v/>
      </c>
      <c r="B310" s="156" t="b">
        <f t="shared" si="59"/>
        <v>1</v>
      </c>
      <c r="C310" s="188" t="s">
        <v>389</v>
      </c>
      <c r="G310" s="27">
        <v>10</v>
      </c>
      <c r="H310" s="26" t="s">
        <v>518</v>
      </c>
      <c r="I310" s="27" t="str">
        <v/>
      </c>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P310" s="12"/>
      <c r="AR310" s="150">
        <f t="shared" si="58"/>
        <v>0</v>
      </c>
      <c r="BC310" s="21"/>
    </row>
    <row r="311" spans="1:55" ht="20.100000000000001" customHeight="1" x14ac:dyDescent="0.3">
      <c r="A311" s="148" t="str">
        <f t="shared" si="56"/>
        <v/>
      </c>
      <c r="B311" s="156" t="b">
        <f t="shared" si="59"/>
        <v>1</v>
      </c>
      <c r="C311" s="188" t="s">
        <v>389</v>
      </c>
      <c r="G311" s="27">
        <v>11</v>
      </c>
      <c r="H311" s="26" t="s">
        <v>519</v>
      </c>
      <c r="I311" s="27" t="str">
        <v/>
      </c>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P311" s="12"/>
      <c r="AR311" s="150">
        <f t="shared" si="58"/>
        <v>0</v>
      </c>
      <c r="BC311" s="21"/>
    </row>
    <row r="312" spans="1:55" ht="20.100000000000001" customHeight="1" x14ac:dyDescent="0.3">
      <c r="A312" s="148" t="str">
        <f t="shared" si="56"/>
        <v/>
      </c>
      <c r="B312" s="156" t="b">
        <f t="shared" si="59"/>
        <v>1</v>
      </c>
      <c r="C312" s="188" t="s">
        <v>389</v>
      </c>
      <c r="G312" s="27">
        <v>12</v>
      </c>
      <c r="H312" s="26" t="s">
        <v>520</v>
      </c>
      <c r="I312" s="27" t="str">
        <v/>
      </c>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P312" s="12"/>
      <c r="AR312" s="150">
        <f t="shared" si="58"/>
        <v>0</v>
      </c>
      <c r="BC312" s="21"/>
    </row>
    <row r="313" spans="1:55" ht="20.100000000000001" customHeight="1" x14ac:dyDescent="0.3">
      <c r="A313" s="148" t="str">
        <f t="shared" si="56"/>
        <v/>
      </c>
      <c r="B313" s="156" t="b">
        <f t="shared" si="59"/>
        <v>1</v>
      </c>
      <c r="C313" s="188" t="s">
        <v>389</v>
      </c>
      <c r="G313" s="27">
        <v>13</v>
      </c>
      <c r="H313" s="26" t="s">
        <v>521</v>
      </c>
      <c r="I313" s="27" t="str">
        <v/>
      </c>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P313" s="12"/>
      <c r="AR313" s="150">
        <f t="shared" si="58"/>
        <v>0</v>
      </c>
      <c r="BC313" s="21"/>
    </row>
    <row r="314" spans="1:55" ht="20.100000000000001" customHeight="1" x14ac:dyDescent="0.3">
      <c r="A314" s="148" t="str">
        <f t="shared" si="56"/>
        <v/>
      </c>
      <c r="B314" s="156" t="b">
        <f t="shared" si="59"/>
        <v>1</v>
      </c>
      <c r="C314" s="188" t="s">
        <v>389</v>
      </c>
      <c r="G314" s="27">
        <v>14</v>
      </c>
      <c r="H314" s="26" t="s">
        <v>522</v>
      </c>
      <c r="I314" s="27" t="str">
        <v/>
      </c>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P314" s="12"/>
      <c r="AR314" s="150">
        <f t="shared" si="58"/>
        <v>0</v>
      </c>
      <c r="BC314" s="21"/>
    </row>
    <row r="315" spans="1:55" ht="20.100000000000001" customHeight="1" x14ac:dyDescent="0.3">
      <c r="A315" s="148" t="str">
        <f t="shared" si="56"/>
        <v/>
      </c>
      <c r="B315" s="156" t="b">
        <f t="shared" si="59"/>
        <v>1</v>
      </c>
      <c r="C315" s="188" t="s">
        <v>389</v>
      </c>
      <c r="G315" s="27">
        <v>15</v>
      </c>
      <c r="H315" s="26" t="s">
        <v>523</v>
      </c>
      <c r="I315" s="27" t="str">
        <v/>
      </c>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P315" s="12"/>
      <c r="AR315" s="150">
        <f t="shared" si="58"/>
        <v>0</v>
      </c>
      <c r="BC315" s="21"/>
    </row>
    <row r="316" spans="1:55" ht="20.100000000000001" customHeight="1" x14ac:dyDescent="0.3">
      <c r="A316" s="148" t="str">
        <f t="shared" si="56"/>
        <v/>
      </c>
      <c r="B316" s="156" t="b">
        <f t="shared" si="59"/>
        <v>1</v>
      </c>
      <c r="C316" s="188" t="s">
        <v>389</v>
      </c>
      <c r="G316" s="27">
        <v>16</v>
      </c>
      <c r="H316" s="26" t="s">
        <v>525</v>
      </c>
      <c r="I316" s="27" t="str">
        <v/>
      </c>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P316" s="12"/>
      <c r="AR316" s="150">
        <f t="shared" si="58"/>
        <v>0</v>
      </c>
      <c r="BC316" s="21"/>
    </row>
    <row r="317" spans="1:55" ht="20.100000000000001" customHeight="1" x14ac:dyDescent="0.3">
      <c r="A317" s="148" t="str">
        <f t="shared" si="56"/>
        <v/>
      </c>
      <c r="B317" s="156" t="b">
        <f t="shared" si="59"/>
        <v>1</v>
      </c>
      <c r="C317" s="188" t="s">
        <v>389</v>
      </c>
      <c r="G317" s="27">
        <v>17</v>
      </c>
      <c r="H317" s="26" t="s">
        <v>526</v>
      </c>
      <c r="I317" s="27" t="str">
        <v/>
      </c>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P317" s="12"/>
      <c r="AR317" s="150">
        <f t="shared" si="58"/>
        <v>0</v>
      </c>
      <c r="BC317" s="21"/>
    </row>
    <row r="318" spans="1:55" ht="20.100000000000001" customHeight="1" x14ac:dyDescent="0.3">
      <c r="A318" s="148" t="str">
        <f t="shared" si="56"/>
        <v/>
      </c>
      <c r="B318" s="156" t="b">
        <f t="shared" si="59"/>
        <v>1</v>
      </c>
      <c r="C318" s="188" t="s">
        <v>389</v>
      </c>
      <c r="G318" s="27">
        <v>18</v>
      </c>
      <c r="H318" s="26" t="s">
        <v>527</v>
      </c>
      <c r="I318" s="27" t="str">
        <v/>
      </c>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P318" s="12"/>
      <c r="AR318" s="150">
        <f t="shared" si="58"/>
        <v>0</v>
      </c>
      <c r="BC318" s="21"/>
    </row>
    <row r="319" spans="1:55" ht="20.100000000000001" customHeight="1" x14ac:dyDescent="0.3">
      <c r="A319" s="148" t="str">
        <f t="shared" si="56"/>
        <v/>
      </c>
      <c r="B319" s="156" t="b">
        <f t="shared" si="59"/>
        <v>1</v>
      </c>
      <c r="C319" s="188" t="s">
        <v>389</v>
      </c>
      <c r="G319" s="27">
        <v>19</v>
      </c>
      <c r="H319" s="26" t="s">
        <v>528</v>
      </c>
      <c r="I319" s="27" t="str">
        <v/>
      </c>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P319" s="12"/>
      <c r="AR319" s="150">
        <f t="shared" si="58"/>
        <v>0</v>
      </c>
      <c r="BC319" s="21"/>
    </row>
    <row r="320" spans="1:55" ht="20.100000000000001" customHeight="1" x14ac:dyDescent="0.3">
      <c r="A320" s="148" t="str">
        <f t="shared" si="56"/>
        <v/>
      </c>
      <c r="B320" s="156" t="b">
        <f t="shared" si="59"/>
        <v>1</v>
      </c>
      <c r="C320" s="188" t="s">
        <v>389</v>
      </c>
      <c r="G320" s="27">
        <v>20</v>
      </c>
      <c r="H320" s="26" t="s">
        <v>529</v>
      </c>
      <c r="I320" s="27" t="str">
        <v/>
      </c>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P320" s="12"/>
      <c r="AR320" s="150">
        <f t="shared" si="58"/>
        <v>0</v>
      </c>
      <c r="BC320" s="21"/>
    </row>
    <row r="321" spans="1:55" ht="19.5" customHeight="1" x14ac:dyDescent="0.3">
      <c r="A321" s="148" t="str">
        <f t="shared" si="56"/>
        <v/>
      </c>
      <c r="B321" s="135" t="b">
        <v>1</v>
      </c>
      <c r="C321" s="188" t="s">
        <v>389</v>
      </c>
      <c r="BC321" s="21"/>
    </row>
    <row r="322" spans="1:55" ht="20.100000000000001" customHeight="1" x14ac:dyDescent="0.3">
      <c r="A322" s="148" t="str">
        <f t="shared" si="56"/>
        <v/>
      </c>
      <c r="B322" s="135" t="b">
        <v>1</v>
      </c>
      <c r="C322" s="188" t="s">
        <v>389</v>
      </c>
      <c r="G322" s="348" t="s">
        <v>453</v>
      </c>
      <c r="H322" s="348"/>
      <c r="I322" s="348"/>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C322" s="21"/>
    </row>
    <row r="323" spans="1:55" ht="30" customHeight="1" x14ac:dyDescent="0.3">
      <c r="A323" s="148" t="str">
        <f t="shared" si="56"/>
        <v/>
      </c>
      <c r="B323" s="135" t="b">
        <v>1</v>
      </c>
      <c r="C323" s="188" t="s">
        <v>389</v>
      </c>
      <c r="G323" s="326" t="s">
        <v>452</v>
      </c>
      <c r="H323" s="326"/>
      <c r="I323" s="326"/>
      <c r="J323" s="326"/>
      <c r="K323" s="326"/>
      <c r="L323" s="326"/>
      <c r="M323" s="326"/>
      <c r="N323" s="326"/>
      <c r="O323" s="326"/>
      <c r="P323" s="326"/>
      <c r="Q323" s="326"/>
      <c r="R323" s="326"/>
      <c r="S323" s="326"/>
      <c r="T323" s="326"/>
      <c r="U323" s="326"/>
      <c r="V323" s="326"/>
      <c r="W323" s="326"/>
      <c r="X323" s="326"/>
      <c r="Y323" s="326"/>
      <c r="Z323" s="326"/>
      <c r="AA323" s="326"/>
      <c r="AB323" s="326"/>
      <c r="AC323" s="326"/>
      <c r="AD323" s="326"/>
      <c r="AE323" s="326"/>
      <c r="AF323" s="326"/>
      <c r="AG323" s="326"/>
      <c r="AH323" s="326"/>
      <c r="AI323" s="326"/>
      <c r="AJ323" s="326"/>
      <c r="AK323" s="326"/>
      <c r="AL323" s="326"/>
      <c r="AM323" s="326"/>
      <c r="AN323" s="326"/>
      <c r="AO323" s="326"/>
      <c r="AP323" s="326"/>
      <c r="AQ323" s="326"/>
      <c r="AR323" s="326"/>
      <c r="AS323" s="326"/>
      <c r="AT323" s="326"/>
      <c r="AU323" s="136"/>
      <c r="AV323" s="136"/>
      <c r="AW323" s="136"/>
      <c r="AX323" s="136"/>
      <c r="AY323" s="136"/>
      <c r="AZ323" s="136"/>
      <c r="BC323" s="21"/>
    </row>
    <row r="324" spans="1:55" ht="20.100000000000001" customHeight="1" thickBot="1" x14ac:dyDescent="0.35">
      <c r="C324" s="188"/>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C324" s="21"/>
    </row>
    <row r="325" spans="1:55" ht="9.9" customHeight="1" x14ac:dyDescent="0.3">
      <c r="C325" s="188"/>
      <c r="D325" s="45"/>
      <c r="BB325" s="45"/>
      <c r="BC325" s="21"/>
    </row>
    <row r="326" spans="1:55" ht="9.9" customHeight="1" x14ac:dyDescent="0.3">
      <c r="C326" s="188"/>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row>
    <row r="327" spans="1:55" ht="15" hidden="1" customHeight="1" x14ac:dyDescent="0.3">
      <c r="A327" s="9" t="s">
        <v>34</v>
      </c>
    </row>
    <row r="328" spans="1:55" ht="13.8" hidden="1" x14ac:dyDescent="0.3"/>
    <row r="329" spans="1:55" ht="13.8" hidden="1" x14ac:dyDescent="0.3"/>
    <row r="330" spans="1:55" ht="13.8" hidden="1" x14ac:dyDescent="0.3"/>
    <row r="331" spans="1:55" ht="13.8" hidden="1" x14ac:dyDescent="0.3"/>
    <row r="332" spans="1:55" ht="13.8" hidden="1" x14ac:dyDescent="0.3"/>
    <row r="333" spans="1:55" ht="13.8" hidden="1" x14ac:dyDescent="0.3"/>
    <row r="334" spans="1:55" ht="13.8" hidden="1" x14ac:dyDescent="0.3"/>
    <row r="335" spans="1:55" ht="13.8" hidden="1" x14ac:dyDescent="0.3"/>
    <row r="336" spans="1:55" ht="13.8" hidden="1" x14ac:dyDescent="0.3"/>
    <row r="337" ht="13.8" hidden="1" x14ac:dyDescent="0.3"/>
    <row r="338" ht="13.8" hidden="1" x14ac:dyDescent="0.3"/>
    <row r="339" ht="13.8" hidden="1" x14ac:dyDescent="0.3"/>
    <row r="340" ht="13.8" hidden="1" x14ac:dyDescent="0.3"/>
    <row r="341" ht="13.8" hidden="1" x14ac:dyDescent="0.3"/>
    <row r="342" ht="13.8" hidden="1" x14ac:dyDescent="0.3"/>
    <row r="343" ht="13.8" hidden="1" x14ac:dyDescent="0.3"/>
    <row r="344" ht="13.8" hidden="1" x14ac:dyDescent="0.3"/>
    <row r="345" ht="13.8" hidden="1" x14ac:dyDescent="0.3"/>
    <row r="346" ht="13.8" hidden="1" x14ac:dyDescent="0.3"/>
    <row r="347" ht="13.8" hidden="1" x14ac:dyDescent="0.3"/>
    <row r="348" ht="13.8" hidden="1" x14ac:dyDescent="0.3"/>
    <row r="349" ht="13.8" hidden="1" x14ac:dyDescent="0.3"/>
    <row r="350" ht="13.8" hidden="1" x14ac:dyDescent="0.3"/>
    <row r="351" ht="13.8" hidden="1" x14ac:dyDescent="0.3"/>
    <row r="352" ht="13.8" hidden="1" x14ac:dyDescent="0.3"/>
    <row r="353" ht="13.8" hidden="1" x14ac:dyDescent="0.3"/>
    <row r="354" ht="13.8" hidden="1" x14ac:dyDescent="0.3"/>
    <row r="355" ht="13.8" hidden="1" x14ac:dyDescent="0.3"/>
    <row r="356" ht="13.8" hidden="1" x14ac:dyDescent="0.3"/>
    <row r="357" ht="13.8" hidden="1" x14ac:dyDescent="0.3"/>
    <row r="358" ht="13.8" hidden="1" x14ac:dyDescent="0.3"/>
    <row r="359" ht="13.8" hidden="1" x14ac:dyDescent="0.3"/>
    <row r="360" ht="13.8" hidden="1" x14ac:dyDescent="0.3"/>
    <row r="361" ht="13.8" hidden="1" x14ac:dyDescent="0.3"/>
    <row r="362" ht="13.8" hidden="1" x14ac:dyDescent="0.3"/>
    <row r="363" ht="13.8" hidden="1" x14ac:dyDescent="0.3"/>
    <row r="364" ht="13.8" hidden="1" x14ac:dyDescent="0.3"/>
    <row r="365" ht="13.8" hidden="1" x14ac:dyDescent="0.3"/>
    <row r="366" ht="13.8" hidden="1" x14ac:dyDescent="0.3"/>
    <row r="367" ht="13.8" hidden="1" x14ac:dyDescent="0.3"/>
    <row r="368" ht="13.8" hidden="1" x14ac:dyDescent="0.3"/>
    <row r="369" ht="13.8" hidden="1" x14ac:dyDescent="0.3"/>
    <row r="370" ht="13.8" hidden="1" x14ac:dyDescent="0.3"/>
    <row r="371" ht="13.8" hidden="1" x14ac:dyDescent="0.3"/>
    <row r="372" ht="13.8" hidden="1" x14ac:dyDescent="0.3"/>
    <row r="373" ht="13.8" hidden="1" x14ac:dyDescent="0.3"/>
    <row r="374" ht="13.8" hidden="1" x14ac:dyDescent="0.3"/>
    <row r="375" ht="13.8" hidden="1" x14ac:dyDescent="0.3"/>
    <row r="376" ht="13.8" hidden="1" x14ac:dyDescent="0.3"/>
    <row r="377" ht="13.8" hidden="1" x14ac:dyDescent="0.3"/>
    <row r="378" ht="13.8" hidden="1" x14ac:dyDescent="0.3"/>
    <row r="379" ht="13.8" hidden="1" x14ac:dyDescent="0.3"/>
    <row r="380" ht="13.8" hidden="1" x14ac:dyDescent="0.3"/>
    <row r="381" ht="13.8" hidden="1" x14ac:dyDescent="0.3"/>
    <row r="382" ht="13.8" hidden="1" x14ac:dyDescent="0.3"/>
    <row r="383" ht="13.8" hidden="1" x14ac:dyDescent="0.3"/>
    <row r="384" ht="13.8" hidden="1" x14ac:dyDescent="0.3"/>
    <row r="385" ht="13.8" hidden="1" x14ac:dyDescent="0.3"/>
    <row r="386" ht="13.8" hidden="1" x14ac:dyDescent="0.3"/>
    <row r="387" ht="13.8" hidden="1" x14ac:dyDescent="0.3"/>
    <row r="388" ht="13.8" hidden="1" x14ac:dyDescent="0.3"/>
    <row r="389" ht="13.8" hidden="1" x14ac:dyDescent="0.3"/>
    <row r="390" ht="13.8" hidden="1" x14ac:dyDescent="0.3"/>
    <row r="391" ht="13.8" hidden="1" x14ac:dyDescent="0.3"/>
    <row r="392" ht="13.8" hidden="1" x14ac:dyDescent="0.3"/>
    <row r="393" ht="13.8" hidden="1" x14ac:dyDescent="0.3"/>
    <row r="394" ht="13.8" hidden="1" x14ac:dyDescent="0.3"/>
    <row r="395" ht="13.8" hidden="1" x14ac:dyDescent="0.3"/>
    <row r="396" ht="13.8" hidden="1" x14ac:dyDescent="0.3"/>
    <row r="397" ht="13.8" hidden="1" x14ac:dyDescent="0.3"/>
    <row r="398" ht="13.8" hidden="1" x14ac:dyDescent="0.3"/>
    <row r="399" ht="13.8" hidden="1" x14ac:dyDescent="0.3"/>
    <row r="400" ht="13.8" hidden="1" x14ac:dyDescent="0.3"/>
    <row r="401" ht="13.8" hidden="1" x14ac:dyDescent="0.3"/>
    <row r="402" ht="13.8" hidden="1" x14ac:dyDescent="0.3"/>
    <row r="403" ht="13.8" hidden="1" x14ac:dyDescent="0.3"/>
    <row r="404" ht="13.8" hidden="1" x14ac:dyDescent="0.3"/>
    <row r="405" ht="13.8" hidden="1" x14ac:dyDescent="0.3"/>
    <row r="406" ht="13.8" hidden="1" x14ac:dyDescent="0.3"/>
    <row r="407" ht="13.8" hidden="1" x14ac:dyDescent="0.3"/>
    <row r="408" ht="13.8" hidden="1" x14ac:dyDescent="0.3"/>
    <row r="409" ht="13.8" hidden="1" x14ac:dyDescent="0.3"/>
    <row r="410" ht="13.8" hidden="1" x14ac:dyDescent="0.3"/>
    <row r="411" ht="13.8" hidden="1" x14ac:dyDescent="0.3"/>
    <row r="412" ht="13.8" hidden="1" x14ac:dyDescent="0.3"/>
    <row r="413" ht="13.8" hidden="1" x14ac:dyDescent="0.3"/>
    <row r="414" ht="13.8" hidden="1" x14ac:dyDescent="0.3"/>
    <row r="415" ht="13.8" hidden="1" x14ac:dyDescent="0.3"/>
    <row r="416" ht="13.8" hidden="1" x14ac:dyDescent="0.3"/>
    <row r="417" ht="13.8" hidden="1" x14ac:dyDescent="0.3"/>
    <row r="418" ht="13.8" hidden="1" x14ac:dyDescent="0.3"/>
    <row r="419" ht="13.8" hidden="1" x14ac:dyDescent="0.3"/>
    <row r="420" ht="13.8" hidden="1" x14ac:dyDescent="0.3"/>
    <row r="421" ht="13.8" hidden="1" x14ac:dyDescent="0.3"/>
    <row r="422" ht="13.8" hidden="1" x14ac:dyDescent="0.3"/>
    <row r="423" ht="13.8" hidden="1" x14ac:dyDescent="0.3"/>
    <row r="424" ht="13.8" hidden="1" x14ac:dyDescent="0.3"/>
    <row r="425" ht="13.8" hidden="1" x14ac:dyDescent="0.3"/>
    <row r="426" ht="13.8" hidden="1" x14ac:dyDescent="0.3"/>
    <row r="427" ht="13.8" hidden="1" x14ac:dyDescent="0.3"/>
    <row r="428" ht="13.8" hidden="1" x14ac:dyDescent="0.3"/>
    <row r="429" ht="13.8" hidden="1" x14ac:dyDescent="0.3"/>
    <row r="430" ht="13.8" hidden="1" x14ac:dyDescent="0.3"/>
    <row r="431" ht="13.8" hidden="1" x14ac:dyDescent="0.3"/>
    <row r="432" ht="13.8" hidden="1" x14ac:dyDescent="0.3"/>
    <row r="433" ht="13.8" hidden="1" x14ac:dyDescent="0.3"/>
    <row r="434" ht="13.8" hidden="1" x14ac:dyDescent="0.3"/>
    <row r="435" ht="13.8" hidden="1" x14ac:dyDescent="0.3"/>
    <row r="436" ht="13.8" hidden="1" x14ac:dyDescent="0.3"/>
    <row r="437" ht="13.8" hidden="1" x14ac:dyDescent="0.3"/>
    <row r="438" ht="12.75" hidden="1" customHeight="1" x14ac:dyDescent="0.3"/>
    <row r="439" ht="12.75" hidden="1" customHeight="1" x14ac:dyDescent="0.3"/>
  </sheetData>
  <mergeCells count="10">
    <mergeCell ref="G322:I322"/>
    <mergeCell ref="G323:AT323"/>
    <mergeCell ref="G249:I249"/>
    <mergeCell ref="G250:AT250"/>
    <mergeCell ref="G34:I34"/>
    <mergeCell ref="G35:AT35"/>
    <mergeCell ref="G141:I141"/>
    <mergeCell ref="G142:AT142"/>
    <mergeCell ref="G296:I296"/>
    <mergeCell ref="G297:AT297"/>
  </mergeCells>
  <phoneticPr fontId="10" type="noConversion"/>
  <conditionalFormatting sqref="G148:I247 AY148:AZ247">
    <cfRule type="expression" dxfId="74" priority="38" stopIfTrue="1">
      <formula>$I148=3</formula>
    </cfRule>
    <cfRule type="expression" dxfId="73" priority="39" stopIfTrue="1">
      <formula>$I148=2</formula>
    </cfRule>
  </conditionalFormatting>
  <conditionalFormatting sqref="AY40:AZ139">
    <cfRule type="expression" dxfId="72" priority="36" stopIfTrue="1">
      <formula>$I40=3</formula>
    </cfRule>
    <cfRule type="expression" dxfId="71" priority="37" stopIfTrue="1">
      <formula>$I40=2</formula>
    </cfRule>
  </conditionalFormatting>
  <conditionalFormatting sqref="AZ40:AZ139">
    <cfRule type="expression" dxfId="70" priority="34" stopIfTrue="1">
      <formula>$I40=3</formula>
    </cfRule>
    <cfRule type="expression" dxfId="69" priority="35" stopIfTrue="1">
      <formula>$I40=2</formula>
    </cfRule>
  </conditionalFormatting>
  <conditionalFormatting sqref="G41:AO138 AQ41:AT139 G139 I139:AO139">
    <cfRule type="expression" dxfId="68" priority="33" stopIfTrue="1">
      <formula>$I41=2</formula>
    </cfRule>
  </conditionalFormatting>
  <conditionalFormatting sqref="AP41:AP139">
    <cfRule type="expression" dxfId="67" priority="32" stopIfTrue="1">
      <formula>$I41=2</formula>
    </cfRule>
  </conditionalFormatting>
  <conditionalFormatting sqref="G147">
    <cfRule type="expression" dxfId="66" priority="30" stopIfTrue="1">
      <formula>$I147=3</formula>
    </cfRule>
    <cfRule type="expression" dxfId="65" priority="31" stopIfTrue="1">
      <formula>$I147=2</formula>
    </cfRule>
  </conditionalFormatting>
  <conditionalFormatting sqref="H139">
    <cfRule type="expression" dxfId="64" priority="28" stopIfTrue="1">
      <formula>$I139=3</formula>
    </cfRule>
    <cfRule type="expression" dxfId="63" priority="29" stopIfTrue="1">
      <formula>$I139=2</formula>
    </cfRule>
  </conditionalFormatting>
  <conditionalFormatting sqref="H147">
    <cfRule type="expression" dxfId="62" priority="26" stopIfTrue="1">
      <formula>$I147=3</formula>
    </cfRule>
    <cfRule type="expression" dxfId="61" priority="27" stopIfTrue="1">
      <formula>$I147=2</formula>
    </cfRule>
  </conditionalFormatting>
  <conditionalFormatting sqref="I147">
    <cfRule type="expression" dxfId="60" priority="24" stopIfTrue="1">
      <formula>$I147=3</formula>
    </cfRule>
    <cfRule type="expression" dxfId="59" priority="25" stopIfTrue="1">
      <formula>$I147=2</formula>
    </cfRule>
  </conditionalFormatting>
  <conditionalFormatting sqref="K147">
    <cfRule type="expression" dxfId="58" priority="23" stopIfTrue="1">
      <formula>$I147=2</formula>
    </cfRule>
  </conditionalFormatting>
  <conditionalFormatting sqref="L147:AN147">
    <cfRule type="expression" dxfId="57" priority="22" stopIfTrue="1">
      <formula>$I147=2</formula>
    </cfRule>
  </conditionalFormatting>
  <conditionalFormatting sqref="AP147">
    <cfRule type="expression" dxfId="56" priority="21" stopIfTrue="1">
      <formula>$I147=2</formula>
    </cfRule>
  </conditionalFormatting>
  <conditionalFormatting sqref="AR147">
    <cfRule type="expression" dxfId="55" priority="20" stopIfTrue="1">
      <formula>$I147=2</formula>
    </cfRule>
  </conditionalFormatting>
  <conditionalFormatting sqref="AT147">
    <cfRule type="expression" dxfId="54" priority="19" stopIfTrue="1">
      <formula>$I147=2</formula>
    </cfRule>
  </conditionalFormatting>
  <conditionalFormatting sqref="K39:AN39">
    <cfRule type="cellIs" dxfId="53" priority="17" stopIfTrue="1" operator="equal">
      <formula>"Error"</formula>
    </cfRule>
    <cfRule type="cellIs" dxfId="52" priority="18" stopIfTrue="1" operator="equal">
      <formula>"OK"</formula>
    </cfRule>
  </conditionalFormatting>
  <conditionalFormatting sqref="L39:AN39">
    <cfRule type="cellIs" dxfId="51" priority="15" stopIfTrue="1" operator="equal">
      <formula>"Error"</formula>
    </cfRule>
    <cfRule type="cellIs" dxfId="50" priority="16" stopIfTrue="1" operator="equal">
      <formula>"OK"</formula>
    </cfRule>
  </conditionalFormatting>
  <conditionalFormatting sqref="AP39">
    <cfRule type="cellIs" dxfId="49" priority="13" stopIfTrue="1" operator="equal">
      <formula>"Error"</formula>
    </cfRule>
    <cfRule type="cellIs" dxfId="48" priority="14" stopIfTrue="1" operator="equal">
      <formula>"OK"</formula>
    </cfRule>
  </conditionalFormatting>
  <conditionalFormatting sqref="AP39">
    <cfRule type="cellIs" dxfId="47" priority="11" stopIfTrue="1" operator="equal">
      <formula>"Error"</formula>
    </cfRule>
    <cfRule type="cellIs" dxfId="46" priority="12" stopIfTrue="1" operator="equal">
      <formula>"OK"</formula>
    </cfRule>
  </conditionalFormatting>
  <conditionalFormatting sqref="AT39">
    <cfRule type="cellIs" dxfId="45" priority="9" stopIfTrue="1" operator="equal">
      <formula>"Error"</formula>
    </cfRule>
    <cfRule type="cellIs" dxfId="44" priority="10" stopIfTrue="1" operator="equal">
      <formula>"OK"</formula>
    </cfRule>
  </conditionalFormatting>
  <conditionalFormatting sqref="AT39">
    <cfRule type="cellIs" dxfId="43" priority="7" stopIfTrue="1" operator="equal">
      <formula>"Error"</formula>
    </cfRule>
    <cfRule type="cellIs" dxfId="42" priority="8" stopIfTrue="1" operator="equal">
      <formula>"OK"</formula>
    </cfRule>
  </conditionalFormatting>
  <conditionalFormatting sqref="K17">
    <cfRule type="expression" dxfId="41" priority="4" stopIfTrue="1">
      <formula>K17=CDS_Text_Forc</formula>
    </cfRule>
    <cfRule type="expression" dxfId="40" priority="5" stopIfTrue="1">
      <formula>K17=CDS_Text_Prov</formula>
    </cfRule>
    <cfRule type="expression" dxfId="39" priority="6" stopIfTrue="1">
      <formula>K17=CDS_Text_Final</formula>
    </cfRule>
  </conditionalFormatting>
  <conditionalFormatting sqref="L17:AN17">
    <cfRule type="expression" dxfId="38" priority="1" stopIfTrue="1">
      <formula>L17=CDS_Text_Forc</formula>
    </cfRule>
    <cfRule type="expression" dxfId="37" priority="2" stopIfTrue="1">
      <formula>L17=CDS_Text_Prov</formula>
    </cfRule>
    <cfRule type="expression" dxfId="36" priority="3" stopIfTrue="1">
      <formula>L17=CDS_Text_Final</formula>
    </cfRule>
  </conditionalFormatting>
  <dataValidations disablePrompts="1" count="2">
    <dataValidation type="list" allowBlank="1" showInputMessage="1" showErrorMessage="1" sqref="G12:G13">
      <formula1>"All, Used"</formula1>
    </dataValidation>
    <dataValidation type="list" allowBlank="1" showInputMessage="1" showErrorMessage="1" sqref="K17:AN17">
      <formula1>CostData_Status</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7" fitToHeight="0" orientation="landscape" r:id="rId1"/>
  <headerFooter alignWithMargins="0">
    <oddHeader>&amp;C[ PROTECTIVE MARKING TO BE CONFIRMED]</oddHeader>
    <oddFooter>&amp;L&amp;D at &amp;T&amp;C&amp;P of &amp;N&amp;R&amp;F  &amp;A</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42"/>
    <pageSetUpPr fitToPage="1"/>
  </sheetPr>
  <dimension ref="A1:AK183"/>
  <sheetViews>
    <sheetView showGridLines="0" topLeftCell="C1" zoomScale="75" workbookViewId="0">
      <pane ySplit="26" topLeftCell="A27" activePane="bottomLeft" state="frozen"/>
      <selection pane="bottomLeft" activeCell="L29" sqref="L29"/>
    </sheetView>
  </sheetViews>
  <sheetFormatPr defaultColWidth="0" defaultRowHeight="0" customHeight="1" zeroHeight="1" x14ac:dyDescent="0.3"/>
  <cols>
    <col min="1" max="1" width="8.6640625" hidden="1" customWidth="1"/>
    <col min="2" max="2" width="3.6640625" hidden="1" customWidth="1"/>
    <col min="3" max="6" width="2.6640625" customWidth="1"/>
    <col min="7" max="7" width="12.6640625" customWidth="1"/>
    <col min="8" max="8" width="60.6640625" customWidth="1"/>
    <col min="9" max="20" width="11.6640625" customWidth="1"/>
    <col min="21" max="21" width="1.6640625" customWidth="1"/>
    <col min="22" max="24" width="11.6640625" customWidth="1"/>
    <col min="25" max="25" width="1.6640625" customWidth="1"/>
    <col min="26" max="28" width="11.6640625" customWidth="1"/>
    <col min="29" max="29" width="2.6640625" hidden="1" customWidth="1"/>
    <col min="30" max="33" width="12.6640625" hidden="1" customWidth="1"/>
    <col min="34" max="36" width="2.6640625" customWidth="1"/>
    <col min="37" max="37" width="3.6640625" hidden="1" customWidth="1"/>
  </cols>
  <sheetData>
    <row r="1" spans="1:37" ht="15" hidden="1" customHeight="1" x14ac:dyDescent="0.3">
      <c r="A1" s="9" t="str">
        <f ca="1">IF(VLOOKUP($B$2,Sheet_Table,Sheet_Visibility_ColX,FALSE),"S","H")</f>
        <v>S</v>
      </c>
      <c r="C1" s="21"/>
      <c r="AC1" s="9" t="s">
        <v>34</v>
      </c>
      <c r="AD1" s="9" t="s">
        <v>34</v>
      </c>
      <c r="AE1" s="9" t="s">
        <v>34</v>
      </c>
      <c r="AF1" s="9" t="s">
        <v>34</v>
      </c>
      <c r="AG1" s="9" t="s">
        <v>34</v>
      </c>
      <c r="AJ1" s="21"/>
      <c r="AK1" s="9" t="s">
        <v>34</v>
      </c>
    </row>
    <row r="2" spans="1:37" ht="20.100000000000001" hidden="1" customHeight="1" x14ac:dyDescent="0.3">
      <c r="B2" s="19" t="str">
        <f ca="1">MID(CELL("filename",A1),1+FIND("]",CELL("filename",A1)),50)</f>
        <v>10_Quarters</v>
      </c>
      <c r="C2" s="21"/>
      <c r="AE2" s="13">
        <f>COUNTIF(Z28:AB67,"&lt;&gt;0")</f>
        <v>0</v>
      </c>
      <c r="AF2" s="13">
        <f>COUNTIF(V28:X67,"&lt;&gt;0")</f>
        <v>0</v>
      </c>
      <c r="AG2" s="13">
        <f t="array" ref="AG2">SUM(AE28:AG67*1)</f>
        <v>0</v>
      </c>
      <c r="AJ2" s="21"/>
    </row>
    <row r="3" spans="1:37"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row>
    <row r="4" spans="1:37"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J4" s="21"/>
    </row>
    <row r="5" spans="1:37" ht="9.9" customHeight="1" x14ac:dyDescent="0.3">
      <c r="A5" s="45"/>
      <c r="B5" s="45"/>
      <c r="C5" s="46"/>
      <c r="D5" s="45"/>
      <c r="AI5" s="45"/>
      <c r="AJ5" s="46"/>
    </row>
    <row r="6" spans="1:37" ht="30" customHeight="1" x14ac:dyDescent="0.3">
      <c r="C6" s="21"/>
      <c r="E6" s="48" t="str">
        <f>UPPER(Sys_SSPR_Logo)</f>
        <v>SINGLE SOURCE PROCUREMENT FRAMEWORK</v>
      </c>
      <c r="F6" s="42"/>
      <c r="G6" s="43"/>
      <c r="H6" s="43"/>
      <c r="I6" s="43"/>
      <c r="J6" s="43"/>
      <c r="K6" s="43"/>
      <c r="L6" s="43"/>
      <c r="M6" s="43"/>
      <c r="N6" s="43"/>
      <c r="O6" s="43"/>
      <c r="P6" s="43"/>
      <c r="Q6" s="43"/>
      <c r="R6" s="43"/>
      <c r="S6" s="43"/>
      <c r="T6" s="43"/>
      <c r="U6" s="43"/>
      <c r="V6" s="43"/>
      <c r="W6" s="43"/>
      <c r="Y6" s="43"/>
      <c r="Z6" s="43"/>
      <c r="AA6" s="43"/>
      <c r="AB6" s="104" t="str">
        <f>Sys_ReportingEntityAsTitle</f>
        <v>Contract: {{title}}</v>
      </c>
      <c r="AC6" s="43"/>
      <c r="AD6" s="43"/>
      <c r="AE6" s="43"/>
      <c r="AF6" s="43"/>
      <c r="AG6" s="43"/>
      <c r="AH6" s="43"/>
      <c r="AJ6" s="21"/>
    </row>
    <row r="7" spans="1:37" ht="30" customHeight="1" x14ac:dyDescent="0.3">
      <c r="C7" s="21"/>
      <c r="F7" s="48" t="str">
        <f>View_1_SelectedCaption</f>
        <v>VIEW ALL WORKSHEETS</v>
      </c>
      <c r="G7" s="43"/>
      <c r="H7" s="43"/>
      <c r="I7" s="43"/>
      <c r="J7" s="43"/>
      <c r="K7" s="43"/>
      <c r="L7" s="43"/>
      <c r="M7" s="43"/>
      <c r="N7" s="43"/>
      <c r="O7" s="268"/>
      <c r="P7" s="268"/>
      <c r="Q7" s="268"/>
      <c r="R7" s="268"/>
      <c r="S7" s="268"/>
      <c r="T7" s="269" t="s">
        <v>622</v>
      </c>
      <c r="U7" s="43"/>
      <c r="V7" s="43"/>
      <c r="W7" s="43"/>
      <c r="Y7" s="43"/>
      <c r="Z7" s="43"/>
      <c r="AA7" s="43"/>
      <c r="AC7" s="43"/>
      <c r="AD7" s="43"/>
      <c r="AE7" s="43"/>
      <c r="AF7" s="43"/>
      <c r="AG7" s="43"/>
      <c r="AH7" s="43"/>
      <c r="AJ7" s="21"/>
    </row>
    <row r="8" spans="1:37" ht="24.9" customHeight="1" x14ac:dyDescent="0.3">
      <c r="C8" s="21"/>
      <c r="G8" s="17" t="s">
        <v>6</v>
      </c>
      <c r="N8" s="39" t="s">
        <v>143</v>
      </c>
      <c r="O8" s="73" t="str">
        <f>IF(Con_1_DatesOK?,Con_1_StartDate,"")</f>
        <v/>
      </c>
      <c r="S8" s="269" t="s">
        <v>363</v>
      </c>
      <c r="T8" s="5" t="s">
        <v>530</v>
      </c>
      <c r="AJ8" s="21"/>
    </row>
    <row r="9" spans="1:37" ht="24.9" customHeight="1" x14ac:dyDescent="0.3">
      <c r="C9" s="21"/>
      <c r="G9" s="18" t="str">
        <f ca="1">VLOOKUP($B$2,Sheet_Table,Sheet_Caption_ColX,FALSE)</f>
        <v>10 - Quarterly Analysis of Actuals / Forecast</v>
      </c>
      <c r="N9" s="39" t="s">
        <v>144</v>
      </c>
      <c r="O9" s="73" t="str">
        <f>IF(Con_1_DatesOK?,Con_1_EndDate,"")</f>
        <v/>
      </c>
      <c r="S9" s="269" t="s">
        <v>92</v>
      </c>
      <c r="T9" s="5" t="s">
        <v>93</v>
      </c>
      <c r="AJ9" s="21"/>
    </row>
    <row r="10" spans="1:37" ht="9.9" customHeight="1" x14ac:dyDescent="0.3">
      <c r="C10" s="21"/>
      <c r="AJ10" s="21"/>
    </row>
    <row r="11" spans="1:37" ht="15" hidden="1" customHeight="1" x14ac:dyDescent="0.3">
      <c r="A11" s="9" t="s">
        <v>34</v>
      </c>
      <c r="C11" s="21"/>
      <c r="I11" s="12">
        <v>-1</v>
      </c>
      <c r="J11" s="12">
        <v>-1</v>
      </c>
      <c r="K11" s="12">
        <v>-1</v>
      </c>
      <c r="L11" s="12">
        <v>-1</v>
      </c>
      <c r="M11" s="12">
        <v>0</v>
      </c>
      <c r="N11" s="12">
        <v>0</v>
      </c>
      <c r="O11" s="12">
        <v>0</v>
      </c>
      <c r="P11" s="12">
        <v>0</v>
      </c>
      <c r="Q11" s="12">
        <v>1</v>
      </c>
      <c r="R11" s="12">
        <v>1</v>
      </c>
      <c r="S11" s="12">
        <v>1</v>
      </c>
      <c r="T11" s="12">
        <v>1</v>
      </c>
      <c r="W11" s="161" t="s">
        <v>107</v>
      </c>
      <c r="X11" s="131" t="b">
        <f>AND(Con_1_DatesOK?,QCR_SelectedGFY&lt;&gt;"",QCR_Selected_CalQTR&lt;&gt;"")</f>
        <v>0</v>
      </c>
      <c r="AJ11" s="21"/>
    </row>
    <row r="12" spans="1:37" ht="15" hidden="1" customHeight="1" x14ac:dyDescent="0.3">
      <c r="A12" s="9" t="s">
        <v>34</v>
      </c>
      <c r="C12" s="21"/>
      <c r="H12" t="s">
        <v>99</v>
      </c>
      <c r="I12" s="13">
        <f t="shared" ref="I12:T12" si="0">$X$12+I11</f>
        <v>-1</v>
      </c>
      <c r="J12" s="13">
        <f t="shared" si="0"/>
        <v>-1</v>
      </c>
      <c r="K12" s="13">
        <f t="shared" si="0"/>
        <v>-1</v>
      </c>
      <c r="L12" s="13">
        <f t="shared" si="0"/>
        <v>-1</v>
      </c>
      <c r="M12" s="13">
        <f t="shared" si="0"/>
        <v>0</v>
      </c>
      <c r="N12" s="13">
        <f t="shared" si="0"/>
        <v>0</v>
      </c>
      <c r="O12" s="13">
        <f t="shared" si="0"/>
        <v>0</v>
      </c>
      <c r="P12" s="13">
        <f t="shared" si="0"/>
        <v>0</v>
      </c>
      <c r="Q12" s="13">
        <f t="shared" si="0"/>
        <v>1</v>
      </c>
      <c r="R12" s="13">
        <f t="shared" si="0"/>
        <v>1</v>
      </c>
      <c r="S12" s="13">
        <f t="shared" si="0"/>
        <v>1</v>
      </c>
      <c r="T12" s="13">
        <f t="shared" si="0"/>
        <v>1</v>
      </c>
      <c r="W12" s="161" t="s">
        <v>108</v>
      </c>
      <c r="X12" s="131">
        <f>IF(X11,MATCH(QCR_SelectedGFY,GFY_RowHeadx30,0),0)</f>
        <v>0</v>
      </c>
      <c r="AJ12" s="21"/>
    </row>
    <row r="13" spans="1:37" ht="15" hidden="1" customHeight="1" x14ac:dyDescent="0.3">
      <c r="A13" s="9" t="s">
        <v>34</v>
      </c>
      <c r="C13" s="21"/>
      <c r="H13" t="s">
        <v>100</v>
      </c>
      <c r="I13" s="13" t="str">
        <f t="shared" ref="I13:T13" si="1">IF(OR(I12&lt;=0,I12&gt;GFY_Span_Count),"X",I12)</f>
        <v>X</v>
      </c>
      <c r="J13" s="13" t="str">
        <f t="shared" si="1"/>
        <v>X</v>
      </c>
      <c r="K13" s="13" t="str">
        <f t="shared" si="1"/>
        <v>X</v>
      </c>
      <c r="L13" s="13" t="str">
        <f t="shared" si="1"/>
        <v>X</v>
      </c>
      <c r="M13" s="13" t="str">
        <f t="shared" si="1"/>
        <v>X</v>
      </c>
      <c r="N13" s="13" t="str">
        <f t="shared" si="1"/>
        <v>X</v>
      </c>
      <c r="O13" s="13" t="str">
        <f t="shared" si="1"/>
        <v>X</v>
      </c>
      <c r="P13" s="13" t="str">
        <f t="shared" si="1"/>
        <v>X</v>
      </c>
      <c r="Q13" s="13" t="str">
        <f t="shared" si="1"/>
        <v>X</v>
      </c>
      <c r="R13" s="13" t="str">
        <f t="shared" si="1"/>
        <v>X</v>
      </c>
      <c r="S13" s="13" t="str">
        <f t="shared" si="1"/>
        <v>X</v>
      </c>
      <c r="T13" s="13" t="str">
        <f t="shared" si="1"/>
        <v>X</v>
      </c>
      <c r="W13" s="161" t="s">
        <v>109</v>
      </c>
      <c r="X13" s="126" t="str">
        <f>IF(X11,QCR_SelectedGFY&amp;"-"&amp;QCR_Selected_CalQTR,"")</f>
        <v/>
      </c>
      <c r="AJ13" s="21"/>
    </row>
    <row r="14" spans="1:37" ht="15" hidden="1" customHeight="1" x14ac:dyDescent="0.3">
      <c r="A14" s="9" t="s">
        <v>34</v>
      </c>
      <c r="C14" s="21"/>
      <c r="H14" t="s">
        <v>101</v>
      </c>
      <c r="I14" s="126" t="str">
        <f t="shared" ref="I14:T14" si="2">IF(I13="X","",INDEX(GFY_RowHeadx30,I13))</f>
        <v/>
      </c>
      <c r="J14" s="126" t="str">
        <f t="shared" si="2"/>
        <v/>
      </c>
      <c r="K14" s="126" t="str">
        <f t="shared" si="2"/>
        <v/>
      </c>
      <c r="L14" s="126" t="str">
        <f t="shared" si="2"/>
        <v/>
      </c>
      <c r="M14" s="126" t="str">
        <f t="shared" si="2"/>
        <v/>
      </c>
      <c r="N14" s="126" t="str">
        <f t="shared" si="2"/>
        <v/>
      </c>
      <c r="O14" s="126" t="str">
        <f t="shared" si="2"/>
        <v/>
      </c>
      <c r="P14" s="126" t="str">
        <f t="shared" si="2"/>
        <v/>
      </c>
      <c r="Q14" s="126" t="str">
        <f t="shared" si="2"/>
        <v/>
      </c>
      <c r="R14" s="126" t="str">
        <f t="shared" si="2"/>
        <v/>
      </c>
      <c r="S14" s="126" t="str">
        <f t="shared" si="2"/>
        <v/>
      </c>
      <c r="T14" s="126" t="str">
        <f t="shared" si="2"/>
        <v/>
      </c>
      <c r="W14" s="161" t="s">
        <v>110</v>
      </c>
      <c r="X14" s="126" t="str">
        <f>IF(X13&lt;&gt;"",NOT(ISNA(MATCH(X13,CalQTR_AbsCodeQCR,0))),"")</f>
        <v/>
      </c>
      <c r="AJ14" s="21"/>
    </row>
    <row r="15" spans="1:37" ht="15" hidden="1" customHeight="1" x14ac:dyDescent="0.3">
      <c r="A15" s="9" t="s">
        <v>34</v>
      </c>
      <c r="C15" s="21"/>
      <c r="H15" t="s">
        <v>95</v>
      </c>
      <c r="I15" s="12">
        <v>1</v>
      </c>
      <c r="J15" s="12">
        <v>2</v>
      </c>
      <c r="K15" s="12">
        <v>3</v>
      </c>
      <c r="L15" s="12">
        <v>4</v>
      </c>
      <c r="M15" s="12">
        <v>1</v>
      </c>
      <c r="N15" s="12">
        <v>2</v>
      </c>
      <c r="O15" s="12">
        <v>3</v>
      </c>
      <c r="P15" s="12">
        <v>4</v>
      </c>
      <c r="Q15" s="12">
        <v>1</v>
      </c>
      <c r="R15" s="12">
        <v>2</v>
      </c>
      <c r="S15" s="12">
        <v>3</v>
      </c>
      <c r="T15" s="12">
        <v>4</v>
      </c>
      <c r="AJ15" s="21"/>
    </row>
    <row r="16" spans="1:37" ht="15" hidden="1" customHeight="1" x14ac:dyDescent="0.3">
      <c r="A16" s="9" t="s">
        <v>34</v>
      </c>
      <c r="C16" s="21"/>
      <c r="H16" t="s">
        <v>96</v>
      </c>
      <c r="I16" s="126" t="str">
        <f>IF(I13="X","",I14&amp;"-Q"&amp;I15)</f>
        <v/>
      </c>
      <c r="J16" s="126" t="str">
        <f t="shared" ref="J16:T16" si="3">IF(J13="X","",J14&amp;"-Q"&amp;J15)</f>
        <v/>
      </c>
      <c r="K16" s="126" t="str">
        <f t="shared" si="3"/>
        <v/>
      </c>
      <c r="L16" s="126" t="str">
        <f t="shared" si="3"/>
        <v/>
      </c>
      <c r="M16" s="126" t="str">
        <f t="shared" si="3"/>
        <v/>
      </c>
      <c r="N16" s="126" t="str">
        <f t="shared" si="3"/>
        <v/>
      </c>
      <c r="O16" s="126" t="str">
        <f t="shared" si="3"/>
        <v/>
      </c>
      <c r="P16" s="126" t="str">
        <f t="shared" si="3"/>
        <v/>
      </c>
      <c r="Q16" s="126" t="str">
        <f t="shared" si="3"/>
        <v/>
      </c>
      <c r="R16" s="126" t="str">
        <f t="shared" si="3"/>
        <v/>
      </c>
      <c r="S16" s="126" t="str">
        <f t="shared" si="3"/>
        <v/>
      </c>
      <c r="T16" s="126" t="str">
        <f t="shared" si="3"/>
        <v/>
      </c>
      <c r="V16" s="126" t="str">
        <f>QCR_SelectedGFY&amp;"-"&amp;QCR_Selected_CalQTR</f>
        <v>19/20-Q2</v>
      </c>
      <c r="AJ16" s="21"/>
    </row>
    <row r="17" spans="1:36" ht="15" hidden="1" customHeight="1" x14ac:dyDescent="0.3">
      <c r="A17" s="9" t="s">
        <v>34</v>
      </c>
      <c r="C17" s="21"/>
      <c r="H17" t="s">
        <v>98</v>
      </c>
      <c r="I17" s="126" t="str">
        <f t="shared" ref="I17:T17" si="4">IF(I16="","",MATCH(I16,CalQTR_AbsCode,0))</f>
        <v/>
      </c>
      <c r="J17" s="126" t="str">
        <f t="shared" si="4"/>
        <v/>
      </c>
      <c r="K17" s="126" t="str">
        <f t="shared" si="4"/>
        <v/>
      </c>
      <c r="L17" s="126" t="str">
        <f t="shared" si="4"/>
        <v/>
      </c>
      <c r="M17" s="126" t="str">
        <f t="shared" si="4"/>
        <v/>
      </c>
      <c r="N17" s="126" t="str">
        <f t="shared" si="4"/>
        <v/>
      </c>
      <c r="O17" s="126" t="str">
        <f t="shared" si="4"/>
        <v/>
      </c>
      <c r="P17" s="126" t="str">
        <f t="shared" si="4"/>
        <v/>
      </c>
      <c r="Q17" s="126" t="str">
        <f t="shared" si="4"/>
        <v/>
      </c>
      <c r="R17" s="126" t="str">
        <f t="shared" si="4"/>
        <v/>
      </c>
      <c r="S17" s="126" t="str">
        <f t="shared" si="4"/>
        <v/>
      </c>
      <c r="T17" s="126" t="str">
        <f t="shared" si="4"/>
        <v/>
      </c>
      <c r="V17" s="126"/>
      <c r="Z17" s="38" t="b">
        <f>Z22&lt;&gt;""</f>
        <v>0</v>
      </c>
      <c r="AA17" s="38" t="b">
        <f>AA22&lt;&gt;""</f>
        <v>0</v>
      </c>
      <c r="AB17" s="38" t="b">
        <f>AB22&lt;&gt;""</f>
        <v>0</v>
      </c>
      <c r="AJ17" s="21"/>
    </row>
    <row r="18" spans="1:36" ht="15" hidden="1" customHeight="1" x14ac:dyDescent="0.3">
      <c r="A18" s="9" t="s">
        <v>34</v>
      </c>
      <c r="C18" s="21"/>
      <c r="H18" t="s">
        <v>97</v>
      </c>
      <c r="I18" s="38" t="b">
        <f>AND(I13&lt;&gt;"X",NOT(ISNA(I17)))</f>
        <v>0</v>
      </c>
      <c r="J18" s="38" t="b">
        <f t="shared" ref="J18:T18" si="5">AND(J13&lt;&gt;"X",NOT(ISNA(J17)))</f>
        <v>0</v>
      </c>
      <c r="K18" s="38" t="b">
        <f t="shared" si="5"/>
        <v>0</v>
      </c>
      <c r="L18" s="38" t="b">
        <f t="shared" si="5"/>
        <v>0</v>
      </c>
      <c r="M18" s="38" t="b">
        <f t="shared" si="5"/>
        <v>0</v>
      </c>
      <c r="N18" s="38" t="b">
        <f t="shared" si="5"/>
        <v>0</v>
      </c>
      <c r="O18" s="38" t="b">
        <f t="shared" si="5"/>
        <v>0</v>
      </c>
      <c r="P18" s="38" t="b">
        <f t="shared" si="5"/>
        <v>0</v>
      </c>
      <c r="Q18" s="38" t="b">
        <f t="shared" si="5"/>
        <v>0</v>
      </c>
      <c r="R18" s="38" t="b">
        <f t="shared" si="5"/>
        <v>0</v>
      </c>
      <c r="S18" s="38" t="b">
        <f t="shared" si="5"/>
        <v>0</v>
      </c>
      <c r="T18" s="38" t="b">
        <f t="shared" si="5"/>
        <v>0</v>
      </c>
      <c r="Z18" s="13" t="str">
        <f>IF(Z17,MATCH(Z22,GFY_RowHeadx30,0),"")</f>
        <v/>
      </c>
      <c r="AA18" s="13" t="str">
        <f>IF(AA17,MATCH(AA22,GFY_RowHeadx30,0),"")</f>
        <v/>
      </c>
      <c r="AB18" s="13" t="str">
        <f>IF(AB17,MATCH(AB22,GFY_RowHeadx30,0),"")</f>
        <v/>
      </c>
      <c r="AE18" s="14" t="s">
        <v>103</v>
      </c>
      <c r="AG18" s="12">
        <v>1</v>
      </c>
      <c r="AJ18" s="21"/>
    </row>
    <row r="19" spans="1:36" ht="9.9" hidden="1" customHeight="1" x14ac:dyDescent="0.3">
      <c r="A19" s="9" t="s">
        <v>34</v>
      </c>
      <c r="C19" s="21"/>
      <c r="AJ19" s="21"/>
    </row>
    <row r="20" spans="1:36" ht="20.100000000000001" customHeight="1" x14ac:dyDescent="0.3">
      <c r="A20" s="9"/>
      <c r="C20" s="21"/>
      <c r="I20" s="349" t="s">
        <v>104</v>
      </c>
      <c r="J20" s="349"/>
      <c r="K20" s="349"/>
      <c r="L20" s="349"/>
      <c r="M20" s="349" t="s">
        <v>105</v>
      </c>
      <c r="N20" s="349"/>
      <c r="O20" s="349"/>
      <c r="P20" s="349"/>
      <c r="Q20" s="349" t="s">
        <v>106</v>
      </c>
      <c r="R20" s="349"/>
      <c r="S20" s="349"/>
      <c r="T20" s="349"/>
      <c r="AJ20" s="21"/>
    </row>
    <row r="21" spans="1:36" ht="20.100000000000001" customHeight="1" x14ac:dyDescent="0.3">
      <c r="C21" s="21"/>
      <c r="I21" s="349" t="str">
        <f>I14</f>
        <v/>
      </c>
      <c r="J21" s="349"/>
      <c r="K21" s="349"/>
      <c r="L21" s="349"/>
      <c r="M21" s="349" t="str">
        <f>M14</f>
        <v/>
      </c>
      <c r="N21" s="349"/>
      <c r="O21" s="349"/>
      <c r="P21" s="349"/>
      <c r="Q21" s="349" t="str">
        <f>Q14</f>
        <v/>
      </c>
      <c r="R21" s="349"/>
      <c r="S21" s="349"/>
      <c r="T21" s="349"/>
      <c r="AJ21" s="21"/>
    </row>
    <row r="22" spans="1:36" ht="20.100000000000001" customHeight="1" x14ac:dyDescent="0.3">
      <c r="C22" s="21"/>
      <c r="G22" s="3" t="s">
        <v>376</v>
      </c>
      <c r="H22" s="145" t="s">
        <v>285</v>
      </c>
      <c r="I22" s="165" t="str">
        <f>IF(I18,"Q"&amp;I15,"")</f>
        <v/>
      </c>
      <c r="J22" s="165" t="str">
        <f t="shared" ref="J22:T22" si="6">IF(J18,"Q"&amp;J15,"")</f>
        <v/>
      </c>
      <c r="K22" s="165" t="str">
        <f t="shared" si="6"/>
        <v/>
      </c>
      <c r="L22" s="165" t="str">
        <f t="shared" si="6"/>
        <v/>
      </c>
      <c r="M22" s="165" t="str">
        <f t="shared" si="6"/>
        <v/>
      </c>
      <c r="N22" s="165" t="str">
        <f t="shared" si="6"/>
        <v/>
      </c>
      <c r="O22" s="165" t="str">
        <f t="shared" si="6"/>
        <v/>
      </c>
      <c r="P22" s="165" t="str">
        <f t="shared" si="6"/>
        <v/>
      </c>
      <c r="Q22" s="165" t="str">
        <f t="shared" si="6"/>
        <v/>
      </c>
      <c r="R22" s="165" t="str">
        <f t="shared" si="6"/>
        <v/>
      </c>
      <c r="S22" s="165" t="str">
        <f t="shared" si="6"/>
        <v/>
      </c>
      <c r="T22" s="165" t="str">
        <f t="shared" si="6"/>
        <v/>
      </c>
      <c r="V22" s="3" t="str">
        <f>I21</f>
        <v/>
      </c>
      <c r="W22" s="3" t="str">
        <f>M21</f>
        <v/>
      </c>
      <c r="X22" s="3" t="str">
        <f>Q21</f>
        <v/>
      </c>
      <c r="Z22" s="3" t="str">
        <f t="array" ref="Z22:AB22">V22:X22</f>
        <v/>
      </c>
      <c r="AA22" s="3" t="str">
        <v/>
      </c>
      <c r="AB22" s="3" t="str">
        <v/>
      </c>
      <c r="AD22" s="3" t="s">
        <v>288</v>
      </c>
      <c r="AE22" s="3" t="str">
        <f t="array" ref="AE22:AG22">Z22:AB22</f>
        <v/>
      </c>
      <c r="AF22" s="3" t="str">
        <v/>
      </c>
      <c r="AG22" s="3" t="str">
        <v/>
      </c>
      <c r="AJ22" s="21"/>
    </row>
    <row r="23" spans="1:36" ht="20.100000000000001" customHeight="1" x14ac:dyDescent="0.3">
      <c r="C23" s="21"/>
      <c r="H23" s="162" t="s">
        <v>87</v>
      </c>
      <c r="I23" s="194" t="str">
        <f t="shared" ref="I23:T23" si="7">IF(I$18,INDEX(CalQTR_Start,I$17),"")</f>
        <v/>
      </c>
      <c r="J23" s="195" t="str">
        <f t="shared" si="7"/>
        <v/>
      </c>
      <c r="K23" s="195" t="str">
        <f t="shared" si="7"/>
        <v/>
      </c>
      <c r="L23" s="196" t="str">
        <f t="shared" si="7"/>
        <v/>
      </c>
      <c r="M23" s="194" t="str">
        <f t="shared" si="7"/>
        <v/>
      </c>
      <c r="N23" s="195" t="str">
        <f t="shared" si="7"/>
        <v/>
      </c>
      <c r="O23" s="195" t="str">
        <f t="shared" si="7"/>
        <v/>
      </c>
      <c r="P23" s="196" t="str">
        <f t="shared" si="7"/>
        <v/>
      </c>
      <c r="Q23" s="194" t="str">
        <f t="shared" si="7"/>
        <v/>
      </c>
      <c r="R23" s="195" t="str">
        <f t="shared" si="7"/>
        <v/>
      </c>
      <c r="S23" s="195" t="str">
        <f t="shared" si="7"/>
        <v/>
      </c>
      <c r="T23" s="196" t="str">
        <f t="shared" si="7"/>
        <v/>
      </c>
      <c r="AJ23" s="21"/>
    </row>
    <row r="24" spans="1:36" ht="20.100000000000001" customHeight="1" x14ac:dyDescent="0.3">
      <c r="C24" s="21"/>
      <c r="H24" s="162" t="s">
        <v>88</v>
      </c>
      <c r="I24" s="166" t="str">
        <f t="shared" ref="I24:T24" si="8">IF(I$18,INDEX(CalQTR_End,I$17),"")</f>
        <v/>
      </c>
      <c r="J24" s="167" t="str">
        <f t="shared" si="8"/>
        <v/>
      </c>
      <c r="K24" s="167" t="str">
        <f t="shared" si="8"/>
        <v/>
      </c>
      <c r="L24" s="168" t="str">
        <f t="shared" si="8"/>
        <v/>
      </c>
      <c r="M24" s="166" t="str">
        <f t="shared" si="8"/>
        <v/>
      </c>
      <c r="N24" s="167" t="str">
        <f t="shared" si="8"/>
        <v/>
      </c>
      <c r="O24" s="167" t="str">
        <f t="shared" si="8"/>
        <v/>
      </c>
      <c r="P24" s="168" t="str">
        <f t="shared" si="8"/>
        <v/>
      </c>
      <c r="Q24" s="166" t="str">
        <f t="shared" si="8"/>
        <v/>
      </c>
      <c r="R24" s="167" t="str">
        <f t="shared" si="8"/>
        <v/>
      </c>
      <c r="S24" s="167" t="str">
        <f t="shared" si="8"/>
        <v/>
      </c>
      <c r="T24" s="168" t="str">
        <f t="shared" si="8"/>
        <v/>
      </c>
      <c r="AJ24" s="21"/>
    </row>
    <row r="25" spans="1:36" ht="20.100000000000001" customHeight="1" x14ac:dyDescent="0.3">
      <c r="C25" s="21"/>
      <c r="H25" s="162" t="s">
        <v>89</v>
      </c>
      <c r="I25" s="169"/>
      <c r="J25" s="170"/>
      <c r="K25" s="170"/>
      <c r="L25" s="171"/>
      <c r="M25" s="169"/>
      <c r="N25" s="170"/>
      <c r="O25" s="170"/>
      <c r="P25" s="171"/>
      <c r="Q25" s="169"/>
      <c r="R25" s="170"/>
      <c r="S25" s="170"/>
      <c r="T25" s="171"/>
      <c r="V25" s="322" t="s">
        <v>90</v>
      </c>
      <c r="W25" s="350"/>
      <c r="X25" s="323"/>
      <c r="Z25" s="322" t="s">
        <v>598</v>
      </c>
      <c r="AA25" s="350"/>
      <c r="AB25" s="323"/>
      <c r="AJ25" s="21"/>
    </row>
    <row r="26" spans="1:36" ht="9.9" customHeight="1" x14ac:dyDescent="0.3">
      <c r="C26" s="21"/>
      <c r="I26" s="197"/>
      <c r="J26" s="134"/>
      <c r="K26" s="134"/>
      <c r="L26" s="198"/>
      <c r="M26" s="197"/>
      <c r="N26" s="134"/>
      <c r="O26" s="134"/>
      <c r="P26" s="198"/>
      <c r="Q26" s="197"/>
      <c r="R26" s="134"/>
      <c r="S26" s="134"/>
      <c r="T26" s="198"/>
      <c r="AJ26" s="21"/>
    </row>
    <row r="27" spans="1:36" ht="20.100000000000001" customHeight="1" x14ac:dyDescent="0.3">
      <c r="C27" s="21"/>
      <c r="G27" s="27">
        <f>'09_Actual-Forecast'!G254</f>
        <v>0</v>
      </c>
      <c r="H27" s="163" t="s">
        <v>375</v>
      </c>
      <c r="I27" s="191">
        <f>SUM(I28:I67)</f>
        <v>0</v>
      </c>
      <c r="J27" s="192">
        <f t="shared" ref="J27:T27" si="9">SUM(J28:J67)</f>
        <v>0</v>
      </c>
      <c r="K27" s="192">
        <f t="shared" si="9"/>
        <v>0</v>
      </c>
      <c r="L27" s="193">
        <f t="shared" si="9"/>
        <v>0</v>
      </c>
      <c r="M27" s="191">
        <f t="shared" si="9"/>
        <v>0</v>
      </c>
      <c r="N27" s="192">
        <f t="shared" si="9"/>
        <v>0</v>
      </c>
      <c r="O27" s="192">
        <f t="shared" si="9"/>
        <v>0</v>
      </c>
      <c r="P27" s="193">
        <f t="shared" si="9"/>
        <v>0</v>
      </c>
      <c r="Q27" s="191">
        <f t="shared" si="9"/>
        <v>0</v>
      </c>
      <c r="R27" s="192">
        <f t="shared" si="9"/>
        <v>0</v>
      </c>
      <c r="S27" s="192">
        <f t="shared" si="9"/>
        <v>0</v>
      </c>
      <c r="T27" s="193">
        <f t="shared" si="9"/>
        <v>0</v>
      </c>
      <c r="V27" s="129">
        <f>SUM(V28:V67)</f>
        <v>0</v>
      </c>
      <c r="W27" s="129">
        <f>SUM(W28:W67)</f>
        <v>0</v>
      </c>
      <c r="X27" s="129">
        <f>SUM(X28:X67)</f>
        <v>0</v>
      </c>
      <c r="Z27" s="129">
        <f>IF(Z$17,INDEX('09_Actual-Forecast'!$K254:$AN254,Z$18),0)</f>
        <v>0</v>
      </c>
      <c r="AA27" s="129">
        <f>IF(AA$17,INDEX('09_Actual-Forecast'!$K254:$AN254,AA$18),0)</f>
        <v>0</v>
      </c>
      <c r="AB27" s="129">
        <f>IF(AB$17,INDEX('09_Actual-Forecast'!$K254:$AN254,AB$18),0)</f>
        <v>0</v>
      </c>
      <c r="AJ27" s="21"/>
    </row>
    <row r="28" spans="1:36" ht="20.100000000000001" customHeight="1" x14ac:dyDescent="0.3">
      <c r="C28" s="21"/>
      <c r="G28" s="27">
        <f>'09_Actual-Forecast'!G255</f>
        <v>1</v>
      </c>
      <c r="H28" s="164" t="str">
        <f t="array" ref="H28:H67">IF(SuppRepStruc_List="","",SuppRepStruc_List)</f>
        <v>Supplier breakdown line 1</v>
      </c>
      <c r="I28" s="172"/>
      <c r="J28" s="173"/>
      <c r="K28" s="173"/>
      <c r="L28" s="174"/>
      <c r="M28" s="172"/>
      <c r="N28" s="173"/>
      <c r="O28" s="173"/>
      <c r="P28" s="174"/>
      <c r="Q28" s="172"/>
      <c r="R28" s="173"/>
      <c r="S28" s="173"/>
      <c r="T28" s="174"/>
      <c r="V28" s="127">
        <f>SUM(I28:L28)</f>
        <v>0</v>
      </c>
      <c r="W28" s="127">
        <f>SUM(M28:P28)</f>
        <v>0</v>
      </c>
      <c r="X28" s="127">
        <f>SUM(Q28:T28)</f>
        <v>0</v>
      </c>
      <c r="Z28" s="129">
        <f>IF(Z$17,INDEX('09_Actual-Forecast'!$K255:$AN255,Z$18),0)</f>
        <v>0</v>
      </c>
      <c r="AA28" s="129">
        <f>IF(AA$17,INDEX('09_Actual-Forecast'!$K255:$AN255,AA$18),0)</f>
        <v>0</v>
      </c>
      <c r="AB28" s="129">
        <f>IF(AB$17,INDEX('09_Actual-Forecast'!$K255:$AN255,AB$18),0)</f>
        <v>0</v>
      </c>
      <c r="AE28" s="13" t="b">
        <f t="shared" ref="AE28:AE67" si="10">ROUND(Z28-V28,QCR_Round)&lt;&gt;0</f>
        <v>0</v>
      </c>
      <c r="AF28" s="13" t="b">
        <f t="shared" ref="AF28:AF67" si="11">ROUND(AA28-W28,QCR_Round)&lt;&gt;0</f>
        <v>0</v>
      </c>
      <c r="AG28" s="13" t="b">
        <f t="shared" ref="AG28:AG67" si="12">ROUND(AB28-X28,QCR_Round)&lt;&gt;0</f>
        <v>0</v>
      </c>
      <c r="AJ28" s="21"/>
    </row>
    <row r="29" spans="1:36" ht="20.100000000000001" customHeight="1" x14ac:dyDescent="0.3">
      <c r="C29" s="21"/>
      <c r="G29" s="27">
        <f>'09_Actual-Forecast'!G256</f>
        <v>2</v>
      </c>
      <c r="H29" s="164" t="str">
        <v>Supplier breakdown line 2</v>
      </c>
      <c r="I29" s="172"/>
      <c r="J29" s="173"/>
      <c r="K29" s="173"/>
      <c r="L29" s="174"/>
      <c r="M29" s="172"/>
      <c r="N29" s="173"/>
      <c r="O29" s="173"/>
      <c r="P29" s="174"/>
      <c r="Q29" s="172"/>
      <c r="R29" s="173"/>
      <c r="S29" s="173"/>
      <c r="T29" s="174"/>
      <c r="V29" s="127">
        <f t="shared" ref="V29:V67" si="13">SUM(I29:L29)</f>
        <v>0</v>
      </c>
      <c r="W29" s="127">
        <f t="shared" ref="W29:W67" si="14">SUM(M29:P29)</f>
        <v>0</v>
      </c>
      <c r="X29" s="127">
        <f t="shared" ref="X29:X67" si="15">SUM(Q29:T29)</f>
        <v>0</v>
      </c>
      <c r="Z29" s="129">
        <f>IF(Z$17,INDEX('09_Actual-Forecast'!$K256:$AN256,Z$18),0)</f>
        <v>0</v>
      </c>
      <c r="AA29" s="129">
        <f>IF(AA$17,INDEX('09_Actual-Forecast'!$K256:$AN256,AA$18),0)</f>
        <v>0</v>
      </c>
      <c r="AB29" s="129">
        <f>IF(AB$17,INDEX('09_Actual-Forecast'!$K256:$AN256,AB$18),0)</f>
        <v>0</v>
      </c>
      <c r="AE29" s="13" t="b">
        <f t="shared" si="10"/>
        <v>0</v>
      </c>
      <c r="AF29" s="13" t="b">
        <f t="shared" si="11"/>
        <v>0</v>
      </c>
      <c r="AG29" s="13" t="b">
        <f t="shared" si="12"/>
        <v>0</v>
      </c>
      <c r="AJ29" s="21"/>
    </row>
    <row r="30" spans="1:36" ht="20.100000000000001" customHeight="1" x14ac:dyDescent="0.3">
      <c r="C30" s="21"/>
      <c r="G30" s="27">
        <f>'09_Actual-Forecast'!G257</f>
        <v>3</v>
      </c>
      <c r="H30" s="164" t="str">
        <v>Supplier breakdown line 3</v>
      </c>
      <c r="I30" s="172"/>
      <c r="J30" s="173"/>
      <c r="K30" s="173"/>
      <c r="L30" s="174"/>
      <c r="M30" s="172"/>
      <c r="N30" s="173"/>
      <c r="O30" s="173"/>
      <c r="P30" s="174"/>
      <c r="Q30" s="172"/>
      <c r="R30" s="173"/>
      <c r="S30" s="173"/>
      <c r="T30" s="174"/>
      <c r="V30" s="127">
        <f t="shared" si="13"/>
        <v>0</v>
      </c>
      <c r="W30" s="127">
        <f t="shared" si="14"/>
        <v>0</v>
      </c>
      <c r="X30" s="127">
        <f t="shared" si="15"/>
        <v>0</v>
      </c>
      <c r="Z30" s="129">
        <f>IF(Z$17,INDEX('09_Actual-Forecast'!$K257:$AN257,Z$18),0)</f>
        <v>0</v>
      </c>
      <c r="AA30" s="129">
        <f>IF(AA$17,INDEX('09_Actual-Forecast'!$K257:$AN257,AA$18),0)</f>
        <v>0</v>
      </c>
      <c r="AB30" s="129">
        <f>IF(AB$17,INDEX('09_Actual-Forecast'!$K257:$AN257,AB$18),0)</f>
        <v>0</v>
      </c>
      <c r="AE30" s="13" t="b">
        <f t="shared" si="10"/>
        <v>0</v>
      </c>
      <c r="AF30" s="13" t="b">
        <f t="shared" si="11"/>
        <v>0</v>
      </c>
      <c r="AG30" s="13" t="b">
        <f t="shared" si="12"/>
        <v>0</v>
      </c>
      <c r="AJ30" s="21"/>
    </row>
    <row r="31" spans="1:36" ht="20.100000000000001" customHeight="1" x14ac:dyDescent="0.3">
      <c r="C31" s="21"/>
      <c r="G31" s="27">
        <f>'09_Actual-Forecast'!G258</f>
        <v>4</v>
      </c>
      <c r="H31" s="164" t="str">
        <v>Supplier breakdown line 4</v>
      </c>
      <c r="I31" s="172"/>
      <c r="J31" s="173"/>
      <c r="K31" s="173"/>
      <c r="L31" s="174"/>
      <c r="M31" s="172"/>
      <c r="N31" s="173"/>
      <c r="O31" s="173"/>
      <c r="P31" s="174"/>
      <c r="Q31" s="172"/>
      <c r="R31" s="173"/>
      <c r="S31" s="173"/>
      <c r="T31" s="174"/>
      <c r="V31" s="127">
        <f t="shared" si="13"/>
        <v>0</v>
      </c>
      <c r="W31" s="127">
        <f t="shared" si="14"/>
        <v>0</v>
      </c>
      <c r="X31" s="127">
        <f t="shared" si="15"/>
        <v>0</v>
      </c>
      <c r="Z31" s="129">
        <f>IF(Z$17,INDEX('09_Actual-Forecast'!$K258:$AN258,Z$18),0)</f>
        <v>0</v>
      </c>
      <c r="AA31" s="129">
        <f>IF(AA$17,INDEX('09_Actual-Forecast'!$K258:$AN258,AA$18),0)</f>
        <v>0</v>
      </c>
      <c r="AB31" s="129">
        <f>IF(AB$17,INDEX('09_Actual-Forecast'!$K258:$AN258,AB$18),0)</f>
        <v>0</v>
      </c>
      <c r="AE31" s="13" t="b">
        <f t="shared" si="10"/>
        <v>0</v>
      </c>
      <c r="AF31" s="13" t="b">
        <f t="shared" si="11"/>
        <v>0</v>
      </c>
      <c r="AG31" s="13" t="b">
        <f t="shared" si="12"/>
        <v>0</v>
      </c>
      <c r="AJ31" s="21"/>
    </row>
    <row r="32" spans="1:36" ht="20.100000000000001" customHeight="1" x14ac:dyDescent="0.3">
      <c r="C32" s="21"/>
      <c r="G32" s="27">
        <f>'09_Actual-Forecast'!G259</f>
        <v>5</v>
      </c>
      <c r="H32" s="164" t="str">
        <v>Supplier breakdown line 5</v>
      </c>
      <c r="I32" s="172"/>
      <c r="J32" s="173"/>
      <c r="K32" s="173"/>
      <c r="L32" s="174"/>
      <c r="M32" s="172"/>
      <c r="N32" s="173"/>
      <c r="O32" s="173"/>
      <c r="P32" s="174"/>
      <c r="Q32" s="172"/>
      <c r="R32" s="173"/>
      <c r="S32" s="173"/>
      <c r="T32" s="174"/>
      <c r="V32" s="127">
        <f t="shared" si="13"/>
        <v>0</v>
      </c>
      <c r="W32" s="127">
        <f t="shared" si="14"/>
        <v>0</v>
      </c>
      <c r="X32" s="127">
        <f t="shared" si="15"/>
        <v>0</v>
      </c>
      <c r="Z32" s="129">
        <f>IF(Z$17,INDEX('09_Actual-Forecast'!$K259:$AN259,Z$18),0)</f>
        <v>0</v>
      </c>
      <c r="AA32" s="129">
        <f>IF(AA$17,INDEX('09_Actual-Forecast'!$K259:$AN259,AA$18),0)</f>
        <v>0</v>
      </c>
      <c r="AB32" s="129">
        <f>IF(AB$17,INDEX('09_Actual-Forecast'!$K259:$AN259,AB$18),0)</f>
        <v>0</v>
      </c>
      <c r="AE32" s="13" t="b">
        <f t="shared" si="10"/>
        <v>0</v>
      </c>
      <c r="AF32" s="13" t="b">
        <f t="shared" si="11"/>
        <v>0</v>
      </c>
      <c r="AG32" s="13" t="b">
        <f t="shared" si="12"/>
        <v>0</v>
      </c>
      <c r="AJ32" s="21"/>
    </row>
    <row r="33" spans="3:36" ht="20.100000000000001" customHeight="1" x14ac:dyDescent="0.3">
      <c r="C33" s="21"/>
      <c r="G33" s="27">
        <f>'09_Actual-Forecast'!G260</f>
        <v>6</v>
      </c>
      <c r="H33" s="164" t="str">
        <v>Supplier breakdown line 6</v>
      </c>
      <c r="I33" s="172"/>
      <c r="J33" s="173"/>
      <c r="K33" s="173"/>
      <c r="L33" s="174"/>
      <c r="M33" s="172"/>
      <c r="N33" s="173"/>
      <c r="O33" s="173"/>
      <c r="P33" s="174"/>
      <c r="Q33" s="172"/>
      <c r="R33" s="173"/>
      <c r="S33" s="173"/>
      <c r="T33" s="174"/>
      <c r="V33" s="127">
        <f t="shared" si="13"/>
        <v>0</v>
      </c>
      <c r="W33" s="127">
        <f t="shared" si="14"/>
        <v>0</v>
      </c>
      <c r="X33" s="127">
        <f t="shared" si="15"/>
        <v>0</v>
      </c>
      <c r="Z33" s="129">
        <f>IF(Z$17,INDEX('09_Actual-Forecast'!$K260:$AN260,Z$18),0)</f>
        <v>0</v>
      </c>
      <c r="AA33" s="129">
        <f>IF(AA$17,INDEX('09_Actual-Forecast'!$K260:$AN260,AA$18),0)</f>
        <v>0</v>
      </c>
      <c r="AB33" s="129">
        <f>IF(AB$17,INDEX('09_Actual-Forecast'!$K260:$AN260,AB$18),0)</f>
        <v>0</v>
      </c>
      <c r="AE33" s="13" t="b">
        <f t="shared" si="10"/>
        <v>0</v>
      </c>
      <c r="AF33" s="13" t="b">
        <f t="shared" si="11"/>
        <v>0</v>
      </c>
      <c r="AG33" s="13" t="b">
        <f t="shared" si="12"/>
        <v>0</v>
      </c>
      <c r="AJ33" s="21"/>
    </row>
    <row r="34" spans="3:36" ht="20.100000000000001" customHeight="1" x14ac:dyDescent="0.3">
      <c r="C34" s="21"/>
      <c r="G34" s="27">
        <f>'09_Actual-Forecast'!G261</f>
        <v>7</v>
      </c>
      <c r="H34" s="164" t="str">
        <v>Supplier breakdown line 7</v>
      </c>
      <c r="I34" s="172"/>
      <c r="J34" s="173"/>
      <c r="K34" s="173"/>
      <c r="L34" s="174"/>
      <c r="M34" s="172"/>
      <c r="N34" s="173"/>
      <c r="O34" s="173"/>
      <c r="P34" s="174"/>
      <c r="Q34" s="172"/>
      <c r="R34" s="173"/>
      <c r="S34" s="173"/>
      <c r="T34" s="174"/>
      <c r="V34" s="127">
        <f t="shared" si="13"/>
        <v>0</v>
      </c>
      <c r="W34" s="127">
        <f t="shared" si="14"/>
        <v>0</v>
      </c>
      <c r="X34" s="127">
        <f t="shared" si="15"/>
        <v>0</v>
      </c>
      <c r="Z34" s="129">
        <f>IF(Z$17,INDEX('09_Actual-Forecast'!$K261:$AN261,Z$18),0)</f>
        <v>0</v>
      </c>
      <c r="AA34" s="129">
        <f>IF(AA$17,INDEX('09_Actual-Forecast'!$K261:$AN261,AA$18),0)</f>
        <v>0</v>
      </c>
      <c r="AB34" s="129">
        <f>IF(AB$17,INDEX('09_Actual-Forecast'!$K261:$AN261,AB$18),0)</f>
        <v>0</v>
      </c>
      <c r="AE34" s="13" t="b">
        <f t="shared" si="10"/>
        <v>0</v>
      </c>
      <c r="AF34" s="13" t="b">
        <f t="shared" si="11"/>
        <v>0</v>
      </c>
      <c r="AG34" s="13" t="b">
        <f t="shared" si="12"/>
        <v>0</v>
      </c>
      <c r="AJ34" s="21"/>
    </row>
    <row r="35" spans="3:36" ht="20.100000000000001" customHeight="1" x14ac:dyDescent="0.3">
      <c r="C35" s="21"/>
      <c r="G35" s="27">
        <f>'09_Actual-Forecast'!G262</f>
        <v>8</v>
      </c>
      <c r="H35" s="164" t="str">
        <v>Supplier breakdown line 8</v>
      </c>
      <c r="I35" s="172"/>
      <c r="J35" s="173"/>
      <c r="K35" s="173"/>
      <c r="L35" s="174"/>
      <c r="M35" s="172"/>
      <c r="N35" s="173"/>
      <c r="O35" s="173"/>
      <c r="P35" s="174"/>
      <c r="Q35" s="172"/>
      <c r="R35" s="173"/>
      <c r="S35" s="173"/>
      <c r="T35" s="174"/>
      <c r="V35" s="127">
        <f t="shared" si="13"/>
        <v>0</v>
      </c>
      <c r="W35" s="127">
        <f t="shared" si="14"/>
        <v>0</v>
      </c>
      <c r="X35" s="127">
        <f t="shared" si="15"/>
        <v>0</v>
      </c>
      <c r="Z35" s="129">
        <f>IF(Z$17,INDEX('09_Actual-Forecast'!$K262:$AN262,Z$18),0)</f>
        <v>0</v>
      </c>
      <c r="AA35" s="129">
        <f>IF(AA$17,INDEX('09_Actual-Forecast'!$K262:$AN262,AA$18),0)</f>
        <v>0</v>
      </c>
      <c r="AB35" s="129">
        <f>IF(AB$17,INDEX('09_Actual-Forecast'!$K262:$AN262,AB$18),0)</f>
        <v>0</v>
      </c>
      <c r="AE35" s="13" t="b">
        <f t="shared" si="10"/>
        <v>0</v>
      </c>
      <c r="AF35" s="13" t="b">
        <f t="shared" si="11"/>
        <v>0</v>
      </c>
      <c r="AG35" s="13" t="b">
        <f t="shared" si="12"/>
        <v>0</v>
      </c>
      <c r="AJ35" s="21"/>
    </row>
    <row r="36" spans="3:36" ht="20.100000000000001" customHeight="1" x14ac:dyDescent="0.3">
      <c r="C36" s="21"/>
      <c r="G36" s="27">
        <f>'09_Actual-Forecast'!G263</f>
        <v>9</v>
      </c>
      <c r="H36" s="164" t="str">
        <v>Supplier breakdown line 9</v>
      </c>
      <c r="I36" s="172"/>
      <c r="J36" s="173"/>
      <c r="K36" s="173"/>
      <c r="L36" s="174"/>
      <c r="M36" s="172"/>
      <c r="N36" s="173"/>
      <c r="O36" s="173"/>
      <c r="P36" s="174"/>
      <c r="Q36" s="172"/>
      <c r="R36" s="173"/>
      <c r="S36" s="173"/>
      <c r="T36" s="174"/>
      <c r="V36" s="127">
        <f t="shared" si="13"/>
        <v>0</v>
      </c>
      <c r="W36" s="127">
        <f t="shared" si="14"/>
        <v>0</v>
      </c>
      <c r="X36" s="127">
        <f t="shared" si="15"/>
        <v>0</v>
      </c>
      <c r="Z36" s="129">
        <f>IF(Z$17,INDEX('09_Actual-Forecast'!$K263:$AN263,Z$18),0)</f>
        <v>0</v>
      </c>
      <c r="AA36" s="129">
        <f>IF(AA$17,INDEX('09_Actual-Forecast'!$K263:$AN263,AA$18),0)</f>
        <v>0</v>
      </c>
      <c r="AB36" s="129">
        <f>IF(AB$17,INDEX('09_Actual-Forecast'!$K263:$AN263,AB$18),0)</f>
        <v>0</v>
      </c>
      <c r="AE36" s="13" t="b">
        <f t="shared" si="10"/>
        <v>0</v>
      </c>
      <c r="AF36" s="13" t="b">
        <f t="shared" si="11"/>
        <v>0</v>
      </c>
      <c r="AG36" s="13" t="b">
        <f t="shared" si="12"/>
        <v>0</v>
      </c>
      <c r="AJ36" s="21"/>
    </row>
    <row r="37" spans="3:36" ht="20.100000000000001" customHeight="1" x14ac:dyDescent="0.3">
      <c r="C37" s="21"/>
      <c r="G37" s="27">
        <f>'09_Actual-Forecast'!G264</f>
        <v>10</v>
      </c>
      <c r="H37" s="164" t="str">
        <v>Supplier breakdown line 10</v>
      </c>
      <c r="I37" s="172"/>
      <c r="J37" s="173"/>
      <c r="K37" s="173"/>
      <c r="L37" s="174"/>
      <c r="M37" s="172"/>
      <c r="N37" s="173"/>
      <c r="O37" s="173"/>
      <c r="P37" s="174"/>
      <c r="Q37" s="172"/>
      <c r="R37" s="173"/>
      <c r="S37" s="173"/>
      <c r="T37" s="174"/>
      <c r="V37" s="127">
        <f t="shared" si="13"/>
        <v>0</v>
      </c>
      <c r="W37" s="127">
        <f t="shared" si="14"/>
        <v>0</v>
      </c>
      <c r="X37" s="127">
        <f t="shared" si="15"/>
        <v>0</v>
      </c>
      <c r="Z37" s="129">
        <f>IF(Z$17,INDEX('09_Actual-Forecast'!$K264:$AN264,Z$18),0)</f>
        <v>0</v>
      </c>
      <c r="AA37" s="129">
        <f>IF(AA$17,INDEX('09_Actual-Forecast'!$K264:$AN264,AA$18),0)</f>
        <v>0</v>
      </c>
      <c r="AB37" s="129">
        <f>IF(AB$17,INDEX('09_Actual-Forecast'!$K264:$AN264,AB$18),0)</f>
        <v>0</v>
      </c>
      <c r="AE37" s="13" t="b">
        <f t="shared" si="10"/>
        <v>0</v>
      </c>
      <c r="AF37" s="13" t="b">
        <f t="shared" si="11"/>
        <v>0</v>
      </c>
      <c r="AG37" s="13" t="b">
        <f t="shared" si="12"/>
        <v>0</v>
      </c>
      <c r="AJ37" s="21"/>
    </row>
    <row r="38" spans="3:36" ht="20.100000000000001" customHeight="1" x14ac:dyDescent="0.3">
      <c r="C38" s="21"/>
      <c r="G38" s="27">
        <f>'09_Actual-Forecast'!G265</f>
        <v>11</v>
      </c>
      <c r="H38" s="164" t="str">
        <v>Supplier breakdown line 11</v>
      </c>
      <c r="I38" s="172"/>
      <c r="J38" s="173"/>
      <c r="K38" s="173"/>
      <c r="L38" s="174"/>
      <c r="M38" s="172"/>
      <c r="N38" s="173"/>
      <c r="O38" s="173"/>
      <c r="P38" s="174"/>
      <c r="Q38" s="172"/>
      <c r="R38" s="173"/>
      <c r="S38" s="173"/>
      <c r="T38" s="174"/>
      <c r="V38" s="127">
        <f t="shared" si="13"/>
        <v>0</v>
      </c>
      <c r="W38" s="127">
        <f t="shared" si="14"/>
        <v>0</v>
      </c>
      <c r="X38" s="127">
        <f t="shared" si="15"/>
        <v>0</v>
      </c>
      <c r="Z38" s="129">
        <f>IF(Z$17,INDEX('09_Actual-Forecast'!$K265:$AN265,Z$18),0)</f>
        <v>0</v>
      </c>
      <c r="AA38" s="129">
        <f>IF(AA$17,INDEX('09_Actual-Forecast'!$K265:$AN265,AA$18),0)</f>
        <v>0</v>
      </c>
      <c r="AB38" s="129">
        <f>IF(AB$17,INDEX('09_Actual-Forecast'!$K265:$AN265,AB$18),0)</f>
        <v>0</v>
      </c>
      <c r="AE38" s="13" t="b">
        <f t="shared" si="10"/>
        <v>0</v>
      </c>
      <c r="AF38" s="13" t="b">
        <f t="shared" si="11"/>
        <v>0</v>
      </c>
      <c r="AG38" s="13" t="b">
        <f t="shared" si="12"/>
        <v>0</v>
      </c>
      <c r="AJ38" s="21"/>
    </row>
    <row r="39" spans="3:36" ht="20.100000000000001" customHeight="1" x14ac:dyDescent="0.3">
      <c r="C39" s="21"/>
      <c r="G39" s="27">
        <f>'09_Actual-Forecast'!G266</f>
        <v>12</v>
      </c>
      <c r="H39" s="164" t="str">
        <v>Supplier breakdown line 12</v>
      </c>
      <c r="I39" s="172"/>
      <c r="J39" s="173"/>
      <c r="K39" s="173"/>
      <c r="L39" s="174"/>
      <c r="M39" s="172"/>
      <c r="N39" s="173"/>
      <c r="O39" s="173"/>
      <c r="P39" s="174"/>
      <c r="Q39" s="172"/>
      <c r="R39" s="173"/>
      <c r="S39" s="173"/>
      <c r="T39" s="174"/>
      <c r="V39" s="127">
        <f t="shared" si="13"/>
        <v>0</v>
      </c>
      <c r="W39" s="127">
        <f t="shared" si="14"/>
        <v>0</v>
      </c>
      <c r="X39" s="127">
        <f t="shared" si="15"/>
        <v>0</v>
      </c>
      <c r="Z39" s="129">
        <f>IF(Z$17,INDEX('09_Actual-Forecast'!$K266:$AN266,Z$18),0)</f>
        <v>0</v>
      </c>
      <c r="AA39" s="129">
        <f>IF(AA$17,INDEX('09_Actual-Forecast'!$K266:$AN266,AA$18),0)</f>
        <v>0</v>
      </c>
      <c r="AB39" s="129">
        <f>IF(AB$17,INDEX('09_Actual-Forecast'!$K266:$AN266,AB$18),0)</f>
        <v>0</v>
      </c>
      <c r="AE39" s="13" t="b">
        <f t="shared" si="10"/>
        <v>0</v>
      </c>
      <c r="AF39" s="13" t="b">
        <f t="shared" si="11"/>
        <v>0</v>
      </c>
      <c r="AG39" s="13" t="b">
        <f t="shared" si="12"/>
        <v>0</v>
      </c>
      <c r="AJ39" s="21"/>
    </row>
    <row r="40" spans="3:36" ht="20.100000000000001" customHeight="1" x14ac:dyDescent="0.3">
      <c r="C40" s="21"/>
      <c r="G40" s="27">
        <f>'09_Actual-Forecast'!G267</f>
        <v>13</v>
      </c>
      <c r="H40" s="164" t="str">
        <v>Supplier breakdown line 13</v>
      </c>
      <c r="I40" s="172"/>
      <c r="J40" s="173"/>
      <c r="K40" s="173"/>
      <c r="L40" s="174"/>
      <c r="M40" s="172"/>
      <c r="N40" s="173"/>
      <c r="O40" s="173"/>
      <c r="P40" s="174"/>
      <c r="Q40" s="172"/>
      <c r="R40" s="173"/>
      <c r="S40" s="173"/>
      <c r="T40" s="174"/>
      <c r="V40" s="127">
        <f t="shared" si="13"/>
        <v>0</v>
      </c>
      <c r="W40" s="127">
        <f t="shared" si="14"/>
        <v>0</v>
      </c>
      <c r="X40" s="127">
        <f t="shared" si="15"/>
        <v>0</v>
      </c>
      <c r="Z40" s="129">
        <f>IF(Z$17,INDEX('09_Actual-Forecast'!$K267:$AN267,Z$18),0)</f>
        <v>0</v>
      </c>
      <c r="AA40" s="129">
        <f>IF(AA$17,INDEX('09_Actual-Forecast'!$K267:$AN267,AA$18),0)</f>
        <v>0</v>
      </c>
      <c r="AB40" s="129">
        <f>IF(AB$17,INDEX('09_Actual-Forecast'!$K267:$AN267,AB$18),0)</f>
        <v>0</v>
      </c>
      <c r="AE40" s="13" t="b">
        <f t="shared" si="10"/>
        <v>0</v>
      </c>
      <c r="AF40" s="13" t="b">
        <f t="shared" si="11"/>
        <v>0</v>
      </c>
      <c r="AG40" s="13" t="b">
        <f t="shared" si="12"/>
        <v>0</v>
      </c>
      <c r="AJ40" s="21"/>
    </row>
    <row r="41" spans="3:36" ht="20.100000000000001" customHeight="1" x14ac:dyDescent="0.3">
      <c r="C41" s="21"/>
      <c r="G41" s="27">
        <f>'09_Actual-Forecast'!G268</f>
        <v>14</v>
      </c>
      <c r="H41" s="164" t="str">
        <v>Supplier breakdown line 14</v>
      </c>
      <c r="I41" s="172"/>
      <c r="J41" s="173"/>
      <c r="K41" s="173"/>
      <c r="L41" s="174"/>
      <c r="M41" s="172"/>
      <c r="N41" s="173"/>
      <c r="O41" s="173"/>
      <c r="P41" s="174"/>
      <c r="Q41" s="172"/>
      <c r="R41" s="173"/>
      <c r="S41" s="173"/>
      <c r="T41" s="174"/>
      <c r="V41" s="127">
        <f t="shared" si="13"/>
        <v>0</v>
      </c>
      <c r="W41" s="127">
        <f t="shared" si="14"/>
        <v>0</v>
      </c>
      <c r="X41" s="127">
        <f t="shared" si="15"/>
        <v>0</v>
      </c>
      <c r="Z41" s="129">
        <f>IF(Z$17,INDEX('09_Actual-Forecast'!$K268:$AN268,Z$18),0)</f>
        <v>0</v>
      </c>
      <c r="AA41" s="129">
        <f>IF(AA$17,INDEX('09_Actual-Forecast'!$K268:$AN268,AA$18),0)</f>
        <v>0</v>
      </c>
      <c r="AB41" s="129">
        <f>IF(AB$17,INDEX('09_Actual-Forecast'!$K268:$AN268,AB$18),0)</f>
        <v>0</v>
      </c>
      <c r="AE41" s="13" t="b">
        <f t="shared" si="10"/>
        <v>0</v>
      </c>
      <c r="AF41" s="13" t="b">
        <f t="shared" si="11"/>
        <v>0</v>
      </c>
      <c r="AG41" s="13" t="b">
        <f t="shared" si="12"/>
        <v>0</v>
      </c>
      <c r="AJ41" s="21"/>
    </row>
    <row r="42" spans="3:36" ht="20.100000000000001" customHeight="1" x14ac:dyDescent="0.3">
      <c r="C42" s="21"/>
      <c r="G42" s="27">
        <f>'09_Actual-Forecast'!G269</f>
        <v>15</v>
      </c>
      <c r="H42" s="164" t="str">
        <v>Supplier breakdown line 15</v>
      </c>
      <c r="I42" s="172"/>
      <c r="J42" s="173"/>
      <c r="K42" s="173"/>
      <c r="L42" s="174"/>
      <c r="M42" s="172"/>
      <c r="N42" s="173"/>
      <c r="O42" s="173"/>
      <c r="P42" s="174"/>
      <c r="Q42" s="172"/>
      <c r="R42" s="173"/>
      <c r="S42" s="173"/>
      <c r="T42" s="174"/>
      <c r="V42" s="127">
        <f t="shared" si="13"/>
        <v>0</v>
      </c>
      <c r="W42" s="127">
        <f t="shared" si="14"/>
        <v>0</v>
      </c>
      <c r="X42" s="127">
        <f t="shared" si="15"/>
        <v>0</v>
      </c>
      <c r="Z42" s="129">
        <f>IF(Z$17,INDEX('09_Actual-Forecast'!$K269:$AN269,Z$18),0)</f>
        <v>0</v>
      </c>
      <c r="AA42" s="129">
        <f>IF(AA$17,INDEX('09_Actual-Forecast'!$K269:$AN269,AA$18),0)</f>
        <v>0</v>
      </c>
      <c r="AB42" s="129">
        <f>IF(AB$17,INDEX('09_Actual-Forecast'!$K269:$AN269,AB$18),0)</f>
        <v>0</v>
      </c>
      <c r="AE42" s="13" t="b">
        <f t="shared" si="10"/>
        <v>0</v>
      </c>
      <c r="AF42" s="13" t="b">
        <f t="shared" si="11"/>
        <v>0</v>
      </c>
      <c r="AG42" s="13" t="b">
        <f t="shared" si="12"/>
        <v>0</v>
      </c>
      <c r="AJ42" s="21"/>
    </row>
    <row r="43" spans="3:36" ht="20.100000000000001" customHeight="1" x14ac:dyDescent="0.3">
      <c r="C43" s="21"/>
      <c r="G43" s="27">
        <f>'09_Actual-Forecast'!G270</f>
        <v>16</v>
      </c>
      <c r="H43" s="164" t="str">
        <v>Supplier breakdown line 16</v>
      </c>
      <c r="I43" s="172"/>
      <c r="J43" s="173"/>
      <c r="K43" s="173"/>
      <c r="L43" s="174"/>
      <c r="M43" s="172"/>
      <c r="N43" s="173"/>
      <c r="O43" s="173"/>
      <c r="P43" s="174"/>
      <c r="Q43" s="172"/>
      <c r="R43" s="173"/>
      <c r="S43" s="173"/>
      <c r="T43" s="174"/>
      <c r="V43" s="127">
        <f t="shared" si="13"/>
        <v>0</v>
      </c>
      <c r="W43" s="127">
        <f t="shared" si="14"/>
        <v>0</v>
      </c>
      <c r="X43" s="127">
        <f t="shared" si="15"/>
        <v>0</v>
      </c>
      <c r="Z43" s="129">
        <f>IF(Z$17,INDEX('09_Actual-Forecast'!$K270:$AN270,Z$18),0)</f>
        <v>0</v>
      </c>
      <c r="AA43" s="129">
        <f>IF(AA$17,INDEX('09_Actual-Forecast'!$K270:$AN270,AA$18),0)</f>
        <v>0</v>
      </c>
      <c r="AB43" s="129">
        <f>IF(AB$17,INDEX('09_Actual-Forecast'!$K270:$AN270,AB$18),0)</f>
        <v>0</v>
      </c>
      <c r="AE43" s="13" t="b">
        <f t="shared" si="10"/>
        <v>0</v>
      </c>
      <c r="AF43" s="13" t="b">
        <f t="shared" si="11"/>
        <v>0</v>
      </c>
      <c r="AG43" s="13" t="b">
        <f t="shared" si="12"/>
        <v>0</v>
      </c>
      <c r="AJ43" s="21"/>
    </row>
    <row r="44" spans="3:36" ht="20.100000000000001" customHeight="1" x14ac:dyDescent="0.3">
      <c r="C44" s="21"/>
      <c r="G44" s="27">
        <f>'09_Actual-Forecast'!G271</f>
        <v>17</v>
      </c>
      <c r="H44" s="164" t="str">
        <v>Supplier breakdown line 17</v>
      </c>
      <c r="I44" s="172"/>
      <c r="J44" s="173"/>
      <c r="K44" s="173"/>
      <c r="L44" s="174"/>
      <c r="M44" s="172"/>
      <c r="N44" s="173"/>
      <c r="O44" s="173"/>
      <c r="P44" s="174"/>
      <c r="Q44" s="172"/>
      <c r="R44" s="173"/>
      <c r="S44" s="173"/>
      <c r="T44" s="174"/>
      <c r="V44" s="127">
        <f t="shared" si="13"/>
        <v>0</v>
      </c>
      <c r="W44" s="127">
        <f t="shared" si="14"/>
        <v>0</v>
      </c>
      <c r="X44" s="127">
        <f t="shared" si="15"/>
        <v>0</v>
      </c>
      <c r="Z44" s="129">
        <f>IF(Z$17,INDEX('09_Actual-Forecast'!$K271:$AN271,Z$18),0)</f>
        <v>0</v>
      </c>
      <c r="AA44" s="129">
        <f>IF(AA$17,INDEX('09_Actual-Forecast'!$K271:$AN271,AA$18),0)</f>
        <v>0</v>
      </c>
      <c r="AB44" s="129">
        <f>IF(AB$17,INDEX('09_Actual-Forecast'!$K271:$AN271,AB$18),0)</f>
        <v>0</v>
      </c>
      <c r="AE44" s="13" t="b">
        <f t="shared" si="10"/>
        <v>0</v>
      </c>
      <c r="AF44" s="13" t="b">
        <f t="shared" si="11"/>
        <v>0</v>
      </c>
      <c r="AG44" s="13" t="b">
        <f t="shared" si="12"/>
        <v>0</v>
      </c>
      <c r="AJ44" s="21"/>
    </row>
    <row r="45" spans="3:36" ht="20.100000000000001" customHeight="1" x14ac:dyDescent="0.3">
      <c r="C45" s="21"/>
      <c r="G45" s="27">
        <f>'09_Actual-Forecast'!G272</f>
        <v>18</v>
      </c>
      <c r="H45" s="164" t="str">
        <v>Supplier breakdown line 18</v>
      </c>
      <c r="I45" s="172"/>
      <c r="J45" s="173"/>
      <c r="K45" s="173"/>
      <c r="L45" s="174"/>
      <c r="M45" s="172"/>
      <c r="N45" s="173"/>
      <c r="O45" s="173"/>
      <c r="P45" s="174"/>
      <c r="Q45" s="172"/>
      <c r="R45" s="173"/>
      <c r="S45" s="173"/>
      <c r="T45" s="174"/>
      <c r="V45" s="127">
        <f t="shared" si="13"/>
        <v>0</v>
      </c>
      <c r="W45" s="127">
        <f t="shared" si="14"/>
        <v>0</v>
      </c>
      <c r="X45" s="127">
        <f t="shared" si="15"/>
        <v>0</v>
      </c>
      <c r="Z45" s="129">
        <f>IF(Z$17,INDEX('09_Actual-Forecast'!$K272:$AN272,Z$18),0)</f>
        <v>0</v>
      </c>
      <c r="AA45" s="129">
        <f>IF(AA$17,INDEX('09_Actual-Forecast'!$K272:$AN272,AA$18),0)</f>
        <v>0</v>
      </c>
      <c r="AB45" s="129">
        <f>IF(AB$17,INDEX('09_Actual-Forecast'!$K272:$AN272,AB$18),0)</f>
        <v>0</v>
      </c>
      <c r="AE45" s="13" t="b">
        <f t="shared" si="10"/>
        <v>0</v>
      </c>
      <c r="AF45" s="13" t="b">
        <f t="shared" si="11"/>
        <v>0</v>
      </c>
      <c r="AG45" s="13" t="b">
        <f t="shared" si="12"/>
        <v>0</v>
      </c>
      <c r="AJ45" s="21"/>
    </row>
    <row r="46" spans="3:36" ht="20.100000000000001" customHeight="1" x14ac:dyDescent="0.3">
      <c r="C46" s="21"/>
      <c r="G46" s="27">
        <f>'09_Actual-Forecast'!G273</f>
        <v>19</v>
      </c>
      <c r="H46" s="164" t="str">
        <v>Supplier breakdown line 19</v>
      </c>
      <c r="I46" s="172"/>
      <c r="J46" s="173"/>
      <c r="K46" s="173"/>
      <c r="L46" s="174"/>
      <c r="M46" s="172"/>
      <c r="N46" s="173"/>
      <c r="O46" s="173"/>
      <c r="P46" s="174"/>
      <c r="Q46" s="172"/>
      <c r="R46" s="173"/>
      <c r="S46" s="173"/>
      <c r="T46" s="174"/>
      <c r="V46" s="127">
        <f t="shared" si="13"/>
        <v>0</v>
      </c>
      <c r="W46" s="127">
        <f t="shared" si="14"/>
        <v>0</v>
      </c>
      <c r="X46" s="127">
        <f t="shared" si="15"/>
        <v>0</v>
      </c>
      <c r="Z46" s="129">
        <f>IF(Z$17,INDEX('09_Actual-Forecast'!$K273:$AN273,Z$18),0)</f>
        <v>0</v>
      </c>
      <c r="AA46" s="129">
        <f>IF(AA$17,INDEX('09_Actual-Forecast'!$K273:$AN273,AA$18),0)</f>
        <v>0</v>
      </c>
      <c r="AB46" s="129">
        <f>IF(AB$17,INDEX('09_Actual-Forecast'!$K273:$AN273,AB$18),0)</f>
        <v>0</v>
      </c>
      <c r="AE46" s="13" t="b">
        <f t="shared" si="10"/>
        <v>0</v>
      </c>
      <c r="AF46" s="13" t="b">
        <f t="shared" si="11"/>
        <v>0</v>
      </c>
      <c r="AG46" s="13" t="b">
        <f t="shared" si="12"/>
        <v>0</v>
      </c>
      <c r="AJ46" s="21"/>
    </row>
    <row r="47" spans="3:36" ht="20.100000000000001" customHeight="1" x14ac:dyDescent="0.3">
      <c r="C47" s="21"/>
      <c r="G47" s="27">
        <f>'09_Actual-Forecast'!G274</f>
        <v>20</v>
      </c>
      <c r="H47" s="164" t="str">
        <v>Supplier breakdown line 20</v>
      </c>
      <c r="I47" s="172"/>
      <c r="J47" s="173"/>
      <c r="K47" s="173"/>
      <c r="L47" s="174"/>
      <c r="M47" s="172"/>
      <c r="N47" s="173"/>
      <c r="O47" s="173"/>
      <c r="P47" s="174"/>
      <c r="Q47" s="172"/>
      <c r="R47" s="173"/>
      <c r="S47" s="173"/>
      <c r="T47" s="174"/>
      <c r="V47" s="127">
        <f t="shared" si="13"/>
        <v>0</v>
      </c>
      <c r="W47" s="127">
        <f t="shared" si="14"/>
        <v>0</v>
      </c>
      <c r="X47" s="127">
        <f t="shared" si="15"/>
        <v>0</v>
      </c>
      <c r="Z47" s="129">
        <f>IF(Z$17,INDEX('09_Actual-Forecast'!$K274:$AN274,Z$18),0)</f>
        <v>0</v>
      </c>
      <c r="AA47" s="129">
        <f>IF(AA$17,INDEX('09_Actual-Forecast'!$K274:$AN274,AA$18),0)</f>
        <v>0</v>
      </c>
      <c r="AB47" s="129">
        <f>IF(AB$17,INDEX('09_Actual-Forecast'!$K274:$AN274,AB$18),0)</f>
        <v>0</v>
      </c>
      <c r="AE47" s="13" t="b">
        <f t="shared" si="10"/>
        <v>0</v>
      </c>
      <c r="AF47" s="13" t="b">
        <f t="shared" si="11"/>
        <v>0</v>
      </c>
      <c r="AG47" s="13" t="b">
        <f t="shared" si="12"/>
        <v>0</v>
      </c>
      <c r="AJ47" s="21"/>
    </row>
    <row r="48" spans="3:36" ht="20.100000000000001" customHeight="1" x14ac:dyDescent="0.3">
      <c r="C48" s="21"/>
      <c r="G48" s="27">
        <f>'09_Actual-Forecast'!G275</f>
        <v>21</v>
      </c>
      <c r="H48" s="164" t="str">
        <v>Supplier breakdown line 21</v>
      </c>
      <c r="I48" s="172"/>
      <c r="J48" s="173"/>
      <c r="K48" s="173"/>
      <c r="L48" s="174"/>
      <c r="M48" s="172"/>
      <c r="N48" s="173"/>
      <c r="O48" s="173"/>
      <c r="P48" s="174"/>
      <c r="Q48" s="172"/>
      <c r="R48" s="173"/>
      <c r="S48" s="173"/>
      <c r="T48" s="174"/>
      <c r="V48" s="127">
        <f t="shared" si="13"/>
        <v>0</v>
      </c>
      <c r="W48" s="127">
        <f t="shared" si="14"/>
        <v>0</v>
      </c>
      <c r="X48" s="127">
        <f t="shared" si="15"/>
        <v>0</v>
      </c>
      <c r="Z48" s="129">
        <f>IF(Z$17,INDEX('09_Actual-Forecast'!$K275:$AN275,Z$18),0)</f>
        <v>0</v>
      </c>
      <c r="AA48" s="129">
        <f>IF(AA$17,INDEX('09_Actual-Forecast'!$K275:$AN275,AA$18),0)</f>
        <v>0</v>
      </c>
      <c r="AB48" s="129">
        <f>IF(AB$17,INDEX('09_Actual-Forecast'!$K275:$AN275,AB$18),0)</f>
        <v>0</v>
      </c>
      <c r="AE48" s="13" t="b">
        <f t="shared" si="10"/>
        <v>0</v>
      </c>
      <c r="AF48" s="13" t="b">
        <f t="shared" si="11"/>
        <v>0</v>
      </c>
      <c r="AG48" s="13" t="b">
        <f t="shared" si="12"/>
        <v>0</v>
      </c>
      <c r="AJ48" s="21"/>
    </row>
    <row r="49" spans="3:36" ht="20.100000000000001" customHeight="1" x14ac:dyDescent="0.3">
      <c r="C49" s="21"/>
      <c r="G49" s="27">
        <f>'09_Actual-Forecast'!G276</f>
        <v>22</v>
      </c>
      <c r="H49" s="164" t="str">
        <v>Supplier breakdown line 22</v>
      </c>
      <c r="I49" s="172"/>
      <c r="J49" s="173"/>
      <c r="K49" s="173"/>
      <c r="L49" s="174"/>
      <c r="M49" s="172"/>
      <c r="N49" s="173"/>
      <c r="O49" s="173"/>
      <c r="P49" s="174"/>
      <c r="Q49" s="172"/>
      <c r="R49" s="173"/>
      <c r="S49" s="173"/>
      <c r="T49" s="174"/>
      <c r="V49" s="127">
        <f t="shared" si="13"/>
        <v>0</v>
      </c>
      <c r="W49" s="127">
        <f t="shared" si="14"/>
        <v>0</v>
      </c>
      <c r="X49" s="127">
        <f t="shared" si="15"/>
        <v>0</v>
      </c>
      <c r="Z49" s="129">
        <f>IF(Z$17,INDEX('09_Actual-Forecast'!$K276:$AN276,Z$18),0)</f>
        <v>0</v>
      </c>
      <c r="AA49" s="129">
        <f>IF(AA$17,INDEX('09_Actual-Forecast'!$K276:$AN276,AA$18),0)</f>
        <v>0</v>
      </c>
      <c r="AB49" s="129">
        <f>IF(AB$17,INDEX('09_Actual-Forecast'!$K276:$AN276,AB$18),0)</f>
        <v>0</v>
      </c>
      <c r="AE49" s="13" t="b">
        <f t="shared" si="10"/>
        <v>0</v>
      </c>
      <c r="AF49" s="13" t="b">
        <f t="shared" si="11"/>
        <v>0</v>
      </c>
      <c r="AG49" s="13" t="b">
        <f t="shared" si="12"/>
        <v>0</v>
      </c>
      <c r="AJ49" s="21"/>
    </row>
    <row r="50" spans="3:36" ht="20.100000000000001" customHeight="1" x14ac:dyDescent="0.3">
      <c r="C50" s="21"/>
      <c r="G50" s="27">
        <f>'09_Actual-Forecast'!G277</f>
        <v>23</v>
      </c>
      <c r="H50" s="164" t="str">
        <v>Supplier breakdown line 23</v>
      </c>
      <c r="I50" s="172"/>
      <c r="J50" s="173"/>
      <c r="K50" s="173"/>
      <c r="L50" s="174"/>
      <c r="M50" s="172"/>
      <c r="N50" s="173"/>
      <c r="O50" s="173"/>
      <c r="P50" s="174"/>
      <c r="Q50" s="172"/>
      <c r="R50" s="173"/>
      <c r="S50" s="173"/>
      <c r="T50" s="174"/>
      <c r="V50" s="127">
        <f t="shared" si="13"/>
        <v>0</v>
      </c>
      <c r="W50" s="127">
        <f t="shared" si="14"/>
        <v>0</v>
      </c>
      <c r="X50" s="127">
        <f t="shared" si="15"/>
        <v>0</v>
      </c>
      <c r="Z50" s="129">
        <f>IF(Z$17,INDEX('09_Actual-Forecast'!$K277:$AN277,Z$18),0)</f>
        <v>0</v>
      </c>
      <c r="AA50" s="129">
        <f>IF(AA$17,INDEX('09_Actual-Forecast'!$K277:$AN277,AA$18),0)</f>
        <v>0</v>
      </c>
      <c r="AB50" s="129">
        <f>IF(AB$17,INDEX('09_Actual-Forecast'!$K277:$AN277,AB$18),0)</f>
        <v>0</v>
      </c>
      <c r="AE50" s="13" t="b">
        <f t="shared" si="10"/>
        <v>0</v>
      </c>
      <c r="AF50" s="13" t="b">
        <f t="shared" si="11"/>
        <v>0</v>
      </c>
      <c r="AG50" s="13" t="b">
        <f t="shared" si="12"/>
        <v>0</v>
      </c>
      <c r="AJ50" s="21"/>
    </row>
    <row r="51" spans="3:36" ht="20.100000000000001" customHeight="1" x14ac:dyDescent="0.3">
      <c r="C51" s="21"/>
      <c r="G51" s="27">
        <f>'09_Actual-Forecast'!G278</f>
        <v>24</v>
      </c>
      <c r="H51" s="164" t="str">
        <v>Supplier breakdown line 24</v>
      </c>
      <c r="I51" s="172"/>
      <c r="J51" s="173"/>
      <c r="K51" s="173"/>
      <c r="L51" s="174"/>
      <c r="M51" s="172"/>
      <c r="N51" s="173"/>
      <c r="O51" s="173"/>
      <c r="P51" s="174"/>
      <c r="Q51" s="172"/>
      <c r="R51" s="173"/>
      <c r="S51" s="173"/>
      <c r="T51" s="174"/>
      <c r="V51" s="127">
        <f t="shared" si="13"/>
        <v>0</v>
      </c>
      <c r="W51" s="127">
        <f t="shared" si="14"/>
        <v>0</v>
      </c>
      <c r="X51" s="127">
        <f t="shared" si="15"/>
        <v>0</v>
      </c>
      <c r="Z51" s="129">
        <f>IF(Z$17,INDEX('09_Actual-Forecast'!$K278:$AN278,Z$18),0)</f>
        <v>0</v>
      </c>
      <c r="AA51" s="129">
        <f>IF(AA$17,INDEX('09_Actual-Forecast'!$K278:$AN278,AA$18),0)</f>
        <v>0</v>
      </c>
      <c r="AB51" s="129">
        <f>IF(AB$17,INDEX('09_Actual-Forecast'!$K278:$AN278,AB$18),0)</f>
        <v>0</v>
      </c>
      <c r="AE51" s="13" t="b">
        <f t="shared" si="10"/>
        <v>0</v>
      </c>
      <c r="AF51" s="13" t="b">
        <f t="shared" si="11"/>
        <v>0</v>
      </c>
      <c r="AG51" s="13" t="b">
        <f t="shared" si="12"/>
        <v>0</v>
      </c>
      <c r="AJ51" s="21"/>
    </row>
    <row r="52" spans="3:36" ht="20.100000000000001" customHeight="1" x14ac:dyDescent="0.3">
      <c r="C52" s="21"/>
      <c r="G52" s="27">
        <f>'09_Actual-Forecast'!G279</f>
        <v>25</v>
      </c>
      <c r="H52" s="164" t="str">
        <v>Supplier breakdown line 25</v>
      </c>
      <c r="I52" s="172"/>
      <c r="J52" s="173"/>
      <c r="K52" s="173"/>
      <c r="L52" s="174"/>
      <c r="M52" s="172"/>
      <c r="N52" s="173"/>
      <c r="O52" s="173"/>
      <c r="P52" s="174"/>
      <c r="Q52" s="172"/>
      <c r="R52" s="173"/>
      <c r="S52" s="173"/>
      <c r="T52" s="174"/>
      <c r="V52" s="127">
        <f t="shared" si="13"/>
        <v>0</v>
      </c>
      <c r="W52" s="127">
        <f t="shared" si="14"/>
        <v>0</v>
      </c>
      <c r="X52" s="127">
        <f t="shared" si="15"/>
        <v>0</v>
      </c>
      <c r="Z52" s="129">
        <f>IF(Z$17,INDEX('09_Actual-Forecast'!$K279:$AN279,Z$18),0)</f>
        <v>0</v>
      </c>
      <c r="AA52" s="129">
        <f>IF(AA$17,INDEX('09_Actual-Forecast'!$K279:$AN279,AA$18),0)</f>
        <v>0</v>
      </c>
      <c r="AB52" s="129">
        <f>IF(AB$17,INDEX('09_Actual-Forecast'!$K279:$AN279,AB$18),0)</f>
        <v>0</v>
      </c>
      <c r="AE52" s="13" t="b">
        <f t="shared" si="10"/>
        <v>0</v>
      </c>
      <c r="AF52" s="13" t="b">
        <f t="shared" si="11"/>
        <v>0</v>
      </c>
      <c r="AG52" s="13" t="b">
        <f t="shared" si="12"/>
        <v>0</v>
      </c>
      <c r="AJ52" s="21"/>
    </row>
    <row r="53" spans="3:36" ht="20.100000000000001" customHeight="1" x14ac:dyDescent="0.3">
      <c r="C53" s="21"/>
      <c r="G53" s="27">
        <f>'09_Actual-Forecast'!G280</f>
        <v>26</v>
      </c>
      <c r="H53" s="164" t="str">
        <v>Supplier breakdown line 26</v>
      </c>
      <c r="I53" s="172"/>
      <c r="J53" s="173"/>
      <c r="K53" s="173"/>
      <c r="L53" s="174"/>
      <c r="M53" s="172"/>
      <c r="N53" s="173"/>
      <c r="O53" s="173"/>
      <c r="P53" s="174"/>
      <c r="Q53" s="172"/>
      <c r="R53" s="173"/>
      <c r="S53" s="173"/>
      <c r="T53" s="174"/>
      <c r="V53" s="127">
        <f t="shared" si="13"/>
        <v>0</v>
      </c>
      <c r="W53" s="127">
        <f t="shared" si="14"/>
        <v>0</v>
      </c>
      <c r="X53" s="127">
        <f t="shared" si="15"/>
        <v>0</v>
      </c>
      <c r="Z53" s="129">
        <f>IF(Z$17,INDEX('09_Actual-Forecast'!$K280:$AN280,Z$18),0)</f>
        <v>0</v>
      </c>
      <c r="AA53" s="129">
        <f>IF(AA$17,INDEX('09_Actual-Forecast'!$K280:$AN280,AA$18),0)</f>
        <v>0</v>
      </c>
      <c r="AB53" s="129">
        <f>IF(AB$17,INDEX('09_Actual-Forecast'!$K280:$AN280,AB$18),0)</f>
        <v>0</v>
      </c>
      <c r="AE53" s="13" t="b">
        <f t="shared" si="10"/>
        <v>0</v>
      </c>
      <c r="AF53" s="13" t="b">
        <f t="shared" si="11"/>
        <v>0</v>
      </c>
      <c r="AG53" s="13" t="b">
        <f t="shared" si="12"/>
        <v>0</v>
      </c>
      <c r="AJ53" s="21"/>
    </row>
    <row r="54" spans="3:36" ht="20.100000000000001" customHeight="1" x14ac:dyDescent="0.3">
      <c r="C54" s="21"/>
      <c r="G54" s="27">
        <f>'09_Actual-Forecast'!G281</f>
        <v>27</v>
      </c>
      <c r="H54" s="164" t="str">
        <v>Supplier breakdown line 27</v>
      </c>
      <c r="I54" s="172"/>
      <c r="J54" s="173"/>
      <c r="K54" s="173"/>
      <c r="L54" s="174"/>
      <c r="M54" s="172"/>
      <c r="N54" s="173"/>
      <c r="O54" s="173"/>
      <c r="P54" s="174"/>
      <c r="Q54" s="172"/>
      <c r="R54" s="173"/>
      <c r="S54" s="173"/>
      <c r="T54" s="174"/>
      <c r="V54" s="127">
        <f t="shared" si="13"/>
        <v>0</v>
      </c>
      <c r="W54" s="127">
        <f t="shared" si="14"/>
        <v>0</v>
      </c>
      <c r="X54" s="127">
        <f t="shared" si="15"/>
        <v>0</v>
      </c>
      <c r="Z54" s="129">
        <f>IF(Z$17,INDEX('09_Actual-Forecast'!$K281:$AN281,Z$18),0)</f>
        <v>0</v>
      </c>
      <c r="AA54" s="129">
        <f>IF(AA$17,INDEX('09_Actual-Forecast'!$K281:$AN281,AA$18),0)</f>
        <v>0</v>
      </c>
      <c r="AB54" s="129">
        <f>IF(AB$17,INDEX('09_Actual-Forecast'!$K281:$AN281,AB$18),0)</f>
        <v>0</v>
      </c>
      <c r="AE54" s="13" t="b">
        <f t="shared" si="10"/>
        <v>0</v>
      </c>
      <c r="AF54" s="13" t="b">
        <f t="shared" si="11"/>
        <v>0</v>
      </c>
      <c r="AG54" s="13" t="b">
        <f t="shared" si="12"/>
        <v>0</v>
      </c>
      <c r="AJ54" s="21"/>
    </row>
    <row r="55" spans="3:36" ht="20.100000000000001" customHeight="1" x14ac:dyDescent="0.3">
      <c r="C55" s="21"/>
      <c r="G55" s="27">
        <f>'09_Actual-Forecast'!G282</f>
        <v>28</v>
      </c>
      <c r="H55" s="164" t="str">
        <v>Supplier breakdown line 28</v>
      </c>
      <c r="I55" s="172"/>
      <c r="J55" s="173"/>
      <c r="K55" s="173"/>
      <c r="L55" s="174"/>
      <c r="M55" s="172"/>
      <c r="N55" s="173"/>
      <c r="O55" s="173"/>
      <c r="P55" s="174"/>
      <c r="Q55" s="172"/>
      <c r="R55" s="173"/>
      <c r="S55" s="173"/>
      <c r="T55" s="174"/>
      <c r="V55" s="127">
        <f t="shared" si="13"/>
        <v>0</v>
      </c>
      <c r="W55" s="127">
        <f t="shared" si="14"/>
        <v>0</v>
      </c>
      <c r="X55" s="127">
        <f t="shared" si="15"/>
        <v>0</v>
      </c>
      <c r="Z55" s="129">
        <f>IF(Z$17,INDEX('09_Actual-Forecast'!$K282:$AN282,Z$18),0)</f>
        <v>0</v>
      </c>
      <c r="AA55" s="129">
        <f>IF(AA$17,INDEX('09_Actual-Forecast'!$K282:$AN282,AA$18),0)</f>
        <v>0</v>
      </c>
      <c r="AB55" s="129">
        <f>IF(AB$17,INDEX('09_Actual-Forecast'!$K282:$AN282,AB$18),0)</f>
        <v>0</v>
      </c>
      <c r="AE55" s="13" t="b">
        <f t="shared" si="10"/>
        <v>0</v>
      </c>
      <c r="AF55" s="13" t="b">
        <f t="shared" si="11"/>
        <v>0</v>
      </c>
      <c r="AG55" s="13" t="b">
        <f t="shared" si="12"/>
        <v>0</v>
      </c>
      <c r="AJ55" s="21"/>
    </row>
    <row r="56" spans="3:36" ht="20.100000000000001" customHeight="1" x14ac:dyDescent="0.3">
      <c r="C56" s="21"/>
      <c r="G56" s="27">
        <f>'09_Actual-Forecast'!G283</f>
        <v>29</v>
      </c>
      <c r="H56" s="164" t="str">
        <v>Supplier breakdown line 29</v>
      </c>
      <c r="I56" s="172"/>
      <c r="J56" s="173"/>
      <c r="K56" s="173"/>
      <c r="L56" s="174"/>
      <c r="M56" s="172"/>
      <c r="N56" s="173"/>
      <c r="O56" s="173"/>
      <c r="P56" s="174"/>
      <c r="Q56" s="172"/>
      <c r="R56" s="173"/>
      <c r="S56" s="173"/>
      <c r="T56" s="174"/>
      <c r="V56" s="127">
        <f t="shared" si="13"/>
        <v>0</v>
      </c>
      <c r="W56" s="127">
        <f t="shared" si="14"/>
        <v>0</v>
      </c>
      <c r="X56" s="127">
        <f t="shared" si="15"/>
        <v>0</v>
      </c>
      <c r="Z56" s="129">
        <f>IF(Z$17,INDEX('09_Actual-Forecast'!$K283:$AN283,Z$18),0)</f>
        <v>0</v>
      </c>
      <c r="AA56" s="129">
        <f>IF(AA$17,INDEX('09_Actual-Forecast'!$K283:$AN283,AA$18),0)</f>
        <v>0</v>
      </c>
      <c r="AB56" s="129">
        <f>IF(AB$17,INDEX('09_Actual-Forecast'!$K283:$AN283,AB$18),0)</f>
        <v>0</v>
      </c>
      <c r="AE56" s="13" t="b">
        <f t="shared" si="10"/>
        <v>0</v>
      </c>
      <c r="AF56" s="13" t="b">
        <f t="shared" si="11"/>
        <v>0</v>
      </c>
      <c r="AG56" s="13" t="b">
        <f t="shared" si="12"/>
        <v>0</v>
      </c>
      <c r="AJ56" s="21"/>
    </row>
    <row r="57" spans="3:36" ht="20.100000000000001" customHeight="1" x14ac:dyDescent="0.3">
      <c r="C57" s="21"/>
      <c r="G57" s="27">
        <f>'09_Actual-Forecast'!G284</f>
        <v>30</v>
      </c>
      <c r="H57" s="164" t="str">
        <v>Supplier breakdown line 30</v>
      </c>
      <c r="I57" s="172"/>
      <c r="J57" s="173"/>
      <c r="K57" s="173"/>
      <c r="L57" s="174"/>
      <c r="M57" s="172"/>
      <c r="N57" s="173"/>
      <c r="O57" s="173"/>
      <c r="P57" s="174"/>
      <c r="Q57" s="172"/>
      <c r="R57" s="173"/>
      <c r="S57" s="173"/>
      <c r="T57" s="174"/>
      <c r="V57" s="127">
        <f t="shared" si="13"/>
        <v>0</v>
      </c>
      <c r="W57" s="127">
        <f t="shared" si="14"/>
        <v>0</v>
      </c>
      <c r="X57" s="127">
        <f t="shared" si="15"/>
        <v>0</v>
      </c>
      <c r="Z57" s="129">
        <f>IF(Z$17,INDEX('09_Actual-Forecast'!$K284:$AN284,Z$18),0)</f>
        <v>0</v>
      </c>
      <c r="AA57" s="129">
        <f>IF(AA$17,INDEX('09_Actual-Forecast'!$K284:$AN284,AA$18),0)</f>
        <v>0</v>
      </c>
      <c r="AB57" s="129">
        <f>IF(AB$17,INDEX('09_Actual-Forecast'!$K284:$AN284,AB$18),0)</f>
        <v>0</v>
      </c>
      <c r="AE57" s="13" t="b">
        <f t="shared" si="10"/>
        <v>0</v>
      </c>
      <c r="AF57" s="13" t="b">
        <f t="shared" si="11"/>
        <v>0</v>
      </c>
      <c r="AG57" s="13" t="b">
        <f t="shared" si="12"/>
        <v>0</v>
      </c>
      <c r="AJ57" s="21"/>
    </row>
    <row r="58" spans="3:36" ht="20.100000000000001" customHeight="1" x14ac:dyDescent="0.3">
      <c r="C58" s="21"/>
      <c r="G58" s="27">
        <f>'09_Actual-Forecast'!G285</f>
        <v>31</v>
      </c>
      <c r="H58" s="164" t="str">
        <v>Supplier breakdown line 31</v>
      </c>
      <c r="I58" s="172"/>
      <c r="J58" s="173"/>
      <c r="K58" s="173"/>
      <c r="L58" s="174"/>
      <c r="M58" s="172"/>
      <c r="N58" s="173"/>
      <c r="O58" s="173"/>
      <c r="P58" s="174"/>
      <c r="Q58" s="172"/>
      <c r="R58" s="173"/>
      <c r="S58" s="173"/>
      <c r="T58" s="174"/>
      <c r="V58" s="127">
        <f t="shared" si="13"/>
        <v>0</v>
      </c>
      <c r="W58" s="127">
        <f t="shared" si="14"/>
        <v>0</v>
      </c>
      <c r="X58" s="127">
        <f t="shared" si="15"/>
        <v>0</v>
      </c>
      <c r="Z58" s="129">
        <f>IF(Z$17,INDEX('09_Actual-Forecast'!$K285:$AN285,Z$18),0)</f>
        <v>0</v>
      </c>
      <c r="AA58" s="129">
        <f>IF(AA$17,INDEX('09_Actual-Forecast'!$K285:$AN285,AA$18),0)</f>
        <v>0</v>
      </c>
      <c r="AB58" s="129">
        <f>IF(AB$17,INDEX('09_Actual-Forecast'!$K285:$AN285,AB$18),0)</f>
        <v>0</v>
      </c>
      <c r="AE58" s="13" t="b">
        <f t="shared" si="10"/>
        <v>0</v>
      </c>
      <c r="AF58" s="13" t="b">
        <f t="shared" si="11"/>
        <v>0</v>
      </c>
      <c r="AG58" s="13" t="b">
        <f t="shared" si="12"/>
        <v>0</v>
      </c>
      <c r="AJ58" s="21"/>
    </row>
    <row r="59" spans="3:36" ht="20.100000000000001" customHeight="1" x14ac:dyDescent="0.3">
      <c r="C59" s="21"/>
      <c r="G59" s="27">
        <f>'09_Actual-Forecast'!G286</f>
        <v>32</v>
      </c>
      <c r="H59" s="164" t="str">
        <v>Supplier breakdown line 32</v>
      </c>
      <c r="I59" s="172"/>
      <c r="J59" s="173"/>
      <c r="K59" s="173"/>
      <c r="L59" s="174"/>
      <c r="M59" s="172"/>
      <c r="N59" s="173"/>
      <c r="O59" s="173"/>
      <c r="P59" s="174"/>
      <c r="Q59" s="172"/>
      <c r="R59" s="173"/>
      <c r="S59" s="173"/>
      <c r="T59" s="174"/>
      <c r="V59" s="127">
        <f t="shared" si="13"/>
        <v>0</v>
      </c>
      <c r="W59" s="127">
        <f t="shared" si="14"/>
        <v>0</v>
      </c>
      <c r="X59" s="127">
        <f t="shared" si="15"/>
        <v>0</v>
      </c>
      <c r="Z59" s="129">
        <f>IF(Z$17,INDEX('09_Actual-Forecast'!$K286:$AN286,Z$18),0)</f>
        <v>0</v>
      </c>
      <c r="AA59" s="129">
        <f>IF(AA$17,INDEX('09_Actual-Forecast'!$K286:$AN286,AA$18),0)</f>
        <v>0</v>
      </c>
      <c r="AB59" s="129">
        <f>IF(AB$17,INDEX('09_Actual-Forecast'!$K286:$AN286,AB$18),0)</f>
        <v>0</v>
      </c>
      <c r="AE59" s="13" t="b">
        <f t="shared" si="10"/>
        <v>0</v>
      </c>
      <c r="AF59" s="13" t="b">
        <f t="shared" si="11"/>
        <v>0</v>
      </c>
      <c r="AG59" s="13" t="b">
        <f t="shared" si="12"/>
        <v>0</v>
      </c>
      <c r="AJ59" s="21"/>
    </row>
    <row r="60" spans="3:36" ht="20.100000000000001" customHeight="1" x14ac:dyDescent="0.3">
      <c r="C60" s="21"/>
      <c r="G60" s="27">
        <f>'09_Actual-Forecast'!G287</f>
        <v>33</v>
      </c>
      <c r="H60" s="164" t="str">
        <v>Supplier breakdown line 33</v>
      </c>
      <c r="I60" s="172"/>
      <c r="J60" s="173"/>
      <c r="K60" s="173"/>
      <c r="L60" s="174"/>
      <c r="M60" s="172"/>
      <c r="N60" s="173"/>
      <c r="O60" s="173"/>
      <c r="P60" s="174"/>
      <c r="Q60" s="172"/>
      <c r="R60" s="173"/>
      <c r="S60" s="173"/>
      <c r="T60" s="174"/>
      <c r="V60" s="127">
        <f t="shared" si="13"/>
        <v>0</v>
      </c>
      <c r="W60" s="127">
        <f t="shared" si="14"/>
        <v>0</v>
      </c>
      <c r="X60" s="127">
        <f t="shared" si="15"/>
        <v>0</v>
      </c>
      <c r="Z60" s="129">
        <f>IF(Z$17,INDEX('09_Actual-Forecast'!$K287:$AN287,Z$18),0)</f>
        <v>0</v>
      </c>
      <c r="AA60" s="129">
        <f>IF(AA$17,INDEX('09_Actual-Forecast'!$K287:$AN287,AA$18),0)</f>
        <v>0</v>
      </c>
      <c r="AB60" s="129">
        <f>IF(AB$17,INDEX('09_Actual-Forecast'!$K287:$AN287,AB$18),0)</f>
        <v>0</v>
      </c>
      <c r="AE60" s="13" t="b">
        <f t="shared" si="10"/>
        <v>0</v>
      </c>
      <c r="AF60" s="13" t="b">
        <f t="shared" si="11"/>
        <v>0</v>
      </c>
      <c r="AG60" s="13" t="b">
        <f t="shared" si="12"/>
        <v>0</v>
      </c>
      <c r="AJ60" s="21"/>
    </row>
    <row r="61" spans="3:36" ht="20.100000000000001" customHeight="1" x14ac:dyDescent="0.3">
      <c r="C61" s="21"/>
      <c r="G61" s="27">
        <f>'09_Actual-Forecast'!G288</f>
        <v>34</v>
      </c>
      <c r="H61" s="164" t="str">
        <v>Supplier breakdown line 34</v>
      </c>
      <c r="I61" s="172"/>
      <c r="J61" s="173"/>
      <c r="K61" s="173"/>
      <c r="L61" s="174"/>
      <c r="M61" s="172"/>
      <c r="N61" s="173"/>
      <c r="O61" s="173"/>
      <c r="P61" s="174"/>
      <c r="Q61" s="172"/>
      <c r="R61" s="173"/>
      <c r="S61" s="173"/>
      <c r="T61" s="174"/>
      <c r="V61" s="127">
        <f t="shared" si="13"/>
        <v>0</v>
      </c>
      <c r="W61" s="127">
        <f t="shared" si="14"/>
        <v>0</v>
      </c>
      <c r="X61" s="127">
        <f t="shared" si="15"/>
        <v>0</v>
      </c>
      <c r="Z61" s="129">
        <f>IF(Z$17,INDEX('09_Actual-Forecast'!$K288:$AN288,Z$18),0)</f>
        <v>0</v>
      </c>
      <c r="AA61" s="129">
        <f>IF(AA$17,INDEX('09_Actual-Forecast'!$K288:$AN288,AA$18),0)</f>
        <v>0</v>
      </c>
      <c r="AB61" s="129">
        <f>IF(AB$17,INDEX('09_Actual-Forecast'!$K288:$AN288,AB$18),0)</f>
        <v>0</v>
      </c>
      <c r="AE61" s="13" t="b">
        <f t="shared" si="10"/>
        <v>0</v>
      </c>
      <c r="AF61" s="13" t="b">
        <f t="shared" si="11"/>
        <v>0</v>
      </c>
      <c r="AG61" s="13" t="b">
        <f t="shared" si="12"/>
        <v>0</v>
      </c>
      <c r="AJ61" s="21"/>
    </row>
    <row r="62" spans="3:36" ht="20.100000000000001" customHeight="1" x14ac:dyDescent="0.3">
      <c r="C62" s="21"/>
      <c r="G62" s="27">
        <f>'09_Actual-Forecast'!G289</f>
        <v>35</v>
      </c>
      <c r="H62" s="164" t="str">
        <v>Supplier breakdown line 35</v>
      </c>
      <c r="I62" s="172"/>
      <c r="J62" s="173"/>
      <c r="K62" s="173"/>
      <c r="L62" s="174"/>
      <c r="M62" s="172"/>
      <c r="N62" s="173"/>
      <c r="O62" s="173"/>
      <c r="P62" s="174"/>
      <c r="Q62" s="172"/>
      <c r="R62" s="173"/>
      <c r="S62" s="173"/>
      <c r="T62" s="174"/>
      <c r="V62" s="127">
        <f t="shared" si="13"/>
        <v>0</v>
      </c>
      <c r="W62" s="127">
        <f t="shared" si="14"/>
        <v>0</v>
      </c>
      <c r="X62" s="127">
        <f t="shared" si="15"/>
        <v>0</v>
      </c>
      <c r="Z62" s="129">
        <f>IF(Z$17,INDEX('09_Actual-Forecast'!$K289:$AN289,Z$18),0)</f>
        <v>0</v>
      </c>
      <c r="AA62" s="129">
        <f>IF(AA$17,INDEX('09_Actual-Forecast'!$K289:$AN289,AA$18),0)</f>
        <v>0</v>
      </c>
      <c r="AB62" s="129">
        <f>IF(AB$17,INDEX('09_Actual-Forecast'!$K289:$AN289,AB$18),0)</f>
        <v>0</v>
      </c>
      <c r="AE62" s="13" t="b">
        <f t="shared" si="10"/>
        <v>0</v>
      </c>
      <c r="AF62" s="13" t="b">
        <f t="shared" si="11"/>
        <v>0</v>
      </c>
      <c r="AG62" s="13" t="b">
        <f t="shared" si="12"/>
        <v>0</v>
      </c>
      <c r="AJ62" s="21"/>
    </row>
    <row r="63" spans="3:36" ht="20.100000000000001" customHeight="1" x14ac:dyDescent="0.3">
      <c r="C63" s="21"/>
      <c r="G63" s="27">
        <f>'09_Actual-Forecast'!G290</f>
        <v>36</v>
      </c>
      <c r="H63" s="164" t="str">
        <v>Supplier breakdown line 36</v>
      </c>
      <c r="I63" s="172"/>
      <c r="J63" s="173"/>
      <c r="K63" s="173"/>
      <c r="L63" s="174"/>
      <c r="M63" s="172"/>
      <c r="N63" s="173"/>
      <c r="O63" s="173"/>
      <c r="P63" s="174"/>
      <c r="Q63" s="172"/>
      <c r="R63" s="173"/>
      <c r="S63" s="173"/>
      <c r="T63" s="174"/>
      <c r="V63" s="127">
        <f t="shared" si="13"/>
        <v>0</v>
      </c>
      <c r="W63" s="127">
        <f t="shared" si="14"/>
        <v>0</v>
      </c>
      <c r="X63" s="127">
        <f t="shared" si="15"/>
        <v>0</v>
      </c>
      <c r="Z63" s="129">
        <f>IF(Z$17,INDEX('09_Actual-Forecast'!$K290:$AN290,Z$18),0)</f>
        <v>0</v>
      </c>
      <c r="AA63" s="129">
        <f>IF(AA$17,INDEX('09_Actual-Forecast'!$K290:$AN290,AA$18),0)</f>
        <v>0</v>
      </c>
      <c r="AB63" s="129">
        <f>IF(AB$17,INDEX('09_Actual-Forecast'!$K290:$AN290,AB$18),0)</f>
        <v>0</v>
      </c>
      <c r="AE63" s="13" t="b">
        <f t="shared" si="10"/>
        <v>0</v>
      </c>
      <c r="AF63" s="13" t="b">
        <f t="shared" si="11"/>
        <v>0</v>
      </c>
      <c r="AG63" s="13" t="b">
        <f t="shared" si="12"/>
        <v>0</v>
      </c>
      <c r="AJ63" s="21"/>
    </row>
    <row r="64" spans="3:36" ht="20.100000000000001" customHeight="1" x14ac:dyDescent="0.3">
      <c r="C64" s="21"/>
      <c r="G64" s="27">
        <f>'09_Actual-Forecast'!G291</f>
        <v>37</v>
      </c>
      <c r="H64" s="164" t="str">
        <v>Supplier breakdown line 37</v>
      </c>
      <c r="I64" s="172"/>
      <c r="J64" s="173"/>
      <c r="K64" s="173"/>
      <c r="L64" s="174"/>
      <c r="M64" s="172"/>
      <c r="N64" s="173"/>
      <c r="O64" s="173"/>
      <c r="P64" s="174"/>
      <c r="Q64" s="172"/>
      <c r="R64" s="173"/>
      <c r="S64" s="173"/>
      <c r="T64" s="174"/>
      <c r="V64" s="127">
        <f t="shared" si="13"/>
        <v>0</v>
      </c>
      <c r="W64" s="127">
        <f t="shared" si="14"/>
        <v>0</v>
      </c>
      <c r="X64" s="127">
        <f t="shared" si="15"/>
        <v>0</v>
      </c>
      <c r="Z64" s="129">
        <f>IF(Z$17,INDEX('09_Actual-Forecast'!$K291:$AN291,Z$18),0)</f>
        <v>0</v>
      </c>
      <c r="AA64" s="129">
        <f>IF(AA$17,INDEX('09_Actual-Forecast'!$K291:$AN291,AA$18),0)</f>
        <v>0</v>
      </c>
      <c r="AB64" s="129">
        <f>IF(AB$17,INDEX('09_Actual-Forecast'!$K291:$AN291,AB$18),0)</f>
        <v>0</v>
      </c>
      <c r="AE64" s="13" t="b">
        <f t="shared" si="10"/>
        <v>0</v>
      </c>
      <c r="AF64" s="13" t="b">
        <f t="shared" si="11"/>
        <v>0</v>
      </c>
      <c r="AG64" s="13" t="b">
        <f t="shared" si="12"/>
        <v>0</v>
      </c>
      <c r="AJ64" s="21"/>
    </row>
    <row r="65" spans="1:36" ht="20.100000000000001" customHeight="1" x14ac:dyDescent="0.3">
      <c r="C65" s="21"/>
      <c r="G65" s="27">
        <f>'09_Actual-Forecast'!G292</f>
        <v>38</v>
      </c>
      <c r="H65" s="164" t="str">
        <v>Supplier breakdown line 38</v>
      </c>
      <c r="I65" s="172"/>
      <c r="J65" s="173"/>
      <c r="K65" s="173"/>
      <c r="L65" s="174"/>
      <c r="M65" s="172"/>
      <c r="N65" s="173"/>
      <c r="O65" s="173"/>
      <c r="P65" s="174"/>
      <c r="Q65" s="172"/>
      <c r="R65" s="173"/>
      <c r="S65" s="173"/>
      <c r="T65" s="174"/>
      <c r="V65" s="127">
        <f t="shared" si="13"/>
        <v>0</v>
      </c>
      <c r="W65" s="127">
        <f t="shared" si="14"/>
        <v>0</v>
      </c>
      <c r="X65" s="127">
        <f t="shared" si="15"/>
        <v>0</v>
      </c>
      <c r="Z65" s="129">
        <f>IF(Z$17,INDEX('09_Actual-Forecast'!$K292:$AN292,Z$18),0)</f>
        <v>0</v>
      </c>
      <c r="AA65" s="129">
        <f>IF(AA$17,INDEX('09_Actual-Forecast'!$K292:$AN292,AA$18),0)</f>
        <v>0</v>
      </c>
      <c r="AB65" s="129">
        <f>IF(AB$17,INDEX('09_Actual-Forecast'!$K292:$AN292,AB$18),0)</f>
        <v>0</v>
      </c>
      <c r="AE65" s="13" t="b">
        <f t="shared" si="10"/>
        <v>0</v>
      </c>
      <c r="AF65" s="13" t="b">
        <f t="shared" si="11"/>
        <v>0</v>
      </c>
      <c r="AG65" s="13" t="b">
        <f t="shared" si="12"/>
        <v>0</v>
      </c>
      <c r="AJ65" s="21"/>
    </row>
    <row r="66" spans="1:36" ht="20.100000000000001" customHeight="1" x14ac:dyDescent="0.3">
      <c r="C66" s="21"/>
      <c r="G66" s="27">
        <f>'09_Actual-Forecast'!G293</f>
        <v>39</v>
      </c>
      <c r="H66" s="164" t="str">
        <v>Supplier breakdown line 39</v>
      </c>
      <c r="I66" s="172"/>
      <c r="J66" s="173"/>
      <c r="K66" s="173"/>
      <c r="L66" s="174"/>
      <c r="M66" s="172"/>
      <c r="N66" s="173"/>
      <c r="O66" s="173"/>
      <c r="P66" s="174"/>
      <c r="Q66" s="172"/>
      <c r="R66" s="173"/>
      <c r="S66" s="173"/>
      <c r="T66" s="174"/>
      <c r="V66" s="127">
        <f t="shared" si="13"/>
        <v>0</v>
      </c>
      <c r="W66" s="127">
        <f t="shared" si="14"/>
        <v>0</v>
      </c>
      <c r="X66" s="127">
        <f t="shared" si="15"/>
        <v>0</v>
      </c>
      <c r="Z66" s="129">
        <f>IF(Z$17,INDEX('09_Actual-Forecast'!$K293:$AN293,Z$18),0)</f>
        <v>0</v>
      </c>
      <c r="AA66" s="129">
        <f>IF(AA$17,INDEX('09_Actual-Forecast'!$K293:$AN293,AA$18),0)</f>
        <v>0</v>
      </c>
      <c r="AB66" s="129">
        <f>IF(AB$17,INDEX('09_Actual-Forecast'!$K293:$AN293,AB$18),0)</f>
        <v>0</v>
      </c>
      <c r="AE66" s="13" t="b">
        <f t="shared" si="10"/>
        <v>0</v>
      </c>
      <c r="AF66" s="13" t="b">
        <f t="shared" si="11"/>
        <v>0</v>
      </c>
      <c r="AG66" s="13" t="b">
        <f t="shared" si="12"/>
        <v>0</v>
      </c>
      <c r="AJ66" s="21"/>
    </row>
    <row r="67" spans="1:36" ht="20.100000000000001" customHeight="1" x14ac:dyDescent="0.3">
      <c r="C67" s="21"/>
      <c r="G67" s="27">
        <f>'09_Actual-Forecast'!G294</f>
        <v>40</v>
      </c>
      <c r="H67" s="164" t="str">
        <v>Supplier breakdown line 40</v>
      </c>
      <c r="I67" s="175"/>
      <c r="J67" s="176"/>
      <c r="K67" s="176"/>
      <c r="L67" s="177"/>
      <c r="M67" s="175"/>
      <c r="N67" s="176"/>
      <c r="O67" s="176"/>
      <c r="P67" s="177"/>
      <c r="Q67" s="175"/>
      <c r="R67" s="176"/>
      <c r="S67" s="176"/>
      <c r="T67" s="177"/>
      <c r="V67" s="127">
        <f t="shared" si="13"/>
        <v>0</v>
      </c>
      <c r="W67" s="127">
        <f t="shared" si="14"/>
        <v>0</v>
      </c>
      <c r="X67" s="127">
        <f t="shared" si="15"/>
        <v>0</v>
      </c>
      <c r="Z67" s="129">
        <f>IF(Z$17,INDEX('09_Actual-Forecast'!$K294:$AN294,Z$18),0)</f>
        <v>0</v>
      </c>
      <c r="AA67" s="129">
        <f>IF(AA$17,INDEX('09_Actual-Forecast'!$K294:$AN294,AA$18),0)</f>
        <v>0</v>
      </c>
      <c r="AB67" s="129">
        <f>IF(AB$17,INDEX('09_Actual-Forecast'!$K294:$AN294,AB$18),0)</f>
        <v>0</v>
      </c>
      <c r="AE67" s="13" t="b">
        <f t="shared" si="10"/>
        <v>0</v>
      </c>
      <c r="AF67" s="13" t="b">
        <f t="shared" si="11"/>
        <v>0</v>
      </c>
      <c r="AG67" s="13" t="b">
        <f t="shared" si="12"/>
        <v>0</v>
      </c>
      <c r="AJ67" s="21"/>
    </row>
    <row r="68" spans="1:36" ht="9.9" customHeight="1" thickBot="1" x14ac:dyDescent="0.35">
      <c r="C68" s="21"/>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J68" s="21"/>
    </row>
    <row r="69" spans="1:36" ht="9.9" customHeight="1" x14ac:dyDescent="0.3">
      <c r="C69" s="21"/>
      <c r="D69" s="45"/>
      <c r="AI69" s="45"/>
      <c r="AJ69" s="21"/>
    </row>
    <row r="70" spans="1:36" ht="9.9" customHeight="1" x14ac:dyDescent="0.3">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row>
    <row r="71" spans="1:36" ht="15" hidden="1" customHeight="1" x14ac:dyDescent="0.3">
      <c r="A71" s="9" t="s">
        <v>34</v>
      </c>
    </row>
    <row r="72" spans="1:36" ht="13.8" hidden="1" x14ac:dyDescent="0.3"/>
    <row r="73" spans="1:36" ht="13.8" hidden="1" x14ac:dyDescent="0.3"/>
    <row r="74" spans="1:36" ht="13.8" hidden="1" x14ac:dyDescent="0.3"/>
    <row r="75" spans="1:36" ht="13.8" hidden="1" x14ac:dyDescent="0.3"/>
    <row r="76" spans="1:36" ht="13.8" hidden="1" x14ac:dyDescent="0.3"/>
    <row r="77" spans="1:36" ht="13.8" hidden="1" x14ac:dyDescent="0.3"/>
    <row r="78" spans="1:36" ht="13.8" hidden="1" x14ac:dyDescent="0.3"/>
    <row r="79" spans="1:36" ht="13.8" hidden="1" x14ac:dyDescent="0.3"/>
    <row r="80" spans="1:36"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2.75" hidden="1" customHeight="1" x14ac:dyDescent="0.3"/>
    <row r="183" ht="12.75" hidden="1" customHeight="1" x14ac:dyDescent="0.3"/>
  </sheetData>
  <mergeCells count="8">
    <mergeCell ref="I20:L20"/>
    <mergeCell ref="M20:P20"/>
    <mergeCell ref="Q20:T20"/>
    <mergeCell ref="Z25:AB25"/>
    <mergeCell ref="V25:X25"/>
    <mergeCell ref="I21:L21"/>
    <mergeCell ref="M21:P21"/>
    <mergeCell ref="Q21:T21"/>
  </mergeCells>
  <phoneticPr fontId="10" type="noConversion"/>
  <conditionalFormatting sqref="I18:T18">
    <cfRule type="cellIs" dxfId="35" priority="9" stopIfTrue="1" operator="equal">
      <formula>FALSE</formula>
    </cfRule>
    <cfRule type="cellIs" dxfId="34" priority="10" stopIfTrue="1" operator="equal">
      <formula>TRUE</formula>
    </cfRule>
  </conditionalFormatting>
  <conditionalFormatting sqref="I27:T67">
    <cfRule type="expression" dxfId="33" priority="8" stopIfTrue="1">
      <formula>NOT(I$18)</formula>
    </cfRule>
  </conditionalFormatting>
  <conditionalFormatting sqref="Z17:AB17">
    <cfRule type="cellIs" dxfId="32" priority="2" stopIfTrue="1" operator="equal">
      <formula>FALSE</formula>
    </cfRule>
    <cfRule type="cellIs" dxfId="31" priority="3" stopIfTrue="1" operator="equal">
      <formula>TRUE</formula>
    </cfRule>
  </conditionalFormatting>
  <conditionalFormatting sqref="V27:X67">
    <cfRule type="expression" dxfId="30" priority="1" stopIfTrue="1">
      <formula>AE27=TRUE</formula>
    </cfRule>
  </conditionalFormatting>
  <conditionalFormatting sqref="I22:T22">
    <cfRule type="expression" dxfId="29" priority="113" stopIfTrue="1">
      <formula>AND(I16=$V$16,$X$14)</formula>
    </cfRule>
  </conditionalFormatting>
  <conditionalFormatting sqref="T9">
    <cfRule type="expression" dxfId="28" priority="114" stopIfTrue="1">
      <formula>NOT($X$14)</formula>
    </cfRule>
  </conditionalFormatting>
  <conditionalFormatting sqref="I25:T25">
    <cfRule type="expression" dxfId="27" priority="123" stopIfTrue="1">
      <formula>I25=CDS_Text_Forc</formula>
    </cfRule>
    <cfRule type="expression" dxfId="26" priority="124" stopIfTrue="1">
      <formula>I25=CDS_Text_Prov</formula>
    </cfRule>
    <cfRule type="expression" dxfId="25" priority="125" stopIfTrue="1">
      <formula>I25=CDS_Text_Final</formula>
    </cfRule>
  </conditionalFormatting>
  <dataValidations count="3">
    <dataValidation type="list" allowBlank="1" showInputMessage="1" showErrorMessage="1" sqref="T8">
      <formula1>GFY_CL</formula1>
    </dataValidation>
    <dataValidation type="list" allowBlank="1" showInputMessage="1" showErrorMessage="1" sqref="T9">
      <formula1>"Q1,Q2,Q3,Q4"</formula1>
    </dataValidation>
    <dataValidation type="list" allowBlank="1" showInputMessage="1" showErrorMessage="1" sqref="I25:T25">
      <formula1>CostData_Status</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47" orientation="landscape" r:id="rId1"/>
  <headerFooter alignWithMargins="0">
    <oddHeader>&amp;C[ PROTECTIVE MARKING TO BE CONFIRMED]</oddHeader>
    <oddFooter>&amp;L&amp;D at &amp;T&amp;C&amp;P of &amp;N&amp;R&amp;F  &amp;A</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indexed="42"/>
    <pageSetUpPr fitToPage="1"/>
  </sheetPr>
  <dimension ref="A1:Z155"/>
  <sheetViews>
    <sheetView showGridLines="0" zoomScale="75" workbookViewId="0">
      <pane ySplit="14" topLeftCell="A22" activePane="bottomLeft" state="frozen"/>
      <selection pane="bottomLeft" activeCell="K9" sqref="K9"/>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50.6640625" customWidth="1"/>
    <col min="9" max="9" width="15.6640625" customWidth="1"/>
    <col min="10" max="10" width="20.6640625" customWidth="1"/>
    <col min="11" max="11" width="80.6640625" customWidth="1"/>
    <col min="12" max="12" width="15.6640625" customWidth="1"/>
    <col min="13" max="13" width="5.6640625" customWidth="1"/>
    <col min="14" max="14" width="15.6640625" customWidth="1"/>
    <col min="15" max="15" width="5.6640625" customWidth="1"/>
    <col min="16" max="16" width="15.6640625" customWidth="1"/>
    <col min="17" max="17" width="2.6640625" customWidth="1"/>
    <col min="18" max="18" width="2.6640625" hidden="1" customWidth="1"/>
    <col min="19" max="22" width="12.6640625" hidden="1" customWidth="1"/>
    <col min="23" max="25" width="2.6640625" customWidth="1"/>
    <col min="26" max="26" width="3.6640625" hidden="1" customWidth="1"/>
  </cols>
  <sheetData>
    <row r="1" spans="1:26" ht="15" hidden="1" customHeight="1" x14ac:dyDescent="0.3">
      <c r="A1" s="9" t="str">
        <f ca="1">IF(VLOOKUP($B$2,Sheet_Table,Sheet_Visibility_ColX,FALSE),"S","H")</f>
        <v>S</v>
      </c>
      <c r="C1" s="21"/>
      <c r="R1" s="9" t="s">
        <v>34</v>
      </c>
      <c r="S1" s="9" t="s">
        <v>34</v>
      </c>
      <c r="T1" s="9" t="s">
        <v>34</v>
      </c>
      <c r="U1" s="9" t="s">
        <v>34</v>
      </c>
      <c r="V1" s="9" t="s">
        <v>34</v>
      </c>
      <c r="Y1" s="21"/>
      <c r="Z1" s="9" t="s">
        <v>34</v>
      </c>
    </row>
    <row r="2" spans="1:26" ht="20.100000000000001" hidden="1" customHeight="1" x14ac:dyDescent="0.3">
      <c r="B2" s="19" t="str">
        <f ca="1">MID(CELL("filename",A1),1+FIND("]",CELL("filename",A1)),50)</f>
        <v>11_Variance</v>
      </c>
      <c r="C2" s="21"/>
      <c r="S2" s="13">
        <f>SUM(S22:S31)</f>
        <v>0</v>
      </c>
      <c r="T2" s="13">
        <f>SUM(T22:T31)</f>
        <v>0</v>
      </c>
      <c r="U2" s="13">
        <f>COUNTIF(U22:U31,"&gt;0")</f>
        <v>0</v>
      </c>
      <c r="Y2" s="21"/>
    </row>
    <row r="3" spans="1:26"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row>
    <row r="4" spans="1:26" ht="9.9" customHeight="1" thickBot="1" x14ac:dyDescent="0.35">
      <c r="C4" s="21"/>
      <c r="E4" s="7"/>
      <c r="F4" s="7"/>
      <c r="G4" s="7"/>
      <c r="H4" s="7"/>
      <c r="I4" s="7"/>
      <c r="J4" s="7"/>
      <c r="K4" s="7"/>
      <c r="L4" s="7"/>
      <c r="M4" s="7"/>
      <c r="N4" s="7"/>
      <c r="O4" s="7"/>
      <c r="P4" s="7"/>
      <c r="Q4" s="7"/>
      <c r="R4" s="7"/>
      <c r="S4" s="7"/>
      <c r="T4" s="7"/>
      <c r="U4" s="7"/>
      <c r="V4" s="7"/>
      <c r="W4" s="7"/>
      <c r="Y4" s="21"/>
    </row>
    <row r="5" spans="1:26" ht="9.9" customHeight="1" x14ac:dyDescent="0.3">
      <c r="A5" s="45"/>
      <c r="B5" s="45"/>
      <c r="C5" s="46"/>
      <c r="D5" s="45"/>
      <c r="X5" s="45"/>
      <c r="Y5" s="46"/>
    </row>
    <row r="6" spans="1:26" ht="30" customHeight="1" x14ac:dyDescent="0.3">
      <c r="C6" s="21"/>
      <c r="E6" s="48" t="str">
        <f>UPPER(Sys_SSPR_Logo)</f>
        <v>SINGLE SOURCE PROCUREMENT FRAMEWORK</v>
      </c>
      <c r="F6" s="42"/>
      <c r="G6" s="43"/>
      <c r="H6" s="43"/>
      <c r="I6" s="43"/>
      <c r="J6" s="43"/>
      <c r="K6" s="43"/>
      <c r="L6" s="43"/>
      <c r="M6" s="43"/>
      <c r="N6" s="43"/>
      <c r="P6" s="104" t="str">
        <f>Sys_ReportingEntityAsTitle</f>
        <v>Contract: {{title}}</v>
      </c>
      <c r="R6" s="43"/>
      <c r="S6" s="43"/>
      <c r="T6" s="43"/>
      <c r="U6" s="43"/>
      <c r="V6" s="43"/>
      <c r="W6" s="43"/>
      <c r="Y6" s="21"/>
    </row>
    <row r="7" spans="1:26" ht="30" customHeight="1" x14ac:dyDescent="0.3">
      <c r="C7" s="21"/>
      <c r="F7" s="48" t="str">
        <f>View_1_SelectedCaption</f>
        <v>VIEW ALL WORKSHEETS</v>
      </c>
      <c r="G7" s="43"/>
      <c r="H7" s="43"/>
      <c r="I7" s="43"/>
      <c r="J7" s="43"/>
      <c r="K7" s="43"/>
      <c r="L7" s="43"/>
      <c r="M7" s="43"/>
      <c r="N7" s="43"/>
      <c r="R7" s="43"/>
      <c r="S7" s="43"/>
      <c r="T7" s="43"/>
      <c r="U7" s="43"/>
      <c r="V7" s="43"/>
      <c r="W7" s="43"/>
      <c r="Y7" s="21"/>
    </row>
    <row r="8" spans="1:26" ht="24.9" customHeight="1" x14ac:dyDescent="0.3">
      <c r="C8" s="21"/>
      <c r="G8" s="17" t="s">
        <v>6</v>
      </c>
      <c r="Y8" s="21"/>
    </row>
    <row r="9" spans="1:26" ht="24.9" customHeight="1" x14ac:dyDescent="0.3">
      <c r="C9" s="21"/>
      <c r="G9" s="18" t="str">
        <f ca="1">VLOOKUP($B$2,Sheet_Table,Sheet_Caption_ColX,FALSE)</f>
        <v>11 - Variance Analysis &amp; Commentary</v>
      </c>
      <c r="Y9" s="21"/>
    </row>
    <row r="10" spans="1:26" ht="9.9" customHeight="1" x14ac:dyDescent="0.3">
      <c r="C10" s="21"/>
      <c r="Y10" s="21"/>
    </row>
    <row r="11" spans="1:26" ht="9.9" hidden="1" customHeight="1" x14ac:dyDescent="0.3">
      <c r="A11" s="9" t="s">
        <v>34</v>
      </c>
      <c r="C11" s="21"/>
      <c r="Y11" s="21"/>
    </row>
    <row r="12" spans="1:26" ht="9.9" hidden="1" customHeight="1" x14ac:dyDescent="0.3">
      <c r="A12" s="9" t="s">
        <v>34</v>
      </c>
      <c r="C12" s="21"/>
      <c r="Y12" s="21"/>
    </row>
    <row r="13" spans="1:26" ht="9.9" hidden="1" customHeight="1" x14ac:dyDescent="0.3">
      <c r="A13" s="9" t="s">
        <v>34</v>
      </c>
      <c r="C13" s="21"/>
      <c r="Y13" s="21"/>
    </row>
    <row r="14" spans="1:26" ht="9.9" hidden="1" customHeight="1" x14ac:dyDescent="0.3">
      <c r="A14" s="9" t="s">
        <v>34</v>
      </c>
      <c r="C14" s="21"/>
      <c r="Y14" s="21"/>
    </row>
    <row r="15" spans="1:26" ht="30" customHeight="1" x14ac:dyDescent="0.3">
      <c r="C15" s="21"/>
      <c r="G15" s="3" t="s">
        <v>11</v>
      </c>
      <c r="H15" s="341" t="s">
        <v>289</v>
      </c>
      <c r="I15" s="342"/>
      <c r="J15" s="342"/>
      <c r="K15" s="343"/>
      <c r="L15" s="3" t="s">
        <v>446</v>
      </c>
      <c r="N15" s="3" t="s">
        <v>291</v>
      </c>
      <c r="P15" s="3" t="s">
        <v>292</v>
      </c>
      <c r="S15" s="3" t="s">
        <v>23</v>
      </c>
      <c r="T15" s="3" t="s">
        <v>24</v>
      </c>
      <c r="U15" s="3" t="s">
        <v>32</v>
      </c>
      <c r="V15" s="3" t="s">
        <v>160</v>
      </c>
      <c r="Y15" s="21"/>
    </row>
    <row r="16" spans="1:26" ht="45" customHeight="1" x14ac:dyDescent="0.3">
      <c r="C16" s="21"/>
      <c r="H16" s="354" t="s">
        <v>464</v>
      </c>
      <c r="I16" s="355"/>
      <c r="J16" s="355"/>
      <c r="K16" s="356"/>
      <c r="L16" s="59" t="str">
        <f>Con_1_SinRepCur&amp;" (millons), "&amp;
"Increases in cost as postive num"</f>
        <v>GBP (millons), Increases in cost as postive num</v>
      </c>
      <c r="Y16" s="21"/>
    </row>
    <row r="17" spans="1:25" ht="30" customHeight="1" x14ac:dyDescent="0.3">
      <c r="C17" s="21"/>
      <c r="H17" s="357" t="s">
        <v>29</v>
      </c>
      <c r="I17" s="358"/>
      <c r="J17" s="358"/>
      <c r="K17" s="359"/>
      <c r="L17" s="106" t="s">
        <v>444</v>
      </c>
      <c r="Y17" s="21"/>
    </row>
    <row r="18" spans="1:25" ht="30" hidden="1" customHeight="1" x14ac:dyDescent="0.3">
      <c r="A18" s="9" t="s">
        <v>34</v>
      </c>
      <c r="C18" s="21"/>
      <c r="H18" s="360"/>
      <c r="I18" s="361"/>
      <c r="J18" s="361"/>
      <c r="K18" s="362"/>
      <c r="L18" s="117">
        <v>1</v>
      </c>
      <c r="S18" s="13">
        <f>SUM(H18:L18)</f>
        <v>1</v>
      </c>
      <c r="Y18" s="21"/>
    </row>
    <row r="19" spans="1:25" ht="9.9" customHeight="1" x14ac:dyDescent="0.3">
      <c r="C19" s="21"/>
      <c r="Y19" s="21"/>
    </row>
    <row r="20" spans="1:25" ht="20.100000000000001" customHeight="1" x14ac:dyDescent="0.3">
      <c r="C20" s="21"/>
      <c r="H20" s="65" t="s">
        <v>293</v>
      </c>
      <c r="I20" s="65"/>
      <c r="J20" s="65"/>
      <c r="K20" s="65"/>
      <c r="L20" s="153">
        <f>'08_Price'!AR24</f>
        <v>0</v>
      </c>
      <c r="Y20" s="21"/>
    </row>
    <row r="21" spans="1:25" ht="9.9" customHeight="1" x14ac:dyDescent="0.3">
      <c r="C21" s="21"/>
      <c r="Y21" s="21"/>
    </row>
    <row r="22" spans="1:25" ht="30" customHeight="1" x14ac:dyDescent="0.3">
      <c r="B22" s="13">
        <f>IF(ISERROR(V22),3,MIN(3,V22))</f>
        <v>0</v>
      </c>
      <c r="C22" s="21"/>
      <c r="G22" s="28">
        <v>1</v>
      </c>
      <c r="H22" s="351"/>
      <c r="I22" s="352"/>
      <c r="J22" s="352"/>
      <c r="K22" s="353"/>
      <c r="L22" s="117"/>
      <c r="N22" s="72" t="str">
        <f>IF(OR(NOT(ISNUMBER(L22)),$L$34=0),"",L22/$L$34)</f>
        <v/>
      </c>
      <c r="P22" s="72" t="str">
        <f>IF(OR(NOT(ISNUMBER(L22)),$L$20=0),"",L22/$L$20)</f>
        <v/>
      </c>
      <c r="S22" s="13">
        <f>(COUNTA(H22:L22)&gt;0)*1</f>
        <v>0</v>
      </c>
      <c r="T22" s="13">
        <f t="array" ref="T22">(SUM($H$18:$L$18*(H22:L22&lt;&gt;""))=$S$18)*1</f>
        <v>0</v>
      </c>
      <c r="U22" s="13">
        <f>IF(L22&lt;&gt;"",IF(ISNUMBER(L22),0,10),0)</f>
        <v>0</v>
      </c>
      <c r="V22" s="13">
        <f>SUM(S22:U22)</f>
        <v>0</v>
      </c>
      <c r="Y22" s="21"/>
    </row>
    <row r="23" spans="1:25" ht="30" customHeight="1" x14ac:dyDescent="0.3">
      <c r="B23" s="13">
        <f t="shared" ref="B23:B31" si="0">IF(ISERROR(V23),3,MIN(3,V23))</f>
        <v>0</v>
      </c>
      <c r="C23" s="21"/>
      <c r="G23" s="28">
        <v>2</v>
      </c>
      <c r="H23" s="351"/>
      <c r="I23" s="352"/>
      <c r="J23" s="352"/>
      <c r="K23" s="353"/>
      <c r="L23" s="117"/>
      <c r="N23" s="72" t="str">
        <f t="shared" ref="N23:N32" si="1">IF(OR(NOT(ISNUMBER(L23)),$L$34=0),"",L23/$L$34)</f>
        <v/>
      </c>
      <c r="P23" s="72" t="str">
        <f t="shared" ref="P23:P32" si="2">IF(OR(NOT(ISNUMBER(L23)),$L$20=0),"",L23/$L$20)</f>
        <v/>
      </c>
      <c r="S23" s="13">
        <f t="shared" ref="S23:S31" si="3">(COUNTA(H23:L23)&gt;0)*1</f>
        <v>0</v>
      </c>
      <c r="T23" s="13">
        <f t="array" ref="T23">(SUM($H$18:$L$18*(H23:L23&lt;&gt;""))=$S$18)*1</f>
        <v>0</v>
      </c>
      <c r="U23" s="13">
        <f t="shared" ref="U23:U31" si="4">IF(L23&lt;&gt;"",IF(ISNUMBER(L23),0,10),0)</f>
        <v>0</v>
      </c>
      <c r="V23" s="13">
        <f t="shared" ref="V23:V31" si="5">SUM(S23:U23)</f>
        <v>0</v>
      </c>
      <c r="Y23" s="21"/>
    </row>
    <row r="24" spans="1:25" ht="30" customHeight="1" x14ac:dyDescent="0.3">
      <c r="B24" s="13">
        <f t="shared" si="0"/>
        <v>0</v>
      </c>
      <c r="C24" s="21"/>
      <c r="G24" s="28">
        <v>3</v>
      </c>
      <c r="H24" s="351"/>
      <c r="I24" s="352"/>
      <c r="J24" s="352"/>
      <c r="K24" s="353"/>
      <c r="L24" s="117"/>
      <c r="N24" s="72" t="str">
        <f t="shared" si="1"/>
        <v/>
      </c>
      <c r="P24" s="72" t="str">
        <f t="shared" si="2"/>
        <v/>
      </c>
      <c r="S24" s="13">
        <f t="shared" si="3"/>
        <v>0</v>
      </c>
      <c r="T24" s="13">
        <f t="array" ref="T24">(SUM($H$18:$L$18*(H24:L24&lt;&gt;""))=$S$18)*1</f>
        <v>0</v>
      </c>
      <c r="U24" s="13">
        <f t="shared" si="4"/>
        <v>0</v>
      </c>
      <c r="V24" s="13">
        <f t="shared" si="5"/>
        <v>0</v>
      </c>
      <c r="Y24" s="21"/>
    </row>
    <row r="25" spans="1:25" ht="30" customHeight="1" x14ac:dyDescent="0.3">
      <c r="B25" s="13">
        <f t="shared" si="0"/>
        <v>0</v>
      </c>
      <c r="C25" s="21"/>
      <c r="G25" s="28">
        <v>4</v>
      </c>
      <c r="H25" s="351"/>
      <c r="I25" s="352"/>
      <c r="J25" s="352"/>
      <c r="K25" s="353"/>
      <c r="L25" s="117"/>
      <c r="N25" s="72" t="str">
        <f t="shared" si="1"/>
        <v/>
      </c>
      <c r="P25" s="72" t="str">
        <f t="shared" si="2"/>
        <v/>
      </c>
      <c r="S25" s="13">
        <f t="shared" si="3"/>
        <v>0</v>
      </c>
      <c r="T25" s="13">
        <f t="array" ref="T25">(SUM($H$18:$L$18*(H25:L25&lt;&gt;""))=$S$18)*1</f>
        <v>0</v>
      </c>
      <c r="U25" s="13">
        <f t="shared" si="4"/>
        <v>0</v>
      </c>
      <c r="V25" s="13">
        <f t="shared" si="5"/>
        <v>0</v>
      </c>
      <c r="Y25" s="21"/>
    </row>
    <row r="26" spans="1:25" ht="30" customHeight="1" x14ac:dyDescent="0.3">
      <c r="B26" s="13">
        <f t="shared" si="0"/>
        <v>0</v>
      </c>
      <c r="C26" s="21"/>
      <c r="G26" s="28">
        <v>5</v>
      </c>
      <c r="H26" s="351"/>
      <c r="I26" s="352"/>
      <c r="J26" s="352"/>
      <c r="K26" s="353"/>
      <c r="L26" s="117"/>
      <c r="N26" s="72" t="str">
        <f t="shared" si="1"/>
        <v/>
      </c>
      <c r="P26" s="72" t="str">
        <f t="shared" si="2"/>
        <v/>
      </c>
      <c r="S26" s="13">
        <f t="shared" si="3"/>
        <v>0</v>
      </c>
      <c r="T26" s="13">
        <f t="array" ref="T26">(SUM($H$18:$L$18*(H26:L26&lt;&gt;""))=$S$18)*1</f>
        <v>0</v>
      </c>
      <c r="U26" s="13">
        <f t="shared" si="4"/>
        <v>0</v>
      </c>
      <c r="V26" s="13">
        <f t="shared" si="5"/>
        <v>0</v>
      </c>
      <c r="Y26" s="21"/>
    </row>
    <row r="27" spans="1:25" ht="30" customHeight="1" x14ac:dyDescent="0.3">
      <c r="B27" s="13">
        <f t="shared" si="0"/>
        <v>0</v>
      </c>
      <c r="C27" s="21"/>
      <c r="G27" s="28">
        <v>6</v>
      </c>
      <c r="H27" s="351"/>
      <c r="I27" s="352"/>
      <c r="J27" s="352"/>
      <c r="K27" s="353"/>
      <c r="L27" s="117"/>
      <c r="N27" s="72" t="str">
        <f t="shared" si="1"/>
        <v/>
      </c>
      <c r="P27" s="72" t="str">
        <f t="shared" si="2"/>
        <v/>
      </c>
      <c r="S27" s="13">
        <f t="shared" si="3"/>
        <v>0</v>
      </c>
      <c r="T27" s="13">
        <f t="array" ref="T27">(SUM($H$18:$L$18*(H27:L27&lt;&gt;""))=$S$18)*1</f>
        <v>0</v>
      </c>
      <c r="U27" s="13">
        <f t="shared" si="4"/>
        <v>0</v>
      </c>
      <c r="V27" s="13">
        <f t="shared" si="5"/>
        <v>0</v>
      </c>
      <c r="Y27" s="21"/>
    </row>
    <row r="28" spans="1:25" ht="30" customHeight="1" x14ac:dyDescent="0.3">
      <c r="B28" s="13">
        <f t="shared" si="0"/>
        <v>0</v>
      </c>
      <c r="C28" s="21"/>
      <c r="G28" s="28">
        <v>7</v>
      </c>
      <c r="H28" s="351"/>
      <c r="I28" s="352"/>
      <c r="J28" s="352"/>
      <c r="K28" s="353"/>
      <c r="L28" s="117"/>
      <c r="N28" s="72" t="str">
        <f t="shared" si="1"/>
        <v/>
      </c>
      <c r="P28" s="72" t="str">
        <f t="shared" si="2"/>
        <v/>
      </c>
      <c r="S28" s="13">
        <f t="shared" si="3"/>
        <v>0</v>
      </c>
      <c r="T28" s="13">
        <f t="array" ref="T28">(SUM($H$18:$L$18*(H28:L28&lt;&gt;""))=$S$18)*1</f>
        <v>0</v>
      </c>
      <c r="U28" s="13">
        <f t="shared" si="4"/>
        <v>0</v>
      </c>
      <c r="V28" s="13">
        <f t="shared" si="5"/>
        <v>0</v>
      </c>
      <c r="Y28" s="21"/>
    </row>
    <row r="29" spans="1:25" ht="30" customHeight="1" x14ac:dyDescent="0.3">
      <c r="B29" s="13">
        <f t="shared" si="0"/>
        <v>0</v>
      </c>
      <c r="C29" s="21"/>
      <c r="G29" s="28">
        <v>8</v>
      </c>
      <c r="H29" s="351"/>
      <c r="I29" s="352"/>
      <c r="J29" s="352"/>
      <c r="K29" s="353"/>
      <c r="L29" s="117"/>
      <c r="N29" s="72" t="str">
        <f t="shared" si="1"/>
        <v/>
      </c>
      <c r="P29" s="72" t="str">
        <f t="shared" si="2"/>
        <v/>
      </c>
      <c r="S29" s="13">
        <f t="shared" si="3"/>
        <v>0</v>
      </c>
      <c r="T29" s="13">
        <f t="array" ref="T29">(SUM($H$18:$L$18*(H29:L29&lt;&gt;""))=$S$18)*1</f>
        <v>0</v>
      </c>
      <c r="U29" s="13">
        <f t="shared" si="4"/>
        <v>0</v>
      </c>
      <c r="V29" s="13">
        <f t="shared" si="5"/>
        <v>0</v>
      </c>
      <c r="Y29" s="21"/>
    </row>
    <row r="30" spans="1:25" ht="30" customHeight="1" x14ac:dyDescent="0.3">
      <c r="B30" s="13">
        <f t="shared" si="0"/>
        <v>0</v>
      </c>
      <c r="C30" s="21"/>
      <c r="G30" s="28">
        <v>9</v>
      </c>
      <c r="H30" s="351"/>
      <c r="I30" s="352"/>
      <c r="J30" s="352"/>
      <c r="K30" s="353"/>
      <c r="L30" s="117"/>
      <c r="N30" s="72" t="str">
        <f t="shared" si="1"/>
        <v/>
      </c>
      <c r="P30" s="72" t="str">
        <f t="shared" si="2"/>
        <v/>
      </c>
      <c r="S30" s="13">
        <f t="shared" si="3"/>
        <v>0</v>
      </c>
      <c r="T30" s="13">
        <f t="array" ref="T30">(SUM($H$18:$L$18*(H30:L30&lt;&gt;""))=$S$18)*1</f>
        <v>0</v>
      </c>
      <c r="U30" s="13">
        <f t="shared" si="4"/>
        <v>0</v>
      </c>
      <c r="V30" s="13">
        <f t="shared" si="5"/>
        <v>0</v>
      </c>
      <c r="Y30" s="21"/>
    </row>
    <row r="31" spans="1:25" ht="30" customHeight="1" x14ac:dyDescent="0.3">
      <c r="B31" s="13">
        <f t="shared" si="0"/>
        <v>0</v>
      </c>
      <c r="C31" s="21"/>
      <c r="G31" s="28">
        <v>10</v>
      </c>
      <c r="H31" s="351"/>
      <c r="I31" s="352"/>
      <c r="J31" s="352"/>
      <c r="K31" s="353"/>
      <c r="L31" s="117"/>
      <c r="N31" s="72" t="str">
        <f t="shared" si="1"/>
        <v/>
      </c>
      <c r="P31" s="72" t="str">
        <f t="shared" si="2"/>
        <v/>
      </c>
      <c r="S31" s="13">
        <f t="shared" si="3"/>
        <v>0</v>
      </c>
      <c r="T31" s="13">
        <f t="array" ref="T31">(SUM($H$18:$L$18*(H31:L31&lt;&gt;""))=$S$18)*1</f>
        <v>0</v>
      </c>
      <c r="U31" s="13">
        <f t="shared" si="4"/>
        <v>0</v>
      </c>
      <c r="V31" s="13">
        <f t="shared" si="5"/>
        <v>0</v>
      </c>
      <c r="Y31" s="21"/>
    </row>
    <row r="32" spans="1:25" ht="30" customHeight="1" x14ac:dyDescent="0.3">
      <c r="C32" s="21"/>
      <c r="G32" s="27">
        <v>11</v>
      </c>
      <c r="H32" s="357" t="s">
        <v>295</v>
      </c>
      <c r="I32" s="358"/>
      <c r="J32" s="358"/>
      <c r="K32" s="359"/>
      <c r="L32" s="127">
        <f>L36-L20-SUM(L22:L31)</f>
        <v>0</v>
      </c>
      <c r="N32" s="72" t="str">
        <f t="shared" si="1"/>
        <v/>
      </c>
      <c r="P32" s="72" t="str">
        <f t="shared" si="2"/>
        <v/>
      </c>
      <c r="Y32" s="21"/>
    </row>
    <row r="33" spans="1:25" ht="9.9" customHeight="1" x14ac:dyDescent="0.3">
      <c r="C33" s="21"/>
      <c r="Y33" s="21"/>
    </row>
    <row r="34" spans="1:25" ht="20.100000000000001" customHeight="1" x14ac:dyDescent="0.3">
      <c r="C34" s="21"/>
      <c r="H34" s="65" t="s">
        <v>297</v>
      </c>
      <c r="I34" s="65"/>
      <c r="J34" s="65"/>
      <c r="K34" s="65"/>
      <c r="L34" s="153">
        <f>SUM(L22:L32)</f>
        <v>0</v>
      </c>
      <c r="N34" s="105" t="str">
        <f>IF($L$34=0,"",L34/$L$34)</f>
        <v/>
      </c>
      <c r="P34" s="105" t="str">
        <f>IF($L$20=0,"",L34/$L$20)</f>
        <v/>
      </c>
      <c r="Y34" s="21"/>
    </row>
    <row r="35" spans="1:25" ht="9.9" customHeight="1" x14ac:dyDescent="0.3">
      <c r="C35" s="21"/>
      <c r="Y35" s="21"/>
    </row>
    <row r="36" spans="1:25" ht="20.100000000000001" customHeight="1" x14ac:dyDescent="0.3">
      <c r="C36" s="21"/>
      <c r="H36" s="65" t="s">
        <v>294</v>
      </c>
      <c r="I36" s="65"/>
      <c r="J36" s="65"/>
      <c r="K36" s="65"/>
      <c r="L36" s="153">
        <f>'09_Actual-Forecast'!AR24</f>
        <v>0</v>
      </c>
      <c r="Y36" s="21"/>
    </row>
    <row r="37" spans="1:25" ht="15" customHeight="1" thickBot="1" x14ac:dyDescent="0.35">
      <c r="C37" s="21"/>
      <c r="E37" s="7"/>
      <c r="F37" s="7"/>
      <c r="G37" s="7"/>
      <c r="H37" s="7"/>
      <c r="I37" s="7"/>
      <c r="J37" s="7"/>
      <c r="K37" s="7"/>
      <c r="L37" s="7"/>
      <c r="M37" s="7"/>
      <c r="N37" s="7"/>
      <c r="O37" s="7"/>
      <c r="P37" s="7"/>
      <c r="Q37" s="7"/>
      <c r="R37" s="7"/>
      <c r="S37" s="7"/>
      <c r="T37" s="7"/>
      <c r="U37" s="7"/>
      <c r="V37" s="7"/>
      <c r="W37" s="7"/>
      <c r="Y37" s="21"/>
    </row>
    <row r="38" spans="1:25" ht="9.9" customHeight="1" x14ac:dyDescent="0.3">
      <c r="C38" s="21"/>
      <c r="D38" s="45"/>
      <c r="X38" s="45"/>
      <c r="Y38" s="21"/>
    </row>
    <row r="39" spans="1:25" ht="9.9" customHeight="1" x14ac:dyDescent="0.3">
      <c r="C39" s="21"/>
      <c r="D39" s="21"/>
      <c r="E39" s="21"/>
      <c r="F39" s="21"/>
      <c r="G39" s="21"/>
      <c r="H39" s="21"/>
      <c r="I39" s="21"/>
      <c r="J39" s="21"/>
      <c r="K39" s="21"/>
      <c r="L39" s="21"/>
      <c r="M39" s="21"/>
      <c r="N39" s="21"/>
      <c r="O39" s="21"/>
      <c r="P39" s="21"/>
      <c r="Q39" s="21"/>
      <c r="R39" s="21"/>
      <c r="S39" s="21"/>
      <c r="T39" s="21"/>
      <c r="U39" s="21"/>
      <c r="V39" s="21"/>
      <c r="W39" s="21"/>
      <c r="X39" s="21"/>
      <c r="Y39" s="21"/>
    </row>
    <row r="40" spans="1:25" ht="15" hidden="1" customHeight="1" x14ac:dyDescent="0.3">
      <c r="A40" s="9" t="s">
        <v>34</v>
      </c>
    </row>
    <row r="41" spans="1:25" ht="13.8" hidden="1" x14ac:dyDescent="0.3"/>
    <row r="42" spans="1:25" ht="13.8" hidden="1" x14ac:dyDescent="0.3"/>
    <row r="43" spans="1:25" ht="13.8" hidden="1" x14ac:dyDescent="0.3"/>
    <row r="44" spans="1:25" ht="13.8" hidden="1" x14ac:dyDescent="0.3"/>
    <row r="45" spans="1:25" ht="13.8" hidden="1" x14ac:dyDescent="0.3"/>
    <row r="46" spans="1:25" ht="13.8" hidden="1" x14ac:dyDescent="0.3"/>
    <row r="47" spans="1:25" ht="13.8" hidden="1" x14ac:dyDescent="0.3"/>
    <row r="48" spans="1:25" ht="13.8" hidden="1" x14ac:dyDescent="0.3"/>
    <row r="49" ht="13.8" hidden="1" x14ac:dyDescent="0.3"/>
    <row r="50" ht="13.8" hidden="1" x14ac:dyDescent="0.3"/>
    <row r="51" ht="13.8" hidden="1" x14ac:dyDescent="0.3"/>
    <row r="52" ht="13.8" hidden="1" x14ac:dyDescent="0.3"/>
    <row r="53" ht="13.8" hidden="1" x14ac:dyDescent="0.3"/>
    <row r="54" ht="13.8" hidden="1" x14ac:dyDescent="0.3"/>
    <row r="55" ht="13.8" hidden="1" x14ac:dyDescent="0.3"/>
    <row r="56" ht="13.8" hidden="1" x14ac:dyDescent="0.3"/>
    <row r="57" ht="13.8" hidden="1" x14ac:dyDescent="0.3"/>
    <row r="58" ht="13.8" hidden="1" x14ac:dyDescent="0.3"/>
    <row r="59" ht="13.8" hidden="1" x14ac:dyDescent="0.3"/>
    <row r="60" ht="13.8" hidden="1" x14ac:dyDescent="0.3"/>
    <row r="61" ht="13.8" hidden="1" x14ac:dyDescent="0.3"/>
    <row r="62" ht="13.8" hidden="1" x14ac:dyDescent="0.3"/>
    <row r="63" ht="13.8" hidden="1" x14ac:dyDescent="0.3"/>
    <row r="64" ht="13.8" hidden="1" x14ac:dyDescent="0.3"/>
    <row r="65" ht="13.8" hidden="1" x14ac:dyDescent="0.3"/>
    <row r="66" ht="13.8" hidden="1" x14ac:dyDescent="0.3"/>
    <row r="67" ht="13.8" hidden="1" x14ac:dyDescent="0.3"/>
    <row r="68" ht="13.8" hidden="1" x14ac:dyDescent="0.3"/>
    <row r="69" ht="13.8" hidden="1" x14ac:dyDescent="0.3"/>
    <row r="70" ht="13.8" hidden="1" x14ac:dyDescent="0.3"/>
    <row r="71" ht="13.8" hidden="1" x14ac:dyDescent="0.3"/>
    <row r="72" ht="13.8" hidden="1" x14ac:dyDescent="0.3"/>
    <row r="73" ht="13.8" hidden="1" x14ac:dyDescent="0.3"/>
    <row r="74" ht="13.8" hidden="1" x14ac:dyDescent="0.3"/>
    <row r="75" ht="13.8" hidden="1" x14ac:dyDescent="0.3"/>
    <row r="76" ht="13.8" hidden="1" x14ac:dyDescent="0.3"/>
    <row r="77" ht="13.8" hidden="1" x14ac:dyDescent="0.3"/>
    <row r="78" ht="13.8" hidden="1" x14ac:dyDescent="0.3"/>
    <row r="79" ht="13.8" hidden="1" x14ac:dyDescent="0.3"/>
    <row r="8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2.75" hidden="1" customHeight="1" x14ac:dyDescent="0.3"/>
    <row r="152" ht="12.75" hidden="1" customHeight="1" x14ac:dyDescent="0.3"/>
    <row r="153" ht="12.75" hidden="1" customHeight="1" x14ac:dyDescent="0.3"/>
    <row r="154" ht="12.75" hidden="1" customHeight="1" x14ac:dyDescent="0.3"/>
    <row r="155" ht="12.75" hidden="1" customHeight="1" x14ac:dyDescent="0.3"/>
  </sheetData>
  <mergeCells count="15">
    <mergeCell ref="H31:K31"/>
    <mergeCell ref="H32:K32"/>
    <mergeCell ref="H25:K25"/>
    <mergeCell ref="H26:K26"/>
    <mergeCell ref="H27:K27"/>
    <mergeCell ref="H28:K28"/>
    <mergeCell ref="H29:K29"/>
    <mergeCell ref="H30:K30"/>
    <mergeCell ref="H24:K24"/>
    <mergeCell ref="H15:K15"/>
    <mergeCell ref="H16:K16"/>
    <mergeCell ref="H17:K17"/>
    <mergeCell ref="H18:K18"/>
    <mergeCell ref="H22:K22"/>
    <mergeCell ref="H23:K23"/>
  </mergeCells>
  <phoneticPr fontId="10" type="noConversion"/>
  <conditionalFormatting sqref="G22:G31">
    <cfRule type="expression" dxfId="24" priority="2" stopIfTrue="1">
      <formula>B22=1</formula>
    </cfRule>
    <cfRule type="expression" dxfId="23" priority="3" stopIfTrue="1">
      <formula>B22=2</formula>
    </cfRule>
    <cfRule type="expression" dxfId="22" priority="4" stopIfTrue="1">
      <formula>B22=3</formula>
    </cfRule>
  </conditionalFormatting>
  <conditionalFormatting sqref="H17:L17">
    <cfRule type="expression" dxfId="21" priority="5" stopIfTrue="1">
      <formula>H18=1</formula>
    </cfRule>
  </conditionalFormatting>
  <conditionalFormatting sqref="L32">
    <cfRule type="expression" dxfId="20" priority="1" stopIfTrue="1">
      <formula>IF($N$32,$N$32&gt;10%,FALSE)</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61" orientation="landscape" r:id="rId1"/>
  <headerFooter alignWithMargins="0">
    <oddHeader>&amp;C[ PROTECTIVE MARKING TO BE CONFIRMED]</oddHeader>
    <oddFooter>&amp;L&amp;D at &amp;T&amp;C&amp;P of &amp;N&amp;R&amp;F  &amp;A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indexed="46"/>
    <pageSetUpPr fitToPage="1"/>
  </sheetPr>
  <dimension ref="A1:Z197"/>
  <sheetViews>
    <sheetView showGridLines="0" zoomScale="75" workbookViewId="0">
      <pane ySplit="20" topLeftCell="A48" activePane="bottomLeft" state="frozen"/>
      <selection pane="bottomLeft" activeCell="M7" sqref="M7"/>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25.6640625" customWidth="1"/>
    <col min="9" max="9" width="100.6640625" customWidth="1"/>
    <col min="10" max="10" width="15.6640625" customWidth="1"/>
    <col min="11" max="13" width="20.6640625" customWidth="1"/>
    <col min="14" max="14" width="120.6640625" customWidth="1"/>
    <col min="15" max="15" width="2.6640625" hidden="1" customWidth="1"/>
    <col min="16" max="19" width="12.6640625" hidden="1" customWidth="1"/>
    <col min="20" max="20" width="3.6640625" hidden="1" customWidth="1"/>
    <col min="21" max="22" width="12.6640625" hidden="1" customWidth="1"/>
    <col min="23" max="25" width="2.6640625" customWidth="1"/>
    <col min="26" max="26" width="3.6640625" hidden="1" customWidth="1"/>
  </cols>
  <sheetData>
    <row r="1" spans="1:26" ht="15" hidden="1" customHeight="1" x14ac:dyDescent="0.3">
      <c r="A1" s="9" t="str">
        <f ca="1">IF(VLOOKUP($B$2,Sheet_Table,Sheet_Visibility_ColX,FALSE),"S","H")</f>
        <v>S</v>
      </c>
      <c r="C1" s="21"/>
      <c r="O1" s="9" t="s">
        <v>34</v>
      </c>
      <c r="P1" s="9" t="s">
        <v>34</v>
      </c>
      <c r="Q1" s="9" t="s">
        <v>34</v>
      </c>
      <c r="R1" s="9" t="s">
        <v>34</v>
      </c>
      <c r="S1" s="9" t="s">
        <v>34</v>
      </c>
      <c r="T1" s="9" t="s">
        <v>34</v>
      </c>
      <c r="U1" s="9" t="s">
        <v>34</v>
      </c>
      <c r="V1" s="9" t="s">
        <v>34</v>
      </c>
      <c r="Y1" s="21"/>
      <c r="Z1" s="9" t="s">
        <v>34</v>
      </c>
    </row>
    <row r="2" spans="1:26" ht="20.100000000000001" hidden="1" customHeight="1" x14ac:dyDescent="0.3">
      <c r="B2" s="19" t="str">
        <f ca="1">MID(CELL("filename",A1),1+FIND("]",CELL("filename",A1)),50)</f>
        <v>12_Risk</v>
      </c>
      <c r="C2" s="21"/>
      <c r="P2" s="13">
        <f>SUM(P23:P82)</f>
        <v>0</v>
      </c>
      <c r="Q2" s="13">
        <f>SUM(Q23:Q82)</f>
        <v>0</v>
      </c>
      <c r="R2" s="13">
        <f>SUM(R23:R82)</f>
        <v>0</v>
      </c>
      <c r="Y2" s="21"/>
    </row>
    <row r="3" spans="1:26"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row>
    <row r="4" spans="1:26" ht="9.9" customHeight="1" thickBot="1" x14ac:dyDescent="0.35">
      <c r="C4" s="21"/>
      <c r="E4" s="7"/>
      <c r="F4" s="7"/>
      <c r="G4" s="7"/>
      <c r="H4" s="7"/>
      <c r="I4" s="7"/>
      <c r="J4" s="7"/>
      <c r="K4" s="7"/>
      <c r="L4" s="7"/>
      <c r="M4" s="7"/>
      <c r="N4" s="7"/>
      <c r="O4" s="7"/>
      <c r="P4" s="7"/>
      <c r="Q4" s="7"/>
      <c r="R4" s="7"/>
      <c r="S4" s="7"/>
      <c r="T4" s="7"/>
      <c r="U4" s="7"/>
      <c r="V4" s="7"/>
      <c r="W4" s="7"/>
      <c r="Y4" s="21"/>
    </row>
    <row r="5" spans="1:26" ht="9.9" customHeight="1" x14ac:dyDescent="0.3">
      <c r="A5" s="45"/>
      <c r="B5" s="45"/>
      <c r="C5" s="46"/>
      <c r="D5" s="45"/>
      <c r="X5" s="45"/>
      <c r="Y5" s="46"/>
    </row>
    <row r="6" spans="1:26" ht="30" customHeight="1" x14ac:dyDescent="0.3">
      <c r="C6" s="21"/>
      <c r="E6" s="48" t="str">
        <f>UPPER(Sys_SSPR_Logo)</f>
        <v>SINGLE SOURCE PROCUREMENT FRAMEWORK</v>
      </c>
      <c r="F6" s="42"/>
      <c r="G6" s="43"/>
      <c r="H6" s="43"/>
      <c r="I6" s="43"/>
      <c r="J6" s="43"/>
      <c r="K6" s="43"/>
      <c r="L6" s="43"/>
      <c r="M6" s="43"/>
      <c r="N6" s="104" t="str">
        <f>Sys_ReportingEntityAsTitle</f>
        <v>Contract: {{title}}</v>
      </c>
      <c r="O6" s="43"/>
      <c r="P6" s="43"/>
      <c r="Q6" s="43"/>
      <c r="R6" s="43"/>
      <c r="S6" s="43"/>
      <c r="T6" s="43"/>
      <c r="U6" s="43"/>
      <c r="V6" s="43"/>
      <c r="W6" s="43"/>
      <c r="Y6" s="21"/>
    </row>
    <row r="7" spans="1:26" ht="30" customHeight="1" x14ac:dyDescent="0.3">
      <c r="C7" s="21"/>
      <c r="F7" s="48" t="str">
        <f>View_1_SelectedCaption</f>
        <v>VIEW ALL WORKSHEETS</v>
      </c>
      <c r="G7" s="43"/>
      <c r="H7" s="43"/>
      <c r="I7" s="43"/>
      <c r="J7" s="43"/>
      <c r="K7" s="43"/>
      <c r="L7" s="43"/>
      <c r="M7" s="43"/>
      <c r="O7" s="43"/>
      <c r="P7" s="43"/>
      <c r="Q7" s="43"/>
      <c r="R7" s="43"/>
      <c r="S7" s="43"/>
      <c r="T7" s="43"/>
      <c r="U7" s="43"/>
      <c r="V7" s="43"/>
      <c r="W7" s="43"/>
      <c r="Y7" s="21"/>
    </row>
    <row r="8" spans="1:26" ht="24.9" customHeight="1" x14ac:dyDescent="0.3">
      <c r="C8" s="21"/>
      <c r="G8" s="17" t="s">
        <v>6</v>
      </c>
      <c r="Y8" s="21"/>
    </row>
    <row r="9" spans="1:26" ht="24.9" customHeight="1" x14ac:dyDescent="0.3">
      <c r="C9" s="21"/>
      <c r="G9" s="18" t="str">
        <f ca="1">VLOOKUP($B$2,Sheet_Table,Sheet_Caption_ColX,FALSE)</f>
        <v>12 - Analysis of Risk / Opportunity Outturn</v>
      </c>
      <c r="Y9" s="21"/>
    </row>
    <row r="10" spans="1:26" ht="9.9" customHeight="1" x14ac:dyDescent="0.3">
      <c r="C10" s="21"/>
      <c r="Y10" s="21"/>
    </row>
    <row r="11" spans="1:26" ht="9.9" hidden="1" customHeight="1" x14ac:dyDescent="0.3">
      <c r="A11" s="9" t="s">
        <v>34</v>
      </c>
      <c r="C11" s="21"/>
      <c r="Y11" s="21"/>
    </row>
    <row r="12" spans="1:26" ht="9.9" hidden="1" customHeight="1" x14ac:dyDescent="0.3">
      <c r="A12" s="9" t="s">
        <v>34</v>
      </c>
      <c r="C12" s="21"/>
      <c r="Y12" s="21"/>
    </row>
    <row r="13" spans="1:26" ht="9.9" hidden="1" customHeight="1" x14ac:dyDescent="0.3">
      <c r="A13" s="9" t="s">
        <v>34</v>
      </c>
      <c r="C13" s="21"/>
      <c r="Y13" s="21"/>
    </row>
    <row r="14" spans="1:26" ht="9.9" hidden="1" customHeight="1" x14ac:dyDescent="0.3">
      <c r="A14" s="9" t="s">
        <v>34</v>
      </c>
      <c r="C14" s="21"/>
      <c r="Y14" s="21"/>
    </row>
    <row r="15" spans="1:26" ht="45" customHeight="1" x14ac:dyDescent="0.3">
      <c r="C15" s="21"/>
      <c r="G15" s="3" t="s">
        <v>11</v>
      </c>
      <c r="H15" s="3" t="s">
        <v>438</v>
      </c>
      <c r="I15" s="15" t="s">
        <v>449</v>
      </c>
      <c r="J15" s="3" t="s">
        <v>439</v>
      </c>
      <c r="K15" s="3" t="s">
        <v>441</v>
      </c>
      <c r="L15" s="3" t="s">
        <v>442</v>
      </c>
      <c r="M15" s="3" t="s">
        <v>440</v>
      </c>
      <c r="N15" s="3" t="s">
        <v>286</v>
      </c>
      <c r="P15" s="3" t="s">
        <v>23</v>
      </c>
      <c r="Q15" s="3" t="s">
        <v>24</v>
      </c>
      <c r="R15" s="3" t="s">
        <v>32</v>
      </c>
      <c r="S15" s="3" t="s">
        <v>160</v>
      </c>
      <c r="U15" s="3" t="s">
        <v>313</v>
      </c>
      <c r="V15" s="3" t="s">
        <v>314</v>
      </c>
      <c r="Y15" s="21"/>
    </row>
    <row r="16" spans="1:26" ht="30" customHeight="1" x14ac:dyDescent="0.3">
      <c r="C16" s="21"/>
      <c r="H16" s="16"/>
      <c r="I16" s="16" t="str">
        <f>"Please include all events and circumstance which have arisen  which have had, or are likely to have a material effect in relation to the contract"</f>
        <v>Please include all events and circumstance which have arisen  which have had, or are likely to have a material effect in relation to the contract</v>
      </c>
      <c r="J16" s="59" t="s">
        <v>448</v>
      </c>
      <c r="K16" s="363" t="str">
        <f>Con_1_SinRepCur&amp;" (millons)
 Increases / (decreases) in cost"</f>
        <v>GBP (millons)
 Increases / (decreases) in cost</v>
      </c>
      <c r="L16" s="364"/>
      <c r="M16" s="16"/>
      <c r="N16" s="16" t="s">
        <v>312</v>
      </c>
      <c r="Y16" s="21"/>
    </row>
    <row r="17" spans="1:25" ht="20.100000000000001" customHeight="1" x14ac:dyDescent="0.3">
      <c r="C17" s="21"/>
      <c r="H17" s="27" t="s">
        <v>29</v>
      </c>
      <c r="I17" s="26" t="s">
        <v>29</v>
      </c>
      <c r="J17" s="26" t="s">
        <v>345</v>
      </c>
      <c r="K17" s="27" t="s">
        <v>445</v>
      </c>
      <c r="L17" s="27" t="s">
        <v>445</v>
      </c>
      <c r="M17" s="27" t="s">
        <v>31</v>
      </c>
      <c r="N17" s="26" t="s">
        <v>29</v>
      </c>
      <c r="Y17" s="21"/>
    </row>
    <row r="18" spans="1:25" ht="20.100000000000001" hidden="1" customHeight="1" x14ac:dyDescent="0.3">
      <c r="A18" s="9" t="s">
        <v>34</v>
      </c>
      <c r="C18" s="21"/>
      <c r="H18" s="12">
        <v>1</v>
      </c>
      <c r="I18" s="12">
        <v>1</v>
      </c>
      <c r="J18" s="12">
        <v>1</v>
      </c>
      <c r="K18" s="12">
        <v>1</v>
      </c>
      <c r="L18" s="12">
        <v>1</v>
      </c>
      <c r="M18" s="12">
        <v>1</v>
      </c>
      <c r="N18" s="12">
        <v>0</v>
      </c>
      <c r="P18" s="13">
        <f>SUM(H18:N18)</f>
        <v>6</v>
      </c>
      <c r="Y18" s="21"/>
    </row>
    <row r="19" spans="1:25" ht="5.0999999999999996" customHeight="1" x14ac:dyDescent="0.3">
      <c r="C19" s="21"/>
      <c r="Y19" s="21"/>
    </row>
    <row r="20" spans="1:25" ht="5.0999999999999996" customHeight="1" thickBot="1" x14ac:dyDescent="0.35">
      <c r="C20" s="21"/>
      <c r="Y20" s="21"/>
    </row>
    <row r="21" spans="1:25" ht="24.9" customHeight="1" thickBot="1" x14ac:dyDescent="0.35">
      <c r="C21" s="21"/>
      <c r="G21" s="111" t="s">
        <v>460</v>
      </c>
      <c r="H21" s="6"/>
      <c r="I21" s="6"/>
      <c r="J21" s="6"/>
      <c r="K21" s="6"/>
      <c r="L21" s="6"/>
      <c r="M21" s="6"/>
      <c r="N21" s="6"/>
      <c r="O21" s="6"/>
      <c r="Y21" s="21"/>
    </row>
    <row r="22" spans="1:25" ht="9.9" customHeight="1" x14ac:dyDescent="0.3">
      <c r="C22" s="21"/>
      <c r="Y22" s="21"/>
    </row>
    <row r="23" spans="1:25" ht="36.75" customHeight="1" x14ac:dyDescent="0.3">
      <c r="B23" s="13">
        <f>IF(ISERROR(S23),3,MIN(S23,3))</f>
        <v>0</v>
      </c>
      <c r="C23" s="21"/>
      <c r="G23" s="28">
        <v>1</v>
      </c>
      <c r="H23" s="5"/>
      <c r="I23" s="5"/>
      <c r="J23" s="5"/>
      <c r="K23" s="68"/>
      <c r="L23" s="68"/>
      <c r="M23" s="55"/>
      <c r="N23" s="5"/>
      <c r="P23" s="13">
        <f>(COUNTA(H23:N23)&gt;0)*1</f>
        <v>0</v>
      </c>
      <c r="Q23" s="13">
        <f t="array" ref="Q23">(SUM($H$18:$N$18*(H23:N23&lt;&gt;""))=$P$18)*1</f>
        <v>0</v>
      </c>
      <c r="R23" s="13">
        <f>10*MAX(U23:V23)</f>
        <v>0</v>
      </c>
      <c r="S23" s="13">
        <f>SUM(P23:R23)</f>
        <v>0</v>
      </c>
      <c r="U23" s="13">
        <f>IF(K23&lt;&gt;"",IF(ISNUMBER(K23),0,1),0)</f>
        <v>0</v>
      </c>
      <c r="V23" s="13">
        <f t="shared" ref="V23:V41" si="0">IF(M23&lt;&gt;"",IF(ISNUMBER(M23),IF(M23&gt;=Sys_SSPR_commenceDate,0,1),1),0)</f>
        <v>0</v>
      </c>
      <c r="Y23" s="21"/>
    </row>
    <row r="24" spans="1:25" ht="36.75" customHeight="1" x14ac:dyDescent="0.3">
      <c r="B24" s="13">
        <f t="shared" ref="B24:B41" si="1">IF(ISERROR(S24),3,MIN(S24,3))</f>
        <v>0</v>
      </c>
      <c r="C24" s="21"/>
      <c r="G24" s="28">
        <v>2</v>
      </c>
      <c r="H24" s="5"/>
      <c r="I24" s="5"/>
      <c r="J24" s="5"/>
      <c r="K24" s="68"/>
      <c r="L24" s="68"/>
      <c r="M24" s="55"/>
      <c r="N24" s="5"/>
      <c r="P24" s="13">
        <f t="shared" ref="P24:P41" si="2">(COUNTA(H24:N24)&gt;0)*1</f>
        <v>0</v>
      </c>
      <c r="Q24" s="13">
        <f t="array" ref="Q24">(SUM($H$18:$N$18*(H24:N24&lt;&gt;""))=$P$18)*1</f>
        <v>0</v>
      </c>
      <c r="R24" s="13">
        <f t="shared" ref="R24:R41" si="3">10*MAX(U24:V24)</f>
        <v>0</v>
      </c>
      <c r="S24" s="13">
        <f t="shared" ref="S24:S41" si="4">SUM(P24:R24)</f>
        <v>0</v>
      </c>
      <c r="U24" s="13">
        <f t="shared" ref="U24:U41" si="5">IF(K24&lt;&gt;"",IF(ISNUMBER(K24),0,1),0)</f>
        <v>0</v>
      </c>
      <c r="V24" s="13">
        <f t="shared" si="0"/>
        <v>0</v>
      </c>
      <c r="Y24" s="21"/>
    </row>
    <row r="25" spans="1:25" ht="36.75" customHeight="1" x14ac:dyDescent="0.3">
      <c r="B25" s="13">
        <f t="shared" si="1"/>
        <v>0</v>
      </c>
      <c r="C25" s="21"/>
      <c r="G25" s="28">
        <v>3</v>
      </c>
      <c r="H25" s="5"/>
      <c r="I25" s="5"/>
      <c r="J25" s="5"/>
      <c r="K25" s="68"/>
      <c r="L25" s="68"/>
      <c r="M25" s="55"/>
      <c r="N25" s="5"/>
      <c r="P25" s="13">
        <f t="shared" si="2"/>
        <v>0</v>
      </c>
      <c r="Q25" s="13">
        <f t="array" ref="Q25">(SUM($H$18:$N$18*(H25:N25&lt;&gt;""))=$P$18)*1</f>
        <v>0</v>
      </c>
      <c r="R25" s="13">
        <f t="shared" si="3"/>
        <v>0</v>
      </c>
      <c r="S25" s="13">
        <f t="shared" si="4"/>
        <v>0</v>
      </c>
      <c r="U25" s="13">
        <f t="shared" si="5"/>
        <v>0</v>
      </c>
      <c r="V25" s="13">
        <f t="shared" si="0"/>
        <v>0</v>
      </c>
      <c r="Y25" s="21"/>
    </row>
    <row r="26" spans="1:25" ht="36.75" customHeight="1" x14ac:dyDescent="0.3">
      <c r="B26" s="13">
        <f t="shared" si="1"/>
        <v>0</v>
      </c>
      <c r="C26" s="21"/>
      <c r="G26" s="28">
        <v>4</v>
      </c>
      <c r="H26" s="5"/>
      <c r="I26" s="5"/>
      <c r="J26" s="5"/>
      <c r="K26" s="68"/>
      <c r="L26" s="68"/>
      <c r="M26" s="55"/>
      <c r="N26" s="5"/>
      <c r="P26" s="13">
        <f t="shared" si="2"/>
        <v>0</v>
      </c>
      <c r="Q26" s="13">
        <f t="array" ref="Q26">(SUM($H$18:$N$18*(H26:N26&lt;&gt;""))=$P$18)*1</f>
        <v>0</v>
      </c>
      <c r="R26" s="13">
        <f t="shared" si="3"/>
        <v>0</v>
      </c>
      <c r="S26" s="13">
        <f t="shared" si="4"/>
        <v>0</v>
      </c>
      <c r="U26" s="13">
        <f t="shared" si="5"/>
        <v>0</v>
      </c>
      <c r="V26" s="13">
        <f t="shared" si="0"/>
        <v>0</v>
      </c>
      <c r="Y26" s="21"/>
    </row>
    <row r="27" spans="1:25" ht="36.75" customHeight="1" x14ac:dyDescent="0.3">
      <c r="B27" s="13">
        <f t="shared" si="1"/>
        <v>0</v>
      </c>
      <c r="C27" s="21"/>
      <c r="G27" s="28">
        <v>5</v>
      </c>
      <c r="H27" s="5"/>
      <c r="I27" s="5"/>
      <c r="J27" s="5"/>
      <c r="K27" s="68"/>
      <c r="L27" s="68"/>
      <c r="M27" s="55"/>
      <c r="N27" s="5"/>
      <c r="P27" s="13">
        <f t="shared" si="2"/>
        <v>0</v>
      </c>
      <c r="Q27" s="13">
        <f t="array" ref="Q27">(SUM($H$18:$N$18*(H27:N27&lt;&gt;""))=$P$18)*1</f>
        <v>0</v>
      </c>
      <c r="R27" s="13">
        <f t="shared" si="3"/>
        <v>0</v>
      </c>
      <c r="S27" s="13">
        <f t="shared" si="4"/>
        <v>0</v>
      </c>
      <c r="U27" s="13">
        <f t="shared" si="5"/>
        <v>0</v>
      </c>
      <c r="V27" s="13">
        <f t="shared" si="0"/>
        <v>0</v>
      </c>
      <c r="Y27" s="21"/>
    </row>
    <row r="28" spans="1:25" ht="36.75" customHeight="1" x14ac:dyDescent="0.3">
      <c r="B28" s="13">
        <f t="shared" si="1"/>
        <v>0</v>
      </c>
      <c r="C28" s="21"/>
      <c r="G28" s="28">
        <v>6</v>
      </c>
      <c r="H28" s="5"/>
      <c r="I28" s="5"/>
      <c r="J28" s="5"/>
      <c r="K28" s="68"/>
      <c r="L28" s="68"/>
      <c r="M28" s="55"/>
      <c r="N28" s="5"/>
      <c r="P28" s="13">
        <f t="shared" si="2"/>
        <v>0</v>
      </c>
      <c r="Q28" s="13">
        <f t="array" ref="Q28">(SUM($H$18:$N$18*(H28:N28&lt;&gt;""))=$P$18)*1</f>
        <v>0</v>
      </c>
      <c r="R28" s="13">
        <f t="shared" si="3"/>
        <v>0</v>
      </c>
      <c r="S28" s="13">
        <f t="shared" si="4"/>
        <v>0</v>
      </c>
      <c r="U28" s="13">
        <f t="shared" si="5"/>
        <v>0</v>
      </c>
      <c r="V28" s="13">
        <f t="shared" si="0"/>
        <v>0</v>
      </c>
      <c r="Y28" s="21"/>
    </row>
    <row r="29" spans="1:25" ht="36.75" customHeight="1" x14ac:dyDescent="0.3">
      <c r="B29" s="13">
        <f t="shared" si="1"/>
        <v>0</v>
      </c>
      <c r="C29" s="21"/>
      <c r="G29" s="28">
        <v>7</v>
      </c>
      <c r="H29" s="5"/>
      <c r="I29" s="5"/>
      <c r="J29" s="5"/>
      <c r="K29" s="68"/>
      <c r="L29" s="68"/>
      <c r="M29" s="55"/>
      <c r="N29" s="5"/>
      <c r="P29" s="13">
        <f t="shared" si="2"/>
        <v>0</v>
      </c>
      <c r="Q29" s="13">
        <f t="array" ref="Q29">(SUM($H$18:$N$18*(H29:N29&lt;&gt;""))=$P$18)*1</f>
        <v>0</v>
      </c>
      <c r="R29" s="13">
        <f t="shared" si="3"/>
        <v>0</v>
      </c>
      <c r="S29" s="13">
        <f t="shared" si="4"/>
        <v>0</v>
      </c>
      <c r="U29" s="13">
        <f t="shared" si="5"/>
        <v>0</v>
      </c>
      <c r="V29" s="13">
        <f t="shared" si="0"/>
        <v>0</v>
      </c>
      <c r="Y29" s="21"/>
    </row>
    <row r="30" spans="1:25" ht="36.75" customHeight="1" x14ac:dyDescent="0.3">
      <c r="B30" s="13">
        <f t="shared" si="1"/>
        <v>0</v>
      </c>
      <c r="C30" s="21"/>
      <c r="G30" s="28">
        <v>8</v>
      </c>
      <c r="H30" s="5"/>
      <c r="I30" s="5"/>
      <c r="J30" s="5"/>
      <c r="K30" s="68"/>
      <c r="L30" s="68"/>
      <c r="M30" s="55"/>
      <c r="N30" s="5"/>
      <c r="P30" s="13">
        <f t="shared" si="2"/>
        <v>0</v>
      </c>
      <c r="Q30" s="13">
        <f t="array" ref="Q30">(SUM($H$18:$N$18*(H30:N30&lt;&gt;""))=$P$18)*1</f>
        <v>0</v>
      </c>
      <c r="R30" s="13">
        <f t="shared" si="3"/>
        <v>0</v>
      </c>
      <c r="S30" s="13">
        <f t="shared" si="4"/>
        <v>0</v>
      </c>
      <c r="U30" s="13">
        <f t="shared" si="5"/>
        <v>0</v>
      </c>
      <c r="V30" s="13">
        <f t="shared" si="0"/>
        <v>0</v>
      </c>
      <c r="Y30" s="21"/>
    </row>
    <row r="31" spans="1:25" ht="36.75" customHeight="1" x14ac:dyDescent="0.3">
      <c r="B31" s="13">
        <f t="shared" si="1"/>
        <v>0</v>
      </c>
      <c r="C31" s="21"/>
      <c r="G31" s="28">
        <v>9</v>
      </c>
      <c r="H31" s="5"/>
      <c r="I31" s="5"/>
      <c r="J31" s="5"/>
      <c r="K31" s="68"/>
      <c r="L31" s="68"/>
      <c r="M31" s="55"/>
      <c r="N31" s="5"/>
      <c r="P31" s="13">
        <f t="shared" si="2"/>
        <v>0</v>
      </c>
      <c r="Q31" s="13">
        <f t="array" ref="Q31">(SUM($H$18:$N$18*(H31:N31&lt;&gt;""))=$P$18)*1</f>
        <v>0</v>
      </c>
      <c r="R31" s="13">
        <f t="shared" si="3"/>
        <v>0</v>
      </c>
      <c r="S31" s="13">
        <f t="shared" si="4"/>
        <v>0</v>
      </c>
      <c r="U31" s="13">
        <f t="shared" si="5"/>
        <v>0</v>
      </c>
      <c r="V31" s="13">
        <f t="shared" si="0"/>
        <v>0</v>
      </c>
      <c r="Y31" s="21"/>
    </row>
    <row r="32" spans="1:25" ht="36.75" customHeight="1" x14ac:dyDescent="0.3">
      <c r="B32" s="13">
        <f t="shared" si="1"/>
        <v>0</v>
      </c>
      <c r="C32" s="21"/>
      <c r="G32" s="28">
        <v>10</v>
      </c>
      <c r="H32" s="5"/>
      <c r="I32" s="5"/>
      <c r="J32" s="5"/>
      <c r="K32" s="68"/>
      <c r="L32" s="68"/>
      <c r="M32" s="55"/>
      <c r="N32" s="5"/>
      <c r="P32" s="13">
        <f t="shared" si="2"/>
        <v>0</v>
      </c>
      <c r="Q32" s="13">
        <f t="array" ref="Q32">(SUM($H$18:$N$18*(H32:N32&lt;&gt;""))=$P$18)*1</f>
        <v>0</v>
      </c>
      <c r="R32" s="13">
        <f t="shared" si="3"/>
        <v>0</v>
      </c>
      <c r="S32" s="13">
        <f t="shared" si="4"/>
        <v>0</v>
      </c>
      <c r="U32" s="13">
        <f t="shared" si="5"/>
        <v>0</v>
      </c>
      <c r="V32" s="13">
        <f t="shared" si="0"/>
        <v>0</v>
      </c>
      <c r="Y32" s="21"/>
    </row>
    <row r="33" spans="2:25" ht="36.75" customHeight="1" x14ac:dyDescent="0.3">
      <c r="B33" s="13">
        <f t="shared" si="1"/>
        <v>0</v>
      </c>
      <c r="C33" s="21"/>
      <c r="G33" s="28">
        <v>11</v>
      </c>
      <c r="H33" s="5"/>
      <c r="I33" s="5"/>
      <c r="J33" s="5"/>
      <c r="K33" s="68"/>
      <c r="L33" s="68"/>
      <c r="M33" s="55"/>
      <c r="N33" s="5"/>
      <c r="P33" s="13">
        <f t="shared" si="2"/>
        <v>0</v>
      </c>
      <c r="Q33" s="13">
        <f t="array" ref="Q33">(SUM($H$18:$N$18*(H33:N33&lt;&gt;""))=$P$18)*1</f>
        <v>0</v>
      </c>
      <c r="R33" s="13">
        <f t="shared" si="3"/>
        <v>0</v>
      </c>
      <c r="S33" s="13">
        <f t="shared" si="4"/>
        <v>0</v>
      </c>
      <c r="U33" s="13">
        <f t="shared" si="5"/>
        <v>0</v>
      </c>
      <c r="V33" s="13">
        <f t="shared" si="0"/>
        <v>0</v>
      </c>
      <c r="Y33" s="21"/>
    </row>
    <row r="34" spans="2:25" ht="36.75" customHeight="1" x14ac:dyDescent="0.3">
      <c r="B34" s="13">
        <f t="shared" si="1"/>
        <v>0</v>
      </c>
      <c r="C34" s="21"/>
      <c r="G34" s="28">
        <v>12</v>
      </c>
      <c r="H34" s="5"/>
      <c r="I34" s="5"/>
      <c r="J34" s="5"/>
      <c r="K34" s="68"/>
      <c r="L34" s="68"/>
      <c r="M34" s="55"/>
      <c r="N34" s="5"/>
      <c r="P34" s="13">
        <f t="shared" si="2"/>
        <v>0</v>
      </c>
      <c r="Q34" s="13">
        <f t="array" ref="Q34">(SUM($H$18:$N$18*(H34:N34&lt;&gt;""))=$P$18)*1</f>
        <v>0</v>
      </c>
      <c r="R34" s="13">
        <f t="shared" si="3"/>
        <v>0</v>
      </c>
      <c r="S34" s="13">
        <f t="shared" si="4"/>
        <v>0</v>
      </c>
      <c r="U34" s="13">
        <f t="shared" si="5"/>
        <v>0</v>
      </c>
      <c r="V34" s="13">
        <f t="shared" si="0"/>
        <v>0</v>
      </c>
      <c r="Y34" s="21"/>
    </row>
    <row r="35" spans="2:25" ht="36.75" customHeight="1" x14ac:dyDescent="0.3">
      <c r="B35" s="13">
        <f t="shared" si="1"/>
        <v>0</v>
      </c>
      <c r="C35" s="21"/>
      <c r="G35" s="28">
        <v>13</v>
      </c>
      <c r="H35" s="5"/>
      <c r="I35" s="5"/>
      <c r="J35" s="5"/>
      <c r="K35" s="68"/>
      <c r="L35" s="68"/>
      <c r="M35" s="55"/>
      <c r="N35" s="5"/>
      <c r="P35" s="13">
        <f t="shared" si="2"/>
        <v>0</v>
      </c>
      <c r="Q35" s="13">
        <f t="array" ref="Q35">(SUM($H$18:$N$18*(H35:N35&lt;&gt;""))=$P$18)*1</f>
        <v>0</v>
      </c>
      <c r="R35" s="13">
        <f t="shared" si="3"/>
        <v>0</v>
      </c>
      <c r="S35" s="13">
        <f t="shared" si="4"/>
        <v>0</v>
      </c>
      <c r="U35" s="13">
        <f t="shared" si="5"/>
        <v>0</v>
      </c>
      <c r="V35" s="13">
        <f t="shared" si="0"/>
        <v>0</v>
      </c>
      <c r="Y35" s="21"/>
    </row>
    <row r="36" spans="2:25" ht="36.75" customHeight="1" x14ac:dyDescent="0.3">
      <c r="B36" s="13">
        <f t="shared" si="1"/>
        <v>0</v>
      </c>
      <c r="C36" s="21"/>
      <c r="G36" s="28">
        <v>14</v>
      </c>
      <c r="H36" s="5"/>
      <c r="I36" s="5"/>
      <c r="J36" s="5"/>
      <c r="K36" s="68"/>
      <c r="L36" s="68"/>
      <c r="M36" s="55"/>
      <c r="N36" s="5"/>
      <c r="P36" s="13">
        <f t="shared" si="2"/>
        <v>0</v>
      </c>
      <c r="Q36" s="13">
        <f t="array" ref="Q36">(SUM($H$18:$N$18*(H36:N36&lt;&gt;""))=$P$18)*1</f>
        <v>0</v>
      </c>
      <c r="R36" s="13">
        <f t="shared" si="3"/>
        <v>0</v>
      </c>
      <c r="S36" s="13">
        <f t="shared" si="4"/>
        <v>0</v>
      </c>
      <c r="U36" s="13">
        <f t="shared" si="5"/>
        <v>0</v>
      </c>
      <c r="V36" s="13">
        <f t="shared" si="0"/>
        <v>0</v>
      </c>
      <c r="Y36" s="21"/>
    </row>
    <row r="37" spans="2:25" ht="36.75" customHeight="1" x14ac:dyDescent="0.3">
      <c r="B37" s="13">
        <f t="shared" si="1"/>
        <v>0</v>
      </c>
      <c r="C37" s="21"/>
      <c r="G37" s="28">
        <v>15</v>
      </c>
      <c r="H37" s="5"/>
      <c r="I37" s="5"/>
      <c r="J37" s="5"/>
      <c r="K37" s="68"/>
      <c r="L37" s="68"/>
      <c r="M37" s="55"/>
      <c r="N37" s="5"/>
      <c r="P37" s="13">
        <f t="shared" si="2"/>
        <v>0</v>
      </c>
      <c r="Q37" s="13">
        <f t="array" ref="Q37">(SUM($H$18:$N$18*(H37:N37&lt;&gt;""))=$P$18)*1</f>
        <v>0</v>
      </c>
      <c r="R37" s="13">
        <f t="shared" si="3"/>
        <v>0</v>
      </c>
      <c r="S37" s="13">
        <f t="shared" si="4"/>
        <v>0</v>
      </c>
      <c r="U37" s="13">
        <f t="shared" si="5"/>
        <v>0</v>
      </c>
      <c r="V37" s="13">
        <f t="shared" si="0"/>
        <v>0</v>
      </c>
      <c r="Y37" s="21"/>
    </row>
    <row r="38" spans="2:25" ht="36.75" customHeight="1" x14ac:dyDescent="0.3">
      <c r="B38" s="13">
        <f t="shared" si="1"/>
        <v>0</v>
      </c>
      <c r="C38" s="21"/>
      <c r="G38" s="28">
        <v>16</v>
      </c>
      <c r="H38" s="5"/>
      <c r="I38" s="5"/>
      <c r="J38" s="5"/>
      <c r="K38" s="68"/>
      <c r="L38" s="68"/>
      <c r="M38" s="55"/>
      <c r="N38" s="5"/>
      <c r="P38" s="13">
        <f t="shared" si="2"/>
        <v>0</v>
      </c>
      <c r="Q38" s="13">
        <f t="array" ref="Q38">(SUM($H$18:$N$18*(H38:N38&lt;&gt;""))=$P$18)*1</f>
        <v>0</v>
      </c>
      <c r="R38" s="13">
        <f t="shared" si="3"/>
        <v>0</v>
      </c>
      <c r="S38" s="13">
        <f t="shared" si="4"/>
        <v>0</v>
      </c>
      <c r="U38" s="13">
        <f t="shared" si="5"/>
        <v>0</v>
      </c>
      <c r="V38" s="13">
        <f t="shared" si="0"/>
        <v>0</v>
      </c>
      <c r="Y38" s="21"/>
    </row>
    <row r="39" spans="2:25" ht="36.75" customHeight="1" x14ac:dyDescent="0.3">
      <c r="B39" s="13">
        <f t="shared" si="1"/>
        <v>0</v>
      </c>
      <c r="C39" s="21"/>
      <c r="G39" s="28">
        <v>17</v>
      </c>
      <c r="H39" s="5"/>
      <c r="I39" s="5"/>
      <c r="J39" s="5"/>
      <c r="K39" s="68"/>
      <c r="L39" s="68"/>
      <c r="M39" s="55"/>
      <c r="N39" s="5"/>
      <c r="P39" s="13">
        <f t="shared" si="2"/>
        <v>0</v>
      </c>
      <c r="Q39" s="13">
        <f t="array" ref="Q39">(SUM($H$18:$N$18*(H39:N39&lt;&gt;""))=$P$18)*1</f>
        <v>0</v>
      </c>
      <c r="R39" s="13">
        <f t="shared" si="3"/>
        <v>0</v>
      </c>
      <c r="S39" s="13">
        <f t="shared" si="4"/>
        <v>0</v>
      </c>
      <c r="U39" s="13">
        <f t="shared" si="5"/>
        <v>0</v>
      </c>
      <c r="V39" s="13">
        <f t="shared" si="0"/>
        <v>0</v>
      </c>
      <c r="Y39" s="21"/>
    </row>
    <row r="40" spans="2:25" ht="36.75" customHeight="1" x14ac:dyDescent="0.3">
      <c r="B40" s="13">
        <f t="shared" si="1"/>
        <v>0</v>
      </c>
      <c r="C40" s="21"/>
      <c r="G40" s="28">
        <v>18</v>
      </c>
      <c r="H40" s="5"/>
      <c r="I40" s="5"/>
      <c r="J40" s="5"/>
      <c r="K40" s="68"/>
      <c r="L40" s="68"/>
      <c r="M40" s="55"/>
      <c r="N40" s="5"/>
      <c r="P40" s="13">
        <f t="shared" si="2"/>
        <v>0</v>
      </c>
      <c r="Q40" s="13">
        <f t="array" ref="Q40">(SUM($H$18:$N$18*(H40:N40&lt;&gt;""))=$P$18)*1</f>
        <v>0</v>
      </c>
      <c r="R40" s="13">
        <f t="shared" si="3"/>
        <v>0</v>
      </c>
      <c r="S40" s="13">
        <f t="shared" si="4"/>
        <v>0</v>
      </c>
      <c r="U40" s="13">
        <f t="shared" si="5"/>
        <v>0</v>
      </c>
      <c r="V40" s="13">
        <f t="shared" si="0"/>
        <v>0</v>
      </c>
      <c r="Y40" s="21"/>
    </row>
    <row r="41" spans="2:25" ht="36.75" customHeight="1" x14ac:dyDescent="0.3">
      <c r="B41" s="13">
        <f t="shared" si="1"/>
        <v>0</v>
      </c>
      <c r="C41" s="21"/>
      <c r="G41" s="28">
        <v>19</v>
      </c>
      <c r="H41" s="5"/>
      <c r="I41" s="5"/>
      <c r="J41" s="5"/>
      <c r="K41" s="68"/>
      <c r="L41" s="68"/>
      <c r="M41" s="55"/>
      <c r="N41" s="5"/>
      <c r="P41" s="13">
        <f t="shared" si="2"/>
        <v>0</v>
      </c>
      <c r="Q41" s="13">
        <f t="array" ref="Q41">(SUM($H$18:$N$18*(H41:N41&lt;&gt;""))=$P$18)*1</f>
        <v>0</v>
      </c>
      <c r="R41" s="13">
        <f t="shared" si="3"/>
        <v>0</v>
      </c>
      <c r="S41" s="13">
        <f t="shared" si="4"/>
        <v>0</v>
      </c>
      <c r="U41" s="13">
        <f t="shared" si="5"/>
        <v>0</v>
      </c>
      <c r="V41" s="13">
        <f t="shared" si="0"/>
        <v>0</v>
      </c>
      <c r="Y41" s="21"/>
    </row>
    <row r="42" spans="2:25" ht="36.75" customHeight="1" x14ac:dyDescent="0.3">
      <c r="B42" s="13">
        <f t="shared" ref="B42:B52" si="6">IF(ISERROR(S42),3,MIN(S42,3))</f>
        <v>0</v>
      </c>
      <c r="C42" s="21"/>
      <c r="G42" s="28">
        <v>20</v>
      </c>
      <c r="H42" s="5"/>
      <c r="I42" s="5"/>
      <c r="J42" s="5"/>
      <c r="K42" s="68"/>
      <c r="L42" s="68"/>
      <c r="M42" s="55"/>
      <c r="N42" s="5"/>
      <c r="P42" s="13">
        <f t="shared" ref="P42:P52" si="7">(COUNTA(H42:N42)&gt;0)*1</f>
        <v>0</v>
      </c>
      <c r="Q42" s="13">
        <f t="array" ref="Q42">(SUM($H$18:$N$18*(H42:N42&lt;&gt;""))=$P$18)*1</f>
        <v>0</v>
      </c>
      <c r="R42" s="13">
        <f t="shared" ref="R42:R52" si="8">10*MAX(U42:V42)</f>
        <v>0</v>
      </c>
      <c r="S42" s="13">
        <f t="shared" ref="S42:S52" si="9">SUM(P42:R42)</f>
        <v>0</v>
      </c>
      <c r="U42" s="13">
        <f t="shared" ref="U42:U52" si="10">IF(K42&lt;&gt;"",IF(ISNUMBER(K42),0,1),0)</f>
        <v>0</v>
      </c>
      <c r="V42" s="13">
        <f t="shared" ref="V42:V52" si="11">IF(M42&lt;&gt;"",IF(ISNUMBER(M42),IF(M42&gt;=Sys_SSPR_commenceDate,0,1),1),0)</f>
        <v>0</v>
      </c>
      <c r="Y42" s="21"/>
    </row>
    <row r="43" spans="2:25" ht="36.75" customHeight="1" x14ac:dyDescent="0.3">
      <c r="B43" s="13">
        <f t="shared" si="6"/>
        <v>0</v>
      </c>
      <c r="C43" s="21"/>
      <c r="G43" s="28">
        <v>21</v>
      </c>
      <c r="H43" s="5"/>
      <c r="I43" s="5"/>
      <c r="J43" s="5"/>
      <c r="K43" s="68"/>
      <c r="L43" s="68"/>
      <c r="M43" s="55"/>
      <c r="N43" s="5"/>
      <c r="P43" s="13">
        <f t="shared" si="7"/>
        <v>0</v>
      </c>
      <c r="Q43" s="13">
        <f t="array" ref="Q43">(SUM($H$18:$N$18*(H43:N43&lt;&gt;""))=$P$18)*1</f>
        <v>0</v>
      </c>
      <c r="R43" s="13">
        <f t="shared" si="8"/>
        <v>0</v>
      </c>
      <c r="S43" s="13">
        <f t="shared" si="9"/>
        <v>0</v>
      </c>
      <c r="U43" s="13">
        <f t="shared" si="10"/>
        <v>0</v>
      </c>
      <c r="V43" s="13">
        <f t="shared" si="11"/>
        <v>0</v>
      </c>
      <c r="Y43" s="21"/>
    </row>
    <row r="44" spans="2:25" ht="36.75" customHeight="1" x14ac:dyDescent="0.3">
      <c r="B44" s="13">
        <f t="shared" si="6"/>
        <v>0</v>
      </c>
      <c r="C44" s="21"/>
      <c r="G44" s="28">
        <v>22</v>
      </c>
      <c r="H44" s="5"/>
      <c r="I44" s="5"/>
      <c r="J44" s="5"/>
      <c r="K44" s="68"/>
      <c r="L44" s="68"/>
      <c r="M44" s="55"/>
      <c r="N44" s="5"/>
      <c r="P44" s="13">
        <f t="shared" si="7"/>
        <v>0</v>
      </c>
      <c r="Q44" s="13">
        <f t="array" ref="Q44">(SUM($H$18:$N$18*(H44:N44&lt;&gt;""))=$P$18)*1</f>
        <v>0</v>
      </c>
      <c r="R44" s="13">
        <f t="shared" si="8"/>
        <v>0</v>
      </c>
      <c r="S44" s="13">
        <f t="shared" si="9"/>
        <v>0</v>
      </c>
      <c r="U44" s="13">
        <f t="shared" si="10"/>
        <v>0</v>
      </c>
      <c r="V44" s="13">
        <f t="shared" si="11"/>
        <v>0</v>
      </c>
      <c r="Y44" s="21"/>
    </row>
    <row r="45" spans="2:25" ht="36.75" customHeight="1" x14ac:dyDescent="0.3">
      <c r="B45" s="13">
        <f t="shared" si="6"/>
        <v>0</v>
      </c>
      <c r="C45" s="21"/>
      <c r="G45" s="28">
        <v>23</v>
      </c>
      <c r="H45" s="5"/>
      <c r="I45" s="5"/>
      <c r="J45" s="5"/>
      <c r="K45" s="68"/>
      <c r="L45" s="68"/>
      <c r="M45" s="55"/>
      <c r="N45" s="5"/>
      <c r="P45" s="13">
        <f t="shared" si="7"/>
        <v>0</v>
      </c>
      <c r="Q45" s="13">
        <f t="array" ref="Q45">(SUM($H$18:$N$18*(H45:N45&lt;&gt;""))=$P$18)*1</f>
        <v>0</v>
      </c>
      <c r="R45" s="13">
        <f t="shared" si="8"/>
        <v>0</v>
      </c>
      <c r="S45" s="13">
        <f t="shared" si="9"/>
        <v>0</v>
      </c>
      <c r="U45" s="13">
        <f t="shared" si="10"/>
        <v>0</v>
      </c>
      <c r="V45" s="13">
        <f t="shared" si="11"/>
        <v>0</v>
      </c>
      <c r="Y45" s="21"/>
    </row>
    <row r="46" spans="2:25" ht="36.75" customHeight="1" x14ac:dyDescent="0.3">
      <c r="B46" s="13">
        <f t="shared" si="6"/>
        <v>0</v>
      </c>
      <c r="C46" s="21"/>
      <c r="G46" s="28">
        <v>24</v>
      </c>
      <c r="H46" s="5"/>
      <c r="I46" s="5"/>
      <c r="J46" s="5"/>
      <c r="K46" s="68"/>
      <c r="L46" s="68"/>
      <c r="M46" s="55"/>
      <c r="N46" s="5"/>
      <c r="P46" s="13">
        <f t="shared" si="7"/>
        <v>0</v>
      </c>
      <c r="Q46" s="13">
        <f t="array" ref="Q46">(SUM($H$18:$N$18*(H46:N46&lt;&gt;""))=$P$18)*1</f>
        <v>0</v>
      </c>
      <c r="R46" s="13">
        <f t="shared" si="8"/>
        <v>0</v>
      </c>
      <c r="S46" s="13">
        <f t="shared" si="9"/>
        <v>0</v>
      </c>
      <c r="U46" s="13">
        <f t="shared" si="10"/>
        <v>0</v>
      </c>
      <c r="V46" s="13">
        <f t="shared" si="11"/>
        <v>0</v>
      </c>
      <c r="Y46" s="21"/>
    </row>
    <row r="47" spans="2:25" ht="36.75" customHeight="1" x14ac:dyDescent="0.3">
      <c r="B47" s="13">
        <f t="shared" si="6"/>
        <v>0</v>
      </c>
      <c r="C47" s="21"/>
      <c r="G47" s="28">
        <v>25</v>
      </c>
      <c r="H47" s="5"/>
      <c r="I47" s="5"/>
      <c r="J47" s="5"/>
      <c r="K47" s="68"/>
      <c r="L47" s="68"/>
      <c r="M47" s="55"/>
      <c r="N47" s="5"/>
      <c r="P47" s="13">
        <f t="shared" si="7"/>
        <v>0</v>
      </c>
      <c r="Q47" s="13">
        <f t="array" ref="Q47">(SUM($H$18:$N$18*(H47:N47&lt;&gt;""))=$P$18)*1</f>
        <v>0</v>
      </c>
      <c r="R47" s="13">
        <f t="shared" si="8"/>
        <v>0</v>
      </c>
      <c r="S47" s="13">
        <f t="shared" si="9"/>
        <v>0</v>
      </c>
      <c r="U47" s="13">
        <f t="shared" si="10"/>
        <v>0</v>
      </c>
      <c r="V47" s="13">
        <f t="shared" si="11"/>
        <v>0</v>
      </c>
      <c r="Y47" s="21"/>
    </row>
    <row r="48" spans="2:25" ht="36.75" customHeight="1" x14ac:dyDescent="0.3">
      <c r="B48" s="13">
        <f t="shared" si="6"/>
        <v>0</v>
      </c>
      <c r="C48" s="21"/>
      <c r="G48" s="28">
        <v>26</v>
      </c>
      <c r="H48" s="5"/>
      <c r="I48" s="5"/>
      <c r="J48" s="5"/>
      <c r="K48" s="68"/>
      <c r="L48" s="68"/>
      <c r="M48" s="55"/>
      <c r="N48" s="5"/>
      <c r="P48" s="13">
        <f t="shared" si="7"/>
        <v>0</v>
      </c>
      <c r="Q48" s="13">
        <f t="array" ref="Q48">(SUM($H$18:$N$18*(H48:N48&lt;&gt;""))=$P$18)*1</f>
        <v>0</v>
      </c>
      <c r="R48" s="13">
        <f t="shared" si="8"/>
        <v>0</v>
      </c>
      <c r="S48" s="13">
        <f t="shared" si="9"/>
        <v>0</v>
      </c>
      <c r="U48" s="13">
        <f t="shared" si="10"/>
        <v>0</v>
      </c>
      <c r="V48" s="13">
        <f t="shared" si="11"/>
        <v>0</v>
      </c>
      <c r="Y48" s="21"/>
    </row>
    <row r="49" spans="2:25" ht="36.75" customHeight="1" x14ac:dyDescent="0.3">
      <c r="B49" s="13">
        <f t="shared" si="6"/>
        <v>0</v>
      </c>
      <c r="C49" s="21"/>
      <c r="G49" s="28">
        <v>27</v>
      </c>
      <c r="H49" s="5"/>
      <c r="I49" s="5"/>
      <c r="J49" s="5"/>
      <c r="K49" s="68"/>
      <c r="L49" s="68"/>
      <c r="M49" s="55"/>
      <c r="N49" s="5"/>
      <c r="P49" s="13">
        <f t="shared" si="7"/>
        <v>0</v>
      </c>
      <c r="Q49" s="13">
        <f t="array" ref="Q49">(SUM($H$18:$N$18*(H49:N49&lt;&gt;""))=$P$18)*1</f>
        <v>0</v>
      </c>
      <c r="R49" s="13">
        <f t="shared" si="8"/>
        <v>0</v>
      </c>
      <c r="S49" s="13">
        <f t="shared" si="9"/>
        <v>0</v>
      </c>
      <c r="U49" s="13">
        <f t="shared" si="10"/>
        <v>0</v>
      </c>
      <c r="V49" s="13">
        <f t="shared" si="11"/>
        <v>0</v>
      </c>
      <c r="Y49" s="21"/>
    </row>
    <row r="50" spans="2:25" ht="36.75" customHeight="1" x14ac:dyDescent="0.3">
      <c r="B50" s="13">
        <f t="shared" si="6"/>
        <v>0</v>
      </c>
      <c r="C50" s="21"/>
      <c r="G50" s="28">
        <v>28</v>
      </c>
      <c r="H50" s="5"/>
      <c r="I50" s="5"/>
      <c r="J50" s="5"/>
      <c r="K50" s="68"/>
      <c r="L50" s="68"/>
      <c r="M50" s="55"/>
      <c r="N50" s="5"/>
      <c r="P50" s="13">
        <f t="shared" si="7"/>
        <v>0</v>
      </c>
      <c r="Q50" s="13">
        <f t="array" ref="Q50">(SUM($H$18:$N$18*(H50:N50&lt;&gt;""))=$P$18)*1</f>
        <v>0</v>
      </c>
      <c r="R50" s="13">
        <f t="shared" si="8"/>
        <v>0</v>
      </c>
      <c r="S50" s="13">
        <f t="shared" si="9"/>
        <v>0</v>
      </c>
      <c r="U50" s="13">
        <f t="shared" si="10"/>
        <v>0</v>
      </c>
      <c r="V50" s="13">
        <f t="shared" si="11"/>
        <v>0</v>
      </c>
      <c r="Y50" s="21"/>
    </row>
    <row r="51" spans="2:25" ht="36.75" customHeight="1" x14ac:dyDescent="0.3">
      <c r="B51" s="13">
        <f t="shared" si="6"/>
        <v>0</v>
      </c>
      <c r="C51" s="21"/>
      <c r="G51" s="28">
        <v>29</v>
      </c>
      <c r="H51" s="5"/>
      <c r="I51" s="5"/>
      <c r="J51" s="5"/>
      <c r="K51" s="68"/>
      <c r="L51" s="68"/>
      <c r="M51" s="55"/>
      <c r="N51" s="5"/>
      <c r="P51" s="13">
        <f t="shared" si="7"/>
        <v>0</v>
      </c>
      <c r="Q51" s="13">
        <f t="array" ref="Q51">(SUM($H$18:$N$18*(H51:N51&lt;&gt;""))=$P$18)*1</f>
        <v>0</v>
      </c>
      <c r="R51" s="13">
        <f t="shared" si="8"/>
        <v>0</v>
      </c>
      <c r="S51" s="13">
        <f t="shared" si="9"/>
        <v>0</v>
      </c>
      <c r="U51" s="13">
        <f t="shared" si="10"/>
        <v>0</v>
      </c>
      <c r="V51" s="13">
        <f t="shared" si="11"/>
        <v>0</v>
      </c>
      <c r="Y51" s="21"/>
    </row>
    <row r="52" spans="2:25" ht="36.75" customHeight="1" x14ac:dyDescent="0.3">
      <c r="B52" s="13">
        <f t="shared" si="6"/>
        <v>0</v>
      </c>
      <c r="C52" s="21"/>
      <c r="G52" s="28">
        <v>30</v>
      </c>
      <c r="H52" s="5"/>
      <c r="I52" s="5"/>
      <c r="J52" s="5"/>
      <c r="K52" s="68"/>
      <c r="L52" s="68"/>
      <c r="M52" s="55"/>
      <c r="N52" s="5"/>
      <c r="P52" s="13">
        <f t="shared" si="7"/>
        <v>0</v>
      </c>
      <c r="Q52" s="13">
        <f t="array" ref="Q52">(SUM($H$18:$N$18*(H52:N52&lt;&gt;""))=$P$18)*1</f>
        <v>0</v>
      </c>
      <c r="R52" s="13">
        <f t="shared" si="8"/>
        <v>0</v>
      </c>
      <c r="S52" s="13">
        <f t="shared" si="9"/>
        <v>0</v>
      </c>
      <c r="U52" s="13">
        <f t="shared" si="10"/>
        <v>0</v>
      </c>
      <c r="V52" s="13">
        <f t="shared" si="11"/>
        <v>0</v>
      </c>
      <c r="Y52" s="21"/>
    </row>
    <row r="53" spans="2:25" ht="9.9" customHeight="1" x14ac:dyDescent="0.3">
      <c r="B53" s="13"/>
      <c r="C53" s="21"/>
      <c r="Y53" s="21"/>
    </row>
    <row r="54" spans="2:25" ht="30" customHeight="1" x14ac:dyDescent="0.3">
      <c r="B54" s="13"/>
      <c r="C54" s="21"/>
      <c r="I54" s="39" t="s">
        <v>160</v>
      </c>
      <c r="J54" s="39"/>
      <c r="K54" s="1">
        <f>SUM(K23:K52)</f>
        <v>0</v>
      </c>
      <c r="L54" s="1">
        <f>SUM(L23:L52)</f>
        <v>0</v>
      </c>
      <c r="M54" s="110"/>
      <c r="Y54" s="21"/>
    </row>
    <row r="55" spans="2:25" ht="9.9" customHeight="1" x14ac:dyDescent="0.3">
      <c r="B55" s="13"/>
      <c r="C55" s="21"/>
      <c r="Y55" s="21"/>
    </row>
    <row r="56" spans="2:25" ht="30" customHeight="1" x14ac:dyDescent="0.3">
      <c r="B56" s="13"/>
      <c r="C56" s="21"/>
      <c r="I56" s="39" t="s">
        <v>315</v>
      </c>
      <c r="J56" s="39"/>
      <c r="K56" s="1"/>
      <c r="L56" s="1"/>
      <c r="Y56" s="21"/>
    </row>
    <row r="57" spans="2:25" ht="9.9" customHeight="1" thickBot="1" x14ac:dyDescent="0.35">
      <c r="C57" s="21"/>
      <c r="Y57" s="21"/>
    </row>
    <row r="58" spans="2:25" ht="24.9" customHeight="1" thickBot="1" x14ac:dyDescent="0.35">
      <c r="C58" s="21"/>
      <c r="G58" s="111" t="s">
        <v>461</v>
      </c>
      <c r="H58" s="6"/>
      <c r="I58" s="6"/>
      <c r="J58" s="6"/>
      <c r="K58" s="6"/>
      <c r="L58" s="6"/>
      <c r="M58" s="6"/>
      <c r="N58" s="6"/>
      <c r="O58" s="6"/>
      <c r="Y58" s="21"/>
    </row>
    <row r="59" spans="2:25" ht="9.9" customHeight="1" x14ac:dyDescent="0.3">
      <c r="C59" s="21"/>
      <c r="Y59" s="21"/>
    </row>
    <row r="60" spans="2:25" ht="47.25" customHeight="1" x14ac:dyDescent="0.3">
      <c r="B60" s="13">
        <f>IF(ISERROR(S60),3,MIN(S60,3))</f>
        <v>0</v>
      </c>
      <c r="C60" s="21"/>
      <c r="G60" s="28">
        <v>1</v>
      </c>
      <c r="H60" s="5"/>
      <c r="I60" s="5"/>
      <c r="J60" s="5"/>
      <c r="K60" s="68"/>
      <c r="L60" s="68"/>
      <c r="M60" s="55"/>
      <c r="N60" s="5"/>
      <c r="P60" s="13">
        <f>(COUNTA(H60:N60)&gt;0)*1</f>
        <v>0</v>
      </c>
      <c r="Q60" s="13">
        <f t="array" ref="Q60">(SUM($H$18:$N$18*(H60:N60&lt;&gt;""))=$P$18)*1</f>
        <v>0</v>
      </c>
      <c r="R60" s="13">
        <f>10*MAX(U60:V60)</f>
        <v>0</v>
      </c>
      <c r="S60" s="13">
        <f>SUM(P60:R60)</f>
        <v>0</v>
      </c>
      <c r="U60" s="13">
        <f>IF(K60&lt;&gt;"",IF(ISNUMBER(K60),0,1),0)</f>
        <v>0</v>
      </c>
      <c r="V60" s="13">
        <f t="shared" ref="V60:V79" si="12">IF(M60&lt;&gt;"",IF(ISNUMBER(M60),IF(M60&gt;=Sys_SSPR_commenceDate,0,1),1),0)</f>
        <v>0</v>
      </c>
      <c r="Y60" s="21"/>
    </row>
    <row r="61" spans="2:25" ht="47.25" customHeight="1" x14ac:dyDescent="0.3">
      <c r="B61" s="13">
        <f t="shared" ref="B61:B79" si="13">IF(ISERROR(S61),3,MIN(S61,3))</f>
        <v>0</v>
      </c>
      <c r="C61" s="21"/>
      <c r="G61" s="28">
        <v>2</v>
      </c>
      <c r="H61" s="5"/>
      <c r="I61" s="5"/>
      <c r="J61" s="5"/>
      <c r="K61" s="68"/>
      <c r="L61" s="68"/>
      <c r="M61" s="55"/>
      <c r="N61" s="5"/>
      <c r="P61" s="13">
        <f t="shared" ref="P61:P79" si="14">(COUNTA(H61:N61)&gt;0)*1</f>
        <v>0</v>
      </c>
      <c r="Q61" s="13">
        <f t="array" ref="Q61">(SUM($H$18:$N$18*(H61:N61&lt;&gt;""))=$P$18)*1</f>
        <v>0</v>
      </c>
      <c r="R61" s="13">
        <f t="shared" ref="R61:R79" si="15">10*MAX(U61:V61)</f>
        <v>0</v>
      </c>
      <c r="S61" s="13">
        <f t="shared" ref="S61:S79" si="16">SUM(P61:R61)</f>
        <v>0</v>
      </c>
      <c r="U61" s="13">
        <f t="shared" ref="U61:U79" si="17">IF(K61&lt;&gt;"",IF(ISNUMBER(K61),0,1),0)</f>
        <v>0</v>
      </c>
      <c r="V61" s="13">
        <f t="shared" si="12"/>
        <v>0</v>
      </c>
      <c r="Y61" s="21"/>
    </row>
    <row r="62" spans="2:25" ht="47.25" customHeight="1" x14ac:dyDescent="0.3">
      <c r="B62" s="13">
        <f t="shared" si="13"/>
        <v>0</v>
      </c>
      <c r="C62" s="21"/>
      <c r="G62" s="28">
        <v>3</v>
      </c>
      <c r="H62" s="5"/>
      <c r="I62" s="5"/>
      <c r="J62" s="5"/>
      <c r="K62" s="68"/>
      <c r="L62" s="68"/>
      <c r="M62" s="55"/>
      <c r="N62" s="5"/>
      <c r="P62" s="13">
        <f t="shared" si="14"/>
        <v>0</v>
      </c>
      <c r="Q62" s="13">
        <f t="array" ref="Q62">(SUM($H$18:$N$18*(H62:N62&lt;&gt;""))=$P$18)*1</f>
        <v>0</v>
      </c>
      <c r="R62" s="13">
        <f t="shared" si="15"/>
        <v>0</v>
      </c>
      <c r="S62" s="13">
        <f t="shared" si="16"/>
        <v>0</v>
      </c>
      <c r="U62" s="13">
        <f t="shared" si="17"/>
        <v>0</v>
      </c>
      <c r="V62" s="13">
        <f t="shared" si="12"/>
        <v>0</v>
      </c>
      <c r="Y62" s="21"/>
    </row>
    <row r="63" spans="2:25" ht="47.25" customHeight="1" x14ac:dyDescent="0.3">
      <c r="B63" s="13">
        <f t="shared" si="13"/>
        <v>0</v>
      </c>
      <c r="C63" s="21"/>
      <c r="G63" s="28">
        <v>4</v>
      </c>
      <c r="H63" s="5"/>
      <c r="I63" s="5"/>
      <c r="J63" s="5"/>
      <c r="K63" s="68"/>
      <c r="L63" s="68"/>
      <c r="M63" s="55"/>
      <c r="N63" s="5"/>
      <c r="P63" s="13">
        <f t="shared" si="14"/>
        <v>0</v>
      </c>
      <c r="Q63" s="13">
        <f t="array" ref="Q63">(SUM($H$18:$N$18*(H63:N63&lt;&gt;""))=$P$18)*1</f>
        <v>0</v>
      </c>
      <c r="R63" s="13">
        <f t="shared" si="15"/>
        <v>0</v>
      </c>
      <c r="S63" s="13">
        <f t="shared" si="16"/>
        <v>0</v>
      </c>
      <c r="U63" s="13">
        <f t="shared" si="17"/>
        <v>0</v>
      </c>
      <c r="V63" s="13">
        <f t="shared" si="12"/>
        <v>0</v>
      </c>
      <c r="Y63" s="21"/>
    </row>
    <row r="64" spans="2:25" ht="47.25" customHeight="1" x14ac:dyDescent="0.3">
      <c r="B64" s="13">
        <f t="shared" si="13"/>
        <v>0</v>
      </c>
      <c r="C64" s="21"/>
      <c r="G64" s="28">
        <v>5</v>
      </c>
      <c r="H64" s="5"/>
      <c r="I64" s="5"/>
      <c r="J64" s="5"/>
      <c r="K64" s="68"/>
      <c r="L64" s="68"/>
      <c r="M64" s="55"/>
      <c r="N64" s="5"/>
      <c r="P64" s="13">
        <f t="shared" si="14"/>
        <v>0</v>
      </c>
      <c r="Q64" s="13">
        <f t="array" ref="Q64">(SUM($H$18:$N$18*(H64:N64&lt;&gt;""))=$P$18)*1</f>
        <v>0</v>
      </c>
      <c r="R64" s="13">
        <f t="shared" si="15"/>
        <v>0</v>
      </c>
      <c r="S64" s="13">
        <f t="shared" si="16"/>
        <v>0</v>
      </c>
      <c r="U64" s="13">
        <f t="shared" si="17"/>
        <v>0</v>
      </c>
      <c r="V64" s="13">
        <f t="shared" si="12"/>
        <v>0</v>
      </c>
      <c r="Y64" s="21"/>
    </row>
    <row r="65" spans="2:25" ht="47.25" customHeight="1" x14ac:dyDescent="0.3">
      <c r="B65" s="13">
        <f t="shared" si="13"/>
        <v>0</v>
      </c>
      <c r="C65" s="21"/>
      <c r="G65" s="28">
        <v>6</v>
      </c>
      <c r="H65" s="5"/>
      <c r="I65" s="5"/>
      <c r="J65" s="5"/>
      <c r="K65" s="68"/>
      <c r="L65" s="68"/>
      <c r="M65" s="55"/>
      <c r="N65" s="5"/>
      <c r="P65" s="13">
        <f t="shared" si="14"/>
        <v>0</v>
      </c>
      <c r="Q65" s="13">
        <f t="array" ref="Q65">(SUM($H$18:$N$18*(H65:N65&lt;&gt;""))=$P$18)*1</f>
        <v>0</v>
      </c>
      <c r="R65" s="13">
        <f t="shared" si="15"/>
        <v>0</v>
      </c>
      <c r="S65" s="13">
        <f t="shared" si="16"/>
        <v>0</v>
      </c>
      <c r="U65" s="13">
        <f t="shared" si="17"/>
        <v>0</v>
      </c>
      <c r="V65" s="13">
        <f t="shared" si="12"/>
        <v>0</v>
      </c>
      <c r="Y65" s="21"/>
    </row>
    <row r="66" spans="2:25" ht="47.25" customHeight="1" x14ac:dyDescent="0.3">
      <c r="B66" s="13">
        <f t="shared" si="13"/>
        <v>0</v>
      </c>
      <c r="C66" s="21"/>
      <c r="G66" s="28">
        <v>7</v>
      </c>
      <c r="H66" s="5"/>
      <c r="I66" s="5"/>
      <c r="J66" s="5"/>
      <c r="K66" s="68"/>
      <c r="L66" s="68"/>
      <c r="M66" s="55"/>
      <c r="N66" s="5"/>
      <c r="P66" s="13">
        <f t="shared" si="14"/>
        <v>0</v>
      </c>
      <c r="Q66" s="13">
        <f t="array" ref="Q66">(SUM($H$18:$N$18*(H66:N66&lt;&gt;""))=$P$18)*1</f>
        <v>0</v>
      </c>
      <c r="R66" s="13">
        <f t="shared" si="15"/>
        <v>0</v>
      </c>
      <c r="S66" s="13">
        <f t="shared" si="16"/>
        <v>0</v>
      </c>
      <c r="U66" s="13">
        <f t="shared" si="17"/>
        <v>0</v>
      </c>
      <c r="V66" s="13">
        <f t="shared" si="12"/>
        <v>0</v>
      </c>
      <c r="Y66" s="21"/>
    </row>
    <row r="67" spans="2:25" ht="47.25" customHeight="1" x14ac:dyDescent="0.3">
      <c r="B67" s="13">
        <f t="shared" si="13"/>
        <v>0</v>
      </c>
      <c r="C67" s="21"/>
      <c r="G67" s="28">
        <v>8</v>
      </c>
      <c r="H67" s="5"/>
      <c r="I67" s="5"/>
      <c r="J67" s="5"/>
      <c r="K67" s="68"/>
      <c r="L67" s="68"/>
      <c r="M67" s="55"/>
      <c r="N67" s="5"/>
      <c r="P67" s="13">
        <f t="shared" si="14"/>
        <v>0</v>
      </c>
      <c r="Q67" s="13">
        <f t="array" ref="Q67">(SUM($H$18:$N$18*(H67:N67&lt;&gt;""))=$P$18)*1</f>
        <v>0</v>
      </c>
      <c r="R67" s="13">
        <f t="shared" si="15"/>
        <v>0</v>
      </c>
      <c r="S67" s="13">
        <f t="shared" si="16"/>
        <v>0</v>
      </c>
      <c r="U67" s="13">
        <f t="shared" si="17"/>
        <v>0</v>
      </c>
      <c r="V67" s="13">
        <f t="shared" si="12"/>
        <v>0</v>
      </c>
      <c r="Y67" s="21"/>
    </row>
    <row r="68" spans="2:25" ht="47.25" customHeight="1" x14ac:dyDescent="0.3">
      <c r="B68" s="13">
        <f t="shared" si="13"/>
        <v>0</v>
      </c>
      <c r="C68" s="21"/>
      <c r="G68" s="28">
        <v>9</v>
      </c>
      <c r="H68" s="5"/>
      <c r="I68" s="5"/>
      <c r="J68" s="5"/>
      <c r="K68" s="68"/>
      <c r="L68" s="68"/>
      <c r="M68" s="55"/>
      <c r="N68" s="5"/>
      <c r="P68" s="13">
        <f t="shared" si="14"/>
        <v>0</v>
      </c>
      <c r="Q68" s="13">
        <f t="array" ref="Q68">(SUM($H$18:$N$18*(H68:N68&lt;&gt;""))=$P$18)*1</f>
        <v>0</v>
      </c>
      <c r="R68" s="13">
        <f t="shared" si="15"/>
        <v>0</v>
      </c>
      <c r="S68" s="13">
        <f t="shared" si="16"/>
        <v>0</v>
      </c>
      <c r="U68" s="13">
        <f t="shared" si="17"/>
        <v>0</v>
      </c>
      <c r="V68" s="13">
        <f t="shared" si="12"/>
        <v>0</v>
      </c>
      <c r="Y68" s="21"/>
    </row>
    <row r="69" spans="2:25" ht="47.25" customHeight="1" x14ac:dyDescent="0.3">
      <c r="B69" s="13">
        <f t="shared" si="13"/>
        <v>0</v>
      </c>
      <c r="C69" s="21"/>
      <c r="G69" s="28">
        <v>10</v>
      </c>
      <c r="H69" s="5"/>
      <c r="I69" s="5"/>
      <c r="J69" s="5"/>
      <c r="K69" s="68"/>
      <c r="L69" s="68"/>
      <c r="M69" s="55"/>
      <c r="N69" s="5"/>
      <c r="P69" s="13">
        <f t="shared" si="14"/>
        <v>0</v>
      </c>
      <c r="Q69" s="13">
        <f t="array" ref="Q69">(SUM($H$18:$N$18*(H69:N69&lt;&gt;""))=$P$18)*1</f>
        <v>0</v>
      </c>
      <c r="R69" s="13">
        <f t="shared" si="15"/>
        <v>0</v>
      </c>
      <c r="S69" s="13">
        <f t="shared" si="16"/>
        <v>0</v>
      </c>
      <c r="U69" s="13">
        <f t="shared" si="17"/>
        <v>0</v>
      </c>
      <c r="V69" s="13">
        <f t="shared" si="12"/>
        <v>0</v>
      </c>
      <c r="Y69" s="21"/>
    </row>
    <row r="70" spans="2:25" ht="47.25" customHeight="1" x14ac:dyDescent="0.3">
      <c r="B70" s="13">
        <f t="shared" si="13"/>
        <v>0</v>
      </c>
      <c r="C70" s="21"/>
      <c r="G70" s="28">
        <v>11</v>
      </c>
      <c r="H70" s="5"/>
      <c r="I70" s="5"/>
      <c r="J70" s="5"/>
      <c r="K70" s="68"/>
      <c r="L70" s="68"/>
      <c r="M70" s="55"/>
      <c r="N70" s="5"/>
      <c r="P70" s="13">
        <f t="shared" si="14"/>
        <v>0</v>
      </c>
      <c r="Q70" s="13">
        <f t="array" ref="Q70">(SUM($H$18:$N$18*(H70:N70&lt;&gt;""))=$P$18)*1</f>
        <v>0</v>
      </c>
      <c r="R70" s="13">
        <f t="shared" si="15"/>
        <v>0</v>
      </c>
      <c r="S70" s="13">
        <f t="shared" si="16"/>
        <v>0</v>
      </c>
      <c r="U70" s="13">
        <f t="shared" si="17"/>
        <v>0</v>
      </c>
      <c r="V70" s="13">
        <f t="shared" si="12"/>
        <v>0</v>
      </c>
      <c r="Y70" s="21"/>
    </row>
    <row r="71" spans="2:25" ht="47.25" customHeight="1" x14ac:dyDescent="0.3">
      <c r="B71" s="13">
        <f t="shared" si="13"/>
        <v>0</v>
      </c>
      <c r="C71" s="21"/>
      <c r="G71" s="28">
        <v>12</v>
      </c>
      <c r="H71" s="5"/>
      <c r="I71" s="5"/>
      <c r="J71" s="5"/>
      <c r="K71" s="68"/>
      <c r="L71" s="68"/>
      <c r="M71" s="55"/>
      <c r="N71" s="5"/>
      <c r="P71" s="13">
        <f t="shared" si="14"/>
        <v>0</v>
      </c>
      <c r="Q71" s="13">
        <f t="array" ref="Q71">(SUM($H$18:$N$18*(H71:N71&lt;&gt;""))=$P$18)*1</f>
        <v>0</v>
      </c>
      <c r="R71" s="13">
        <f t="shared" si="15"/>
        <v>0</v>
      </c>
      <c r="S71" s="13">
        <f t="shared" si="16"/>
        <v>0</v>
      </c>
      <c r="U71" s="13">
        <f t="shared" si="17"/>
        <v>0</v>
      </c>
      <c r="V71" s="13">
        <f t="shared" si="12"/>
        <v>0</v>
      </c>
      <c r="Y71" s="21"/>
    </row>
    <row r="72" spans="2:25" ht="47.25" customHeight="1" x14ac:dyDescent="0.3">
      <c r="B72" s="13">
        <f t="shared" si="13"/>
        <v>0</v>
      </c>
      <c r="C72" s="21"/>
      <c r="G72" s="28">
        <v>13</v>
      </c>
      <c r="H72" s="5"/>
      <c r="I72" s="5"/>
      <c r="J72" s="5"/>
      <c r="K72" s="68"/>
      <c r="L72" s="68"/>
      <c r="M72" s="55"/>
      <c r="N72" s="5"/>
      <c r="P72" s="13">
        <f t="shared" si="14"/>
        <v>0</v>
      </c>
      <c r="Q72" s="13">
        <f t="array" ref="Q72">(SUM($H$18:$N$18*(H72:N72&lt;&gt;""))=$P$18)*1</f>
        <v>0</v>
      </c>
      <c r="R72" s="13">
        <f t="shared" si="15"/>
        <v>0</v>
      </c>
      <c r="S72" s="13">
        <f t="shared" si="16"/>
        <v>0</v>
      </c>
      <c r="U72" s="13">
        <f t="shared" si="17"/>
        <v>0</v>
      </c>
      <c r="V72" s="13">
        <f t="shared" si="12"/>
        <v>0</v>
      </c>
      <c r="Y72" s="21"/>
    </row>
    <row r="73" spans="2:25" ht="47.25" customHeight="1" x14ac:dyDescent="0.3">
      <c r="B73" s="13">
        <f t="shared" si="13"/>
        <v>0</v>
      </c>
      <c r="C73" s="21"/>
      <c r="G73" s="28">
        <v>14</v>
      </c>
      <c r="H73" s="5"/>
      <c r="I73" s="5"/>
      <c r="J73" s="5"/>
      <c r="K73" s="68"/>
      <c r="L73" s="68"/>
      <c r="M73" s="55"/>
      <c r="N73" s="5"/>
      <c r="P73" s="13">
        <f t="shared" si="14"/>
        <v>0</v>
      </c>
      <c r="Q73" s="13">
        <f t="array" ref="Q73">(SUM($H$18:$N$18*(H73:N73&lt;&gt;""))=$P$18)*1</f>
        <v>0</v>
      </c>
      <c r="R73" s="13">
        <f t="shared" si="15"/>
        <v>0</v>
      </c>
      <c r="S73" s="13">
        <f t="shared" si="16"/>
        <v>0</v>
      </c>
      <c r="U73" s="13">
        <f t="shared" si="17"/>
        <v>0</v>
      </c>
      <c r="V73" s="13">
        <f t="shared" si="12"/>
        <v>0</v>
      </c>
      <c r="Y73" s="21"/>
    </row>
    <row r="74" spans="2:25" ht="47.25" customHeight="1" x14ac:dyDescent="0.3">
      <c r="B74" s="13">
        <f t="shared" si="13"/>
        <v>0</v>
      </c>
      <c r="C74" s="21"/>
      <c r="G74" s="28">
        <v>15</v>
      </c>
      <c r="H74" s="5"/>
      <c r="I74" s="5"/>
      <c r="J74" s="5"/>
      <c r="K74" s="68"/>
      <c r="L74" s="68"/>
      <c r="M74" s="55"/>
      <c r="N74" s="5"/>
      <c r="P74" s="13">
        <f t="shared" si="14"/>
        <v>0</v>
      </c>
      <c r="Q74" s="13">
        <f t="array" ref="Q74">(SUM($H$18:$N$18*(H74:N74&lt;&gt;""))=$P$18)*1</f>
        <v>0</v>
      </c>
      <c r="R74" s="13">
        <f t="shared" si="15"/>
        <v>0</v>
      </c>
      <c r="S74" s="13">
        <f t="shared" si="16"/>
        <v>0</v>
      </c>
      <c r="U74" s="13">
        <f t="shared" si="17"/>
        <v>0</v>
      </c>
      <c r="V74" s="13">
        <f t="shared" si="12"/>
        <v>0</v>
      </c>
      <c r="Y74" s="21"/>
    </row>
    <row r="75" spans="2:25" ht="47.25" customHeight="1" x14ac:dyDescent="0.3">
      <c r="B75" s="13">
        <f t="shared" si="13"/>
        <v>0</v>
      </c>
      <c r="C75" s="21"/>
      <c r="G75" s="28">
        <v>16</v>
      </c>
      <c r="H75" s="5"/>
      <c r="I75" s="5"/>
      <c r="J75" s="5"/>
      <c r="K75" s="68"/>
      <c r="L75" s="68"/>
      <c r="M75" s="55"/>
      <c r="N75" s="5"/>
      <c r="P75" s="13">
        <f t="shared" si="14"/>
        <v>0</v>
      </c>
      <c r="Q75" s="13">
        <f t="array" ref="Q75">(SUM($H$18:$N$18*(H75:N75&lt;&gt;""))=$P$18)*1</f>
        <v>0</v>
      </c>
      <c r="R75" s="13">
        <f t="shared" si="15"/>
        <v>0</v>
      </c>
      <c r="S75" s="13">
        <f t="shared" si="16"/>
        <v>0</v>
      </c>
      <c r="U75" s="13">
        <f t="shared" si="17"/>
        <v>0</v>
      </c>
      <c r="V75" s="13">
        <f t="shared" si="12"/>
        <v>0</v>
      </c>
      <c r="Y75" s="21"/>
    </row>
    <row r="76" spans="2:25" ht="47.25" customHeight="1" x14ac:dyDescent="0.3">
      <c r="B76" s="13">
        <f t="shared" si="13"/>
        <v>0</v>
      </c>
      <c r="C76" s="21"/>
      <c r="G76" s="28">
        <v>17</v>
      </c>
      <c r="H76" s="5"/>
      <c r="I76" s="5"/>
      <c r="J76" s="5"/>
      <c r="K76" s="68"/>
      <c r="L76" s="68"/>
      <c r="M76" s="55"/>
      <c r="N76" s="5"/>
      <c r="P76" s="13">
        <f t="shared" si="14"/>
        <v>0</v>
      </c>
      <c r="Q76" s="13">
        <f t="array" ref="Q76">(SUM($H$18:$N$18*(H76:N76&lt;&gt;""))=$P$18)*1</f>
        <v>0</v>
      </c>
      <c r="R76" s="13">
        <f t="shared" si="15"/>
        <v>0</v>
      </c>
      <c r="S76" s="13">
        <f t="shared" si="16"/>
        <v>0</v>
      </c>
      <c r="U76" s="13">
        <f t="shared" si="17"/>
        <v>0</v>
      </c>
      <c r="V76" s="13">
        <f t="shared" si="12"/>
        <v>0</v>
      </c>
      <c r="Y76" s="21"/>
    </row>
    <row r="77" spans="2:25" ht="47.25" customHeight="1" x14ac:dyDescent="0.3">
      <c r="B77" s="13">
        <f t="shared" si="13"/>
        <v>0</v>
      </c>
      <c r="C77" s="21"/>
      <c r="G77" s="28">
        <v>18</v>
      </c>
      <c r="H77" s="5"/>
      <c r="I77" s="5"/>
      <c r="J77" s="5"/>
      <c r="K77" s="68"/>
      <c r="L77" s="68"/>
      <c r="M77" s="55"/>
      <c r="N77" s="5"/>
      <c r="P77" s="13">
        <f t="shared" si="14"/>
        <v>0</v>
      </c>
      <c r="Q77" s="13">
        <f t="array" ref="Q77">(SUM($H$18:$N$18*(H77:N77&lt;&gt;""))=$P$18)*1</f>
        <v>0</v>
      </c>
      <c r="R77" s="13">
        <f t="shared" si="15"/>
        <v>0</v>
      </c>
      <c r="S77" s="13">
        <f t="shared" si="16"/>
        <v>0</v>
      </c>
      <c r="U77" s="13">
        <f t="shared" si="17"/>
        <v>0</v>
      </c>
      <c r="V77" s="13">
        <f t="shared" si="12"/>
        <v>0</v>
      </c>
      <c r="Y77" s="21"/>
    </row>
    <row r="78" spans="2:25" ht="47.25" customHeight="1" x14ac:dyDescent="0.3">
      <c r="B78" s="13">
        <f t="shared" si="13"/>
        <v>0</v>
      </c>
      <c r="C78" s="21"/>
      <c r="G78" s="28">
        <v>19</v>
      </c>
      <c r="H78" s="5"/>
      <c r="I78" s="5"/>
      <c r="J78" s="5"/>
      <c r="K78" s="68"/>
      <c r="L78" s="68"/>
      <c r="M78" s="55"/>
      <c r="N78" s="5"/>
      <c r="P78" s="13">
        <f t="shared" si="14"/>
        <v>0</v>
      </c>
      <c r="Q78" s="13">
        <f t="array" ref="Q78">(SUM($H$18:$N$18*(H78:N78&lt;&gt;""))=$P$18)*1</f>
        <v>0</v>
      </c>
      <c r="R78" s="13">
        <f t="shared" si="15"/>
        <v>0</v>
      </c>
      <c r="S78" s="13">
        <f t="shared" si="16"/>
        <v>0</v>
      </c>
      <c r="U78" s="13">
        <f t="shared" si="17"/>
        <v>0</v>
      </c>
      <c r="V78" s="13">
        <f t="shared" si="12"/>
        <v>0</v>
      </c>
      <c r="Y78" s="21"/>
    </row>
    <row r="79" spans="2:25" ht="47.25" customHeight="1" x14ac:dyDescent="0.3">
      <c r="B79" s="13">
        <f t="shared" si="13"/>
        <v>0</v>
      </c>
      <c r="C79" s="21"/>
      <c r="G79" s="28">
        <v>20</v>
      </c>
      <c r="H79" s="5"/>
      <c r="I79" s="5"/>
      <c r="J79" s="5"/>
      <c r="K79" s="68"/>
      <c r="L79" s="68"/>
      <c r="M79" s="55"/>
      <c r="N79" s="5"/>
      <c r="P79" s="13">
        <f t="shared" si="14"/>
        <v>0</v>
      </c>
      <c r="Q79" s="13">
        <f t="array" ref="Q79">(SUM($H$18:$N$18*(H79:N79&lt;&gt;""))=$P$18)*1</f>
        <v>0</v>
      </c>
      <c r="R79" s="13">
        <f t="shared" si="15"/>
        <v>0</v>
      </c>
      <c r="S79" s="13">
        <f t="shared" si="16"/>
        <v>0</v>
      </c>
      <c r="U79" s="13">
        <f t="shared" si="17"/>
        <v>0</v>
      </c>
      <c r="V79" s="13">
        <f t="shared" si="12"/>
        <v>0</v>
      </c>
      <c r="Y79" s="21"/>
    </row>
    <row r="80" spans="2:25" ht="9.9" customHeight="1" x14ac:dyDescent="0.3">
      <c r="B80" s="13"/>
      <c r="C80" s="21"/>
      <c r="Y80" s="21"/>
    </row>
    <row r="81" spans="1:25" ht="30" customHeight="1" x14ac:dyDescent="0.3">
      <c r="B81" s="13"/>
      <c r="C81" s="21"/>
      <c r="I81" s="39" t="s">
        <v>160</v>
      </c>
      <c r="J81" s="39"/>
      <c r="K81" s="1">
        <f>SUM(K60:K79)</f>
        <v>0</v>
      </c>
      <c r="L81" s="1">
        <f>SUM(L60:L79)</f>
        <v>0</v>
      </c>
      <c r="M81" s="110"/>
      <c r="Y81" s="21"/>
    </row>
    <row r="82" spans="1:25" ht="9.9" customHeight="1" thickBot="1" x14ac:dyDescent="0.35">
      <c r="C82" s="21"/>
      <c r="E82" s="7"/>
      <c r="F82" s="7"/>
      <c r="G82" s="7"/>
      <c r="H82" s="7"/>
      <c r="I82" s="7"/>
      <c r="J82" s="7"/>
      <c r="K82" s="7"/>
      <c r="L82" s="7"/>
      <c r="M82" s="7"/>
      <c r="N82" s="7"/>
      <c r="O82" s="7"/>
      <c r="P82" s="7"/>
      <c r="Q82" s="7"/>
      <c r="R82" s="7"/>
      <c r="S82" s="7"/>
      <c r="T82" s="7"/>
      <c r="U82" s="7"/>
      <c r="V82" s="7"/>
      <c r="W82" s="7"/>
      <c r="Y82" s="21"/>
    </row>
    <row r="83" spans="1:25" ht="9.9" customHeight="1" x14ac:dyDescent="0.3">
      <c r="C83" s="21"/>
      <c r="D83" s="45"/>
      <c r="X83" s="45"/>
      <c r="Y83" s="21"/>
    </row>
    <row r="84" spans="1:25" ht="9.9" customHeight="1" x14ac:dyDescent="0.3">
      <c r="C84" s="21"/>
      <c r="D84" s="21"/>
      <c r="E84" s="21"/>
      <c r="F84" s="21"/>
      <c r="G84" s="21"/>
      <c r="H84" s="21"/>
      <c r="I84" s="21"/>
      <c r="J84" s="21"/>
      <c r="K84" s="21"/>
      <c r="L84" s="21"/>
      <c r="M84" s="21"/>
      <c r="N84" s="21"/>
      <c r="O84" s="21"/>
      <c r="P84" s="21"/>
      <c r="Q84" s="21"/>
      <c r="R84" s="21"/>
      <c r="S84" s="21"/>
      <c r="T84" s="21"/>
      <c r="U84" s="21"/>
      <c r="V84" s="21"/>
      <c r="W84" s="21"/>
      <c r="X84" s="21"/>
      <c r="Y84" s="21"/>
    </row>
    <row r="85" spans="1:25" ht="15" hidden="1" customHeight="1" x14ac:dyDescent="0.3">
      <c r="A85" s="9" t="s">
        <v>34</v>
      </c>
    </row>
    <row r="86" spans="1:25" ht="13.8" hidden="1" x14ac:dyDescent="0.3"/>
    <row r="87" spans="1:25" ht="13.8" hidden="1" x14ac:dyDescent="0.3"/>
    <row r="88" spans="1:25" ht="13.8" hidden="1" x14ac:dyDescent="0.3"/>
    <row r="89" spans="1:25" ht="13.8" hidden="1" x14ac:dyDescent="0.3"/>
    <row r="90" spans="1:25" ht="13.8" hidden="1" x14ac:dyDescent="0.3"/>
    <row r="91" spans="1:25" ht="13.8" hidden="1" x14ac:dyDescent="0.3"/>
    <row r="92" spans="1:25" ht="13.8" hidden="1" x14ac:dyDescent="0.3"/>
    <row r="93" spans="1:25" ht="13.8" hidden="1" x14ac:dyDescent="0.3"/>
    <row r="94" spans="1:25" ht="13.8" hidden="1" x14ac:dyDescent="0.3"/>
    <row r="95" spans="1:25" ht="13.8" hidden="1" x14ac:dyDescent="0.3"/>
    <row r="96" spans="1:25"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2.75" hidden="1" customHeight="1" x14ac:dyDescent="0.3"/>
    <row r="197" ht="12.75" hidden="1" customHeight="1" x14ac:dyDescent="0.3"/>
  </sheetData>
  <mergeCells count="1">
    <mergeCell ref="K16:L16"/>
  </mergeCells>
  <phoneticPr fontId="10" type="noConversion"/>
  <conditionalFormatting sqref="H17:N17">
    <cfRule type="expression" dxfId="19" priority="4" stopIfTrue="1">
      <formula>H18=1</formula>
    </cfRule>
  </conditionalFormatting>
  <conditionalFormatting sqref="G23:G56 G60:G79">
    <cfRule type="expression" dxfId="18" priority="5" stopIfTrue="1">
      <formula>B23=1</formula>
    </cfRule>
    <cfRule type="expression" dxfId="17" priority="6" stopIfTrue="1">
      <formula>B23=2</formula>
    </cfRule>
    <cfRule type="expression" dxfId="16" priority="7" stopIfTrue="1">
      <formula>B23=3</formula>
    </cfRule>
  </conditionalFormatting>
  <conditionalFormatting sqref="G80:G81">
    <cfRule type="expression" dxfId="15" priority="1" stopIfTrue="1">
      <formula>B80=1</formula>
    </cfRule>
    <cfRule type="expression" dxfId="14" priority="2" stopIfTrue="1">
      <formula>B80=2</formula>
    </cfRule>
    <cfRule type="expression" dxfId="13" priority="3" stopIfTrue="1">
      <formula>B80=3</formula>
    </cfRule>
  </conditionalFormatting>
  <dataValidations disablePrompts="1" count="1">
    <dataValidation type="list" allowBlank="1" showInputMessage="1" showErrorMessage="1" sqref="J23:J52 J60:J79">
      <formula1>"Yes, No"</formula1>
    </dataValidation>
  </dataValidations>
  <hyperlinks>
    <hyperlink ref="G8" location="HOME!A1" display="HOME"/>
  </hyperlinks>
  <pageMargins left="0.27559055118110237" right="0.27559055118110237" top="0.39370078740157483" bottom="0.39370078740157483" header="0.19685039370078741" footer="0.19685039370078741"/>
  <pageSetup paperSize="9" scale="43" fitToHeight="2" orientation="landscape" r:id="rId1"/>
  <headerFooter alignWithMargins="0">
    <oddHeader>&amp;C[ PROTECTIVE MARKING TO BE CONFIRMED]</oddHeader>
    <oddFooter>&amp;L&amp;D at &amp;T&amp;C&amp;P of &amp;N&amp;R&amp;F  &amp;A</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indexed="46"/>
    <pageSetUpPr fitToPage="1"/>
  </sheetPr>
  <dimension ref="A1:AY258"/>
  <sheetViews>
    <sheetView showGridLines="0" zoomScale="75" workbookViewId="0">
      <pane ySplit="24" topLeftCell="A25" activePane="bottomLeft" state="frozen"/>
      <selection pane="bottomLeft" activeCell="C15" sqref="C15"/>
    </sheetView>
  </sheetViews>
  <sheetFormatPr defaultColWidth="0" defaultRowHeight="0" customHeight="1" zeroHeight="1" x14ac:dyDescent="0.3"/>
  <cols>
    <col min="1" max="1" width="8.6640625" hidden="1" customWidth="1"/>
    <col min="2" max="2" width="3.6640625" hidden="1" customWidth="1"/>
    <col min="3" max="5" width="2.6640625" customWidth="1"/>
    <col min="6" max="6" width="3.6640625" customWidth="1"/>
    <col min="7" max="7" width="10.6640625" customWidth="1"/>
    <col min="8" max="8" width="16.6640625" customWidth="1"/>
    <col min="9" max="38" width="8.6640625" customWidth="1"/>
    <col min="39" max="39" width="2.6640625" customWidth="1"/>
    <col min="40" max="43" width="12.6640625" hidden="1" customWidth="1"/>
    <col min="44" max="44" width="3.6640625" hidden="1" customWidth="1"/>
    <col min="45" max="47" width="12.6640625" hidden="1" customWidth="1"/>
    <col min="48" max="50" width="2.6640625" customWidth="1"/>
    <col min="51" max="51" width="3.6640625" hidden="1" customWidth="1"/>
  </cols>
  <sheetData>
    <row r="1" spans="1:51" ht="15" hidden="1" customHeight="1" x14ac:dyDescent="0.3">
      <c r="A1" s="9" t="str">
        <f ca="1">IF(VLOOKUP($B$2,Sheet_Table,Sheet_Visibility_ColX,FALSE),"S","H")</f>
        <v>S</v>
      </c>
      <c r="C1" s="21"/>
      <c r="AN1" s="9" t="s">
        <v>34</v>
      </c>
      <c r="AO1" s="9" t="s">
        <v>34</v>
      </c>
      <c r="AP1" s="9" t="s">
        <v>34</v>
      </c>
      <c r="AQ1" s="9" t="s">
        <v>34</v>
      </c>
      <c r="AR1" s="9" t="s">
        <v>34</v>
      </c>
      <c r="AS1" s="9" t="s">
        <v>34</v>
      </c>
      <c r="AT1" s="9" t="s">
        <v>34</v>
      </c>
      <c r="AU1" s="9" t="s">
        <v>34</v>
      </c>
      <c r="AX1" s="21"/>
      <c r="AY1" s="9" t="s">
        <v>34</v>
      </c>
    </row>
    <row r="2" spans="1:51" ht="20.100000000000001" hidden="1" customHeight="1" x14ac:dyDescent="0.3">
      <c r="B2" s="19" t="str">
        <f ca="1">MID(CELL("filename",A1),1+FIND("]",CELL("filename",A1)),50)</f>
        <v>13_Payments</v>
      </c>
      <c r="C2" s="21"/>
      <c r="AN2" s="13">
        <f>SUM(AN25:AN124)+AN128</f>
        <v>1</v>
      </c>
      <c r="AO2" s="13">
        <f>SUM(AO25:AO124)+AO128</f>
        <v>0</v>
      </c>
      <c r="AP2" s="13">
        <f>SUM(AP25:AP124)+AP128</f>
        <v>0</v>
      </c>
      <c r="AX2" s="21"/>
    </row>
    <row r="3" spans="1:51"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row>
    <row r="4" spans="1:51"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X4" s="21"/>
    </row>
    <row r="5" spans="1:51" ht="9.9" customHeight="1" x14ac:dyDescent="0.3">
      <c r="A5" s="45"/>
      <c r="B5" s="45"/>
      <c r="C5" s="46"/>
      <c r="D5" s="45"/>
      <c r="AW5" s="45"/>
      <c r="AX5" s="46"/>
    </row>
    <row r="6" spans="1:51" ht="30" customHeight="1" x14ac:dyDescent="0.3">
      <c r="C6" s="21"/>
      <c r="E6" s="48" t="str">
        <f>UPPER(Sys_SSPR_Logo)</f>
        <v>SINGLE SOURCE PROCUREMENT FRAMEWORK</v>
      </c>
      <c r="F6" s="42"/>
      <c r="G6" s="43"/>
      <c r="H6" s="43"/>
      <c r="I6" s="43"/>
      <c r="J6" s="43"/>
      <c r="K6" s="43"/>
      <c r="L6" s="43"/>
      <c r="M6" s="43"/>
      <c r="N6" s="43"/>
      <c r="O6" s="43"/>
      <c r="P6" s="43"/>
      <c r="Q6" s="43"/>
      <c r="R6" s="43"/>
      <c r="S6" s="43"/>
      <c r="T6" s="43"/>
      <c r="U6" s="43"/>
      <c r="V6" s="43"/>
      <c r="W6" s="43"/>
      <c r="X6" s="43"/>
      <c r="Y6" s="43"/>
      <c r="AA6" s="43"/>
      <c r="AB6" s="43"/>
      <c r="AC6" s="43"/>
      <c r="AD6" s="43"/>
      <c r="AE6" s="43"/>
      <c r="AF6" s="43"/>
      <c r="AG6" s="43"/>
      <c r="AH6" s="43"/>
      <c r="AJ6" s="43"/>
      <c r="AK6" s="43"/>
      <c r="AM6" s="104" t="str">
        <f>Sys_ReportingEntityAsTitle</f>
        <v>Contract: {{title}}</v>
      </c>
      <c r="AN6" s="43"/>
      <c r="AO6" s="43"/>
      <c r="AP6" s="43"/>
      <c r="AQ6" s="43"/>
      <c r="AR6" s="43"/>
      <c r="AS6" s="43"/>
      <c r="AT6" s="43"/>
      <c r="AU6" s="43"/>
      <c r="AV6" s="43"/>
      <c r="AX6" s="21"/>
    </row>
    <row r="7" spans="1:51" ht="30" customHeight="1" x14ac:dyDescent="0.3">
      <c r="C7" s="21"/>
      <c r="F7" s="48" t="str">
        <f>View_1_SelectedCaption</f>
        <v>VIEW ALL WORKSHEETS</v>
      </c>
      <c r="G7" s="43"/>
      <c r="H7" s="43"/>
      <c r="I7" s="43"/>
      <c r="J7" s="43"/>
      <c r="K7" s="43"/>
      <c r="L7" s="43"/>
      <c r="M7" s="43"/>
      <c r="N7" s="43"/>
      <c r="O7" s="43"/>
      <c r="P7" s="43"/>
      <c r="Q7" s="43"/>
      <c r="R7" s="43"/>
      <c r="S7" s="43"/>
      <c r="T7" s="43"/>
      <c r="U7" s="43"/>
      <c r="V7" s="43"/>
      <c r="W7" s="43"/>
      <c r="X7" s="43"/>
      <c r="Y7" s="43"/>
      <c r="AA7" s="43"/>
      <c r="AB7" s="43"/>
      <c r="AC7" s="43"/>
      <c r="AD7" s="43"/>
      <c r="AE7" s="43"/>
      <c r="AF7" s="43"/>
      <c r="AG7" s="43"/>
      <c r="AH7" s="43"/>
      <c r="AJ7" s="43"/>
      <c r="AK7" s="43"/>
      <c r="AN7" s="43"/>
      <c r="AO7" s="43"/>
      <c r="AP7" s="43"/>
      <c r="AQ7" s="43"/>
      <c r="AR7" s="43"/>
      <c r="AS7" s="43"/>
      <c r="AT7" s="43"/>
      <c r="AU7" s="43"/>
      <c r="AV7" s="43"/>
      <c r="AX7" s="21"/>
    </row>
    <row r="8" spans="1:51" ht="24.9" customHeight="1" x14ac:dyDescent="0.3">
      <c r="C8" s="21"/>
      <c r="G8" s="17" t="s">
        <v>6</v>
      </c>
      <c r="AX8" s="21"/>
    </row>
    <row r="9" spans="1:51" ht="24.9" customHeight="1" x14ac:dyDescent="0.3">
      <c r="C9" s="21"/>
      <c r="G9" s="18" t="str">
        <f ca="1">VLOOKUP($B$2,Sheet_Table,Sheet_Caption_ColX,FALSE)</f>
        <v>13 - Payments Analysis</v>
      </c>
      <c r="AX9" s="21"/>
    </row>
    <row r="10" spans="1:51" ht="9.9" customHeight="1" x14ac:dyDescent="0.3">
      <c r="C10" s="21"/>
      <c r="AX10" s="21"/>
    </row>
    <row r="11" spans="1:51" ht="9.9" hidden="1" customHeight="1" x14ac:dyDescent="0.3">
      <c r="A11" s="9" t="s">
        <v>34</v>
      </c>
      <c r="C11" s="21"/>
      <c r="AX11" s="21"/>
    </row>
    <row r="12" spans="1:51" ht="20.100000000000001" customHeight="1" x14ac:dyDescent="0.3">
      <c r="C12" s="21"/>
      <c r="G12" s="154" t="s">
        <v>202</v>
      </c>
      <c r="H12" s="136" t="s">
        <v>2</v>
      </c>
      <c r="AX12" s="21"/>
    </row>
    <row r="13" spans="1:51" ht="9.9" hidden="1" customHeight="1" x14ac:dyDescent="0.3">
      <c r="A13" s="9" t="s">
        <v>34</v>
      </c>
      <c r="C13" s="21"/>
      <c r="AX13" s="21"/>
    </row>
    <row r="14" spans="1:51" ht="9.9" customHeight="1" x14ac:dyDescent="0.3">
      <c r="C14" s="21"/>
      <c r="AX14" s="21"/>
    </row>
    <row r="15" spans="1:51" ht="20.100000000000001" customHeight="1" x14ac:dyDescent="0.3">
      <c r="C15" s="21"/>
      <c r="G15" s="110" t="s">
        <v>621</v>
      </c>
      <c r="AX15" s="21"/>
    </row>
    <row r="16" spans="1:51" ht="9.9" customHeight="1" thickBot="1" x14ac:dyDescent="0.35">
      <c r="C16" s="21"/>
      <c r="AX16" s="21"/>
    </row>
    <row r="17" spans="1:50" ht="24.9" customHeight="1" thickBot="1" x14ac:dyDescent="0.35">
      <c r="C17" s="21"/>
      <c r="F17" s="6" t="s">
        <v>349</v>
      </c>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X17" s="21"/>
    </row>
    <row r="18" spans="1:50" ht="9.9" customHeight="1" x14ac:dyDescent="0.3">
      <c r="C18" s="21"/>
      <c r="AX18" s="21"/>
    </row>
    <row r="19" spans="1:50" ht="30" customHeight="1" x14ac:dyDescent="0.3">
      <c r="C19" s="21"/>
      <c r="G19" s="3" t="s">
        <v>11</v>
      </c>
      <c r="H19" s="3" t="s">
        <v>343</v>
      </c>
      <c r="I19" s="376" t="s">
        <v>344</v>
      </c>
      <c r="J19" s="377"/>
      <c r="K19" s="376" t="s">
        <v>304</v>
      </c>
      <c r="L19" s="377"/>
      <c r="M19" s="376" t="s">
        <v>435</v>
      </c>
      <c r="N19" s="377"/>
      <c r="O19" s="348" t="s">
        <v>55</v>
      </c>
      <c r="P19" s="348"/>
      <c r="Q19" s="348"/>
      <c r="R19" s="348"/>
      <c r="S19" s="348"/>
      <c r="T19" s="348"/>
      <c r="U19" s="348"/>
      <c r="V19" s="348"/>
      <c r="W19" s="348"/>
      <c r="X19" s="348"/>
      <c r="Y19" s="348"/>
      <c r="AN19" s="3" t="s">
        <v>23</v>
      </c>
      <c r="AO19" s="3" t="s">
        <v>24</v>
      </c>
      <c r="AP19" s="3" t="s">
        <v>32</v>
      </c>
      <c r="AQ19" s="3" t="s">
        <v>160</v>
      </c>
      <c r="AS19" s="3" t="s">
        <v>347</v>
      </c>
      <c r="AT19" s="3" t="s">
        <v>348</v>
      </c>
      <c r="AU19" s="3" t="s">
        <v>290</v>
      </c>
      <c r="AX19" s="21"/>
    </row>
    <row r="20" spans="1:50" ht="5.0999999999999996" customHeight="1" x14ac:dyDescent="0.3">
      <c r="C20" s="21"/>
      <c r="AN20" s="3"/>
      <c r="AO20" s="3"/>
      <c r="AP20" s="3"/>
      <c r="AQ20" s="3"/>
      <c r="AS20" s="3"/>
      <c r="AT20" s="3"/>
      <c r="AU20" s="3"/>
      <c r="AX20" s="21"/>
    </row>
    <row r="21" spans="1:50" ht="20.100000000000001" customHeight="1" x14ac:dyDescent="0.3">
      <c r="C21" s="21"/>
      <c r="H21" s="344" t="str">
        <f>"Please include all payments which exceed both £"&amp;Payments_ThreshABSO&amp;"k or "&amp;TEXT(Payments_ThreshPerc,"0%")&amp;" of QDC Value"</f>
        <v>Please include all payments which exceed both £100k or 1% of QDC Value</v>
      </c>
      <c r="I21" s="345"/>
      <c r="J21" s="345"/>
      <c r="K21" s="345"/>
      <c r="L21" s="345"/>
      <c r="M21" s="345"/>
      <c r="N21" s="345"/>
      <c r="O21" s="345"/>
      <c r="P21" s="345"/>
      <c r="Q21" s="345"/>
      <c r="R21" s="345"/>
      <c r="S21" s="345"/>
      <c r="T21" s="345"/>
      <c r="U21" s="345"/>
      <c r="V21" s="345"/>
      <c r="W21" s="345"/>
      <c r="X21" s="345"/>
      <c r="Y21" s="346"/>
      <c r="AN21" s="3"/>
      <c r="AO21" s="3"/>
      <c r="AP21" s="3"/>
      <c r="AQ21" s="3"/>
      <c r="AS21" s="3"/>
      <c r="AT21" s="3"/>
      <c r="AU21" s="3"/>
      <c r="AX21" s="21"/>
    </row>
    <row r="22" spans="1:50" ht="20.100000000000001" customHeight="1" x14ac:dyDescent="0.3">
      <c r="C22" s="21"/>
      <c r="H22" s="27" t="s">
        <v>31</v>
      </c>
      <c r="I22" s="332" t="s">
        <v>31</v>
      </c>
      <c r="J22" s="333"/>
      <c r="K22" s="332" t="s">
        <v>345</v>
      </c>
      <c r="L22" s="333"/>
      <c r="M22" s="332" t="s">
        <v>346</v>
      </c>
      <c r="N22" s="333"/>
      <c r="O22" s="327" t="s">
        <v>321</v>
      </c>
      <c r="P22" s="327"/>
      <c r="Q22" s="327"/>
      <c r="R22" s="327"/>
      <c r="S22" s="327"/>
      <c r="T22" s="327"/>
      <c r="U22" s="327"/>
      <c r="V22" s="327"/>
      <c r="W22" s="327"/>
      <c r="X22" s="327"/>
      <c r="Y22" s="327"/>
      <c r="AX22" s="21"/>
    </row>
    <row r="23" spans="1:50" ht="20.100000000000001" hidden="1" customHeight="1" x14ac:dyDescent="0.3">
      <c r="A23" s="9" t="s">
        <v>34</v>
      </c>
      <c r="C23" s="21"/>
      <c r="H23" s="12">
        <v>1</v>
      </c>
      <c r="I23" s="369">
        <v>1</v>
      </c>
      <c r="J23" s="370"/>
      <c r="K23" s="369">
        <v>1</v>
      </c>
      <c r="L23" s="370"/>
      <c r="M23" s="369">
        <v>1</v>
      </c>
      <c r="N23" s="370"/>
      <c r="O23" s="369">
        <v>0</v>
      </c>
      <c r="P23" s="381"/>
      <c r="Q23" s="381"/>
      <c r="R23" s="381"/>
      <c r="S23" s="381"/>
      <c r="T23" s="381"/>
      <c r="U23" s="381"/>
      <c r="V23" s="381"/>
      <c r="W23" s="381"/>
      <c r="X23" s="381"/>
      <c r="Y23" s="370"/>
      <c r="AN23" s="13">
        <f>SUM(H23:Y23)</f>
        <v>4</v>
      </c>
      <c r="AX23" s="21"/>
    </row>
    <row r="24" spans="1:50" ht="9.9" customHeight="1" x14ac:dyDescent="0.3">
      <c r="C24" s="21"/>
      <c r="AX24" s="21"/>
    </row>
    <row r="25" spans="1:50" ht="20.100000000000001" customHeight="1" x14ac:dyDescent="0.3">
      <c r="B25" s="13">
        <f>IF(ISERROR(AQ25),3,MIN(3,AQ25))</f>
        <v>0</v>
      </c>
      <c r="C25" s="21"/>
      <c r="G25" s="28">
        <v>1</v>
      </c>
      <c r="H25" s="118"/>
      <c r="I25" s="365"/>
      <c r="J25" s="366"/>
      <c r="K25" s="326"/>
      <c r="L25" s="326"/>
      <c r="M25" s="367"/>
      <c r="N25" s="368"/>
      <c r="O25" s="339"/>
      <c r="P25" s="371"/>
      <c r="Q25" s="371"/>
      <c r="R25" s="371"/>
      <c r="S25" s="371"/>
      <c r="T25" s="371"/>
      <c r="U25" s="371"/>
      <c r="V25" s="371"/>
      <c r="W25" s="371"/>
      <c r="X25" s="371"/>
      <c r="Y25" s="372"/>
      <c r="AN25" s="13">
        <f t="shared" ref="AN25:AN43" si="0">(COUNTA(H25:Y25)&gt;0)*1</f>
        <v>0</v>
      </c>
      <c r="AO25" s="13">
        <f t="array" ref="AO25">(SUM($H$23:$Y$23*(H25:Y25&lt;&gt;""))=$AN$23)*1</f>
        <v>0</v>
      </c>
      <c r="AP25" s="13">
        <f>MAX(AS25:AU25)*10</f>
        <v>0</v>
      </c>
      <c r="AQ25" s="119">
        <f t="shared" ref="AQ25:AQ43" si="1">SUM(AN25:AP25)</f>
        <v>0</v>
      </c>
      <c r="AS25" s="13">
        <f t="shared" ref="AS25:AS43" si="2">IF(H25&lt;&gt;"",IF(ISNUMBER(H25),IF(H25&gt;=Sys_SSPR_commenceDate,0,1),1),0)</f>
        <v>0</v>
      </c>
      <c r="AT25" s="13">
        <f t="shared" ref="AT25:AT43" si="3">IF(I25&lt;&gt;"",IF(ISNUMBER(I25),IF(I25&gt;=Sys_SSPR_commenceDate,0,1),1),0)</f>
        <v>0</v>
      </c>
      <c r="AU25" s="13">
        <f t="shared" ref="AU25:AU43" si="4">IF(M25&lt;&gt;"",IF(ISNUMBER(M25),IF(M25&gt;0,0,1),1),0)</f>
        <v>0</v>
      </c>
      <c r="AX25" s="21"/>
    </row>
    <row r="26" spans="1:50" ht="20.100000000000001" customHeight="1" x14ac:dyDescent="0.3">
      <c r="A26" s="9" t="str">
        <f t="shared" ref="A26:A57" si="5">IF(OR(Rows_Switch="All",COUNTA(H26:Y26)&gt;0),"","H")</f>
        <v/>
      </c>
      <c r="B26" s="13">
        <f t="shared" ref="B26:B124" si="6">IF(ISERROR(AQ26),3,MIN(3,AQ26))</f>
        <v>0</v>
      </c>
      <c r="C26" s="21"/>
      <c r="G26" s="28">
        <v>2</v>
      </c>
      <c r="H26" s="181"/>
      <c r="I26" s="365"/>
      <c r="J26" s="366"/>
      <c r="K26" s="326"/>
      <c r="L26" s="326"/>
      <c r="M26" s="367"/>
      <c r="N26" s="368"/>
      <c r="O26" s="339"/>
      <c r="P26" s="371"/>
      <c r="Q26" s="371"/>
      <c r="R26" s="371"/>
      <c r="S26" s="371"/>
      <c r="T26" s="371"/>
      <c r="U26" s="371"/>
      <c r="V26" s="371"/>
      <c r="W26" s="371"/>
      <c r="X26" s="371"/>
      <c r="Y26" s="372"/>
      <c r="AN26" s="13">
        <f t="shared" si="0"/>
        <v>0</v>
      </c>
      <c r="AO26" s="13">
        <f t="array" ref="AO26">(SUM($H$23:$Y$23*(H26:Y26&lt;&gt;""))=$AN$23)*1</f>
        <v>0</v>
      </c>
      <c r="AP26" s="13">
        <f t="shared" ref="AP26:AP89" si="7">MAX(AS26:AU26)*10</f>
        <v>0</v>
      </c>
      <c r="AQ26" s="119">
        <f t="shared" si="1"/>
        <v>0</v>
      </c>
      <c r="AS26" s="13">
        <f t="shared" si="2"/>
        <v>0</v>
      </c>
      <c r="AT26" s="13">
        <f t="shared" si="3"/>
        <v>0</v>
      </c>
      <c r="AU26" s="13">
        <f t="shared" si="4"/>
        <v>0</v>
      </c>
      <c r="AX26" s="21"/>
    </row>
    <row r="27" spans="1:50" ht="20.100000000000001" customHeight="1" x14ac:dyDescent="0.3">
      <c r="A27" s="9" t="str">
        <f t="shared" si="5"/>
        <v/>
      </c>
      <c r="B27" s="13">
        <f t="shared" si="6"/>
        <v>0</v>
      </c>
      <c r="C27" s="21"/>
      <c r="G27" s="28">
        <v>3</v>
      </c>
      <c r="H27" s="181"/>
      <c r="I27" s="365"/>
      <c r="J27" s="366"/>
      <c r="K27" s="326"/>
      <c r="L27" s="326"/>
      <c r="M27" s="367"/>
      <c r="N27" s="368"/>
      <c r="O27" s="339"/>
      <c r="P27" s="371"/>
      <c r="Q27" s="371"/>
      <c r="R27" s="371"/>
      <c r="S27" s="371"/>
      <c r="T27" s="371"/>
      <c r="U27" s="371"/>
      <c r="V27" s="371"/>
      <c r="W27" s="371"/>
      <c r="X27" s="371"/>
      <c r="Y27" s="372"/>
      <c r="AN27" s="13">
        <f t="shared" si="0"/>
        <v>0</v>
      </c>
      <c r="AO27" s="13">
        <f t="array" ref="AO27">(SUM($H$23:$Y$23*(H27:Y27&lt;&gt;""))=$AN$23)*1</f>
        <v>0</v>
      </c>
      <c r="AP27" s="13">
        <f t="shared" si="7"/>
        <v>0</v>
      </c>
      <c r="AQ27" s="119">
        <f t="shared" si="1"/>
        <v>0</v>
      </c>
      <c r="AS27" s="13">
        <f t="shared" si="2"/>
        <v>0</v>
      </c>
      <c r="AT27" s="13">
        <f t="shared" si="3"/>
        <v>0</v>
      </c>
      <c r="AU27" s="13">
        <f t="shared" si="4"/>
        <v>0</v>
      </c>
      <c r="AX27" s="21"/>
    </row>
    <row r="28" spans="1:50" ht="20.100000000000001" customHeight="1" x14ac:dyDescent="0.3">
      <c r="A28" s="9" t="str">
        <f t="shared" si="5"/>
        <v/>
      </c>
      <c r="B28" s="13">
        <f t="shared" si="6"/>
        <v>0</v>
      </c>
      <c r="C28" s="21"/>
      <c r="G28" s="28">
        <v>4</v>
      </c>
      <c r="H28" s="181"/>
      <c r="I28" s="365"/>
      <c r="J28" s="366"/>
      <c r="K28" s="326"/>
      <c r="L28" s="326"/>
      <c r="M28" s="367"/>
      <c r="N28" s="368"/>
      <c r="O28" s="339"/>
      <c r="P28" s="371"/>
      <c r="Q28" s="371"/>
      <c r="R28" s="371"/>
      <c r="S28" s="371"/>
      <c r="T28" s="371"/>
      <c r="U28" s="371"/>
      <c r="V28" s="371"/>
      <c r="W28" s="371"/>
      <c r="X28" s="371"/>
      <c r="Y28" s="372"/>
      <c r="AN28" s="13">
        <f t="shared" si="0"/>
        <v>0</v>
      </c>
      <c r="AO28" s="13">
        <f t="array" ref="AO28">(SUM($H$23:$Y$23*(H28:Y28&lt;&gt;""))=$AN$23)*1</f>
        <v>0</v>
      </c>
      <c r="AP28" s="13">
        <f t="shared" si="7"/>
        <v>0</v>
      </c>
      <c r="AQ28" s="119">
        <f t="shared" si="1"/>
        <v>0</v>
      </c>
      <c r="AS28" s="13">
        <f t="shared" si="2"/>
        <v>0</v>
      </c>
      <c r="AT28" s="13">
        <f t="shared" si="3"/>
        <v>0</v>
      </c>
      <c r="AU28" s="13">
        <f t="shared" si="4"/>
        <v>0</v>
      </c>
      <c r="AX28" s="21"/>
    </row>
    <row r="29" spans="1:50" ht="20.100000000000001" customHeight="1" x14ac:dyDescent="0.3">
      <c r="A29" s="9" t="str">
        <f t="shared" si="5"/>
        <v/>
      </c>
      <c r="B29" s="13">
        <f t="shared" si="6"/>
        <v>0</v>
      </c>
      <c r="C29" s="21"/>
      <c r="G29" s="28">
        <v>5</v>
      </c>
      <c r="H29" s="181"/>
      <c r="I29" s="365"/>
      <c r="J29" s="366"/>
      <c r="K29" s="326"/>
      <c r="L29" s="326"/>
      <c r="M29" s="367"/>
      <c r="N29" s="368"/>
      <c r="O29" s="339"/>
      <c r="P29" s="371"/>
      <c r="Q29" s="371"/>
      <c r="R29" s="371"/>
      <c r="S29" s="371"/>
      <c r="T29" s="371"/>
      <c r="U29" s="371"/>
      <c r="V29" s="371"/>
      <c r="W29" s="371"/>
      <c r="X29" s="371"/>
      <c r="Y29" s="372"/>
      <c r="AN29" s="13">
        <f t="shared" si="0"/>
        <v>0</v>
      </c>
      <c r="AO29" s="13">
        <f t="array" ref="AO29">(SUM($H$23:$Y$23*(H29:Y29&lt;&gt;""))=$AN$23)*1</f>
        <v>0</v>
      </c>
      <c r="AP29" s="13">
        <f t="shared" si="7"/>
        <v>0</v>
      </c>
      <c r="AQ29" s="119">
        <f t="shared" si="1"/>
        <v>0</v>
      </c>
      <c r="AS29" s="13">
        <f t="shared" si="2"/>
        <v>0</v>
      </c>
      <c r="AT29" s="13">
        <f t="shared" si="3"/>
        <v>0</v>
      </c>
      <c r="AU29" s="13">
        <f t="shared" si="4"/>
        <v>0</v>
      </c>
      <c r="AX29" s="21"/>
    </row>
    <row r="30" spans="1:50" ht="20.100000000000001" customHeight="1" x14ac:dyDescent="0.3">
      <c r="A30" s="9" t="str">
        <f t="shared" si="5"/>
        <v/>
      </c>
      <c r="B30" s="13">
        <f t="shared" si="6"/>
        <v>0</v>
      </c>
      <c r="C30" s="21"/>
      <c r="G30" s="28">
        <v>6</v>
      </c>
      <c r="H30" s="118"/>
      <c r="I30" s="365"/>
      <c r="J30" s="366"/>
      <c r="K30" s="326"/>
      <c r="L30" s="326"/>
      <c r="M30" s="367"/>
      <c r="N30" s="368"/>
      <c r="O30" s="339"/>
      <c r="P30" s="371"/>
      <c r="Q30" s="371"/>
      <c r="R30" s="371"/>
      <c r="S30" s="371"/>
      <c r="T30" s="371"/>
      <c r="U30" s="371"/>
      <c r="V30" s="371"/>
      <c r="W30" s="371"/>
      <c r="X30" s="371"/>
      <c r="Y30" s="372"/>
      <c r="AN30" s="13">
        <f t="shared" si="0"/>
        <v>0</v>
      </c>
      <c r="AO30" s="13">
        <f t="array" ref="AO30">(SUM($H$23:$Y$23*(H30:Y30&lt;&gt;""))=$AN$23)*1</f>
        <v>0</v>
      </c>
      <c r="AP30" s="13">
        <f t="shared" si="7"/>
        <v>0</v>
      </c>
      <c r="AQ30" s="119">
        <f t="shared" si="1"/>
        <v>0</v>
      </c>
      <c r="AS30" s="13">
        <f t="shared" si="2"/>
        <v>0</v>
      </c>
      <c r="AT30" s="13">
        <f t="shared" si="3"/>
        <v>0</v>
      </c>
      <c r="AU30" s="13">
        <f t="shared" si="4"/>
        <v>0</v>
      </c>
      <c r="AX30" s="21"/>
    </row>
    <row r="31" spans="1:50" ht="20.100000000000001" customHeight="1" x14ac:dyDescent="0.3">
      <c r="A31" s="9" t="str">
        <f t="shared" si="5"/>
        <v/>
      </c>
      <c r="B31" s="13">
        <f t="shared" si="6"/>
        <v>0</v>
      </c>
      <c r="C31" s="21"/>
      <c r="G31" s="28">
        <v>7</v>
      </c>
      <c r="H31" s="118"/>
      <c r="I31" s="365"/>
      <c r="J31" s="366"/>
      <c r="K31" s="326"/>
      <c r="L31" s="326"/>
      <c r="M31" s="367"/>
      <c r="N31" s="368"/>
      <c r="O31" s="339"/>
      <c r="P31" s="371"/>
      <c r="Q31" s="371"/>
      <c r="R31" s="371"/>
      <c r="S31" s="371"/>
      <c r="T31" s="371"/>
      <c r="U31" s="371"/>
      <c r="V31" s="371"/>
      <c r="W31" s="371"/>
      <c r="X31" s="371"/>
      <c r="Y31" s="372"/>
      <c r="AN31" s="13">
        <f t="shared" si="0"/>
        <v>0</v>
      </c>
      <c r="AO31" s="13">
        <f t="array" ref="AO31">(SUM($H$23:$Y$23*(H31:Y31&lt;&gt;""))=$AN$23)*1</f>
        <v>0</v>
      </c>
      <c r="AP31" s="13">
        <f t="shared" si="7"/>
        <v>0</v>
      </c>
      <c r="AQ31" s="119">
        <f t="shared" si="1"/>
        <v>0</v>
      </c>
      <c r="AS31" s="13">
        <f t="shared" si="2"/>
        <v>0</v>
      </c>
      <c r="AT31" s="13">
        <f t="shared" si="3"/>
        <v>0</v>
      </c>
      <c r="AU31" s="13">
        <f t="shared" si="4"/>
        <v>0</v>
      </c>
      <c r="AX31" s="21"/>
    </row>
    <row r="32" spans="1:50" ht="20.100000000000001" customHeight="1" x14ac:dyDescent="0.3">
      <c r="A32" s="9" t="str">
        <f t="shared" si="5"/>
        <v/>
      </c>
      <c r="B32" s="13">
        <f t="shared" si="6"/>
        <v>0</v>
      </c>
      <c r="C32" s="21"/>
      <c r="G32" s="28">
        <v>8</v>
      </c>
      <c r="H32" s="118"/>
      <c r="I32" s="365"/>
      <c r="J32" s="366"/>
      <c r="K32" s="326"/>
      <c r="L32" s="326"/>
      <c r="M32" s="367"/>
      <c r="N32" s="368"/>
      <c r="O32" s="339"/>
      <c r="P32" s="371"/>
      <c r="Q32" s="371"/>
      <c r="R32" s="371"/>
      <c r="S32" s="371"/>
      <c r="T32" s="371"/>
      <c r="U32" s="371"/>
      <c r="V32" s="371"/>
      <c r="W32" s="371"/>
      <c r="X32" s="371"/>
      <c r="Y32" s="372"/>
      <c r="AN32" s="13">
        <f t="shared" si="0"/>
        <v>0</v>
      </c>
      <c r="AO32" s="13">
        <f t="array" ref="AO32">(SUM($H$23:$Y$23*(H32:Y32&lt;&gt;""))=$AN$23)*1</f>
        <v>0</v>
      </c>
      <c r="AP32" s="13">
        <f t="shared" si="7"/>
        <v>0</v>
      </c>
      <c r="AQ32" s="119">
        <f t="shared" si="1"/>
        <v>0</v>
      </c>
      <c r="AS32" s="13">
        <f t="shared" si="2"/>
        <v>0</v>
      </c>
      <c r="AT32" s="13">
        <f t="shared" si="3"/>
        <v>0</v>
      </c>
      <c r="AU32" s="13">
        <f t="shared" si="4"/>
        <v>0</v>
      </c>
      <c r="AX32" s="21"/>
    </row>
    <row r="33" spans="1:50" ht="20.100000000000001" customHeight="1" x14ac:dyDescent="0.3">
      <c r="A33" s="9" t="str">
        <f t="shared" si="5"/>
        <v/>
      </c>
      <c r="B33" s="13">
        <f t="shared" si="6"/>
        <v>0</v>
      </c>
      <c r="C33" s="21"/>
      <c r="G33" s="28">
        <v>9</v>
      </c>
      <c r="H33" s="118"/>
      <c r="I33" s="365"/>
      <c r="J33" s="366"/>
      <c r="K33" s="326"/>
      <c r="L33" s="326"/>
      <c r="M33" s="367"/>
      <c r="N33" s="368"/>
      <c r="O33" s="339"/>
      <c r="P33" s="371"/>
      <c r="Q33" s="371"/>
      <c r="R33" s="371"/>
      <c r="S33" s="371"/>
      <c r="T33" s="371"/>
      <c r="U33" s="371"/>
      <c r="V33" s="371"/>
      <c r="W33" s="371"/>
      <c r="X33" s="371"/>
      <c r="Y33" s="372"/>
      <c r="AN33" s="13">
        <f t="shared" si="0"/>
        <v>0</v>
      </c>
      <c r="AO33" s="13">
        <f t="array" ref="AO33">(SUM($H$23:$Y$23*(H33:Y33&lt;&gt;""))=$AN$23)*1</f>
        <v>0</v>
      </c>
      <c r="AP33" s="13">
        <f t="shared" si="7"/>
        <v>0</v>
      </c>
      <c r="AQ33" s="119">
        <f t="shared" si="1"/>
        <v>0</v>
      </c>
      <c r="AS33" s="13">
        <f t="shared" si="2"/>
        <v>0</v>
      </c>
      <c r="AT33" s="13">
        <f t="shared" si="3"/>
        <v>0</v>
      </c>
      <c r="AU33" s="13">
        <f t="shared" si="4"/>
        <v>0</v>
      </c>
      <c r="AX33" s="21"/>
    </row>
    <row r="34" spans="1:50" ht="20.100000000000001" customHeight="1" x14ac:dyDescent="0.3">
      <c r="A34" s="9" t="str">
        <f t="shared" si="5"/>
        <v/>
      </c>
      <c r="B34" s="13">
        <f t="shared" si="6"/>
        <v>0</v>
      </c>
      <c r="C34" s="21"/>
      <c r="G34" s="28">
        <v>10</v>
      </c>
      <c r="H34" s="118"/>
      <c r="I34" s="365"/>
      <c r="J34" s="366"/>
      <c r="K34" s="326"/>
      <c r="L34" s="326"/>
      <c r="M34" s="367"/>
      <c r="N34" s="368"/>
      <c r="O34" s="339"/>
      <c r="P34" s="371"/>
      <c r="Q34" s="371"/>
      <c r="R34" s="371"/>
      <c r="S34" s="371"/>
      <c r="T34" s="371"/>
      <c r="U34" s="371"/>
      <c r="V34" s="371"/>
      <c r="W34" s="371"/>
      <c r="X34" s="371"/>
      <c r="Y34" s="372"/>
      <c r="AN34" s="13">
        <f t="shared" si="0"/>
        <v>0</v>
      </c>
      <c r="AO34" s="13">
        <f t="array" ref="AO34">(SUM($H$23:$Y$23*(H34:Y34&lt;&gt;""))=$AN$23)*1</f>
        <v>0</v>
      </c>
      <c r="AP34" s="13">
        <f t="shared" si="7"/>
        <v>0</v>
      </c>
      <c r="AQ34" s="119">
        <f t="shared" si="1"/>
        <v>0</v>
      </c>
      <c r="AS34" s="13">
        <f t="shared" si="2"/>
        <v>0</v>
      </c>
      <c r="AT34" s="13">
        <f t="shared" si="3"/>
        <v>0</v>
      </c>
      <c r="AU34" s="13">
        <f t="shared" si="4"/>
        <v>0</v>
      </c>
      <c r="AX34" s="21"/>
    </row>
    <row r="35" spans="1:50" ht="20.100000000000001" customHeight="1" x14ac:dyDescent="0.3">
      <c r="A35" s="9" t="str">
        <f t="shared" si="5"/>
        <v/>
      </c>
      <c r="B35" s="13">
        <f t="shared" si="6"/>
        <v>0</v>
      </c>
      <c r="C35" s="21"/>
      <c r="G35" s="28">
        <v>11</v>
      </c>
      <c r="H35" s="118"/>
      <c r="I35" s="365"/>
      <c r="J35" s="366"/>
      <c r="K35" s="326"/>
      <c r="L35" s="326"/>
      <c r="M35" s="367"/>
      <c r="N35" s="368"/>
      <c r="O35" s="339"/>
      <c r="P35" s="371"/>
      <c r="Q35" s="371"/>
      <c r="R35" s="371"/>
      <c r="S35" s="371"/>
      <c r="T35" s="371"/>
      <c r="U35" s="371"/>
      <c r="V35" s="371"/>
      <c r="W35" s="371"/>
      <c r="X35" s="371"/>
      <c r="Y35" s="372"/>
      <c r="AN35" s="13">
        <f t="shared" si="0"/>
        <v>0</v>
      </c>
      <c r="AO35" s="13">
        <f t="array" ref="AO35">(SUM($H$23:$Y$23*(H35:Y35&lt;&gt;""))=$AN$23)*1</f>
        <v>0</v>
      </c>
      <c r="AP35" s="13">
        <f t="shared" si="7"/>
        <v>0</v>
      </c>
      <c r="AQ35" s="119">
        <f t="shared" si="1"/>
        <v>0</v>
      </c>
      <c r="AS35" s="13">
        <f t="shared" si="2"/>
        <v>0</v>
      </c>
      <c r="AT35" s="13">
        <f t="shared" si="3"/>
        <v>0</v>
      </c>
      <c r="AU35" s="13">
        <f t="shared" si="4"/>
        <v>0</v>
      </c>
      <c r="AX35" s="21"/>
    </row>
    <row r="36" spans="1:50" ht="20.100000000000001" customHeight="1" x14ac:dyDescent="0.3">
      <c r="A36" s="9" t="str">
        <f t="shared" si="5"/>
        <v/>
      </c>
      <c r="B36" s="13">
        <f t="shared" si="6"/>
        <v>0</v>
      </c>
      <c r="C36" s="21"/>
      <c r="G36" s="28">
        <v>12</v>
      </c>
      <c r="H36" s="118"/>
      <c r="I36" s="365"/>
      <c r="J36" s="366"/>
      <c r="K36" s="326"/>
      <c r="L36" s="326"/>
      <c r="M36" s="367"/>
      <c r="N36" s="368"/>
      <c r="O36" s="339"/>
      <c r="P36" s="371"/>
      <c r="Q36" s="371"/>
      <c r="R36" s="371"/>
      <c r="S36" s="371"/>
      <c r="T36" s="371"/>
      <c r="U36" s="371"/>
      <c r="V36" s="371"/>
      <c r="W36" s="371"/>
      <c r="X36" s="371"/>
      <c r="Y36" s="372"/>
      <c r="AN36" s="13">
        <f t="shared" si="0"/>
        <v>0</v>
      </c>
      <c r="AO36" s="13">
        <f t="array" ref="AO36">(SUM($H$23:$Y$23*(H36:Y36&lt;&gt;""))=$AN$23)*1</f>
        <v>0</v>
      </c>
      <c r="AP36" s="13">
        <f t="shared" si="7"/>
        <v>0</v>
      </c>
      <c r="AQ36" s="119">
        <f t="shared" si="1"/>
        <v>0</v>
      </c>
      <c r="AS36" s="13">
        <f t="shared" si="2"/>
        <v>0</v>
      </c>
      <c r="AT36" s="13">
        <f t="shared" si="3"/>
        <v>0</v>
      </c>
      <c r="AU36" s="13">
        <f t="shared" si="4"/>
        <v>0</v>
      </c>
      <c r="AX36" s="21"/>
    </row>
    <row r="37" spans="1:50" ht="20.100000000000001" customHeight="1" x14ac:dyDescent="0.3">
      <c r="A37" s="9" t="str">
        <f t="shared" si="5"/>
        <v/>
      </c>
      <c r="B37" s="13">
        <f t="shared" si="6"/>
        <v>0</v>
      </c>
      <c r="C37" s="21"/>
      <c r="G37" s="28">
        <v>13</v>
      </c>
      <c r="H37" s="118"/>
      <c r="I37" s="365"/>
      <c r="J37" s="366"/>
      <c r="K37" s="326"/>
      <c r="L37" s="326"/>
      <c r="M37" s="367"/>
      <c r="N37" s="368"/>
      <c r="O37" s="339"/>
      <c r="P37" s="371"/>
      <c r="Q37" s="371"/>
      <c r="R37" s="371"/>
      <c r="S37" s="371"/>
      <c r="T37" s="371"/>
      <c r="U37" s="371"/>
      <c r="V37" s="371"/>
      <c r="W37" s="371"/>
      <c r="X37" s="371"/>
      <c r="Y37" s="372"/>
      <c r="AN37" s="13">
        <f t="shared" si="0"/>
        <v>0</v>
      </c>
      <c r="AO37" s="13">
        <f t="array" ref="AO37">(SUM($H$23:$Y$23*(H37:Y37&lt;&gt;""))=$AN$23)*1</f>
        <v>0</v>
      </c>
      <c r="AP37" s="13">
        <f t="shared" si="7"/>
        <v>0</v>
      </c>
      <c r="AQ37" s="119">
        <f t="shared" si="1"/>
        <v>0</v>
      </c>
      <c r="AS37" s="13">
        <f t="shared" si="2"/>
        <v>0</v>
      </c>
      <c r="AT37" s="13">
        <f t="shared" si="3"/>
        <v>0</v>
      </c>
      <c r="AU37" s="13">
        <f t="shared" si="4"/>
        <v>0</v>
      </c>
      <c r="AX37" s="21"/>
    </row>
    <row r="38" spans="1:50" ht="20.100000000000001" customHeight="1" x14ac:dyDescent="0.3">
      <c r="A38" s="9" t="str">
        <f t="shared" si="5"/>
        <v/>
      </c>
      <c r="B38" s="13">
        <f t="shared" si="6"/>
        <v>0</v>
      </c>
      <c r="C38" s="21"/>
      <c r="G38" s="28">
        <v>14</v>
      </c>
      <c r="H38" s="118"/>
      <c r="I38" s="365"/>
      <c r="J38" s="366"/>
      <c r="K38" s="326"/>
      <c r="L38" s="326"/>
      <c r="M38" s="367"/>
      <c r="N38" s="368"/>
      <c r="O38" s="339"/>
      <c r="P38" s="371"/>
      <c r="Q38" s="371"/>
      <c r="R38" s="371"/>
      <c r="S38" s="371"/>
      <c r="T38" s="371"/>
      <c r="U38" s="371"/>
      <c r="V38" s="371"/>
      <c r="W38" s="371"/>
      <c r="X38" s="371"/>
      <c r="Y38" s="372"/>
      <c r="AN38" s="13">
        <f t="shared" si="0"/>
        <v>0</v>
      </c>
      <c r="AO38" s="13">
        <f t="array" ref="AO38">(SUM($H$23:$Y$23*(H38:Y38&lt;&gt;""))=$AN$23)*1</f>
        <v>0</v>
      </c>
      <c r="AP38" s="13">
        <f t="shared" si="7"/>
        <v>0</v>
      </c>
      <c r="AQ38" s="119">
        <f t="shared" si="1"/>
        <v>0</v>
      </c>
      <c r="AS38" s="13">
        <f t="shared" si="2"/>
        <v>0</v>
      </c>
      <c r="AT38" s="13">
        <f t="shared" si="3"/>
        <v>0</v>
      </c>
      <c r="AU38" s="13">
        <f t="shared" si="4"/>
        <v>0</v>
      </c>
      <c r="AX38" s="21"/>
    </row>
    <row r="39" spans="1:50" ht="20.100000000000001" customHeight="1" x14ac:dyDescent="0.3">
      <c r="A39" s="9" t="str">
        <f t="shared" si="5"/>
        <v/>
      </c>
      <c r="B39" s="13">
        <f t="shared" si="6"/>
        <v>0</v>
      </c>
      <c r="C39" s="21"/>
      <c r="G39" s="28">
        <v>15</v>
      </c>
      <c r="H39" s="118"/>
      <c r="I39" s="365"/>
      <c r="J39" s="366"/>
      <c r="K39" s="326"/>
      <c r="L39" s="326"/>
      <c r="M39" s="367"/>
      <c r="N39" s="368"/>
      <c r="O39" s="339"/>
      <c r="P39" s="371"/>
      <c r="Q39" s="371"/>
      <c r="R39" s="371"/>
      <c r="S39" s="371"/>
      <c r="T39" s="371"/>
      <c r="U39" s="371"/>
      <c r="V39" s="371"/>
      <c r="W39" s="371"/>
      <c r="X39" s="371"/>
      <c r="Y39" s="372"/>
      <c r="AN39" s="13">
        <f t="shared" si="0"/>
        <v>0</v>
      </c>
      <c r="AO39" s="13">
        <f t="array" ref="AO39">(SUM($H$23:$Y$23*(H39:Y39&lt;&gt;""))=$AN$23)*1</f>
        <v>0</v>
      </c>
      <c r="AP39" s="13">
        <f t="shared" si="7"/>
        <v>0</v>
      </c>
      <c r="AQ39" s="119">
        <f t="shared" si="1"/>
        <v>0</v>
      </c>
      <c r="AS39" s="13">
        <f t="shared" si="2"/>
        <v>0</v>
      </c>
      <c r="AT39" s="13">
        <f t="shared" si="3"/>
        <v>0</v>
      </c>
      <c r="AU39" s="13">
        <f t="shared" si="4"/>
        <v>0</v>
      </c>
      <c r="AX39" s="21"/>
    </row>
    <row r="40" spans="1:50" ht="20.100000000000001" customHeight="1" x14ac:dyDescent="0.3">
      <c r="A40" s="9" t="str">
        <f t="shared" si="5"/>
        <v/>
      </c>
      <c r="B40" s="13">
        <f t="shared" si="6"/>
        <v>0</v>
      </c>
      <c r="C40" s="21"/>
      <c r="G40" s="28">
        <v>16</v>
      </c>
      <c r="H40" s="118"/>
      <c r="I40" s="365"/>
      <c r="J40" s="366"/>
      <c r="K40" s="326"/>
      <c r="L40" s="326"/>
      <c r="M40" s="367"/>
      <c r="N40" s="368"/>
      <c r="O40" s="373"/>
      <c r="P40" s="374"/>
      <c r="Q40" s="374"/>
      <c r="R40" s="374"/>
      <c r="S40" s="374"/>
      <c r="T40" s="374"/>
      <c r="U40" s="374"/>
      <c r="V40" s="374"/>
      <c r="W40" s="374"/>
      <c r="X40" s="374"/>
      <c r="Y40" s="375"/>
      <c r="AN40" s="13">
        <f t="shared" si="0"/>
        <v>0</v>
      </c>
      <c r="AO40" s="13">
        <f t="array" ref="AO40">(SUM($H$23:$Y$23*(H40:Y40&lt;&gt;""))=$AN$23)*1</f>
        <v>0</v>
      </c>
      <c r="AP40" s="13">
        <f t="shared" si="7"/>
        <v>0</v>
      </c>
      <c r="AQ40" s="119">
        <f t="shared" si="1"/>
        <v>0</v>
      </c>
      <c r="AS40" s="13">
        <f t="shared" si="2"/>
        <v>0</v>
      </c>
      <c r="AT40" s="13">
        <f t="shared" si="3"/>
        <v>0</v>
      </c>
      <c r="AU40" s="13">
        <f t="shared" si="4"/>
        <v>0</v>
      </c>
      <c r="AX40" s="21"/>
    </row>
    <row r="41" spans="1:50" ht="20.100000000000001" customHeight="1" x14ac:dyDescent="0.3">
      <c r="A41" s="9" t="str">
        <f t="shared" si="5"/>
        <v/>
      </c>
      <c r="B41" s="13">
        <f t="shared" si="6"/>
        <v>0</v>
      </c>
      <c r="C41" s="21"/>
      <c r="G41" s="28">
        <v>17</v>
      </c>
      <c r="H41" s="118"/>
      <c r="I41" s="365"/>
      <c r="J41" s="366"/>
      <c r="K41" s="326"/>
      <c r="L41" s="326"/>
      <c r="M41" s="367"/>
      <c r="N41" s="368"/>
      <c r="O41" s="373"/>
      <c r="P41" s="374"/>
      <c r="Q41" s="374"/>
      <c r="R41" s="374"/>
      <c r="S41" s="374"/>
      <c r="T41" s="374"/>
      <c r="U41" s="374"/>
      <c r="V41" s="374"/>
      <c r="W41" s="374"/>
      <c r="X41" s="374"/>
      <c r="Y41" s="375"/>
      <c r="AN41" s="13">
        <f t="shared" si="0"/>
        <v>0</v>
      </c>
      <c r="AO41" s="13">
        <f t="array" ref="AO41">(SUM($H$23:$Y$23*(H41:Y41&lt;&gt;""))=$AN$23)*1</f>
        <v>0</v>
      </c>
      <c r="AP41" s="13">
        <f t="shared" si="7"/>
        <v>0</v>
      </c>
      <c r="AQ41" s="119">
        <f t="shared" si="1"/>
        <v>0</v>
      </c>
      <c r="AS41" s="13">
        <f t="shared" si="2"/>
        <v>0</v>
      </c>
      <c r="AT41" s="13">
        <f t="shared" si="3"/>
        <v>0</v>
      </c>
      <c r="AU41" s="13">
        <f t="shared" si="4"/>
        <v>0</v>
      </c>
      <c r="AX41" s="21"/>
    </row>
    <row r="42" spans="1:50" ht="20.100000000000001" customHeight="1" x14ac:dyDescent="0.3">
      <c r="A42" s="9" t="str">
        <f t="shared" si="5"/>
        <v/>
      </c>
      <c r="B42" s="13">
        <f t="shared" si="6"/>
        <v>0</v>
      </c>
      <c r="C42" s="21"/>
      <c r="G42" s="28">
        <v>18</v>
      </c>
      <c r="H42" s="118"/>
      <c r="I42" s="365"/>
      <c r="J42" s="366"/>
      <c r="K42" s="326"/>
      <c r="L42" s="326"/>
      <c r="M42" s="367"/>
      <c r="N42" s="368"/>
      <c r="O42" s="373"/>
      <c r="P42" s="374"/>
      <c r="Q42" s="374"/>
      <c r="R42" s="374"/>
      <c r="S42" s="374"/>
      <c r="T42" s="374"/>
      <c r="U42" s="374"/>
      <c r="V42" s="374"/>
      <c r="W42" s="374"/>
      <c r="X42" s="374"/>
      <c r="Y42" s="375"/>
      <c r="AN42" s="13">
        <f t="shared" si="0"/>
        <v>0</v>
      </c>
      <c r="AO42" s="13">
        <f t="array" ref="AO42">(SUM($H$23:$Y$23*(H42:Y42&lt;&gt;""))=$AN$23)*1</f>
        <v>0</v>
      </c>
      <c r="AP42" s="13">
        <f t="shared" si="7"/>
        <v>0</v>
      </c>
      <c r="AQ42" s="119">
        <f t="shared" si="1"/>
        <v>0</v>
      </c>
      <c r="AS42" s="13">
        <f t="shared" si="2"/>
        <v>0</v>
      </c>
      <c r="AT42" s="13">
        <f t="shared" si="3"/>
        <v>0</v>
      </c>
      <c r="AU42" s="13">
        <f t="shared" si="4"/>
        <v>0</v>
      </c>
      <c r="AX42" s="21"/>
    </row>
    <row r="43" spans="1:50" ht="20.100000000000001" customHeight="1" x14ac:dyDescent="0.3">
      <c r="A43" s="9" t="str">
        <f t="shared" si="5"/>
        <v/>
      </c>
      <c r="B43" s="13">
        <f t="shared" si="6"/>
        <v>0</v>
      </c>
      <c r="C43" s="21"/>
      <c r="G43" s="28">
        <v>19</v>
      </c>
      <c r="H43" s="118"/>
      <c r="I43" s="365"/>
      <c r="J43" s="366"/>
      <c r="K43" s="326"/>
      <c r="L43" s="326"/>
      <c r="M43" s="367"/>
      <c r="N43" s="368"/>
      <c r="O43" s="373"/>
      <c r="P43" s="374"/>
      <c r="Q43" s="374"/>
      <c r="R43" s="374"/>
      <c r="S43" s="374"/>
      <c r="T43" s="374"/>
      <c r="U43" s="374"/>
      <c r="V43" s="374"/>
      <c r="W43" s="374"/>
      <c r="X43" s="374"/>
      <c r="Y43" s="375"/>
      <c r="AN43" s="13">
        <f t="shared" si="0"/>
        <v>0</v>
      </c>
      <c r="AO43" s="13">
        <f t="array" ref="AO43">(SUM($H$23:$Y$23*(H43:Y43&lt;&gt;""))=$AN$23)*1</f>
        <v>0</v>
      </c>
      <c r="AP43" s="13">
        <f t="shared" si="7"/>
        <v>0</v>
      </c>
      <c r="AQ43" s="119">
        <f t="shared" si="1"/>
        <v>0</v>
      </c>
      <c r="AS43" s="13">
        <f t="shared" si="2"/>
        <v>0</v>
      </c>
      <c r="AT43" s="13">
        <f t="shared" si="3"/>
        <v>0</v>
      </c>
      <c r="AU43" s="13">
        <f t="shared" si="4"/>
        <v>0</v>
      </c>
      <c r="AX43" s="21"/>
    </row>
    <row r="44" spans="1:50" ht="20.100000000000001" customHeight="1" x14ac:dyDescent="0.3">
      <c r="A44" s="9" t="str">
        <f t="shared" si="5"/>
        <v/>
      </c>
      <c r="B44" s="13">
        <f t="shared" si="6"/>
        <v>0</v>
      </c>
      <c r="C44" s="21"/>
      <c r="G44" s="28">
        <v>20</v>
      </c>
      <c r="H44" s="118"/>
      <c r="I44" s="365"/>
      <c r="J44" s="366"/>
      <c r="K44" s="326"/>
      <c r="L44" s="326"/>
      <c r="M44" s="367"/>
      <c r="N44" s="368"/>
      <c r="O44" s="373"/>
      <c r="P44" s="374"/>
      <c r="Q44" s="374"/>
      <c r="R44" s="374"/>
      <c r="S44" s="374"/>
      <c r="T44" s="374"/>
      <c r="U44" s="374"/>
      <c r="V44" s="374"/>
      <c r="W44" s="374"/>
      <c r="X44" s="374"/>
      <c r="Y44" s="375"/>
      <c r="AN44" s="13">
        <f t="shared" ref="AN44:AN107" si="8">(COUNTA(H44:Y44)&gt;0)*1</f>
        <v>0</v>
      </c>
      <c r="AO44" s="13">
        <f t="array" ref="AO44">(SUM($H$23:$Y$23*(H44:Y44&lt;&gt;""))=$AN$23)*1</f>
        <v>0</v>
      </c>
      <c r="AP44" s="13">
        <f t="shared" si="7"/>
        <v>0</v>
      </c>
      <c r="AQ44" s="119">
        <f t="shared" ref="AQ44:AQ107" si="9">SUM(AN44:AP44)</f>
        <v>0</v>
      </c>
      <c r="AS44" s="13">
        <f t="shared" ref="AS44:AS107" si="10">IF(H44&lt;&gt;"",IF(ISNUMBER(H44),IF(H44&gt;=Sys_SSPR_commenceDate,0,1),1),0)</f>
        <v>0</v>
      </c>
      <c r="AT44" s="13">
        <f t="shared" ref="AT44:AT107" si="11">IF(I44&lt;&gt;"",IF(ISNUMBER(I44),IF(I44&gt;=Sys_SSPR_commenceDate,0,1),1),0)</f>
        <v>0</v>
      </c>
      <c r="AU44" s="13">
        <f t="shared" ref="AU44:AU107" si="12">IF(M44&lt;&gt;"",IF(ISNUMBER(M44),IF(M44&gt;0,0,1),1),0)</f>
        <v>0</v>
      </c>
      <c r="AX44" s="21"/>
    </row>
    <row r="45" spans="1:50" ht="20.100000000000001" customHeight="1" x14ac:dyDescent="0.3">
      <c r="A45" s="9" t="str">
        <f t="shared" si="5"/>
        <v/>
      </c>
      <c r="B45" s="13">
        <f t="shared" si="6"/>
        <v>0</v>
      </c>
      <c r="C45" s="21"/>
      <c r="G45" s="28">
        <v>21</v>
      </c>
      <c r="H45" s="118"/>
      <c r="I45" s="365"/>
      <c r="J45" s="366"/>
      <c r="K45" s="326"/>
      <c r="L45" s="326"/>
      <c r="M45" s="367"/>
      <c r="N45" s="368"/>
      <c r="O45" s="373"/>
      <c r="P45" s="374"/>
      <c r="Q45" s="374"/>
      <c r="R45" s="374"/>
      <c r="S45" s="374"/>
      <c r="T45" s="374"/>
      <c r="U45" s="374"/>
      <c r="V45" s="374"/>
      <c r="W45" s="374"/>
      <c r="X45" s="374"/>
      <c r="Y45" s="375"/>
      <c r="AN45" s="13">
        <f t="shared" si="8"/>
        <v>0</v>
      </c>
      <c r="AO45" s="13">
        <f t="array" ref="AO45">(SUM($H$23:$Y$23*(H45:Y45&lt;&gt;""))=$AN$23)*1</f>
        <v>0</v>
      </c>
      <c r="AP45" s="13">
        <f t="shared" si="7"/>
        <v>0</v>
      </c>
      <c r="AQ45" s="119">
        <f t="shared" si="9"/>
        <v>0</v>
      </c>
      <c r="AS45" s="13">
        <f t="shared" si="10"/>
        <v>0</v>
      </c>
      <c r="AT45" s="13">
        <f t="shared" si="11"/>
        <v>0</v>
      </c>
      <c r="AU45" s="13">
        <f t="shared" si="12"/>
        <v>0</v>
      </c>
      <c r="AX45" s="21"/>
    </row>
    <row r="46" spans="1:50" ht="20.100000000000001" customHeight="1" x14ac:dyDescent="0.3">
      <c r="A46" s="9" t="str">
        <f t="shared" si="5"/>
        <v/>
      </c>
      <c r="B46" s="13">
        <f t="shared" si="6"/>
        <v>0</v>
      </c>
      <c r="C46" s="21"/>
      <c r="G46" s="28">
        <v>22</v>
      </c>
      <c r="H46" s="118"/>
      <c r="I46" s="365"/>
      <c r="J46" s="366"/>
      <c r="K46" s="326"/>
      <c r="L46" s="326"/>
      <c r="M46" s="367"/>
      <c r="N46" s="368"/>
      <c r="O46" s="373"/>
      <c r="P46" s="374"/>
      <c r="Q46" s="374"/>
      <c r="R46" s="374"/>
      <c r="S46" s="374"/>
      <c r="T46" s="374"/>
      <c r="U46" s="374"/>
      <c r="V46" s="374"/>
      <c r="W46" s="374"/>
      <c r="X46" s="374"/>
      <c r="Y46" s="375"/>
      <c r="AN46" s="13">
        <f t="shared" si="8"/>
        <v>0</v>
      </c>
      <c r="AO46" s="13">
        <f t="array" ref="AO46">(SUM($H$23:$Y$23*(H46:Y46&lt;&gt;""))=$AN$23)*1</f>
        <v>0</v>
      </c>
      <c r="AP46" s="13">
        <f t="shared" si="7"/>
        <v>0</v>
      </c>
      <c r="AQ46" s="119">
        <f t="shared" si="9"/>
        <v>0</v>
      </c>
      <c r="AS46" s="13">
        <f t="shared" si="10"/>
        <v>0</v>
      </c>
      <c r="AT46" s="13">
        <f t="shared" si="11"/>
        <v>0</v>
      </c>
      <c r="AU46" s="13">
        <f t="shared" si="12"/>
        <v>0</v>
      </c>
      <c r="AX46" s="21"/>
    </row>
    <row r="47" spans="1:50" ht="20.100000000000001" customHeight="1" x14ac:dyDescent="0.3">
      <c r="A47" s="9" t="str">
        <f t="shared" si="5"/>
        <v/>
      </c>
      <c r="B47" s="13">
        <f t="shared" si="6"/>
        <v>0</v>
      </c>
      <c r="C47" s="21"/>
      <c r="G47" s="28">
        <v>23</v>
      </c>
      <c r="H47" s="118"/>
      <c r="I47" s="365"/>
      <c r="J47" s="366"/>
      <c r="K47" s="326"/>
      <c r="L47" s="326"/>
      <c r="M47" s="367"/>
      <c r="N47" s="368"/>
      <c r="O47" s="373"/>
      <c r="P47" s="374"/>
      <c r="Q47" s="374"/>
      <c r="R47" s="374"/>
      <c r="S47" s="374"/>
      <c r="T47" s="374"/>
      <c r="U47" s="374"/>
      <c r="V47" s="374"/>
      <c r="W47" s="374"/>
      <c r="X47" s="374"/>
      <c r="Y47" s="375"/>
      <c r="AN47" s="13">
        <f t="shared" si="8"/>
        <v>0</v>
      </c>
      <c r="AO47" s="13">
        <f t="array" ref="AO47">(SUM($H$23:$Y$23*(H47:Y47&lt;&gt;""))=$AN$23)*1</f>
        <v>0</v>
      </c>
      <c r="AP47" s="13">
        <f t="shared" si="7"/>
        <v>0</v>
      </c>
      <c r="AQ47" s="119">
        <f t="shared" si="9"/>
        <v>0</v>
      </c>
      <c r="AS47" s="13">
        <f t="shared" si="10"/>
        <v>0</v>
      </c>
      <c r="AT47" s="13">
        <f t="shared" si="11"/>
        <v>0</v>
      </c>
      <c r="AU47" s="13">
        <f t="shared" si="12"/>
        <v>0</v>
      </c>
      <c r="AX47" s="21"/>
    </row>
    <row r="48" spans="1:50" ht="20.100000000000001" customHeight="1" x14ac:dyDescent="0.3">
      <c r="A48" s="9" t="str">
        <f t="shared" si="5"/>
        <v/>
      </c>
      <c r="B48" s="13">
        <f t="shared" si="6"/>
        <v>0</v>
      </c>
      <c r="C48" s="21"/>
      <c r="G48" s="28">
        <v>24</v>
      </c>
      <c r="H48" s="118"/>
      <c r="I48" s="365"/>
      <c r="J48" s="366"/>
      <c r="K48" s="326"/>
      <c r="L48" s="326"/>
      <c r="M48" s="367"/>
      <c r="N48" s="368"/>
      <c r="O48" s="373"/>
      <c r="P48" s="374"/>
      <c r="Q48" s="374"/>
      <c r="R48" s="374"/>
      <c r="S48" s="374"/>
      <c r="T48" s="374"/>
      <c r="U48" s="374"/>
      <c r="V48" s="374"/>
      <c r="W48" s="374"/>
      <c r="X48" s="374"/>
      <c r="Y48" s="375"/>
      <c r="AN48" s="13">
        <f t="shared" si="8"/>
        <v>0</v>
      </c>
      <c r="AO48" s="13">
        <f t="array" ref="AO48">(SUM($H$23:$Y$23*(H48:Y48&lt;&gt;""))=$AN$23)*1</f>
        <v>0</v>
      </c>
      <c r="AP48" s="13">
        <f t="shared" si="7"/>
        <v>0</v>
      </c>
      <c r="AQ48" s="119">
        <f t="shared" si="9"/>
        <v>0</v>
      </c>
      <c r="AS48" s="13">
        <f t="shared" si="10"/>
        <v>0</v>
      </c>
      <c r="AT48" s="13">
        <f t="shared" si="11"/>
        <v>0</v>
      </c>
      <c r="AU48" s="13">
        <f t="shared" si="12"/>
        <v>0</v>
      </c>
      <c r="AX48" s="21"/>
    </row>
    <row r="49" spans="1:50" ht="20.100000000000001" customHeight="1" x14ac:dyDescent="0.3">
      <c r="A49" s="9" t="str">
        <f t="shared" si="5"/>
        <v/>
      </c>
      <c r="B49" s="13">
        <f t="shared" si="6"/>
        <v>0</v>
      </c>
      <c r="C49" s="21"/>
      <c r="G49" s="28">
        <v>25</v>
      </c>
      <c r="H49" s="118"/>
      <c r="I49" s="365"/>
      <c r="J49" s="366"/>
      <c r="K49" s="326"/>
      <c r="L49" s="326"/>
      <c r="M49" s="367"/>
      <c r="N49" s="368"/>
      <c r="O49" s="373"/>
      <c r="P49" s="374"/>
      <c r="Q49" s="374"/>
      <c r="R49" s="374"/>
      <c r="S49" s="374"/>
      <c r="T49" s="374"/>
      <c r="U49" s="374"/>
      <c r="V49" s="374"/>
      <c r="W49" s="374"/>
      <c r="X49" s="374"/>
      <c r="Y49" s="375"/>
      <c r="AN49" s="13">
        <f t="shared" si="8"/>
        <v>0</v>
      </c>
      <c r="AO49" s="13">
        <f t="array" ref="AO49">(SUM($H$23:$Y$23*(H49:Y49&lt;&gt;""))=$AN$23)*1</f>
        <v>0</v>
      </c>
      <c r="AP49" s="13">
        <f t="shared" si="7"/>
        <v>0</v>
      </c>
      <c r="AQ49" s="119">
        <f t="shared" si="9"/>
        <v>0</v>
      </c>
      <c r="AS49" s="13">
        <f t="shared" si="10"/>
        <v>0</v>
      </c>
      <c r="AT49" s="13">
        <f t="shared" si="11"/>
        <v>0</v>
      </c>
      <c r="AU49" s="13">
        <f t="shared" si="12"/>
        <v>0</v>
      </c>
      <c r="AX49" s="21"/>
    </row>
    <row r="50" spans="1:50" ht="20.100000000000001" customHeight="1" x14ac:dyDescent="0.3">
      <c r="A50" s="9" t="str">
        <f t="shared" si="5"/>
        <v/>
      </c>
      <c r="B50" s="13">
        <f t="shared" si="6"/>
        <v>0</v>
      </c>
      <c r="C50" s="21"/>
      <c r="G50" s="28">
        <v>26</v>
      </c>
      <c r="H50" s="118"/>
      <c r="I50" s="365"/>
      <c r="J50" s="366"/>
      <c r="K50" s="326"/>
      <c r="L50" s="326"/>
      <c r="M50" s="367"/>
      <c r="N50" s="368"/>
      <c r="O50" s="373"/>
      <c r="P50" s="374"/>
      <c r="Q50" s="374"/>
      <c r="R50" s="374"/>
      <c r="S50" s="374"/>
      <c r="T50" s="374"/>
      <c r="U50" s="374"/>
      <c r="V50" s="374"/>
      <c r="W50" s="374"/>
      <c r="X50" s="374"/>
      <c r="Y50" s="375"/>
      <c r="AN50" s="13">
        <f t="shared" si="8"/>
        <v>0</v>
      </c>
      <c r="AO50" s="13">
        <f t="array" ref="AO50">(SUM($H$23:$Y$23*(H50:Y50&lt;&gt;""))=$AN$23)*1</f>
        <v>0</v>
      </c>
      <c r="AP50" s="13">
        <f t="shared" si="7"/>
        <v>0</v>
      </c>
      <c r="AQ50" s="119">
        <f t="shared" si="9"/>
        <v>0</v>
      </c>
      <c r="AS50" s="13">
        <f t="shared" si="10"/>
        <v>0</v>
      </c>
      <c r="AT50" s="13">
        <f t="shared" si="11"/>
        <v>0</v>
      </c>
      <c r="AU50" s="13">
        <f t="shared" si="12"/>
        <v>0</v>
      </c>
      <c r="AX50" s="21"/>
    </row>
    <row r="51" spans="1:50" ht="20.100000000000001" customHeight="1" x14ac:dyDescent="0.3">
      <c r="A51" s="9" t="str">
        <f t="shared" si="5"/>
        <v/>
      </c>
      <c r="B51" s="13">
        <f t="shared" si="6"/>
        <v>0</v>
      </c>
      <c r="C51" s="21"/>
      <c r="G51" s="28">
        <v>27</v>
      </c>
      <c r="H51" s="118"/>
      <c r="I51" s="365"/>
      <c r="J51" s="366"/>
      <c r="K51" s="326"/>
      <c r="L51" s="326"/>
      <c r="M51" s="367"/>
      <c r="N51" s="368"/>
      <c r="O51" s="373"/>
      <c r="P51" s="374"/>
      <c r="Q51" s="374"/>
      <c r="R51" s="374"/>
      <c r="S51" s="374"/>
      <c r="T51" s="374"/>
      <c r="U51" s="374"/>
      <c r="V51" s="374"/>
      <c r="W51" s="374"/>
      <c r="X51" s="374"/>
      <c r="Y51" s="375"/>
      <c r="AN51" s="13">
        <f t="shared" si="8"/>
        <v>0</v>
      </c>
      <c r="AO51" s="13">
        <f t="array" ref="AO51">(SUM($H$23:$Y$23*(H51:Y51&lt;&gt;""))=$AN$23)*1</f>
        <v>0</v>
      </c>
      <c r="AP51" s="13">
        <f t="shared" si="7"/>
        <v>0</v>
      </c>
      <c r="AQ51" s="119">
        <f t="shared" si="9"/>
        <v>0</v>
      </c>
      <c r="AS51" s="13">
        <f t="shared" si="10"/>
        <v>0</v>
      </c>
      <c r="AT51" s="13">
        <f t="shared" si="11"/>
        <v>0</v>
      </c>
      <c r="AU51" s="13">
        <f t="shared" si="12"/>
        <v>0</v>
      </c>
      <c r="AX51" s="21"/>
    </row>
    <row r="52" spans="1:50" ht="20.100000000000001" customHeight="1" x14ac:dyDescent="0.3">
      <c r="A52" s="9" t="str">
        <f t="shared" si="5"/>
        <v/>
      </c>
      <c r="B52" s="13">
        <f t="shared" si="6"/>
        <v>0</v>
      </c>
      <c r="C52" s="21"/>
      <c r="G52" s="28">
        <v>28</v>
      </c>
      <c r="H52" s="118"/>
      <c r="I52" s="365"/>
      <c r="J52" s="366"/>
      <c r="K52" s="326"/>
      <c r="L52" s="326"/>
      <c r="M52" s="367"/>
      <c r="N52" s="368"/>
      <c r="O52" s="373"/>
      <c r="P52" s="374"/>
      <c r="Q52" s="374"/>
      <c r="R52" s="374"/>
      <c r="S52" s="374"/>
      <c r="T52" s="374"/>
      <c r="U52" s="374"/>
      <c r="V52" s="374"/>
      <c r="W52" s="374"/>
      <c r="X52" s="374"/>
      <c r="Y52" s="375"/>
      <c r="AN52" s="13">
        <f t="shared" si="8"/>
        <v>0</v>
      </c>
      <c r="AO52" s="13">
        <f t="array" ref="AO52">(SUM($H$23:$Y$23*(H52:Y52&lt;&gt;""))=$AN$23)*1</f>
        <v>0</v>
      </c>
      <c r="AP52" s="13">
        <f t="shared" si="7"/>
        <v>0</v>
      </c>
      <c r="AQ52" s="119">
        <f t="shared" si="9"/>
        <v>0</v>
      </c>
      <c r="AS52" s="13">
        <f t="shared" si="10"/>
        <v>0</v>
      </c>
      <c r="AT52" s="13">
        <f t="shared" si="11"/>
        <v>0</v>
      </c>
      <c r="AU52" s="13">
        <f t="shared" si="12"/>
        <v>0</v>
      </c>
      <c r="AX52" s="21"/>
    </row>
    <row r="53" spans="1:50" ht="20.100000000000001" customHeight="1" x14ac:dyDescent="0.3">
      <c r="A53" s="9" t="str">
        <f t="shared" si="5"/>
        <v/>
      </c>
      <c r="B53" s="13">
        <f t="shared" si="6"/>
        <v>0</v>
      </c>
      <c r="C53" s="21"/>
      <c r="G53" s="28">
        <v>29</v>
      </c>
      <c r="H53" s="118"/>
      <c r="I53" s="365"/>
      <c r="J53" s="366"/>
      <c r="K53" s="326"/>
      <c r="L53" s="326"/>
      <c r="M53" s="367"/>
      <c r="N53" s="368"/>
      <c r="O53" s="373"/>
      <c r="P53" s="374"/>
      <c r="Q53" s="374"/>
      <c r="R53" s="374"/>
      <c r="S53" s="374"/>
      <c r="T53" s="374"/>
      <c r="U53" s="374"/>
      <c r="V53" s="374"/>
      <c r="W53" s="374"/>
      <c r="X53" s="374"/>
      <c r="Y53" s="375"/>
      <c r="AN53" s="13">
        <f t="shared" si="8"/>
        <v>0</v>
      </c>
      <c r="AO53" s="13">
        <f t="array" ref="AO53">(SUM($H$23:$Y$23*(H53:Y53&lt;&gt;""))=$AN$23)*1</f>
        <v>0</v>
      </c>
      <c r="AP53" s="13">
        <f t="shared" si="7"/>
        <v>0</v>
      </c>
      <c r="AQ53" s="119">
        <f t="shared" si="9"/>
        <v>0</v>
      </c>
      <c r="AS53" s="13">
        <f t="shared" si="10"/>
        <v>0</v>
      </c>
      <c r="AT53" s="13">
        <f t="shared" si="11"/>
        <v>0</v>
      </c>
      <c r="AU53" s="13">
        <f t="shared" si="12"/>
        <v>0</v>
      </c>
      <c r="AX53" s="21"/>
    </row>
    <row r="54" spans="1:50" ht="20.100000000000001" customHeight="1" x14ac:dyDescent="0.3">
      <c r="A54" s="9" t="str">
        <f t="shared" si="5"/>
        <v/>
      </c>
      <c r="B54" s="13">
        <f t="shared" si="6"/>
        <v>0</v>
      </c>
      <c r="C54" s="21"/>
      <c r="G54" s="28">
        <v>30</v>
      </c>
      <c r="H54" s="118"/>
      <c r="I54" s="365"/>
      <c r="J54" s="366"/>
      <c r="K54" s="326"/>
      <c r="L54" s="326"/>
      <c r="M54" s="367"/>
      <c r="N54" s="368"/>
      <c r="O54" s="373"/>
      <c r="P54" s="374"/>
      <c r="Q54" s="374"/>
      <c r="R54" s="374"/>
      <c r="S54" s="374"/>
      <c r="T54" s="374"/>
      <c r="U54" s="374"/>
      <c r="V54" s="374"/>
      <c r="W54" s="374"/>
      <c r="X54" s="374"/>
      <c r="Y54" s="375"/>
      <c r="AN54" s="13">
        <f t="shared" si="8"/>
        <v>0</v>
      </c>
      <c r="AO54" s="13">
        <f t="array" ref="AO54">(SUM($H$23:$Y$23*(H54:Y54&lt;&gt;""))=$AN$23)*1</f>
        <v>0</v>
      </c>
      <c r="AP54" s="13">
        <f t="shared" si="7"/>
        <v>0</v>
      </c>
      <c r="AQ54" s="119">
        <f t="shared" si="9"/>
        <v>0</v>
      </c>
      <c r="AS54" s="13">
        <f t="shared" si="10"/>
        <v>0</v>
      </c>
      <c r="AT54" s="13">
        <f t="shared" si="11"/>
        <v>0</v>
      </c>
      <c r="AU54" s="13">
        <f t="shared" si="12"/>
        <v>0</v>
      </c>
      <c r="AX54" s="21"/>
    </row>
    <row r="55" spans="1:50" ht="20.100000000000001" customHeight="1" x14ac:dyDescent="0.3">
      <c r="A55" s="9" t="str">
        <f t="shared" si="5"/>
        <v/>
      </c>
      <c r="B55" s="13">
        <f t="shared" si="6"/>
        <v>0</v>
      </c>
      <c r="C55" s="21"/>
      <c r="G55" s="28">
        <v>31</v>
      </c>
      <c r="H55" s="118"/>
      <c r="I55" s="365"/>
      <c r="J55" s="366"/>
      <c r="K55" s="326"/>
      <c r="L55" s="326"/>
      <c r="M55" s="367"/>
      <c r="N55" s="368"/>
      <c r="O55" s="373"/>
      <c r="P55" s="374"/>
      <c r="Q55" s="374"/>
      <c r="R55" s="374"/>
      <c r="S55" s="374"/>
      <c r="T55" s="374"/>
      <c r="U55" s="374"/>
      <c r="V55" s="374"/>
      <c r="W55" s="374"/>
      <c r="X55" s="374"/>
      <c r="Y55" s="375"/>
      <c r="AN55" s="13">
        <f t="shared" si="8"/>
        <v>0</v>
      </c>
      <c r="AO55" s="13">
        <f t="array" ref="AO55">(SUM($H$23:$Y$23*(H55:Y55&lt;&gt;""))=$AN$23)*1</f>
        <v>0</v>
      </c>
      <c r="AP55" s="13">
        <f t="shared" si="7"/>
        <v>0</v>
      </c>
      <c r="AQ55" s="119">
        <f t="shared" si="9"/>
        <v>0</v>
      </c>
      <c r="AS55" s="13">
        <f t="shared" si="10"/>
        <v>0</v>
      </c>
      <c r="AT55" s="13">
        <f t="shared" si="11"/>
        <v>0</v>
      </c>
      <c r="AU55" s="13">
        <f t="shared" si="12"/>
        <v>0</v>
      </c>
      <c r="AX55" s="21"/>
    </row>
    <row r="56" spans="1:50" ht="20.100000000000001" customHeight="1" x14ac:dyDescent="0.3">
      <c r="A56" s="9" t="str">
        <f t="shared" si="5"/>
        <v/>
      </c>
      <c r="B56" s="13">
        <f t="shared" si="6"/>
        <v>0</v>
      </c>
      <c r="C56" s="21"/>
      <c r="G56" s="28">
        <v>32</v>
      </c>
      <c r="H56" s="118"/>
      <c r="I56" s="365"/>
      <c r="J56" s="366"/>
      <c r="K56" s="326"/>
      <c r="L56" s="326"/>
      <c r="M56" s="367"/>
      <c r="N56" s="368"/>
      <c r="O56" s="373"/>
      <c r="P56" s="374"/>
      <c r="Q56" s="374"/>
      <c r="R56" s="374"/>
      <c r="S56" s="374"/>
      <c r="T56" s="374"/>
      <c r="U56" s="374"/>
      <c r="V56" s="374"/>
      <c r="W56" s="374"/>
      <c r="X56" s="374"/>
      <c r="Y56" s="375"/>
      <c r="AN56" s="13">
        <f t="shared" si="8"/>
        <v>0</v>
      </c>
      <c r="AO56" s="13">
        <f t="array" ref="AO56">(SUM($H$23:$Y$23*(H56:Y56&lt;&gt;""))=$AN$23)*1</f>
        <v>0</v>
      </c>
      <c r="AP56" s="13">
        <f t="shared" si="7"/>
        <v>0</v>
      </c>
      <c r="AQ56" s="119">
        <f t="shared" si="9"/>
        <v>0</v>
      </c>
      <c r="AS56" s="13">
        <f t="shared" si="10"/>
        <v>0</v>
      </c>
      <c r="AT56" s="13">
        <f t="shared" si="11"/>
        <v>0</v>
      </c>
      <c r="AU56" s="13">
        <f t="shared" si="12"/>
        <v>0</v>
      </c>
      <c r="AX56" s="21"/>
    </row>
    <row r="57" spans="1:50" ht="20.100000000000001" customHeight="1" x14ac:dyDescent="0.3">
      <c r="A57" s="9" t="str">
        <f t="shared" si="5"/>
        <v/>
      </c>
      <c r="B57" s="13">
        <f t="shared" si="6"/>
        <v>0</v>
      </c>
      <c r="C57" s="21"/>
      <c r="G57" s="28">
        <v>33</v>
      </c>
      <c r="H57" s="118"/>
      <c r="I57" s="365"/>
      <c r="J57" s="366"/>
      <c r="K57" s="326"/>
      <c r="L57" s="326"/>
      <c r="M57" s="367"/>
      <c r="N57" s="368"/>
      <c r="O57" s="373"/>
      <c r="P57" s="374"/>
      <c r="Q57" s="374"/>
      <c r="R57" s="374"/>
      <c r="S57" s="374"/>
      <c r="T57" s="374"/>
      <c r="U57" s="374"/>
      <c r="V57" s="374"/>
      <c r="W57" s="374"/>
      <c r="X57" s="374"/>
      <c r="Y57" s="375"/>
      <c r="AN57" s="13">
        <f t="shared" si="8"/>
        <v>0</v>
      </c>
      <c r="AO57" s="13">
        <f t="array" ref="AO57">(SUM($H$23:$Y$23*(H57:Y57&lt;&gt;""))=$AN$23)*1</f>
        <v>0</v>
      </c>
      <c r="AP57" s="13">
        <f t="shared" si="7"/>
        <v>0</v>
      </c>
      <c r="AQ57" s="119">
        <f t="shared" si="9"/>
        <v>0</v>
      </c>
      <c r="AS57" s="13">
        <f t="shared" si="10"/>
        <v>0</v>
      </c>
      <c r="AT57" s="13">
        <f t="shared" si="11"/>
        <v>0</v>
      </c>
      <c r="AU57" s="13">
        <f t="shared" si="12"/>
        <v>0</v>
      </c>
      <c r="AX57" s="21"/>
    </row>
    <row r="58" spans="1:50" ht="20.100000000000001" customHeight="1" x14ac:dyDescent="0.3">
      <c r="A58" s="9" t="str">
        <f t="shared" ref="A58:A89" si="13">IF(OR(Rows_Switch="All",COUNTA(H58:Y58)&gt;0),"","H")</f>
        <v/>
      </c>
      <c r="B58" s="13">
        <f t="shared" si="6"/>
        <v>0</v>
      </c>
      <c r="C58" s="21"/>
      <c r="G58" s="28">
        <v>34</v>
      </c>
      <c r="H58" s="118"/>
      <c r="I58" s="365"/>
      <c r="J58" s="366"/>
      <c r="K58" s="326"/>
      <c r="L58" s="326"/>
      <c r="M58" s="367"/>
      <c r="N58" s="368"/>
      <c r="O58" s="373"/>
      <c r="P58" s="374"/>
      <c r="Q58" s="374"/>
      <c r="R58" s="374"/>
      <c r="S58" s="374"/>
      <c r="T58" s="374"/>
      <c r="U58" s="374"/>
      <c r="V58" s="374"/>
      <c r="W58" s="374"/>
      <c r="X58" s="374"/>
      <c r="Y58" s="375"/>
      <c r="AN58" s="13">
        <f t="shared" si="8"/>
        <v>0</v>
      </c>
      <c r="AO58" s="13">
        <f t="array" ref="AO58">(SUM($H$23:$Y$23*(H58:Y58&lt;&gt;""))=$AN$23)*1</f>
        <v>0</v>
      </c>
      <c r="AP58" s="13">
        <f t="shared" si="7"/>
        <v>0</v>
      </c>
      <c r="AQ58" s="119">
        <f t="shared" si="9"/>
        <v>0</v>
      </c>
      <c r="AS58" s="13">
        <f t="shared" si="10"/>
        <v>0</v>
      </c>
      <c r="AT58" s="13">
        <f t="shared" si="11"/>
        <v>0</v>
      </c>
      <c r="AU58" s="13">
        <f t="shared" si="12"/>
        <v>0</v>
      </c>
      <c r="AX58" s="21"/>
    </row>
    <row r="59" spans="1:50" ht="20.100000000000001" customHeight="1" x14ac:dyDescent="0.3">
      <c r="A59" s="9" t="str">
        <f t="shared" si="13"/>
        <v/>
      </c>
      <c r="B59" s="13">
        <f t="shared" si="6"/>
        <v>0</v>
      </c>
      <c r="C59" s="21"/>
      <c r="G59" s="28">
        <v>35</v>
      </c>
      <c r="H59" s="118"/>
      <c r="I59" s="365"/>
      <c r="J59" s="366"/>
      <c r="K59" s="326"/>
      <c r="L59" s="326"/>
      <c r="M59" s="367"/>
      <c r="N59" s="368"/>
      <c r="O59" s="373"/>
      <c r="P59" s="374"/>
      <c r="Q59" s="374"/>
      <c r="R59" s="374"/>
      <c r="S59" s="374"/>
      <c r="T59" s="374"/>
      <c r="U59" s="374"/>
      <c r="V59" s="374"/>
      <c r="W59" s="374"/>
      <c r="X59" s="374"/>
      <c r="Y59" s="375"/>
      <c r="AN59" s="13">
        <f t="shared" si="8"/>
        <v>0</v>
      </c>
      <c r="AO59" s="13">
        <f t="array" ref="AO59">(SUM($H$23:$Y$23*(H59:Y59&lt;&gt;""))=$AN$23)*1</f>
        <v>0</v>
      </c>
      <c r="AP59" s="13">
        <f t="shared" si="7"/>
        <v>0</v>
      </c>
      <c r="AQ59" s="119">
        <f t="shared" si="9"/>
        <v>0</v>
      </c>
      <c r="AS59" s="13">
        <f t="shared" si="10"/>
        <v>0</v>
      </c>
      <c r="AT59" s="13">
        <f t="shared" si="11"/>
        <v>0</v>
      </c>
      <c r="AU59" s="13">
        <f t="shared" si="12"/>
        <v>0</v>
      </c>
      <c r="AX59" s="21"/>
    </row>
    <row r="60" spans="1:50" ht="20.100000000000001" customHeight="1" x14ac:dyDescent="0.3">
      <c r="A60" s="9" t="str">
        <f t="shared" si="13"/>
        <v/>
      </c>
      <c r="B60" s="13">
        <f t="shared" si="6"/>
        <v>0</v>
      </c>
      <c r="C60" s="21"/>
      <c r="G60" s="28">
        <v>36</v>
      </c>
      <c r="H60" s="118"/>
      <c r="I60" s="365"/>
      <c r="J60" s="366"/>
      <c r="K60" s="326"/>
      <c r="L60" s="326"/>
      <c r="M60" s="367"/>
      <c r="N60" s="368"/>
      <c r="O60" s="373"/>
      <c r="P60" s="374"/>
      <c r="Q60" s="374"/>
      <c r="R60" s="374"/>
      <c r="S60" s="374"/>
      <c r="T60" s="374"/>
      <c r="U60" s="374"/>
      <c r="V60" s="374"/>
      <c r="W60" s="374"/>
      <c r="X60" s="374"/>
      <c r="Y60" s="375"/>
      <c r="AN60" s="13">
        <f t="shared" si="8"/>
        <v>0</v>
      </c>
      <c r="AO60" s="13">
        <f t="array" ref="AO60">(SUM($H$23:$Y$23*(H60:Y60&lt;&gt;""))=$AN$23)*1</f>
        <v>0</v>
      </c>
      <c r="AP60" s="13">
        <f t="shared" si="7"/>
        <v>0</v>
      </c>
      <c r="AQ60" s="119">
        <f t="shared" si="9"/>
        <v>0</v>
      </c>
      <c r="AS60" s="13">
        <f t="shared" si="10"/>
        <v>0</v>
      </c>
      <c r="AT60" s="13">
        <f t="shared" si="11"/>
        <v>0</v>
      </c>
      <c r="AU60" s="13">
        <f t="shared" si="12"/>
        <v>0</v>
      </c>
      <c r="AX60" s="21"/>
    </row>
    <row r="61" spans="1:50" ht="20.100000000000001" customHeight="1" x14ac:dyDescent="0.3">
      <c r="A61" s="9" t="str">
        <f t="shared" si="13"/>
        <v/>
      </c>
      <c r="B61" s="13">
        <f t="shared" si="6"/>
        <v>0</v>
      </c>
      <c r="C61" s="21"/>
      <c r="G61" s="28">
        <v>37</v>
      </c>
      <c r="H61" s="118"/>
      <c r="I61" s="365"/>
      <c r="J61" s="366"/>
      <c r="K61" s="326"/>
      <c r="L61" s="326"/>
      <c r="M61" s="367"/>
      <c r="N61" s="368"/>
      <c r="O61" s="373"/>
      <c r="P61" s="374"/>
      <c r="Q61" s="374"/>
      <c r="R61" s="374"/>
      <c r="S61" s="374"/>
      <c r="T61" s="374"/>
      <c r="U61" s="374"/>
      <c r="V61" s="374"/>
      <c r="W61" s="374"/>
      <c r="X61" s="374"/>
      <c r="Y61" s="375"/>
      <c r="AN61" s="13">
        <f t="shared" si="8"/>
        <v>0</v>
      </c>
      <c r="AO61" s="13">
        <f t="array" ref="AO61">(SUM($H$23:$Y$23*(H61:Y61&lt;&gt;""))=$AN$23)*1</f>
        <v>0</v>
      </c>
      <c r="AP61" s="13">
        <f t="shared" si="7"/>
        <v>0</v>
      </c>
      <c r="AQ61" s="119">
        <f t="shared" si="9"/>
        <v>0</v>
      </c>
      <c r="AS61" s="13">
        <f t="shared" si="10"/>
        <v>0</v>
      </c>
      <c r="AT61" s="13">
        <f t="shared" si="11"/>
        <v>0</v>
      </c>
      <c r="AU61" s="13">
        <f t="shared" si="12"/>
        <v>0</v>
      </c>
      <c r="AX61" s="21"/>
    </row>
    <row r="62" spans="1:50" ht="20.100000000000001" customHeight="1" x14ac:dyDescent="0.3">
      <c r="A62" s="9" t="str">
        <f t="shared" si="13"/>
        <v/>
      </c>
      <c r="B62" s="13">
        <f t="shared" si="6"/>
        <v>0</v>
      </c>
      <c r="C62" s="21"/>
      <c r="G62" s="28">
        <v>38</v>
      </c>
      <c r="H62" s="118"/>
      <c r="I62" s="365"/>
      <c r="J62" s="366"/>
      <c r="K62" s="326"/>
      <c r="L62" s="326"/>
      <c r="M62" s="367"/>
      <c r="N62" s="368"/>
      <c r="O62" s="373"/>
      <c r="P62" s="374"/>
      <c r="Q62" s="374"/>
      <c r="R62" s="374"/>
      <c r="S62" s="374"/>
      <c r="T62" s="374"/>
      <c r="U62" s="374"/>
      <c r="V62" s="374"/>
      <c r="W62" s="374"/>
      <c r="X62" s="374"/>
      <c r="Y62" s="375"/>
      <c r="AN62" s="13">
        <f t="shared" si="8"/>
        <v>0</v>
      </c>
      <c r="AO62" s="13">
        <f t="array" ref="AO62">(SUM($H$23:$Y$23*(H62:Y62&lt;&gt;""))=$AN$23)*1</f>
        <v>0</v>
      </c>
      <c r="AP62" s="13">
        <f t="shared" si="7"/>
        <v>0</v>
      </c>
      <c r="AQ62" s="119">
        <f t="shared" si="9"/>
        <v>0</v>
      </c>
      <c r="AS62" s="13">
        <f t="shared" si="10"/>
        <v>0</v>
      </c>
      <c r="AT62" s="13">
        <f t="shared" si="11"/>
        <v>0</v>
      </c>
      <c r="AU62" s="13">
        <f t="shared" si="12"/>
        <v>0</v>
      </c>
      <c r="AX62" s="21"/>
    </row>
    <row r="63" spans="1:50" ht="20.100000000000001" customHeight="1" x14ac:dyDescent="0.3">
      <c r="A63" s="9" t="str">
        <f t="shared" si="13"/>
        <v/>
      </c>
      <c r="B63" s="13">
        <f t="shared" si="6"/>
        <v>0</v>
      </c>
      <c r="C63" s="21"/>
      <c r="G63" s="28">
        <v>39</v>
      </c>
      <c r="H63" s="118"/>
      <c r="I63" s="365"/>
      <c r="J63" s="366"/>
      <c r="K63" s="326"/>
      <c r="L63" s="326"/>
      <c r="M63" s="367"/>
      <c r="N63" s="368"/>
      <c r="O63" s="373"/>
      <c r="P63" s="374"/>
      <c r="Q63" s="374"/>
      <c r="R63" s="374"/>
      <c r="S63" s="374"/>
      <c r="T63" s="374"/>
      <c r="U63" s="374"/>
      <c r="V63" s="374"/>
      <c r="W63" s="374"/>
      <c r="X63" s="374"/>
      <c r="Y63" s="375"/>
      <c r="AN63" s="13">
        <f t="shared" si="8"/>
        <v>0</v>
      </c>
      <c r="AO63" s="13">
        <f t="array" ref="AO63">(SUM($H$23:$Y$23*(H63:Y63&lt;&gt;""))=$AN$23)*1</f>
        <v>0</v>
      </c>
      <c r="AP63" s="13">
        <f t="shared" si="7"/>
        <v>0</v>
      </c>
      <c r="AQ63" s="119">
        <f t="shared" si="9"/>
        <v>0</v>
      </c>
      <c r="AS63" s="13">
        <f t="shared" si="10"/>
        <v>0</v>
      </c>
      <c r="AT63" s="13">
        <f t="shared" si="11"/>
        <v>0</v>
      </c>
      <c r="AU63" s="13">
        <f t="shared" si="12"/>
        <v>0</v>
      </c>
      <c r="AX63" s="21"/>
    </row>
    <row r="64" spans="1:50" ht="20.100000000000001" customHeight="1" x14ac:dyDescent="0.3">
      <c r="A64" s="9" t="str">
        <f t="shared" si="13"/>
        <v/>
      </c>
      <c r="B64" s="13">
        <f t="shared" si="6"/>
        <v>0</v>
      </c>
      <c r="C64" s="21"/>
      <c r="G64" s="28">
        <v>40</v>
      </c>
      <c r="H64" s="118"/>
      <c r="I64" s="365"/>
      <c r="J64" s="366"/>
      <c r="K64" s="326"/>
      <c r="L64" s="326"/>
      <c r="M64" s="367"/>
      <c r="N64" s="368"/>
      <c r="O64" s="373"/>
      <c r="P64" s="374"/>
      <c r="Q64" s="374"/>
      <c r="R64" s="374"/>
      <c r="S64" s="374"/>
      <c r="T64" s="374"/>
      <c r="U64" s="374"/>
      <c r="V64" s="374"/>
      <c r="W64" s="374"/>
      <c r="X64" s="374"/>
      <c r="Y64" s="375"/>
      <c r="AN64" s="13">
        <f t="shared" si="8"/>
        <v>0</v>
      </c>
      <c r="AO64" s="13">
        <f t="array" ref="AO64">(SUM($H$23:$Y$23*(H64:Y64&lt;&gt;""))=$AN$23)*1</f>
        <v>0</v>
      </c>
      <c r="AP64" s="13">
        <f t="shared" si="7"/>
        <v>0</v>
      </c>
      <c r="AQ64" s="119">
        <f t="shared" si="9"/>
        <v>0</v>
      </c>
      <c r="AS64" s="13">
        <f t="shared" si="10"/>
        <v>0</v>
      </c>
      <c r="AT64" s="13">
        <f t="shared" si="11"/>
        <v>0</v>
      </c>
      <c r="AU64" s="13">
        <f t="shared" si="12"/>
        <v>0</v>
      </c>
      <c r="AX64" s="21"/>
    </row>
    <row r="65" spans="1:50" ht="20.100000000000001" customHeight="1" x14ac:dyDescent="0.3">
      <c r="A65" s="9" t="str">
        <f t="shared" si="13"/>
        <v/>
      </c>
      <c r="B65" s="13">
        <f t="shared" si="6"/>
        <v>0</v>
      </c>
      <c r="C65" s="21"/>
      <c r="G65" s="28">
        <v>41</v>
      </c>
      <c r="H65" s="118"/>
      <c r="I65" s="365"/>
      <c r="J65" s="366"/>
      <c r="K65" s="326"/>
      <c r="L65" s="326"/>
      <c r="M65" s="367"/>
      <c r="N65" s="368"/>
      <c r="O65" s="373"/>
      <c r="P65" s="374"/>
      <c r="Q65" s="374"/>
      <c r="R65" s="374"/>
      <c r="S65" s="374"/>
      <c r="T65" s="374"/>
      <c r="U65" s="374"/>
      <c r="V65" s="374"/>
      <c r="W65" s="374"/>
      <c r="X65" s="374"/>
      <c r="Y65" s="375"/>
      <c r="AN65" s="13">
        <f t="shared" si="8"/>
        <v>0</v>
      </c>
      <c r="AO65" s="13">
        <f t="array" ref="AO65">(SUM($H$23:$Y$23*(H65:Y65&lt;&gt;""))=$AN$23)*1</f>
        <v>0</v>
      </c>
      <c r="AP65" s="13">
        <f t="shared" si="7"/>
        <v>0</v>
      </c>
      <c r="AQ65" s="119">
        <f t="shared" si="9"/>
        <v>0</v>
      </c>
      <c r="AS65" s="13">
        <f t="shared" si="10"/>
        <v>0</v>
      </c>
      <c r="AT65" s="13">
        <f t="shared" si="11"/>
        <v>0</v>
      </c>
      <c r="AU65" s="13">
        <f t="shared" si="12"/>
        <v>0</v>
      </c>
      <c r="AX65" s="21"/>
    </row>
    <row r="66" spans="1:50" ht="20.100000000000001" customHeight="1" x14ac:dyDescent="0.3">
      <c r="A66" s="9" t="str">
        <f t="shared" si="13"/>
        <v/>
      </c>
      <c r="B66" s="13">
        <f t="shared" si="6"/>
        <v>0</v>
      </c>
      <c r="C66" s="21"/>
      <c r="G66" s="28">
        <v>42</v>
      </c>
      <c r="H66" s="118"/>
      <c r="I66" s="365"/>
      <c r="J66" s="366"/>
      <c r="K66" s="326"/>
      <c r="L66" s="326"/>
      <c r="M66" s="367"/>
      <c r="N66" s="368"/>
      <c r="O66" s="373"/>
      <c r="P66" s="374"/>
      <c r="Q66" s="374"/>
      <c r="R66" s="374"/>
      <c r="S66" s="374"/>
      <c r="T66" s="374"/>
      <c r="U66" s="374"/>
      <c r="V66" s="374"/>
      <c r="W66" s="374"/>
      <c r="X66" s="374"/>
      <c r="Y66" s="375"/>
      <c r="AN66" s="13">
        <f t="shared" si="8"/>
        <v>0</v>
      </c>
      <c r="AO66" s="13">
        <f t="array" ref="AO66">(SUM($H$23:$Y$23*(H66:Y66&lt;&gt;""))=$AN$23)*1</f>
        <v>0</v>
      </c>
      <c r="AP66" s="13">
        <f t="shared" si="7"/>
        <v>0</v>
      </c>
      <c r="AQ66" s="119">
        <f t="shared" si="9"/>
        <v>0</v>
      </c>
      <c r="AS66" s="13">
        <f t="shared" si="10"/>
        <v>0</v>
      </c>
      <c r="AT66" s="13">
        <f t="shared" si="11"/>
        <v>0</v>
      </c>
      <c r="AU66" s="13">
        <f t="shared" si="12"/>
        <v>0</v>
      </c>
      <c r="AX66" s="21"/>
    </row>
    <row r="67" spans="1:50" ht="20.100000000000001" customHeight="1" x14ac:dyDescent="0.3">
      <c r="A67" s="9" t="str">
        <f t="shared" si="13"/>
        <v/>
      </c>
      <c r="B67" s="13">
        <f t="shared" si="6"/>
        <v>0</v>
      </c>
      <c r="C67" s="21"/>
      <c r="G67" s="28">
        <v>43</v>
      </c>
      <c r="H67" s="118"/>
      <c r="I67" s="365"/>
      <c r="J67" s="366"/>
      <c r="K67" s="326"/>
      <c r="L67" s="326"/>
      <c r="M67" s="367"/>
      <c r="N67" s="368"/>
      <c r="O67" s="373"/>
      <c r="P67" s="374"/>
      <c r="Q67" s="374"/>
      <c r="R67" s="374"/>
      <c r="S67" s="374"/>
      <c r="T67" s="374"/>
      <c r="U67" s="374"/>
      <c r="V67" s="374"/>
      <c r="W67" s="374"/>
      <c r="X67" s="374"/>
      <c r="Y67" s="375"/>
      <c r="AN67" s="13">
        <f t="shared" si="8"/>
        <v>0</v>
      </c>
      <c r="AO67" s="13">
        <f t="array" ref="AO67">(SUM($H$23:$Y$23*(H67:Y67&lt;&gt;""))=$AN$23)*1</f>
        <v>0</v>
      </c>
      <c r="AP67" s="13">
        <f t="shared" si="7"/>
        <v>0</v>
      </c>
      <c r="AQ67" s="119">
        <f t="shared" si="9"/>
        <v>0</v>
      </c>
      <c r="AS67" s="13">
        <f t="shared" si="10"/>
        <v>0</v>
      </c>
      <c r="AT67" s="13">
        <f t="shared" si="11"/>
        <v>0</v>
      </c>
      <c r="AU67" s="13">
        <f t="shared" si="12"/>
        <v>0</v>
      </c>
      <c r="AX67" s="21"/>
    </row>
    <row r="68" spans="1:50" ht="20.100000000000001" customHeight="1" x14ac:dyDescent="0.3">
      <c r="A68" s="9" t="str">
        <f t="shared" si="13"/>
        <v/>
      </c>
      <c r="B68" s="13">
        <f t="shared" si="6"/>
        <v>0</v>
      </c>
      <c r="C68" s="21"/>
      <c r="G68" s="28">
        <v>44</v>
      </c>
      <c r="H68" s="118"/>
      <c r="I68" s="365"/>
      <c r="J68" s="366"/>
      <c r="K68" s="326"/>
      <c r="L68" s="326"/>
      <c r="M68" s="367"/>
      <c r="N68" s="368"/>
      <c r="O68" s="373"/>
      <c r="P68" s="374"/>
      <c r="Q68" s="374"/>
      <c r="R68" s="374"/>
      <c r="S68" s="374"/>
      <c r="T68" s="374"/>
      <c r="U68" s="374"/>
      <c r="V68" s="374"/>
      <c r="W68" s="374"/>
      <c r="X68" s="374"/>
      <c r="Y68" s="375"/>
      <c r="AN68" s="13">
        <f t="shared" si="8"/>
        <v>0</v>
      </c>
      <c r="AO68" s="13">
        <f t="array" ref="AO68">(SUM($H$23:$Y$23*(H68:Y68&lt;&gt;""))=$AN$23)*1</f>
        <v>0</v>
      </c>
      <c r="AP68" s="13">
        <f t="shared" si="7"/>
        <v>0</v>
      </c>
      <c r="AQ68" s="119">
        <f t="shared" si="9"/>
        <v>0</v>
      </c>
      <c r="AS68" s="13">
        <f t="shared" si="10"/>
        <v>0</v>
      </c>
      <c r="AT68" s="13">
        <f t="shared" si="11"/>
        <v>0</v>
      </c>
      <c r="AU68" s="13">
        <f t="shared" si="12"/>
        <v>0</v>
      </c>
      <c r="AX68" s="21"/>
    </row>
    <row r="69" spans="1:50" ht="20.100000000000001" customHeight="1" x14ac:dyDescent="0.3">
      <c r="A69" s="9" t="str">
        <f t="shared" si="13"/>
        <v/>
      </c>
      <c r="B69" s="13">
        <f t="shared" si="6"/>
        <v>0</v>
      </c>
      <c r="C69" s="21"/>
      <c r="G69" s="28">
        <v>45</v>
      </c>
      <c r="H69" s="118"/>
      <c r="I69" s="365"/>
      <c r="J69" s="366"/>
      <c r="K69" s="326"/>
      <c r="L69" s="326"/>
      <c r="M69" s="367"/>
      <c r="N69" s="368"/>
      <c r="O69" s="373"/>
      <c r="P69" s="374"/>
      <c r="Q69" s="374"/>
      <c r="R69" s="374"/>
      <c r="S69" s="374"/>
      <c r="T69" s="374"/>
      <c r="U69" s="374"/>
      <c r="V69" s="374"/>
      <c r="W69" s="374"/>
      <c r="X69" s="374"/>
      <c r="Y69" s="375"/>
      <c r="AN69" s="13">
        <f t="shared" si="8"/>
        <v>0</v>
      </c>
      <c r="AO69" s="13">
        <f t="array" ref="AO69">(SUM($H$23:$Y$23*(H69:Y69&lt;&gt;""))=$AN$23)*1</f>
        <v>0</v>
      </c>
      <c r="AP69" s="13">
        <f t="shared" si="7"/>
        <v>0</v>
      </c>
      <c r="AQ69" s="119">
        <f t="shared" si="9"/>
        <v>0</v>
      </c>
      <c r="AS69" s="13">
        <f t="shared" si="10"/>
        <v>0</v>
      </c>
      <c r="AT69" s="13">
        <f t="shared" si="11"/>
        <v>0</v>
      </c>
      <c r="AU69" s="13">
        <f t="shared" si="12"/>
        <v>0</v>
      </c>
      <c r="AX69" s="21"/>
    </row>
    <row r="70" spans="1:50" ht="20.100000000000001" customHeight="1" x14ac:dyDescent="0.3">
      <c r="A70" s="9" t="str">
        <f t="shared" si="13"/>
        <v/>
      </c>
      <c r="B70" s="13">
        <f t="shared" si="6"/>
        <v>0</v>
      </c>
      <c r="C70" s="21"/>
      <c r="G70" s="28">
        <v>46</v>
      </c>
      <c r="H70" s="118"/>
      <c r="I70" s="365"/>
      <c r="J70" s="366"/>
      <c r="K70" s="326"/>
      <c r="L70" s="326"/>
      <c r="M70" s="367"/>
      <c r="N70" s="368"/>
      <c r="O70" s="373"/>
      <c r="P70" s="374"/>
      <c r="Q70" s="374"/>
      <c r="R70" s="374"/>
      <c r="S70" s="374"/>
      <c r="T70" s="374"/>
      <c r="U70" s="374"/>
      <c r="V70" s="374"/>
      <c r="W70" s="374"/>
      <c r="X70" s="374"/>
      <c r="Y70" s="375"/>
      <c r="AN70" s="13">
        <f t="shared" si="8"/>
        <v>0</v>
      </c>
      <c r="AO70" s="13">
        <f t="array" ref="AO70">(SUM($H$23:$Y$23*(H70:Y70&lt;&gt;""))=$AN$23)*1</f>
        <v>0</v>
      </c>
      <c r="AP70" s="13">
        <f t="shared" si="7"/>
        <v>0</v>
      </c>
      <c r="AQ70" s="119">
        <f t="shared" si="9"/>
        <v>0</v>
      </c>
      <c r="AS70" s="13">
        <f t="shared" si="10"/>
        <v>0</v>
      </c>
      <c r="AT70" s="13">
        <f t="shared" si="11"/>
        <v>0</v>
      </c>
      <c r="AU70" s="13">
        <f t="shared" si="12"/>
        <v>0</v>
      </c>
      <c r="AX70" s="21"/>
    </row>
    <row r="71" spans="1:50" ht="20.100000000000001" customHeight="1" x14ac:dyDescent="0.3">
      <c r="A71" s="9" t="str">
        <f t="shared" si="13"/>
        <v/>
      </c>
      <c r="B71" s="13">
        <f t="shared" si="6"/>
        <v>0</v>
      </c>
      <c r="C71" s="21"/>
      <c r="G71" s="28">
        <v>47</v>
      </c>
      <c r="H71" s="118"/>
      <c r="I71" s="365"/>
      <c r="J71" s="366"/>
      <c r="K71" s="326"/>
      <c r="L71" s="326"/>
      <c r="M71" s="367"/>
      <c r="N71" s="368"/>
      <c r="O71" s="373"/>
      <c r="P71" s="374"/>
      <c r="Q71" s="374"/>
      <c r="R71" s="374"/>
      <c r="S71" s="374"/>
      <c r="T71" s="374"/>
      <c r="U71" s="374"/>
      <c r="V71" s="374"/>
      <c r="W71" s="374"/>
      <c r="X71" s="374"/>
      <c r="Y71" s="375"/>
      <c r="AN71" s="13">
        <f t="shared" si="8"/>
        <v>0</v>
      </c>
      <c r="AO71" s="13">
        <f t="array" ref="AO71">(SUM($H$23:$Y$23*(H71:Y71&lt;&gt;""))=$AN$23)*1</f>
        <v>0</v>
      </c>
      <c r="AP71" s="13">
        <f t="shared" si="7"/>
        <v>0</v>
      </c>
      <c r="AQ71" s="119">
        <f t="shared" si="9"/>
        <v>0</v>
      </c>
      <c r="AS71" s="13">
        <f t="shared" si="10"/>
        <v>0</v>
      </c>
      <c r="AT71" s="13">
        <f t="shared" si="11"/>
        <v>0</v>
      </c>
      <c r="AU71" s="13">
        <f t="shared" si="12"/>
        <v>0</v>
      </c>
      <c r="AX71" s="21"/>
    </row>
    <row r="72" spans="1:50" ht="20.100000000000001" customHeight="1" x14ac:dyDescent="0.3">
      <c r="A72" s="9" t="str">
        <f t="shared" si="13"/>
        <v/>
      </c>
      <c r="B72" s="13">
        <f t="shared" si="6"/>
        <v>0</v>
      </c>
      <c r="C72" s="21"/>
      <c r="G72" s="28">
        <v>48</v>
      </c>
      <c r="H72" s="118"/>
      <c r="I72" s="365"/>
      <c r="J72" s="366"/>
      <c r="K72" s="326"/>
      <c r="L72" s="326"/>
      <c r="M72" s="367"/>
      <c r="N72" s="368"/>
      <c r="O72" s="373"/>
      <c r="P72" s="374"/>
      <c r="Q72" s="374"/>
      <c r="R72" s="374"/>
      <c r="S72" s="374"/>
      <c r="T72" s="374"/>
      <c r="U72" s="374"/>
      <c r="V72" s="374"/>
      <c r="W72" s="374"/>
      <c r="X72" s="374"/>
      <c r="Y72" s="375"/>
      <c r="AN72" s="13">
        <f t="shared" si="8"/>
        <v>0</v>
      </c>
      <c r="AO72" s="13">
        <f t="array" ref="AO72">(SUM($H$23:$Y$23*(H72:Y72&lt;&gt;""))=$AN$23)*1</f>
        <v>0</v>
      </c>
      <c r="AP72" s="13">
        <f t="shared" si="7"/>
        <v>0</v>
      </c>
      <c r="AQ72" s="119">
        <f t="shared" si="9"/>
        <v>0</v>
      </c>
      <c r="AS72" s="13">
        <f t="shared" si="10"/>
        <v>0</v>
      </c>
      <c r="AT72" s="13">
        <f t="shared" si="11"/>
        <v>0</v>
      </c>
      <c r="AU72" s="13">
        <f t="shared" si="12"/>
        <v>0</v>
      </c>
      <c r="AX72" s="21"/>
    </row>
    <row r="73" spans="1:50" ht="20.100000000000001" customHeight="1" x14ac:dyDescent="0.3">
      <c r="A73" s="9" t="str">
        <f t="shared" si="13"/>
        <v/>
      </c>
      <c r="B73" s="13">
        <f t="shared" si="6"/>
        <v>0</v>
      </c>
      <c r="C73" s="21"/>
      <c r="G73" s="28">
        <v>49</v>
      </c>
      <c r="H73" s="118"/>
      <c r="I73" s="365"/>
      <c r="J73" s="366"/>
      <c r="K73" s="326"/>
      <c r="L73" s="326"/>
      <c r="M73" s="367"/>
      <c r="N73" s="368"/>
      <c r="O73" s="373"/>
      <c r="P73" s="374"/>
      <c r="Q73" s="374"/>
      <c r="R73" s="374"/>
      <c r="S73" s="374"/>
      <c r="T73" s="374"/>
      <c r="U73" s="374"/>
      <c r="V73" s="374"/>
      <c r="W73" s="374"/>
      <c r="X73" s="374"/>
      <c r="Y73" s="375"/>
      <c r="AN73" s="13">
        <f t="shared" si="8"/>
        <v>0</v>
      </c>
      <c r="AO73" s="13">
        <f t="array" ref="AO73">(SUM($H$23:$Y$23*(H73:Y73&lt;&gt;""))=$AN$23)*1</f>
        <v>0</v>
      </c>
      <c r="AP73" s="13">
        <f t="shared" si="7"/>
        <v>0</v>
      </c>
      <c r="AQ73" s="119">
        <f t="shared" si="9"/>
        <v>0</v>
      </c>
      <c r="AS73" s="13">
        <f t="shared" si="10"/>
        <v>0</v>
      </c>
      <c r="AT73" s="13">
        <f t="shared" si="11"/>
        <v>0</v>
      </c>
      <c r="AU73" s="13">
        <f t="shared" si="12"/>
        <v>0</v>
      </c>
      <c r="AX73" s="21"/>
    </row>
    <row r="74" spans="1:50" ht="20.100000000000001" customHeight="1" x14ac:dyDescent="0.3">
      <c r="A74" s="9" t="str">
        <f t="shared" si="13"/>
        <v/>
      </c>
      <c r="B74" s="13">
        <f t="shared" si="6"/>
        <v>0</v>
      </c>
      <c r="C74" s="21"/>
      <c r="G74" s="28">
        <v>50</v>
      </c>
      <c r="H74" s="118"/>
      <c r="I74" s="365"/>
      <c r="J74" s="366"/>
      <c r="K74" s="326"/>
      <c r="L74" s="326"/>
      <c r="M74" s="367"/>
      <c r="N74" s="368"/>
      <c r="O74" s="373"/>
      <c r="P74" s="374"/>
      <c r="Q74" s="374"/>
      <c r="R74" s="374"/>
      <c r="S74" s="374"/>
      <c r="T74" s="374"/>
      <c r="U74" s="374"/>
      <c r="V74" s="374"/>
      <c r="W74" s="374"/>
      <c r="X74" s="374"/>
      <c r="Y74" s="375"/>
      <c r="AN74" s="13">
        <f t="shared" si="8"/>
        <v>0</v>
      </c>
      <c r="AO74" s="13">
        <f t="array" ref="AO74">(SUM($H$23:$Y$23*(H74:Y74&lt;&gt;""))=$AN$23)*1</f>
        <v>0</v>
      </c>
      <c r="AP74" s="13">
        <f t="shared" si="7"/>
        <v>0</v>
      </c>
      <c r="AQ74" s="119">
        <f t="shared" si="9"/>
        <v>0</v>
      </c>
      <c r="AS74" s="13">
        <f t="shared" si="10"/>
        <v>0</v>
      </c>
      <c r="AT74" s="13">
        <f t="shared" si="11"/>
        <v>0</v>
      </c>
      <c r="AU74" s="13">
        <f t="shared" si="12"/>
        <v>0</v>
      </c>
      <c r="AX74" s="21"/>
    </row>
    <row r="75" spans="1:50" ht="20.100000000000001" customHeight="1" x14ac:dyDescent="0.3">
      <c r="A75" s="9" t="str">
        <f t="shared" si="13"/>
        <v/>
      </c>
      <c r="B75" s="13">
        <f t="shared" si="6"/>
        <v>0</v>
      </c>
      <c r="C75" s="21"/>
      <c r="G75" s="28">
        <v>51</v>
      </c>
      <c r="H75" s="118"/>
      <c r="I75" s="365"/>
      <c r="J75" s="366"/>
      <c r="K75" s="326"/>
      <c r="L75" s="326"/>
      <c r="M75" s="367"/>
      <c r="N75" s="368"/>
      <c r="O75" s="373"/>
      <c r="P75" s="374"/>
      <c r="Q75" s="374"/>
      <c r="R75" s="374"/>
      <c r="S75" s="374"/>
      <c r="T75" s="374"/>
      <c r="U75" s="374"/>
      <c r="V75" s="374"/>
      <c r="W75" s="374"/>
      <c r="X75" s="374"/>
      <c r="Y75" s="375"/>
      <c r="AN75" s="13">
        <f t="shared" si="8"/>
        <v>0</v>
      </c>
      <c r="AO75" s="13">
        <f t="array" ref="AO75">(SUM($H$23:$Y$23*(H75:Y75&lt;&gt;""))=$AN$23)*1</f>
        <v>0</v>
      </c>
      <c r="AP75" s="13">
        <f t="shared" si="7"/>
        <v>0</v>
      </c>
      <c r="AQ75" s="119">
        <f t="shared" si="9"/>
        <v>0</v>
      </c>
      <c r="AS75" s="13">
        <f t="shared" si="10"/>
        <v>0</v>
      </c>
      <c r="AT75" s="13">
        <f t="shared" si="11"/>
        <v>0</v>
      </c>
      <c r="AU75" s="13">
        <f t="shared" si="12"/>
        <v>0</v>
      </c>
      <c r="AX75" s="21"/>
    </row>
    <row r="76" spans="1:50" ht="20.100000000000001" customHeight="1" x14ac:dyDescent="0.3">
      <c r="A76" s="9" t="str">
        <f t="shared" si="13"/>
        <v/>
      </c>
      <c r="B76" s="13">
        <f t="shared" si="6"/>
        <v>0</v>
      </c>
      <c r="C76" s="21"/>
      <c r="G76" s="28">
        <v>52</v>
      </c>
      <c r="H76" s="118"/>
      <c r="I76" s="365"/>
      <c r="J76" s="366"/>
      <c r="K76" s="326"/>
      <c r="L76" s="326"/>
      <c r="M76" s="367"/>
      <c r="N76" s="368"/>
      <c r="O76" s="373"/>
      <c r="P76" s="374"/>
      <c r="Q76" s="374"/>
      <c r="R76" s="374"/>
      <c r="S76" s="374"/>
      <c r="T76" s="374"/>
      <c r="U76" s="374"/>
      <c r="V76" s="374"/>
      <c r="W76" s="374"/>
      <c r="X76" s="374"/>
      <c r="Y76" s="375"/>
      <c r="AN76" s="13">
        <f t="shared" si="8"/>
        <v>0</v>
      </c>
      <c r="AO76" s="13">
        <f t="array" ref="AO76">(SUM($H$23:$Y$23*(H76:Y76&lt;&gt;""))=$AN$23)*1</f>
        <v>0</v>
      </c>
      <c r="AP76" s="13">
        <f t="shared" si="7"/>
        <v>0</v>
      </c>
      <c r="AQ76" s="119">
        <f t="shared" si="9"/>
        <v>0</v>
      </c>
      <c r="AS76" s="13">
        <f t="shared" si="10"/>
        <v>0</v>
      </c>
      <c r="AT76" s="13">
        <f t="shared" si="11"/>
        <v>0</v>
      </c>
      <c r="AU76" s="13">
        <f t="shared" si="12"/>
        <v>0</v>
      </c>
      <c r="AX76" s="21"/>
    </row>
    <row r="77" spans="1:50" ht="20.100000000000001" customHeight="1" x14ac:dyDescent="0.3">
      <c r="A77" s="9" t="str">
        <f t="shared" si="13"/>
        <v/>
      </c>
      <c r="B77" s="13">
        <f t="shared" si="6"/>
        <v>0</v>
      </c>
      <c r="C77" s="21"/>
      <c r="G77" s="28">
        <v>53</v>
      </c>
      <c r="H77" s="118"/>
      <c r="I77" s="365"/>
      <c r="J77" s="366"/>
      <c r="K77" s="326"/>
      <c r="L77" s="326"/>
      <c r="M77" s="367"/>
      <c r="N77" s="368"/>
      <c r="O77" s="373"/>
      <c r="P77" s="374"/>
      <c r="Q77" s="374"/>
      <c r="R77" s="374"/>
      <c r="S77" s="374"/>
      <c r="T77" s="374"/>
      <c r="U77" s="374"/>
      <c r="V77" s="374"/>
      <c r="W77" s="374"/>
      <c r="X77" s="374"/>
      <c r="Y77" s="375"/>
      <c r="AN77" s="13">
        <f t="shared" si="8"/>
        <v>0</v>
      </c>
      <c r="AO77" s="13">
        <f t="array" ref="AO77">(SUM($H$23:$Y$23*(H77:Y77&lt;&gt;""))=$AN$23)*1</f>
        <v>0</v>
      </c>
      <c r="AP77" s="13">
        <f t="shared" si="7"/>
        <v>0</v>
      </c>
      <c r="AQ77" s="119">
        <f t="shared" si="9"/>
        <v>0</v>
      </c>
      <c r="AS77" s="13">
        <f t="shared" si="10"/>
        <v>0</v>
      </c>
      <c r="AT77" s="13">
        <f t="shared" si="11"/>
        <v>0</v>
      </c>
      <c r="AU77" s="13">
        <f t="shared" si="12"/>
        <v>0</v>
      </c>
      <c r="AX77" s="21"/>
    </row>
    <row r="78" spans="1:50" ht="20.100000000000001" customHeight="1" x14ac:dyDescent="0.3">
      <c r="A78" s="9" t="str">
        <f t="shared" si="13"/>
        <v/>
      </c>
      <c r="B78" s="13">
        <f t="shared" si="6"/>
        <v>0</v>
      </c>
      <c r="C78" s="21"/>
      <c r="G78" s="28">
        <v>54</v>
      </c>
      <c r="H78" s="118"/>
      <c r="I78" s="365"/>
      <c r="J78" s="366"/>
      <c r="K78" s="326"/>
      <c r="L78" s="326"/>
      <c r="M78" s="367"/>
      <c r="N78" s="368"/>
      <c r="O78" s="373"/>
      <c r="P78" s="374"/>
      <c r="Q78" s="374"/>
      <c r="R78" s="374"/>
      <c r="S78" s="374"/>
      <c r="T78" s="374"/>
      <c r="U78" s="374"/>
      <c r="V78" s="374"/>
      <c r="W78" s="374"/>
      <c r="X78" s="374"/>
      <c r="Y78" s="375"/>
      <c r="AN78" s="13">
        <f t="shared" si="8"/>
        <v>0</v>
      </c>
      <c r="AO78" s="13">
        <f t="array" ref="AO78">(SUM($H$23:$Y$23*(H78:Y78&lt;&gt;""))=$AN$23)*1</f>
        <v>0</v>
      </c>
      <c r="AP78" s="13">
        <f t="shared" si="7"/>
        <v>0</v>
      </c>
      <c r="AQ78" s="119">
        <f t="shared" si="9"/>
        <v>0</v>
      </c>
      <c r="AS78" s="13">
        <f t="shared" si="10"/>
        <v>0</v>
      </c>
      <c r="AT78" s="13">
        <f t="shared" si="11"/>
        <v>0</v>
      </c>
      <c r="AU78" s="13">
        <f t="shared" si="12"/>
        <v>0</v>
      </c>
      <c r="AX78" s="21"/>
    </row>
    <row r="79" spans="1:50" ht="20.100000000000001" customHeight="1" x14ac:dyDescent="0.3">
      <c r="A79" s="9" t="str">
        <f t="shared" si="13"/>
        <v/>
      </c>
      <c r="B79" s="13">
        <f t="shared" si="6"/>
        <v>0</v>
      </c>
      <c r="C79" s="21"/>
      <c r="G79" s="28">
        <v>55</v>
      </c>
      <c r="H79" s="118"/>
      <c r="I79" s="365"/>
      <c r="J79" s="366"/>
      <c r="K79" s="326"/>
      <c r="L79" s="326"/>
      <c r="M79" s="367"/>
      <c r="N79" s="368"/>
      <c r="O79" s="373"/>
      <c r="P79" s="374"/>
      <c r="Q79" s="374"/>
      <c r="R79" s="374"/>
      <c r="S79" s="374"/>
      <c r="T79" s="374"/>
      <c r="U79" s="374"/>
      <c r="V79" s="374"/>
      <c r="W79" s="374"/>
      <c r="X79" s="374"/>
      <c r="Y79" s="375"/>
      <c r="AN79" s="13">
        <f t="shared" si="8"/>
        <v>0</v>
      </c>
      <c r="AO79" s="13">
        <f t="array" ref="AO79">(SUM($H$23:$Y$23*(H79:Y79&lt;&gt;""))=$AN$23)*1</f>
        <v>0</v>
      </c>
      <c r="AP79" s="13">
        <f t="shared" si="7"/>
        <v>0</v>
      </c>
      <c r="AQ79" s="119">
        <f t="shared" si="9"/>
        <v>0</v>
      </c>
      <c r="AS79" s="13">
        <f t="shared" si="10"/>
        <v>0</v>
      </c>
      <c r="AT79" s="13">
        <f t="shared" si="11"/>
        <v>0</v>
      </c>
      <c r="AU79" s="13">
        <f t="shared" si="12"/>
        <v>0</v>
      </c>
      <c r="AX79" s="21"/>
    </row>
    <row r="80" spans="1:50" ht="20.100000000000001" customHeight="1" x14ac:dyDescent="0.3">
      <c r="A80" s="9" t="str">
        <f t="shared" si="13"/>
        <v/>
      </c>
      <c r="B80" s="13">
        <f t="shared" si="6"/>
        <v>0</v>
      </c>
      <c r="C80" s="21"/>
      <c r="G80" s="28">
        <v>56</v>
      </c>
      <c r="H80" s="118"/>
      <c r="I80" s="365"/>
      <c r="J80" s="366"/>
      <c r="K80" s="326"/>
      <c r="L80" s="326"/>
      <c r="M80" s="367"/>
      <c r="N80" s="368"/>
      <c r="O80" s="373"/>
      <c r="P80" s="374"/>
      <c r="Q80" s="374"/>
      <c r="R80" s="374"/>
      <c r="S80" s="374"/>
      <c r="T80" s="374"/>
      <c r="U80" s="374"/>
      <c r="V80" s="374"/>
      <c r="W80" s="374"/>
      <c r="X80" s="374"/>
      <c r="Y80" s="375"/>
      <c r="AN80" s="13">
        <f t="shared" si="8"/>
        <v>0</v>
      </c>
      <c r="AO80" s="13">
        <f t="array" ref="AO80">(SUM($H$23:$Y$23*(H80:Y80&lt;&gt;""))=$AN$23)*1</f>
        <v>0</v>
      </c>
      <c r="AP80" s="13">
        <f t="shared" si="7"/>
        <v>0</v>
      </c>
      <c r="AQ80" s="119">
        <f t="shared" si="9"/>
        <v>0</v>
      </c>
      <c r="AS80" s="13">
        <f t="shared" si="10"/>
        <v>0</v>
      </c>
      <c r="AT80" s="13">
        <f t="shared" si="11"/>
        <v>0</v>
      </c>
      <c r="AU80" s="13">
        <f t="shared" si="12"/>
        <v>0</v>
      </c>
      <c r="AX80" s="21"/>
    </row>
    <row r="81" spans="1:50" ht="20.100000000000001" customHeight="1" x14ac:dyDescent="0.3">
      <c r="A81" s="9" t="str">
        <f t="shared" si="13"/>
        <v/>
      </c>
      <c r="B81" s="13">
        <f t="shared" si="6"/>
        <v>0</v>
      </c>
      <c r="C81" s="21"/>
      <c r="G81" s="28">
        <v>57</v>
      </c>
      <c r="H81" s="118"/>
      <c r="I81" s="365"/>
      <c r="J81" s="366"/>
      <c r="K81" s="326"/>
      <c r="L81" s="326"/>
      <c r="M81" s="367"/>
      <c r="N81" s="368"/>
      <c r="O81" s="373"/>
      <c r="P81" s="374"/>
      <c r="Q81" s="374"/>
      <c r="R81" s="374"/>
      <c r="S81" s="374"/>
      <c r="T81" s="374"/>
      <c r="U81" s="374"/>
      <c r="V81" s="374"/>
      <c r="W81" s="374"/>
      <c r="X81" s="374"/>
      <c r="Y81" s="375"/>
      <c r="AN81" s="13">
        <f t="shared" si="8"/>
        <v>0</v>
      </c>
      <c r="AO81" s="13">
        <f t="array" ref="AO81">(SUM($H$23:$Y$23*(H81:Y81&lt;&gt;""))=$AN$23)*1</f>
        <v>0</v>
      </c>
      <c r="AP81" s="13">
        <f t="shared" si="7"/>
        <v>0</v>
      </c>
      <c r="AQ81" s="119">
        <f t="shared" si="9"/>
        <v>0</v>
      </c>
      <c r="AS81" s="13">
        <f t="shared" si="10"/>
        <v>0</v>
      </c>
      <c r="AT81" s="13">
        <f t="shared" si="11"/>
        <v>0</v>
      </c>
      <c r="AU81" s="13">
        <f t="shared" si="12"/>
        <v>0</v>
      </c>
      <c r="AX81" s="21"/>
    </row>
    <row r="82" spans="1:50" ht="20.100000000000001" customHeight="1" x14ac:dyDescent="0.3">
      <c r="A82" s="9" t="str">
        <f t="shared" si="13"/>
        <v/>
      </c>
      <c r="B82" s="13">
        <f t="shared" si="6"/>
        <v>0</v>
      </c>
      <c r="C82" s="21"/>
      <c r="G82" s="28">
        <v>58</v>
      </c>
      <c r="H82" s="118"/>
      <c r="I82" s="365"/>
      <c r="J82" s="366"/>
      <c r="K82" s="326"/>
      <c r="L82" s="326"/>
      <c r="M82" s="367"/>
      <c r="N82" s="368"/>
      <c r="O82" s="373"/>
      <c r="P82" s="374"/>
      <c r="Q82" s="374"/>
      <c r="R82" s="374"/>
      <c r="S82" s="374"/>
      <c r="T82" s="374"/>
      <c r="U82" s="374"/>
      <c r="V82" s="374"/>
      <c r="W82" s="374"/>
      <c r="X82" s="374"/>
      <c r="Y82" s="375"/>
      <c r="AN82" s="13">
        <f t="shared" si="8"/>
        <v>0</v>
      </c>
      <c r="AO82" s="13">
        <f t="array" ref="AO82">(SUM($H$23:$Y$23*(H82:Y82&lt;&gt;""))=$AN$23)*1</f>
        <v>0</v>
      </c>
      <c r="AP82" s="13">
        <f t="shared" si="7"/>
        <v>0</v>
      </c>
      <c r="AQ82" s="119">
        <f t="shared" si="9"/>
        <v>0</v>
      </c>
      <c r="AS82" s="13">
        <f t="shared" si="10"/>
        <v>0</v>
      </c>
      <c r="AT82" s="13">
        <f t="shared" si="11"/>
        <v>0</v>
      </c>
      <c r="AU82" s="13">
        <f t="shared" si="12"/>
        <v>0</v>
      </c>
      <c r="AX82" s="21"/>
    </row>
    <row r="83" spans="1:50" ht="20.100000000000001" customHeight="1" x14ac:dyDescent="0.3">
      <c r="A83" s="9" t="str">
        <f t="shared" si="13"/>
        <v/>
      </c>
      <c r="B83" s="13">
        <f t="shared" si="6"/>
        <v>0</v>
      </c>
      <c r="C83" s="21"/>
      <c r="G83" s="28">
        <v>59</v>
      </c>
      <c r="H83" s="118"/>
      <c r="I83" s="365"/>
      <c r="J83" s="366"/>
      <c r="K83" s="326"/>
      <c r="L83" s="326"/>
      <c r="M83" s="367"/>
      <c r="N83" s="368"/>
      <c r="O83" s="373"/>
      <c r="P83" s="374"/>
      <c r="Q83" s="374"/>
      <c r="R83" s="374"/>
      <c r="S83" s="374"/>
      <c r="T83" s="374"/>
      <c r="U83" s="374"/>
      <c r="V83" s="374"/>
      <c r="W83" s="374"/>
      <c r="X83" s="374"/>
      <c r="Y83" s="375"/>
      <c r="AN83" s="13">
        <f t="shared" si="8"/>
        <v>0</v>
      </c>
      <c r="AO83" s="13">
        <f t="array" ref="AO83">(SUM($H$23:$Y$23*(H83:Y83&lt;&gt;""))=$AN$23)*1</f>
        <v>0</v>
      </c>
      <c r="AP83" s="13">
        <f t="shared" si="7"/>
        <v>0</v>
      </c>
      <c r="AQ83" s="119">
        <f t="shared" si="9"/>
        <v>0</v>
      </c>
      <c r="AS83" s="13">
        <f t="shared" si="10"/>
        <v>0</v>
      </c>
      <c r="AT83" s="13">
        <f t="shared" si="11"/>
        <v>0</v>
      </c>
      <c r="AU83" s="13">
        <f t="shared" si="12"/>
        <v>0</v>
      </c>
      <c r="AX83" s="21"/>
    </row>
    <row r="84" spans="1:50" ht="20.100000000000001" customHeight="1" x14ac:dyDescent="0.3">
      <c r="A84" s="9" t="str">
        <f t="shared" si="13"/>
        <v/>
      </c>
      <c r="B84" s="13">
        <f t="shared" si="6"/>
        <v>0</v>
      </c>
      <c r="C84" s="21"/>
      <c r="G84" s="28">
        <v>60</v>
      </c>
      <c r="H84" s="118"/>
      <c r="I84" s="365"/>
      <c r="J84" s="366"/>
      <c r="K84" s="326"/>
      <c r="L84" s="326"/>
      <c r="M84" s="367"/>
      <c r="N84" s="368"/>
      <c r="O84" s="373"/>
      <c r="P84" s="374"/>
      <c r="Q84" s="374"/>
      <c r="R84" s="374"/>
      <c r="S84" s="374"/>
      <c r="T84" s="374"/>
      <c r="U84" s="374"/>
      <c r="V84" s="374"/>
      <c r="W84" s="374"/>
      <c r="X84" s="374"/>
      <c r="Y84" s="375"/>
      <c r="AN84" s="13">
        <f t="shared" si="8"/>
        <v>0</v>
      </c>
      <c r="AO84" s="13">
        <f t="array" ref="AO84">(SUM($H$23:$Y$23*(H84:Y84&lt;&gt;""))=$AN$23)*1</f>
        <v>0</v>
      </c>
      <c r="AP84" s="13">
        <f t="shared" si="7"/>
        <v>0</v>
      </c>
      <c r="AQ84" s="119">
        <f t="shared" si="9"/>
        <v>0</v>
      </c>
      <c r="AS84" s="13">
        <f t="shared" si="10"/>
        <v>0</v>
      </c>
      <c r="AT84" s="13">
        <f t="shared" si="11"/>
        <v>0</v>
      </c>
      <c r="AU84" s="13">
        <f t="shared" si="12"/>
        <v>0</v>
      </c>
      <c r="AX84" s="21"/>
    </row>
    <row r="85" spans="1:50" ht="20.100000000000001" customHeight="1" x14ac:dyDescent="0.3">
      <c r="A85" s="9" t="str">
        <f t="shared" si="13"/>
        <v/>
      </c>
      <c r="B85" s="13">
        <f t="shared" si="6"/>
        <v>0</v>
      </c>
      <c r="C85" s="21"/>
      <c r="G85" s="28">
        <v>61</v>
      </c>
      <c r="H85" s="118"/>
      <c r="I85" s="365"/>
      <c r="J85" s="366"/>
      <c r="K85" s="326"/>
      <c r="L85" s="326"/>
      <c r="M85" s="367"/>
      <c r="N85" s="368"/>
      <c r="O85" s="373"/>
      <c r="P85" s="374"/>
      <c r="Q85" s="374"/>
      <c r="R85" s="374"/>
      <c r="S85" s="374"/>
      <c r="T85" s="374"/>
      <c r="U85" s="374"/>
      <c r="V85" s="374"/>
      <c r="W85" s="374"/>
      <c r="X85" s="374"/>
      <c r="Y85" s="375"/>
      <c r="AN85" s="13">
        <f t="shared" si="8"/>
        <v>0</v>
      </c>
      <c r="AO85" s="13">
        <f t="array" ref="AO85">(SUM($H$23:$Y$23*(H85:Y85&lt;&gt;""))=$AN$23)*1</f>
        <v>0</v>
      </c>
      <c r="AP85" s="13">
        <f t="shared" si="7"/>
        <v>0</v>
      </c>
      <c r="AQ85" s="119">
        <f t="shared" si="9"/>
        <v>0</v>
      </c>
      <c r="AS85" s="13">
        <f t="shared" si="10"/>
        <v>0</v>
      </c>
      <c r="AT85" s="13">
        <f t="shared" si="11"/>
        <v>0</v>
      </c>
      <c r="AU85" s="13">
        <f t="shared" si="12"/>
        <v>0</v>
      </c>
      <c r="AX85" s="21"/>
    </row>
    <row r="86" spans="1:50" ht="20.100000000000001" customHeight="1" x14ac:dyDescent="0.3">
      <c r="A86" s="9" t="str">
        <f t="shared" si="13"/>
        <v/>
      </c>
      <c r="B86" s="13">
        <f t="shared" si="6"/>
        <v>0</v>
      </c>
      <c r="C86" s="21"/>
      <c r="G86" s="28">
        <v>62</v>
      </c>
      <c r="H86" s="118"/>
      <c r="I86" s="365"/>
      <c r="J86" s="366"/>
      <c r="K86" s="326"/>
      <c r="L86" s="326"/>
      <c r="M86" s="367"/>
      <c r="N86" s="368"/>
      <c r="O86" s="373"/>
      <c r="P86" s="374"/>
      <c r="Q86" s="374"/>
      <c r="R86" s="374"/>
      <c r="S86" s="374"/>
      <c r="T86" s="374"/>
      <c r="U86" s="374"/>
      <c r="V86" s="374"/>
      <c r="W86" s="374"/>
      <c r="X86" s="374"/>
      <c r="Y86" s="375"/>
      <c r="AN86" s="13">
        <f t="shared" si="8"/>
        <v>0</v>
      </c>
      <c r="AO86" s="13">
        <f t="array" ref="AO86">(SUM($H$23:$Y$23*(H86:Y86&lt;&gt;""))=$AN$23)*1</f>
        <v>0</v>
      </c>
      <c r="AP86" s="13">
        <f t="shared" si="7"/>
        <v>0</v>
      </c>
      <c r="AQ86" s="119">
        <f t="shared" si="9"/>
        <v>0</v>
      </c>
      <c r="AS86" s="13">
        <f t="shared" si="10"/>
        <v>0</v>
      </c>
      <c r="AT86" s="13">
        <f t="shared" si="11"/>
        <v>0</v>
      </c>
      <c r="AU86" s="13">
        <f t="shared" si="12"/>
        <v>0</v>
      </c>
      <c r="AX86" s="21"/>
    </row>
    <row r="87" spans="1:50" ht="20.100000000000001" customHeight="1" x14ac:dyDescent="0.3">
      <c r="A87" s="9" t="str">
        <f t="shared" si="13"/>
        <v/>
      </c>
      <c r="B87" s="13">
        <f t="shared" si="6"/>
        <v>0</v>
      </c>
      <c r="C87" s="21"/>
      <c r="G87" s="28">
        <v>63</v>
      </c>
      <c r="H87" s="118"/>
      <c r="I87" s="365"/>
      <c r="J87" s="366"/>
      <c r="K87" s="326"/>
      <c r="L87" s="326"/>
      <c r="M87" s="367"/>
      <c r="N87" s="368"/>
      <c r="O87" s="373"/>
      <c r="P87" s="374"/>
      <c r="Q87" s="374"/>
      <c r="R87" s="374"/>
      <c r="S87" s="374"/>
      <c r="T87" s="374"/>
      <c r="U87" s="374"/>
      <c r="V87" s="374"/>
      <c r="W87" s="374"/>
      <c r="X87" s="374"/>
      <c r="Y87" s="375"/>
      <c r="AN87" s="13">
        <f t="shared" si="8"/>
        <v>0</v>
      </c>
      <c r="AO87" s="13">
        <f t="array" ref="AO87">(SUM($H$23:$Y$23*(H87:Y87&lt;&gt;""))=$AN$23)*1</f>
        <v>0</v>
      </c>
      <c r="AP87" s="13">
        <f t="shared" si="7"/>
        <v>0</v>
      </c>
      <c r="AQ87" s="119">
        <f t="shared" si="9"/>
        <v>0</v>
      </c>
      <c r="AS87" s="13">
        <f t="shared" si="10"/>
        <v>0</v>
      </c>
      <c r="AT87" s="13">
        <f t="shared" si="11"/>
        <v>0</v>
      </c>
      <c r="AU87" s="13">
        <f t="shared" si="12"/>
        <v>0</v>
      </c>
      <c r="AX87" s="21"/>
    </row>
    <row r="88" spans="1:50" ht="20.100000000000001" customHeight="1" x14ac:dyDescent="0.3">
      <c r="A88" s="9" t="str">
        <f t="shared" si="13"/>
        <v/>
      </c>
      <c r="B88" s="13">
        <f t="shared" si="6"/>
        <v>0</v>
      </c>
      <c r="C88" s="21"/>
      <c r="G88" s="28">
        <v>64</v>
      </c>
      <c r="H88" s="118"/>
      <c r="I88" s="365"/>
      <c r="J88" s="366"/>
      <c r="K88" s="326"/>
      <c r="L88" s="326"/>
      <c r="M88" s="367"/>
      <c r="N88" s="368"/>
      <c r="O88" s="373"/>
      <c r="P88" s="374"/>
      <c r="Q88" s="374"/>
      <c r="R88" s="374"/>
      <c r="S88" s="374"/>
      <c r="T88" s="374"/>
      <c r="U88" s="374"/>
      <c r="V88" s="374"/>
      <c r="W88" s="374"/>
      <c r="X88" s="374"/>
      <c r="Y88" s="375"/>
      <c r="AN88" s="13">
        <f t="shared" si="8"/>
        <v>0</v>
      </c>
      <c r="AO88" s="13">
        <f t="array" ref="AO88">(SUM($H$23:$Y$23*(H88:Y88&lt;&gt;""))=$AN$23)*1</f>
        <v>0</v>
      </c>
      <c r="AP88" s="13">
        <f t="shared" si="7"/>
        <v>0</v>
      </c>
      <c r="AQ88" s="119">
        <f t="shared" si="9"/>
        <v>0</v>
      </c>
      <c r="AS88" s="13">
        <f t="shared" si="10"/>
        <v>0</v>
      </c>
      <c r="AT88" s="13">
        <f t="shared" si="11"/>
        <v>0</v>
      </c>
      <c r="AU88" s="13">
        <f t="shared" si="12"/>
        <v>0</v>
      </c>
      <c r="AX88" s="21"/>
    </row>
    <row r="89" spans="1:50" ht="20.100000000000001" customHeight="1" x14ac:dyDescent="0.3">
      <c r="A89" s="9" t="str">
        <f t="shared" si="13"/>
        <v/>
      </c>
      <c r="B89" s="13">
        <f t="shared" si="6"/>
        <v>0</v>
      </c>
      <c r="C89" s="21"/>
      <c r="G89" s="28">
        <v>65</v>
      </c>
      <c r="H89" s="118"/>
      <c r="I89" s="365"/>
      <c r="J89" s="366"/>
      <c r="K89" s="326"/>
      <c r="L89" s="326"/>
      <c r="M89" s="367"/>
      <c r="N89" s="368"/>
      <c r="O89" s="373"/>
      <c r="P89" s="374"/>
      <c r="Q89" s="374"/>
      <c r="R89" s="374"/>
      <c r="S89" s="374"/>
      <c r="T89" s="374"/>
      <c r="U89" s="374"/>
      <c r="V89" s="374"/>
      <c r="W89" s="374"/>
      <c r="X89" s="374"/>
      <c r="Y89" s="375"/>
      <c r="AN89" s="13">
        <f t="shared" si="8"/>
        <v>0</v>
      </c>
      <c r="AO89" s="13">
        <f t="array" ref="AO89">(SUM($H$23:$Y$23*(H89:Y89&lt;&gt;""))=$AN$23)*1</f>
        <v>0</v>
      </c>
      <c r="AP89" s="13">
        <f t="shared" si="7"/>
        <v>0</v>
      </c>
      <c r="AQ89" s="119">
        <f t="shared" si="9"/>
        <v>0</v>
      </c>
      <c r="AS89" s="13">
        <f t="shared" si="10"/>
        <v>0</v>
      </c>
      <c r="AT89" s="13">
        <f t="shared" si="11"/>
        <v>0</v>
      </c>
      <c r="AU89" s="13">
        <f t="shared" si="12"/>
        <v>0</v>
      </c>
      <c r="AX89" s="21"/>
    </row>
    <row r="90" spans="1:50" ht="20.100000000000001" customHeight="1" x14ac:dyDescent="0.3">
      <c r="A90" s="9" t="str">
        <f t="shared" ref="A90:A124" si="14">IF(OR(Rows_Switch="All",COUNTA(H90:Y90)&gt;0),"","H")</f>
        <v/>
      </c>
      <c r="B90" s="13">
        <f t="shared" si="6"/>
        <v>0</v>
      </c>
      <c r="C90" s="21"/>
      <c r="G90" s="28">
        <v>66</v>
      </c>
      <c r="H90" s="118"/>
      <c r="I90" s="365"/>
      <c r="J90" s="366"/>
      <c r="K90" s="326"/>
      <c r="L90" s="326"/>
      <c r="M90" s="367"/>
      <c r="N90" s="368"/>
      <c r="O90" s="373"/>
      <c r="P90" s="374"/>
      <c r="Q90" s="374"/>
      <c r="R90" s="374"/>
      <c r="S90" s="374"/>
      <c r="T90" s="374"/>
      <c r="U90" s="374"/>
      <c r="V90" s="374"/>
      <c r="W90" s="374"/>
      <c r="X90" s="374"/>
      <c r="Y90" s="375"/>
      <c r="AN90" s="13">
        <f t="shared" si="8"/>
        <v>0</v>
      </c>
      <c r="AO90" s="13">
        <f t="array" ref="AO90">(SUM($H$23:$Y$23*(H90:Y90&lt;&gt;""))=$AN$23)*1</f>
        <v>0</v>
      </c>
      <c r="AP90" s="13">
        <f t="shared" ref="AP90:AP124" si="15">MAX(AS90:AU90)*10</f>
        <v>0</v>
      </c>
      <c r="AQ90" s="119">
        <f t="shared" si="9"/>
        <v>0</v>
      </c>
      <c r="AS90" s="13">
        <f t="shared" si="10"/>
        <v>0</v>
      </c>
      <c r="AT90" s="13">
        <f t="shared" si="11"/>
        <v>0</v>
      </c>
      <c r="AU90" s="13">
        <f t="shared" si="12"/>
        <v>0</v>
      </c>
      <c r="AX90" s="21"/>
    </row>
    <row r="91" spans="1:50" ht="20.100000000000001" customHeight="1" x14ac:dyDescent="0.3">
      <c r="A91" s="9" t="str">
        <f t="shared" si="14"/>
        <v/>
      </c>
      <c r="B91" s="13">
        <f t="shared" si="6"/>
        <v>0</v>
      </c>
      <c r="C91" s="21"/>
      <c r="G91" s="28">
        <v>67</v>
      </c>
      <c r="H91" s="118"/>
      <c r="I91" s="365"/>
      <c r="J91" s="366"/>
      <c r="K91" s="326"/>
      <c r="L91" s="326"/>
      <c r="M91" s="367"/>
      <c r="N91" s="368"/>
      <c r="O91" s="373"/>
      <c r="P91" s="374"/>
      <c r="Q91" s="374"/>
      <c r="R91" s="374"/>
      <c r="S91" s="374"/>
      <c r="T91" s="374"/>
      <c r="U91" s="374"/>
      <c r="V91" s="374"/>
      <c r="W91" s="374"/>
      <c r="X91" s="374"/>
      <c r="Y91" s="375"/>
      <c r="AN91" s="13">
        <f t="shared" si="8"/>
        <v>0</v>
      </c>
      <c r="AO91" s="13">
        <f t="array" ref="AO91">(SUM($H$23:$Y$23*(H91:Y91&lt;&gt;""))=$AN$23)*1</f>
        <v>0</v>
      </c>
      <c r="AP91" s="13">
        <f t="shared" si="15"/>
        <v>0</v>
      </c>
      <c r="AQ91" s="119">
        <f t="shared" si="9"/>
        <v>0</v>
      </c>
      <c r="AS91" s="13">
        <f t="shared" si="10"/>
        <v>0</v>
      </c>
      <c r="AT91" s="13">
        <f t="shared" si="11"/>
        <v>0</v>
      </c>
      <c r="AU91" s="13">
        <f t="shared" si="12"/>
        <v>0</v>
      </c>
      <c r="AX91" s="21"/>
    </row>
    <row r="92" spans="1:50" ht="20.100000000000001" customHeight="1" x14ac:dyDescent="0.3">
      <c r="A92" s="9" t="str">
        <f t="shared" si="14"/>
        <v/>
      </c>
      <c r="B92" s="13">
        <f t="shared" si="6"/>
        <v>0</v>
      </c>
      <c r="C92" s="21"/>
      <c r="G92" s="28">
        <v>68</v>
      </c>
      <c r="H92" s="118"/>
      <c r="I92" s="365"/>
      <c r="J92" s="366"/>
      <c r="K92" s="326"/>
      <c r="L92" s="326"/>
      <c r="M92" s="367"/>
      <c r="N92" s="368"/>
      <c r="O92" s="373"/>
      <c r="P92" s="374"/>
      <c r="Q92" s="374"/>
      <c r="R92" s="374"/>
      <c r="S92" s="374"/>
      <c r="T92" s="374"/>
      <c r="U92" s="374"/>
      <c r="V92" s="374"/>
      <c r="W92" s="374"/>
      <c r="X92" s="374"/>
      <c r="Y92" s="375"/>
      <c r="AN92" s="13">
        <f t="shared" si="8"/>
        <v>0</v>
      </c>
      <c r="AO92" s="13">
        <f t="array" ref="AO92">(SUM($H$23:$Y$23*(H92:Y92&lt;&gt;""))=$AN$23)*1</f>
        <v>0</v>
      </c>
      <c r="AP92" s="13">
        <f t="shared" si="15"/>
        <v>0</v>
      </c>
      <c r="AQ92" s="119">
        <f t="shared" si="9"/>
        <v>0</v>
      </c>
      <c r="AS92" s="13">
        <f t="shared" si="10"/>
        <v>0</v>
      </c>
      <c r="AT92" s="13">
        <f t="shared" si="11"/>
        <v>0</v>
      </c>
      <c r="AU92" s="13">
        <f t="shared" si="12"/>
        <v>0</v>
      </c>
      <c r="AX92" s="21"/>
    </row>
    <row r="93" spans="1:50" ht="20.100000000000001" customHeight="1" x14ac:dyDescent="0.3">
      <c r="A93" s="9" t="str">
        <f t="shared" si="14"/>
        <v/>
      </c>
      <c r="B93" s="13">
        <f t="shared" si="6"/>
        <v>0</v>
      </c>
      <c r="C93" s="21"/>
      <c r="G93" s="28">
        <v>69</v>
      </c>
      <c r="H93" s="118"/>
      <c r="I93" s="365"/>
      <c r="J93" s="366"/>
      <c r="K93" s="326"/>
      <c r="L93" s="326"/>
      <c r="M93" s="367"/>
      <c r="N93" s="368"/>
      <c r="O93" s="373"/>
      <c r="P93" s="374"/>
      <c r="Q93" s="374"/>
      <c r="R93" s="374"/>
      <c r="S93" s="374"/>
      <c r="T93" s="374"/>
      <c r="U93" s="374"/>
      <c r="V93" s="374"/>
      <c r="W93" s="374"/>
      <c r="X93" s="374"/>
      <c r="Y93" s="375"/>
      <c r="AN93" s="13">
        <f t="shared" si="8"/>
        <v>0</v>
      </c>
      <c r="AO93" s="13">
        <f t="array" ref="AO93">(SUM($H$23:$Y$23*(H93:Y93&lt;&gt;""))=$AN$23)*1</f>
        <v>0</v>
      </c>
      <c r="AP93" s="13">
        <f t="shared" si="15"/>
        <v>0</v>
      </c>
      <c r="AQ93" s="119">
        <f t="shared" si="9"/>
        <v>0</v>
      </c>
      <c r="AS93" s="13">
        <f t="shared" si="10"/>
        <v>0</v>
      </c>
      <c r="AT93" s="13">
        <f t="shared" si="11"/>
        <v>0</v>
      </c>
      <c r="AU93" s="13">
        <f t="shared" si="12"/>
        <v>0</v>
      </c>
      <c r="AX93" s="21"/>
    </row>
    <row r="94" spans="1:50" ht="20.100000000000001" customHeight="1" x14ac:dyDescent="0.3">
      <c r="A94" s="9" t="str">
        <f t="shared" si="14"/>
        <v/>
      </c>
      <c r="B94" s="13">
        <f t="shared" si="6"/>
        <v>0</v>
      </c>
      <c r="C94" s="21"/>
      <c r="G94" s="28">
        <v>70</v>
      </c>
      <c r="H94" s="118"/>
      <c r="I94" s="365"/>
      <c r="J94" s="366"/>
      <c r="K94" s="326"/>
      <c r="L94" s="326"/>
      <c r="M94" s="367"/>
      <c r="N94" s="368"/>
      <c r="O94" s="373"/>
      <c r="P94" s="374"/>
      <c r="Q94" s="374"/>
      <c r="R94" s="374"/>
      <c r="S94" s="374"/>
      <c r="T94" s="374"/>
      <c r="U94" s="374"/>
      <c r="V94" s="374"/>
      <c r="W94" s="374"/>
      <c r="X94" s="374"/>
      <c r="Y94" s="375"/>
      <c r="AN94" s="13">
        <f t="shared" si="8"/>
        <v>0</v>
      </c>
      <c r="AO94" s="13">
        <f t="array" ref="AO94">(SUM($H$23:$Y$23*(H94:Y94&lt;&gt;""))=$AN$23)*1</f>
        <v>0</v>
      </c>
      <c r="AP94" s="13">
        <f t="shared" si="15"/>
        <v>0</v>
      </c>
      <c r="AQ94" s="119">
        <f t="shared" si="9"/>
        <v>0</v>
      </c>
      <c r="AS94" s="13">
        <f t="shared" si="10"/>
        <v>0</v>
      </c>
      <c r="AT94" s="13">
        <f t="shared" si="11"/>
        <v>0</v>
      </c>
      <c r="AU94" s="13">
        <f t="shared" si="12"/>
        <v>0</v>
      </c>
      <c r="AX94" s="21"/>
    </row>
    <row r="95" spans="1:50" ht="20.100000000000001" customHeight="1" x14ac:dyDescent="0.3">
      <c r="A95" s="9" t="str">
        <f t="shared" si="14"/>
        <v/>
      </c>
      <c r="B95" s="13">
        <f t="shared" si="6"/>
        <v>0</v>
      </c>
      <c r="C95" s="21"/>
      <c r="G95" s="28">
        <v>71</v>
      </c>
      <c r="H95" s="118"/>
      <c r="I95" s="365"/>
      <c r="J95" s="366"/>
      <c r="K95" s="326"/>
      <c r="L95" s="326"/>
      <c r="M95" s="367"/>
      <c r="N95" s="368"/>
      <c r="O95" s="373"/>
      <c r="P95" s="374"/>
      <c r="Q95" s="374"/>
      <c r="R95" s="374"/>
      <c r="S95" s="374"/>
      <c r="T95" s="374"/>
      <c r="U95" s="374"/>
      <c r="V95" s="374"/>
      <c r="W95" s="374"/>
      <c r="X95" s="374"/>
      <c r="Y95" s="375"/>
      <c r="AN95" s="13">
        <f t="shared" si="8"/>
        <v>0</v>
      </c>
      <c r="AO95" s="13">
        <f t="array" ref="AO95">(SUM($H$23:$Y$23*(H95:Y95&lt;&gt;""))=$AN$23)*1</f>
        <v>0</v>
      </c>
      <c r="AP95" s="13">
        <f t="shared" si="15"/>
        <v>0</v>
      </c>
      <c r="AQ95" s="119">
        <f t="shared" si="9"/>
        <v>0</v>
      </c>
      <c r="AS95" s="13">
        <f t="shared" si="10"/>
        <v>0</v>
      </c>
      <c r="AT95" s="13">
        <f t="shared" si="11"/>
        <v>0</v>
      </c>
      <c r="AU95" s="13">
        <f t="shared" si="12"/>
        <v>0</v>
      </c>
      <c r="AX95" s="21"/>
    </row>
    <row r="96" spans="1:50" ht="20.100000000000001" customHeight="1" x14ac:dyDescent="0.3">
      <c r="A96" s="9" t="str">
        <f t="shared" si="14"/>
        <v/>
      </c>
      <c r="B96" s="13">
        <f t="shared" si="6"/>
        <v>0</v>
      </c>
      <c r="C96" s="21"/>
      <c r="G96" s="28">
        <v>72</v>
      </c>
      <c r="H96" s="118"/>
      <c r="I96" s="365"/>
      <c r="J96" s="366"/>
      <c r="K96" s="326"/>
      <c r="L96" s="326"/>
      <c r="M96" s="367"/>
      <c r="N96" s="368"/>
      <c r="O96" s="373"/>
      <c r="P96" s="374"/>
      <c r="Q96" s="374"/>
      <c r="R96" s="374"/>
      <c r="S96" s="374"/>
      <c r="T96" s="374"/>
      <c r="U96" s="374"/>
      <c r="V96" s="374"/>
      <c r="W96" s="374"/>
      <c r="X96" s="374"/>
      <c r="Y96" s="375"/>
      <c r="AN96" s="13">
        <f t="shared" si="8"/>
        <v>0</v>
      </c>
      <c r="AO96" s="13">
        <f t="array" ref="AO96">(SUM($H$23:$Y$23*(H96:Y96&lt;&gt;""))=$AN$23)*1</f>
        <v>0</v>
      </c>
      <c r="AP96" s="13">
        <f t="shared" si="15"/>
        <v>0</v>
      </c>
      <c r="AQ96" s="119">
        <f t="shared" si="9"/>
        <v>0</v>
      </c>
      <c r="AS96" s="13">
        <f t="shared" si="10"/>
        <v>0</v>
      </c>
      <c r="AT96" s="13">
        <f t="shared" si="11"/>
        <v>0</v>
      </c>
      <c r="AU96" s="13">
        <f t="shared" si="12"/>
        <v>0</v>
      </c>
      <c r="AX96" s="21"/>
    </row>
    <row r="97" spans="1:50" ht="20.100000000000001" customHeight="1" x14ac:dyDescent="0.3">
      <c r="A97" s="9" t="str">
        <f t="shared" si="14"/>
        <v/>
      </c>
      <c r="B97" s="13">
        <f t="shared" si="6"/>
        <v>0</v>
      </c>
      <c r="C97" s="21"/>
      <c r="G97" s="28">
        <v>73</v>
      </c>
      <c r="H97" s="118"/>
      <c r="I97" s="365"/>
      <c r="J97" s="366"/>
      <c r="K97" s="326"/>
      <c r="L97" s="326"/>
      <c r="M97" s="367"/>
      <c r="N97" s="368"/>
      <c r="O97" s="373"/>
      <c r="P97" s="374"/>
      <c r="Q97" s="374"/>
      <c r="R97" s="374"/>
      <c r="S97" s="374"/>
      <c r="T97" s="374"/>
      <c r="U97" s="374"/>
      <c r="V97" s="374"/>
      <c r="W97" s="374"/>
      <c r="X97" s="374"/>
      <c r="Y97" s="375"/>
      <c r="AN97" s="13">
        <f t="shared" si="8"/>
        <v>0</v>
      </c>
      <c r="AO97" s="13">
        <f t="array" ref="AO97">(SUM($H$23:$Y$23*(H97:Y97&lt;&gt;""))=$AN$23)*1</f>
        <v>0</v>
      </c>
      <c r="AP97" s="13">
        <f t="shared" si="15"/>
        <v>0</v>
      </c>
      <c r="AQ97" s="119">
        <f t="shared" si="9"/>
        <v>0</v>
      </c>
      <c r="AS97" s="13">
        <f t="shared" si="10"/>
        <v>0</v>
      </c>
      <c r="AT97" s="13">
        <f t="shared" si="11"/>
        <v>0</v>
      </c>
      <c r="AU97" s="13">
        <f t="shared" si="12"/>
        <v>0</v>
      </c>
      <c r="AX97" s="21"/>
    </row>
    <row r="98" spans="1:50" ht="20.100000000000001" customHeight="1" x14ac:dyDescent="0.3">
      <c r="A98" s="9" t="str">
        <f t="shared" si="14"/>
        <v/>
      </c>
      <c r="B98" s="13">
        <f t="shared" si="6"/>
        <v>0</v>
      </c>
      <c r="C98" s="21"/>
      <c r="G98" s="28">
        <v>74</v>
      </c>
      <c r="H98" s="118"/>
      <c r="I98" s="365"/>
      <c r="J98" s="366"/>
      <c r="K98" s="326"/>
      <c r="L98" s="326"/>
      <c r="M98" s="367"/>
      <c r="N98" s="368"/>
      <c r="O98" s="373"/>
      <c r="P98" s="374"/>
      <c r="Q98" s="374"/>
      <c r="R98" s="374"/>
      <c r="S98" s="374"/>
      <c r="T98" s="374"/>
      <c r="U98" s="374"/>
      <c r="V98" s="374"/>
      <c r="W98" s="374"/>
      <c r="X98" s="374"/>
      <c r="Y98" s="375"/>
      <c r="AN98" s="13">
        <f t="shared" si="8"/>
        <v>0</v>
      </c>
      <c r="AO98" s="13">
        <f t="array" ref="AO98">(SUM($H$23:$Y$23*(H98:Y98&lt;&gt;""))=$AN$23)*1</f>
        <v>0</v>
      </c>
      <c r="AP98" s="13">
        <f t="shared" si="15"/>
        <v>0</v>
      </c>
      <c r="AQ98" s="119">
        <f t="shared" si="9"/>
        <v>0</v>
      </c>
      <c r="AS98" s="13">
        <f t="shared" si="10"/>
        <v>0</v>
      </c>
      <c r="AT98" s="13">
        <f t="shared" si="11"/>
        <v>0</v>
      </c>
      <c r="AU98" s="13">
        <f t="shared" si="12"/>
        <v>0</v>
      </c>
      <c r="AX98" s="21"/>
    </row>
    <row r="99" spans="1:50" ht="20.100000000000001" customHeight="1" x14ac:dyDescent="0.3">
      <c r="A99" s="9" t="str">
        <f t="shared" si="14"/>
        <v/>
      </c>
      <c r="B99" s="13">
        <f t="shared" si="6"/>
        <v>0</v>
      </c>
      <c r="C99" s="21"/>
      <c r="G99" s="28">
        <v>75</v>
      </c>
      <c r="H99" s="118"/>
      <c r="I99" s="365"/>
      <c r="J99" s="366"/>
      <c r="K99" s="326"/>
      <c r="L99" s="326"/>
      <c r="M99" s="367"/>
      <c r="N99" s="368"/>
      <c r="O99" s="373"/>
      <c r="P99" s="374"/>
      <c r="Q99" s="374"/>
      <c r="R99" s="374"/>
      <c r="S99" s="374"/>
      <c r="T99" s="374"/>
      <c r="U99" s="374"/>
      <c r="V99" s="374"/>
      <c r="W99" s="374"/>
      <c r="X99" s="374"/>
      <c r="Y99" s="375"/>
      <c r="AN99" s="13">
        <f t="shared" si="8"/>
        <v>0</v>
      </c>
      <c r="AO99" s="13">
        <f t="array" ref="AO99">(SUM($H$23:$Y$23*(H99:Y99&lt;&gt;""))=$AN$23)*1</f>
        <v>0</v>
      </c>
      <c r="AP99" s="13">
        <f t="shared" si="15"/>
        <v>0</v>
      </c>
      <c r="AQ99" s="119">
        <f t="shared" si="9"/>
        <v>0</v>
      </c>
      <c r="AS99" s="13">
        <f t="shared" si="10"/>
        <v>0</v>
      </c>
      <c r="AT99" s="13">
        <f t="shared" si="11"/>
        <v>0</v>
      </c>
      <c r="AU99" s="13">
        <f t="shared" si="12"/>
        <v>0</v>
      </c>
      <c r="AX99" s="21"/>
    </row>
    <row r="100" spans="1:50" ht="20.100000000000001" customHeight="1" x14ac:dyDescent="0.3">
      <c r="A100" s="9" t="str">
        <f t="shared" si="14"/>
        <v/>
      </c>
      <c r="B100" s="13">
        <f t="shared" si="6"/>
        <v>0</v>
      </c>
      <c r="C100" s="21"/>
      <c r="G100" s="28">
        <v>76</v>
      </c>
      <c r="H100" s="118"/>
      <c r="I100" s="365"/>
      <c r="J100" s="366"/>
      <c r="K100" s="326"/>
      <c r="L100" s="326"/>
      <c r="M100" s="367"/>
      <c r="N100" s="368"/>
      <c r="O100" s="373"/>
      <c r="P100" s="374"/>
      <c r="Q100" s="374"/>
      <c r="R100" s="374"/>
      <c r="S100" s="374"/>
      <c r="T100" s="374"/>
      <c r="U100" s="374"/>
      <c r="V100" s="374"/>
      <c r="W100" s="374"/>
      <c r="X100" s="374"/>
      <c r="Y100" s="375"/>
      <c r="AN100" s="13">
        <f t="shared" si="8"/>
        <v>0</v>
      </c>
      <c r="AO100" s="13">
        <f t="array" ref="AO100">(SUM($H$23:$Y$23*(H100:Y100&lt;&gt;""))=$AN$23)*1</f>
        <v>0</v>
      </c>
      <c r="AP100" s="13">
        <f t="shared" si="15"/>
        <v>0</v>
      </c>
      <c r="AQ100" s="119">
        <f t="shared" si="9"/>
        <v>0</v>
      </c>
      <c r="AS100" s="13">
        <f t="shared" si="10"/>
        <v>0</v>
      </c>
      <c r="AT100" s="13">
        <f t="shared" si="11"/>
        <v>0</v>
      </c>
      <c r="AU100" s="13">
        <f t="shared" si="12"/>
        <v>0</v>
      </c>
      <c r="AX100" s="21"/>
    </row>
    <row r="101" spans="1:50" ht="20.100000000000001" customHeight="1" x14ac:dyDescent="0.3">
      <c r="A101" s="9" t="str">
        <f t="shared" si="14"/>
        <v/>
      </c>
      <c r="B101" s="13">
        <f t="shared" si="6"/>
        <v>0</v>
      </c>
      <c r="C101" s="21"/>
      <c r="G101" s="28">
        <v>77</v>
      </c>
      <c r="H101" s="118"/>
      <c r="I101" s="365"/>
      <c r="J101" s="366"/>
      <c r="K101" s="326"/>
      <c r="L101" s="326"/>
      <c r="M101" s="367"/>
      <c r="N101" s="368"/>
      <c r="O101" s="373"/>
      <c r="P101" s="374"/>
      <c r="Q101" s="374"/>
      <c r="R101" s="374"/>
      <c r="S101" s="374"/>
      <c r="T101" s="374"/>
      <c r="U101" s="374"/>
      <c r="V101" s="374"/>
      <c r="W101" s="374"/>
      <c r="X101" s="374"/>
      <c r="Y101" s="375"/>
      <c r="AN101" s="13">
        <f t="shared" si="8"/>
        <v>0</v>
      </c>
      <c r="AO101" s="13">
        <f t="array" ref="AO101">(SUM($H$23:$Y$23*(H101:Y101&lt;&gt;""))=$AN$23)*1</f>
        <v>0</v>
      </c>
      <c r="AP101" s="13">
        <f t="shared" si="15"/>
        <v>0</v>
      </c>
      <c r="AQ101" s="119">
        <f t="shared" si="9"/>
        <v>0</v>
      </c>
      <c r="AS101" s="13">
        <f t="shared" si="10"/>
        <v>0</v>
      </c>
      <c r="AT101" s="13">
        <f t="shared" si="11"/>
        <v>0</v>
      </c>
      <c r="AU101" s="13">
        <f t="shared" si="12"/>
        <v>0</v>
      </c>
      <c r="AX101" s="21"/>
    </row>
    <row r="102" spans="1:50" ht="20.100000000000001" customHeight="1" x14ac:dyDescent="0.3">
      <c r="A102" s="9" t="str">
        <f t="shared" si="14"/>
        <v/>
      </c>
      <c r="B102" s="13">
        <f t="shared" si="6"/>
        <v>0</v>
      </c>
      <c r="C102" s="21"/>
      <c r="G102" s="28">
        <v>78</v>
      </c>
      <c r="H102" s="118"/>
      <c r="I102" s="365"/>
      <c r="J102" s="366"/>
      <c r="K102" s="326"/>
      <c r="L102" s="326"/>
      <c r="M102" s="367"/>
      <c r="N102" s="368"/>
      <c r="O102" s="373"/>
      <c r="P102" s="374"/>
      <c r="Q102" s="374"/>
      <c r="R102" s="374"/>
      <c r="S102" s="374"/>
      <c r="T102" s="374"/>
      <c r="U102" s="374"/>
      <c r="V102" s="374"/>
      <c r="W102" s="374"/>
      <c r="X102" s="374"/>
      <c r="Y102" s="375"/>
      <c r="AN102" s="13">
        <f t="shared" si="8"/>
        <v>0</v>
      </c>
      <c r="AO102" s="13">
        <f t="array" ref="AO102">(SUM($H$23:$Y$23*(H102:Y102&lt;&gt;""))=$AN$23)*1</f>
        <v>0</v>
      </c>
      <c r="AP102" s="13">
        <f t="shared" si="15"/>
        <v>0</v>
      </c>
      <c r="AQ102" s="119">
        <f t="shared" si="9"/>
        <v>0</v>
      </c>
      <c r="AS102" s="13">
        <f t="shared" si="10"/>
        <v>0</v>
      </c>
      <c r="AT102" s="13">
        <f t="shared" si="11"/>
        <v>0</v>
      </c>
      <c r="AU102" s="13">
        <f t="shared" si="12"/>
        <v>0</v>
      </c>
      <c r="AX102" s="21"/>
    </row>
    <row r="103" spans="1:50" ht="20.100000000000001" customHeight="1" x14ac:dyDescent="0.3">
      <c r="A103" s="9" t="str">
        <f t="shared" si="14"/>
        <v/>
      </c>
      <c r="B103" s="13">
        <f t="shared" si="6"/>
        <v>0</v>
      </c>
      <c r="C103" s="21"/>
      <c r="G103" s="28">
        <v>79</v>
      </c>
      <c r="H103" s="118"/>
      <c r="I103" s="365"/>
      <c r="J103" s="366"/>
      <c r="K103" s="326"/>
      <c r="L103" s="326"/>
      <c r="M103" s="367"/>
      <c r="N103" s="368"/>
      <c r="O103" s="373"/>
      <c r="P103" s="374"/>
      <c r="Q103" s="374"/>
      <c r="R103" s="374"/>
      <c r="S103" s="374"/>
      <c r="T103" s="374"/>
      <c r="U103" s="374"/>
      <c r="V103" s="374"/>
      <c r="W103" s="374"/>
      <c r="X103" s="374"/>
      <c r="Y103" s="375"/>
      <c r="AN103" s="13">
        <f t="shared" si="8"/>
        <v>0</v>
      </c>
      <c r="AO103" s="13">
        <f t="array" ref="AO103">(SUM($H$23:$Y$23*(H103:Y103&lt;&gt;""))=$AN$23)*1</f>
        <v>0</v>
      </c>
      <c r="AP103" s="13">
        <f t="shared" si="15"/>
        <v>0</v>
      </c>
      <c r="AQ103" s="119">
        <f t="shared" si="9"/>
        <v>0</v>
      </c>
      <c r="AS103" s="13">
        <f t="shared" si="10"/>
        <v>0</v>
      </c>
      <c r="AT103" s="13">
        <f t="shared" si="11"/>
        <v>0</v>
      </c>
      <c r="AU103" s="13">
        <f t="shared" si="12"/>
        <v>0</v>
      </c>
      <c r="AX103" s="21"/>
    </row>
    <row r="104" spans="1:50" ht="20.100000000000001" customHeight="1" x14ac:dyDescent="0.3">
      <c r="A104" s="9" t="str">
        <f t="shared" si="14"/>
        <v/>
      </c>
      <c r="B104" s="13">
        <f t="shared" si="6"/>
        <v>0</v>
      </c>
      <c r="C104" s="21"/>
      <c r="G104" s="28">
        <v>80</v>
      </c>
      <c r="H104" s="118"/>
      <c r="I104" s="365"/>
      <c r="J104" s="366"/>
      <c r="K104" s="326"/>
      <c r="L104" s="326"/>
      <c r="M104" s="367"/>
      <c r="N104" s="368"/>
      <c r="O104" s="373"/>
      <c r="P104" s="374"/>
      <c r="Q104" s="374"/>
      <c r="R104" s="374"/>
      <c r="S104" s="374"/>
      <c r="T104" s="374"/>
      <c r="U104" s="374"/>
      <c r="V104" s="374"/>
      <c r="W104" s="374"/>
      <c r="X104" s="374"/>
      <c r="Y104" s="375"/>
      <c r="AN104" s="13">
        <f t="shared" si="8"/>
        <v>0</v>
      </c>
      <c r="AO104" s="13">
        <f t="array" ref="AO104">(SUM($H$23:$Y$23*(H104:Y104&lt;&gt;""))=$AN$23)*1</f>
        <v>0</v>
      </c>
      <c r="AP104" s="13">
        <f t="shared" si="15"/>
        <v>0</v>
      </c>
      <c r="AQ104" s="119">
        <f t="shared" si="9"/>
        <v>0</v>
      </c>
      <c r="AS104" s="13">
        <f t="shared" si="10"/>
        <v>0</v>
      </c>
      <c r="AT104" s="13">
        <f t="shared" si="11"/>
        <v>0</v>
      </c>
      <c r="AU104" s="13">
        <f t="shared" si="12"/>
        <v>0</v>
      </c>
      <c r="AX104" s="21"/>
    </row>
    <row r="105" spans="1:50" ht="20.100000000000001" customHeight="1" x14ac:dyDescent="0.3">
      <c r="A105" s="9" t="str">
        <f t="shared" si="14"/>
        <v/>
      </c>
      <c r="B105" s="13">
        <f t="shared" si="6"/>
        <v>0</v>
      </c>
      <c r="C105" s="21"/>
      <c r="G105" s="28">
        <v>81</v>
      </c>
      <c r="H105" s="118"/>
      <c r="I105" s="365"/>
      <c r="J105" s="366"/>
      <c r="K105" s="326"/>
      <c r="L105" s="326"/>
      <c r="M105" s="367"/>
      <c r="N105" s="368"/>
      <c r="O105" s="373"/>
      <c r="P105" s="374"/>
      <c r="Q105" s="374"/>
      <c r="R105" s="374"/>
      <c r="S105" s="374"/>
      <c r="T105" s="374"/>
      <c r="U105" s="374"/>
      <c r="V105" s="374"/>
      <c r="W105" s="374"/>
      <c r="X105" s="374"/>
      <c r="Y105" s="375"/>
      <c r="AN105" s="13">
        <f t="shared" si="8"/>
        <v>0</v>
      </c>
      <c r="AO105" s="13">
        <f t="array" ref="AO105">(SUM($H$23:$Y$23*(H105:Y105&lt;&gt;""))=$AN$23)*1</f>
        <v>0</v>
      </c>
      <c r="AP105" s="13">
        <f t="shared" si="15"/>
        <v>0</v>
      </c>
      <c r="AQ105" s="119">
        <f t="shared" si="9"/>
        <v>0</v>
      </c>
      <c r="AS105" s="13">
        <f t="shared" si="10"/>
        <v>0</v>
      </c>
      <c r="AT105" s="13">
        <f t="shared" si="11"/>
        <v>0</v>
      </c>
      <c r="AU105" s="13">
        <f t="shared" si="12"/>
        <v>0</v>
      </c>
      <c r="AX105" s="21"/>
    </row>
    <row r="106" spans="1:50" ht="20.100000000000001" customHeight="1" x14ac:dyDescent="0.3">
      <c r="A106" s="9" t="str">
        <f t="shared" si="14"/>
        <v/>
      </c>
      <c r="B106" s="13">
        <f t="shared" si="6"/>
        <v>0</v>
      </c>
      <c r="C106" s="21"/>
      <c r="G106" s="28">
        <v>82</v>
      </c>
      <c r="H106" s="118"/>
      <c r="I106" s="365"/>
      <c r="J106" s="366"/>
      <c r="K106" s="326"/>
      <c r="L106" s="326"/>
      <c r="M106" s="367"/>
      <c r="N106" s="368"/>
      <c r="O106" s="373"/>
      <c r="P106" s="374"/>
      <c r="Q106" s="374"/>
      <c r="R106" s="374"/>
      <c r="S106" s="374"/>
      <c r="T106" s="374"/>
      <c r="U106" s="374"/>
      <c r="V106" s="374"/>
      <c r="W106" s="374"/>
      <c r="X106" s="374"/>
      <c r="Y106" s="375"/>
      <c r="AN106" s="13">
        <f t="shared" si="8"/>
        <v>0</v>
      </c>
      <c r="AO106" s="13">
        <f t="array" ref="AO106">(SUM($H$23:$Y$23*(H106:Y106&lt;&gt;""))=$AN$23)*1</f>
        <v>0</v>
      </c>
      <c r="AP106" s="13">
        <f t="shared" si="15"/>
        <v>0</v>
      </c>
      <c r="AQ106" s="119">
        <f t="shared" si="9"/>
        <v>0</v>
      </c>
      <c r="AS106" s="13">
        <f t="shared" si="10"/>
        <v>0</v>
      </c>
      <c r="AT106" s="13">
        <f t="shared" si="11"/>
        <v>0</v>
      </c>
      <c r="AU106" s="13">
        <f t="shared" si="12"/>
        <v>0</v>
      </c>
      <c r="AX106" s="21"/>
    </row>
    <row r="107" spans="1:50" ht="20.100000000000001" customHeight="1" x14ac:dyDescent="0.3">
      <c r="A107" s="9" t="str">
        <f t="shared" si="14"/>
        <v/>
      </c>
      <c r="B107" s="13">
        <f t="shared" si="6"/>
        <v>0</v>
      </c>
      <c r="C107" s="21"/>
      <c r="G107" s="28">
        <v>83</v>
      </c>
      <c r="H107" s="118"/>
      <c r="I107" s="365"/>
      <c r="J107" s="366"/>
      <c r="K107" s="326"/>
      <c r="L107" s="326"/>
      <c r="M107" s="367"/>
      <c r="N107" s="368"/>
      <c r="O107" s="373"/>
      <c r="P107" s="374"/>
      <c r="Q107" s="374"/>
      <c r="R107" s="374"/>
      <c r="S107" s="374"/>
      <c r="T107" s="374"/>
      <c r="U107" s="374"/>
      <c r="V107" s="374"/>
      <c r="W107" s="374"/>
      <c r="X107" s="374"/>
      <c r="Y107" s="375"/>
      <c r="AN107" s="13">
        <f t="shared" si="8"/>
        <v>0</v>
      </c>
      <c r="AO107" s="13">
        <f t="array" ref="AO107">(SUM($H$23:$Y$23*(H107:Y107&lt;&gt;""))=$AN$23)*1</f>
        <v>0</v>
      </c>
      <c r="AP107" s="13">
        <f t="shared" si="15"/>
        <v>0</v>
      </c>
      <c r="AQ107" s="119">
        <f t="shared" si="9"/>
        <v>0</v>
      </c>
      <c r="AS107" s="13">
        <f t="shared" si="10"/>
        <v>0</v>
      </c>
      <c r="AT107" s="13">
        <f t="shared" si="11"/>
        <v>0</v>
      </c>
      <c r="AU107" s="13">
        <f t="shared" si="12"/>
        <v>0</v>
      </c>
      <c r="AX107" s="21"/>
    </row>
    <row r="108" spans="1:50" ht="20.100000000000001" customHeight="1" x14ac:dyDescent="0.3">
      <c r="A108" s="9" t="str">
        <f t="shared" si="14"/>
        <v/>
      </c>
      <c r="B108" s="13">
        <f t="shared" si="6"/>
        <v>0</v>
      </c>
      <c r="C108" s="21"/>
      <c r="G108" s="28">
        <v>84</v>
      </c>
      <c r="H108" s="118"/>
      <c r="I108" s="365"/>
      <c r="J108" s="366"/>
      <c r="K108" s="326"/>
      <c r="L108" s="326"/>
      <c r="M108" s="367"/>
      <c r="N108" s="368"/>
      <c r="O108" s="373"/>
      <c r="P108" s="374"/>
      <c r="Q108" s="374"/>
      <c r="R108" s="374"/>
      <c r="S108" s="374"/>
      <c r="T108" s="374"/>
      <c r="U108" s="374"/>
      <c r="V108" s="374"/>
      <c r="W108" s="374"/>
      <c r="X108" s="374"/>
      <c r="Y108" s="375"/>
      <c r="AN108" s="13">
        <f t="shared" ref="AN108:AN124" si="16">(COUNTA(H108:Y108)&gt;0)*1</f>
        <v>0</v>
      </c>
      <c r="AO108" s="13">
        <f t="array" ref="AO108">(SUM($H$23:$Y$23*(H108:Y108&lt;&gt;""))=$AN$23)*1</f>
        <v>0</v>
      </c>
      <c r="AP108" s="13">
        <f t="shared" si="15"/>
        <v>0</v>
      </c>
      <c r="AQ108" s="119">
        <f t="shared" ref="AQ108:AQ124" si="17">SUM(AN108:AP108)</f>
        <v>0</v>
      </c>
      <c r="AS108" s="13">
        <f t="shared" ref="AS108:AS124" si="18">IF(H108&lt;&gt;"",IF(ISNUMBER(H108),IF(H108&gt;=Sys_SSPR_commenceDate,0,1),1),0)</f>
        <v>0</v>
      </c>
      <c r="AT108" s="13">
        <f t="shared" ref="AT108:AT124" si="19">IF(I108&lt;&gt;"",IF(ISNUMBER(I108),IF(I108&gt;=Sys_SSPR_commenceDate,0,1),1),0)</f>
        <v>0</v>
      </c>
      <c r="AU108" s="13">
        <f t="shared" ref="AU108:AU124" si="20">IF(M108&lt;&gt;"",IF(ISNUMBER(M108),IF(M108&gt;0,0,1),1),0)</f>
        <v>0</v>
      </c>
      <c r="AX108" s="21"/>
    </row>
    <row r="109" spans="1:50" ht="20.100000000000001" customHeight="1" x14ac:dyDescent="0.3">
      <c r="A109" s="9" t="str">
        <f t="shared" si="14"/>
        <v/>
      </c>
      <c r="B109" s="13">
        <f t="shared" si="6"/>
        <v>0</v>
      </c>
      <c r="C109" s="21"/>
      <c r="G109" s="28">
        <v>85</v>
      </c>
      <c r="H109" s="118"/>
      <c r="I109" s="365"/>
      <c r="J109" s="366"/>
      <c r="K109" s="326"/>
      <c r="L109" s="326"/>
      <c r="M109" s="367"/>
      <c r="N109" s="368"/>
      <c r="O109" s="373"/>
      <c r="P109" s="374"/>
      <c r="Q109" s="374"/>
      <c r="R109" s="374"/>
      <c r="S109" s="374"/>
      <c r="T109" s="374"/>
      <c r="U109" s="374"/>
      <c r="V109" s="374"/>
      <c r="W109" s="374"/>
      <c r="X109" s="374"/>
      <c r="Y109" s="375"/>
      <c r="AN109" s="13">
        <f t="shared" si="16"/>
        <v>0</v>
      </c>
      <c r="AO109" s="13">
        <f t="array" ref="AO109">(SUM($H$23:$Y$23*(H109:Y109&lt;&gt;""))=$AN$23)*1</f>
        <v>0</v>
      </c>
      <c r="AP109" s="13">
        <f t="shared" si="15"/>
        <v>0</v>
      </c>
      <c r="AQ109" s="119">
        <f t="shared" si="17"/>
        <v>0</v>
      </c>
      <c r="AS109" s="13">
        <f t="shared" si="18"/>
        <v>0</v>
      </c>
      <c r="AT109" s="13">
        <f t="shared" si="19"/>
        <v>0</v>
      </c>
      <c r="AU109" s="13">
        <f t="shared" si="20"/>
        <v>0</v>
      </c>
      <c r="AX109" s="21"/>
    </row>
    <row r="110" spans="1:50" ht="20.100000000000001" customHeight="1" x14ac:dyDescent="0.3">
      <c r="A110" s="9" t="str">
        <f t="shared" si="14"/>
        <v/>
      </c>
      <c r="B110" s="13">
        <f t="shared" si="6"/>
        <v>0</v>
      </c>
      <c r="C110" s="21"/>
      <c r="G110" s="28">
        <v>86</v>
      </c>
      <c r="H110" s="118"/>
      <c r="I110" s="365"/>
      <c r="J110" s="366"/>
      <c r="K110" s="326"/>
      <c r="L110" s="326"/>
      <c r="M110" s="367"/>
      <c r="N110" s="368"/>
      <c r="O110" s="373"/>
      <c r="P110" s="374"/>
      <c r="Q110" s="374"/>
      <c r="R110" s="374"/>
      <c r="S110" s="374"/>
      <c r="T110" s="374"/>
      <c r="U110" s="374"/>
      <c r="V110" s="374"/>
      <c r="W110" s="374"/>
      <c r="X110" s="374"/>
      <c r="Y110" s="375"/>
      <c r="AN110" s="13">
        <f t="shared" si="16"/>
        <v>0</v>
      </c>
      <c r="AO110" s="13">
        <f t="array" ref="AO110">(SUM($H$23:$Y$23*(H110:Y110&lt;&gt;""))=$AN$23)*1</f>
        <v>0</v>
      </c>
      <c r="AP110" s="13">
        <f t="shared" si="15"/>
        <v>0</v>
      </c>
      <c r="AQ110" s="119">
        <f t="shared" si="17"/>
        <v>0</v>
      </c>
      <c r="AS110" s="13">
        <f t="shared" si="18"/>
        <v>0</v>
      </c>
      <c r="AT110" s="13">
        <f t="shared" si="19"/>
        <v>0</v>
      </c>
      <c r="AU110" s="13">
        <f t="shared" si="20"/>
        <v>0</v>
      </c>
      <c r="AX110" s="21"/>
    </row>
    <row r="111" spans="1:50" ht="20.100000000000001" customHeight="1" x14ac:dyDescent="0.3">
      <c r="A111" s="9" t="str">
        <f t="shared" si="14"/>
        <v/>
      </c>
      <c r="B111" s="13">
        <f t="shared" si="6"/>
        <v>0</v>
      </c>
      <c r="C111" s="21"/>
      <c r="G111" s="28">
        <v>87</v>
      </c>
      <c r="H111" s="118"/>
      <c r="I111" s="365"/>
      <c r="J111" s="366"/>
      <c r="K111" s="326"/>
      <c r="L111" s="326"/>
      <c r="M111" s="367"/>
      <c r="N111" s="368"/>
      <c r="O111" s="373"/>
      <c r="P111" s="374"/>
      <c r="Q111" s="374"/>
      <c r="R111" s="374"/>
      <c r="S111" s="374"/>
      <c r="T111" s="374"/>
      <c r="U111" s="374"/>
      <c r="V111" s="374"/>
      <c r="W111" s="374"/>
      <c r="X111" s="374"/>
      <c r="Y111" s="375"/>
      <c r="AN111" s="13">
        <f t="shared" si="16"/>
        <v>0</v>
      </c>
      <c r="AO111" s="13">
        <f t="array" ref="AO111">(SUM($H$23:$Y$23*(H111:Y111&lt;&gt;""))=$AN$23)*1</f>
        <v>0</v>
      </c>
      <c r="AP111" s="13">
        <f t="shared" si="15"/>
        <v>0</v>
      </c>
      <c r="AQ111" s="119">
        <f t="shared" si="17"/>
        <v>0</v>
      </c>
      <c r="AS111" s="13">
        <f t="shared" si="18"/>
        <v>0</v>
      </c>
      <c r="AT111" s="13">
        <f t="shared" si="19"/>
        <v>0</v>
      </c>
      <c r="AU111" s="13">
        <f t="shared" si="20"/>
        <v>0</v>
      </c>
      <c r="AX111" s="21"/>
    </row>
    <row r="112" spans="1:50" ht="20.100000000000001" customHeight="1" x14ac:dyDescent="0.3">
      <c r="A112" s="9" t="str">
        <f t="shared" si="14"/>
        <v/>
      </c>
      <c r="B112" s="13">
        <f t="shared" si="6"/>
        <v>0</v>
      </c>
      <c r="C112" s="21"/>
      <c r="G112" s="28">
        <v>88</v>
      </c>
      <c r="H112" s="118"/>
      <c r="I112" s="365"/>
      <c r="J112" s="366"/>
      <c r="K112" s="326"/>
      <c r="L112" s="326"/>
      <c r="M112" s="367"/>
      <c r="N112" s="368"/>
      <c r="O112" s="373"/>
      <c r="P112" s="374"/>
      <c r="Q112" s="374"/>
      <c r="R112" s="374"/>
      <c r="S112" s="374"/>
      <c r="T112" s="374"/>
      <c r="U112" s="374"/>
      <c r="V112" s="374"/>
      <c r="W112" s="374"/>
      <c r="X112" s="374"/>
      <c r="Y112" s="375"/>
      <c r="AN112" s="13">
        <f t="shared" si="16"/>
        <v>0</v>
      </c>
      <c r="AO112" s="13">
        <f t="array" ref="AO112">(SUM($H$23:$Y$23*(H112:Y112&lt;&gt;""))=$AN$23)*1</f>
        <v>0</v>
      </c>
      <c r="AP112" s="13">
        <f t="shared" si="15"/>
        <v>0</v>
      </c>
      <c r="AQ112" s="119">
        <f t="shared" si="17"/>
        <v>0</v>
      </c>
      <c r="AS112" s="13">
        <f t="shared" si="18"/>
        <v>0</v>
      </c>
      <c r="AT112" s="13">
        <f t="shared" si="19"/>
        <v>0</v>
      </c>
      <c r="AU112" s="13">
        <f t="shared" si="20"/>
        <v>0</v>
      </c>
      <c r="AX112" s="21"/>
    </row>
    <row r="113" spans="1:50" ht="20.100000000000001" customHeight="1" x14ac:dyDescent="0.3">
      <c r="A113" s="9" t="str">
        <f t="shared" si="14"/>
        <v/>
      </c>
      <c r="B113" s="13">
        <f t="shared" si="6"/>
        <v>0</v>
      </c>
      <c r="C113" s="21"/>
      <c r="G113" s="28">
        <v>89</v>
      </c>
      <c r="H113" s="118"/>
      <c r="I113" s="365"/>
      <c r="J113" s="366"/>
      <c r="K113" s="326"/>
      <c r="L113" s="326"/>
      <c r="M113" s="367"/>
      <c r="N113" s="368"/>
      <c r="O113" s="373"/>
      <c r="P113" s="374"/>
      <c r="Q113" s="374"/>
      <c r="R113" s="374"/>
      <c r="S113" s="374"/>
      <c r="T113" s="374"/>
      <c r="U113" s="374"/>
      <c r="V113" s="374"/>
      <c r="W113" s="374"/>
      <c r="X113" s="374"/>
      <c r="Y113" s="375"/>
      <c r="AN113" s="13">
        <f t="shared" si="16"/>
        <v>0</v>
      </c>
      <c r="AO113" s="13">
        <f t="array" ref="AO113">(SUM($H$23:$Y$23*(H113:Y113&lt;&gt;""))=$AN$23)*1</f>
        <v>0</v>
      </c>
      <c r="AP113" s="13">
        <f t="shared" si="15"/>
        <v>0</v>
      </c>
      <c r="AQ113" s="119">
        <f t="shared" si="17"/>
        <v>0</v>
      </c>
      <c r="AS113" s="13">
        <f t="shared" si="18"/>
        <v>0</v>
      </c>
      <c r="AT113" s="13">
        <f t="shared" si="19"/>
        <v>0</v>
      </c>
      <c r="AU113" s="13">
        <f t="shared" si="20"/>
        <v>0</v>
      </c>
      <c r="AX113" s="21"/>
    </row>
    <row r="114" spans="1:50" ht="20.100000000000001" customHeight="1" x14ac:dyDescent="0.3">
      <c r="A114" s="9" t="str">
        <f t="shared" si="14"/>
        <v/>
      </c>
      <c r="B114" s="13">
        <f t="shared" si="6"/>
        <v>0</v>
      </c>
      <c r="C114" s="21"/>
      <c r="G114" s="28">
        <v>90</v>
      </c>
      <c r="H114" s="118"/>
      <c r="I114" s="365"/>
      <c r="J114" s="366"/>
      <c r="K114" s="326"/>
      <c r="L114" s="326"/>
      <c r="M114" s="367"/>
      <c r="N114" s="368"/>
      <c r="O114" s="373"/>
      <c r="P114" s="374"/>
      <c r="Q114" s="374"/>
      <c r="R114" s="374"/>
      <c r="S114" s="374"/>
      <c r="T114" s="374"/>
      <c r="U114" s="374"/>
      <c r="V114" s="374"/>
      <c r="W114" s="374"/>
      <c r="X114" s="374"/>
      <c r="Y114" s="375"/>
      <c r="AN114" s="13">
        <f t="shared" si="16"/>
        <v>0</v>
      </c>
      <c r="AO114" s="13">
        <f t="array" ref="AO114">(SUM($H$23:$Y$23*(H114:Y114&lt;&gt;""))=$AN$23)*1</f>
        <v>0</v>
      </c>
      <c r="AP114" s="13">
        <f t="shared" si="15"/>
        <v>0</v>
      </c>
      <c r="AQ114" s="119">
        <f t="shared" si="17"/>
        <v>0</v>
      </c>
      <c r="AS114" s="13">
        <f t="shared" si="18"/>
        <v>0</v>
      </c>
      <c r="AT114" s="13">
        <f t="shared" si="19"/>
        <v>0</v>
      </c>
      <c r="AU114" s="13">
        <f t="shared" si="20"/>
        <v>0</v>
      </c>
      <c r="AX114" s="21"/>
    </row>
    <row r="115" spans="1:50" ht="20.100000000000001" customHeight="1" x14ac:dyDescent="0.3">
      <c r="A115" s="9" t="str">
        <f t="shared" si="14"/>
        <v/>
      </c>
      <c r="B115" s="13">
        <f t="shared" si="6"/>
        <v>0</v>
      </c>
      <c r="C115" s="21"/>
      <c r="G115" s="28">
        <v>91</v>
      </c>
      <c r="H115" s="118"/>
      <c r="I115" s="365"/>
      <c r="J115" s="366"/>
      <c r="K115" s="326"/>
      <c r="L115" s="326"/>
      <c r="M115" s="367"/>
      <c r="N115" s="368"/>
      <c r="O115" s="373"/>
      <c r="P115" s="374"/>
      <c r="Q115" s="374"/>
      <c r="R115" s="374"/>
      <c r="S115" s="374"/>
      <c r="T115" s="374"/>
      <c r="U115" s="374"/>
      <c r="V115" s="374"/>
      <c r="W115" s="374"/>
      <c r="X115" s="374"/>
      <c r="Y115" s="375"/>
      <c r="AN115" s="13">
        <f t="shared" si="16"/>
        <v>0</v>
      </c>
      <c r="AO115" s="13">
        <f t="array" ref="AO115">(SUM($H$23:$Y$23*(H115:Y115&lt;&gt;""))=$AN$23)*1</f>
        <v>0</v>
      </c>
      <c r="AP115" s="13">
        <f t="shared" si="15"/>
        <v>0</v>
      </c>
      <c r="AQ115" s="119">
        <f t="shared" si="17"/>
        <v>0</v>
      </c>
      <c r="AS115" s="13">
        <f t="shared" si="18"/>
        <v>0</v>
      </c>
      <c r="AT115" s="13">
        <f t="shared" si="19"/>
        <v>0</v>
      </c>
      <c r="AU115" s="13">
        <f t="shared" si="20"/>
        <v>0</v>
      </c>
      <c r="AX115" s="21"/>
    </row>
    <row r="116" spans="1:50" ht="20.100000000000001" customHeight="1" x14ac:dyDescent="0.3">
      <c r="A116" s="9" t="str">
        <f t="shared" si="14"/>
        <v/>
      </c>
      <c r="B116" s="13">
        <f t="shared" si="6"/>
        <v>0</v>
      </c>
      <c r="C116" s="21"/>
      <c r="G116" s="28">
        <v>92</v>
      </c>
      <c r="H116" s="118"/>
      <c r="I116" s="365"/>
      <c r="J116" s="366"/>
      <c r="K116" s="326"/>
      <c r="L116" s="326"/>
      <c r="M116" s="367"/>
      <c r="N116" s="368"/>
      <c r="O116" s="373"/>
      <c r="P116" s="374"/>
      <c r="Q116" s="374"/>
      <c r="R116" s="374"/>
      <c r="S116" s="374"/>
      <c r="T116" s="374"/>
      <c r="U116" s="374"/>
      <c r="V116" s="374"/>
      <c r="W116" s="374"/>
      <c r="X116" s="374"/>
      <c r="Y116" s="375"/>
      <c r="AN116" s="13">
        <f t="shared" si="16"/>
        <v>0</v>
      </c>
      <c r="AO116" s="13">
        <f t="array" ref="AO116">(SUM($H$23:$Y$23*(H116:Y116&lt;&gt;""))=$AN$23)*1</f>
        <v>0</v>
      </c>
      <c r="AP116" s="13">
        <f t="shared" si="15"/>
        <v>0</v>
      </c>
      <c r="AQ116" s="119">
        <f t="shared" si="17"/>
        <v>0</v>
      </c>
      <c r="AS116" s="13">
        <f t="shared" si="18"/>
        <v>0</v>
      </c>
      <c r="AT116" s="13">
        <f t="shared" si="19"/>
        <v>0</v>
      </c>
      <c r="AU116" s="13">
        <f t="shared" si="20"/>
        <v>0</v>
      </c>
      <c r="AX116" s="21"/>
    </row>
    <row r="117" spans="1:50" ht="20.100000000000001" customHeight="1" x14ac:dyDescent="0.3">
      <c r="A117" s="9" t="str">
        <f t="shared" si="14"/>
        <v/>
      </c>
      <c r="B117" s="13">
        <f t="shared" si="6"/>
        <v>0</v>
      </c>
      <c r="C117" s="21"/>
      <c r="G117" s="28">
        <v>93</v>
      </c>
      <c r="H117" s="118"/>
      <c r="I117" s="365"/>
      <c r="J117" s="366"/>
      <c r="K117" s="326"/>
      <c r="L117" s="326"/>
      <c r="M117" s="367"/>
      <c r="N117" s="368"/>
      <c r="O117" s="373"/>
      <c r="P117" s="374"/>
      <c r="Q117" s="374"/>
      <c r="R117" s="374"/>
      <c r="S117" s="374"/>
      <c r="T117" s="374"/>
      <c r="U117" s="374"/>
      <c r="V117" s="374"/>
      <c r="W117" s="374"/>
      <c r="X117" s="374"/>
      <c r="Y117" s="375"/>
      <c r="AN117" s="13">
        <f t="shared" si="16"/>
        <v>0</v>
      </c>
      <c r="AO117" s="13">
        <f t="array" ref="AO117">(SUM($H$23:$Y$23*(H117:Y117&lt;&gt;""))=$AN$23)*1</f>
        <v>0</v>
      </c>
      <c r="AP117" s="13">
        <f t="shared" si="15"/>
        <v>0</v>
      </c>
      <c r="AQ117" s="119">
        <f t="shared" si="17"/>
        <v>0</v>
      </c>
      <c r="AS117" s="13">
        <f t="shared" si="18"/>
        <v>0</v>
      </c>
      <c r="AT117" s="13">
        <f t="shared" si="19"/>
        <v>0</v>
      </c>
      <c r="AU117" s="13">
        <f t="shared" si="20"/>
        <v>0</v>
      </c>
      <c r="AX117" s="21"/>
    </row>
    <row r="118" spans="1:50" ht="20.100000000000001" customHeight="1" x14ac:dyDescent="0.3">
      <c r="A118" s="9" t="str">
        <f t="shared" si="14"/>
        <v/>
      </c>
      <c r="B118" s="13">
        <f t="shared" si="6"/>
        <v>0</v>
      </c>
      <c r="C118" s="21"/>
      <c r="G118" s="28">
        <v>94</v>
      </c>
      <c r="H118" s="118"/>
      <c r="I118" s="365"/>
      <c r="J118" s="366"/>
      <c r="K118" s="326"/>
      <c r="L118" s="326"/>
      <c r="M118" s="367"/>
      <c r="N118" s="368"/>
      <c r="O118" s="373"/>
      <c r="P118" s="374"/>
      <c r="Q118" s="374"/>
      <c r="R118" s="374"/>
      <c r="S118" s="374"/>
      <c r="T118" s="374"/>
      <c r="U118" s="374"/>
      <c r="V118" s="374"/>
      <c r="W118" s="374"/>
      <c r="X118" s="374"/>
      <c r="Y118" s="375"/>
      <c r="AN118" s="13">
        <f t="shared" si="16"/>
        <v>0</v>
      </c>
      <c r="AO118" s="13">
        <f t="array" ref="AO118">(SUM($H$23:$Y$23*(H118:Y118&lt;&gt;""))=$AN$23)*1</f>
        <v>0</v>
      </c>
      <c r="AP118" s="13">
        <f t="shared" si="15"/>
        <v>0</v>
      </c>
      <c r="AQ118" s="119">
        <f t="shared" si="17"/>
        <v>0</v>
      </c>
      <c r="AS118" s="13">
        <f t="shared" si="18"/>
        <v>0</v>
      </c>
      <c r="AT118" s="13">
        <f t="shared" si="19"/>
        <v>0</v>
      </c>
      <c r="AU118" s="13">
        <f t="shared" si="20"/>
        <v>0</v>
      </c>
      <c r="AX118" s="21"/>
    </row>
    <row r="119" spans="1:50" ht="20.100000000000001" customHeight="1" x14ac:dyDescent="0.3">
      <c r="A119" s="9" t="str">
        <f t="shared" si="14"/>
        <v/>
      </c>
      <c r="B119" s="13">
        <f t="shared" si="6"/>
        <v>0</v>
      </c>
      <c r="C119" s="21"/>
      <c r="G119" s="28">
        <v>95</v>
      </c>
      <c r="H119" s="118"/>
      <c r="I119" s="365"/>
      <c r="J119" s="366"/>
      <c r="K119" s="326"/>
      <c r="L119" s="326"/>
      <c r="M119" s="367"/>
      <c r="N119" s="368"/>
      <c r="O119" s="373"/>
      <c r="P119" s="374"/>
      <c r="Q119" s="374"/>
      <c r="R119" s="374"/>
      <c r="S119" s="374"/>
      <c r="T119" s="374"/>
      <c r="U119" s="374"/>
      <c r="V119" s="374"/>
      <c r="W119" s="374"/>
      <c r="X119" s="374"/>
      <c r="Y119" s="375"/>
      <c r="AN119" s="13">
        <f t="shared" si="16"/>
        <v>0</v>
      </c>
      <c r="AO119" s="13">
        <f t="array" ref="AO119">(SUM($H$23:$Y$23*(H119:Y119&lt;&gt;""))=$AN$23)*1</f>
        <v>0</v>
      </c>
      <c r="AP119" s="13">
        <f t="shared" si="15"/>
        <v>0</v>
      </c>
      <c r="AQ119" s="119">
        <f t="shared" si="17"/>
        <v>0</v>
      </c>
      <c r="AS119" s="13">
        <f t="shared" si="18"/>
        <v>0</v>
      </c>
      <c r="AT119" s="13">
        <f t="shared" si="19"/>
        <v>0</v>
      </c>
      <c r="AU119" s="13">
        <f t="shared" si="20"/>
        <v>0</v>
      </c>
      <c r="AX119" s="21"/>
    </row>
    <row r="120" spans="1:50" ht="20.100000000000001" customHeight="1" x14ac:dyDescent="0.3">
      <c r="A120" s="9" t="str">
        <f t="shared" si="14"/>
        <v/>
      </c>
      <c r="B120" s="13">
        <f t="shared" si="6"/>
        <v>0</v>
      </c>
      <c r="C120" s="21"/>
      <c r="G120" s="28">
        <v>96</v>
      </c>
      <c r="H120" s="118"/>
      <c r="I120" s="365"/>
      <c r="J120" s="366"/>
      <c r="K120" s="326"/>
      <c r="L120" s="326"/>
      <c r="M120" s="367"/>
      <c r="N120" s="368"/>
      <c r="O120" s="373"/>
      <c r="P120" s="374"/>
      <c r="Q120" s="374"/>
      <c r="R120" s="374"/>
      <c r="S120" s="374"/>
      <c r="T120" s="374"/>
      <c r="U120" s="374"/>
      <c r="V120" s="374"/>
      <c r="W120" s="374"/>
      <c r="X120" s="374"/>
      <c r="Y120" s="375"/>
      <c r="AN120" s="13">
        <f t="shared" si="16"/>
        <v>0</v>
      </c>
      <c r="AO120" s="13">
        <f t="array" ref="AO120">(SUM($H$23:$Y$23*(H120:Y120&lt;&gt;""))=$AN$23)*1</f>
        <v>0</v>
      </c>
      <c r="AP120" s="13">
        <f t="shared" si="15"/>
        <v>0</v>
      </c>
      <c r="AQ120" s="119">
        <f t="shared" si="17"/>
        <v>0</v>
      </c>
      <c r="AS120" s="13">
        <f t="shared" si="18"/>
        <v>0</v>
      </c>
      <c r="AT120" s="13">
        <f t="shared" si="19"/>
        <v>0</v>
      </c>
      <c r="AU120" s="13">
        <f t="shared" si="20"/>
        <v>0</v>
      </c>
      <c r="AX120" s="21"/>
    </row>
    <row r="121" spans="1:50" ht="20.100000000000001" customHeight="1" x14ac:dyDescent="0.3">
      <c r="A121" s="9" t="str">
        <f t="shared" si="14"/>
        <v/>
      </c>
      <c r="B121" s="13">
        <f t="shared" si="6"/>
        <v>0</v>
      </c>
      <c r="C121" s="21"/>
      <c r="G121" s="28">
        <v>97</v>
      </c>
      <c r="H121" s="118"/>
      <c r="I121" s="365"/>
      <c r="J121" s="366"/>
      <c r="K121" s="326"/>
      <c r="L121" s="326"/>
      <c r="M121" s="367"/>
      <c r="N121" s="368"/>
      <c r="O121" s="373"/>
      <c r="P121" s="374"/>
      <c r="Q121" s="374"/>
      <c r="R121" s="374"/>
      <c r="S121" s="374"/>
      <c r="T121" s="374"/>
      <c r="U121" s="374"/>
      <c r="V121" s="374"/>
      <c r="W121" s="374"/>
      <c r="X121" s="374"/>
      <c r="Y121" s="375"/>
      <c r="AN121" s="13">
        <f t="shared" si="16"/>
        <v>0</v>
      </c>
      <c r="AO121" s="13">
        <f t="array" ref="AO121">(SUM($H$23:$Y$23*(H121:Y121&lt;&gt;""))=$AN$23)*1</f>
        <v>0</v>
      </c>
      <c r="AP121" s="13">
        <f t="shared" si="15"/>
        <v>0</v>
      </c>
      <c r="AQ121" s="119">
        <f t="shared" si="17"/>
        <v>0</v>
      </c>
      <c r="AS121" s="13">
        <f t="shared" si="18"/>
        <v>0</v>
      </c>
      <c r="AT121" s="13">
        <f t="shared" si="19"/>
        <v>0</v>
      </c>
      <c r="AU121" s="13">
        <f t="shared" si="20"/>
        <v>0</v>
      </c>
      <c r="AX121" s="21"/>
    </row>
    <row r="122" spans="1:50" ht="20.100000000000001" customHeight="1" x14ac:dyDescent="0.3">
      <c r="A122" s="9" t="str">
        <f t="shared" si="14"/>
        <v/>
      </c>
      <c r="B122" s="13">
        <f t="shared" si="6"/>
        <v>0</v>
      </c>
      <c r="C122" s="21"/>
      <c r="G122" s="28">
        <v>98</v>
      </c>
      <c r="H122" s="118"/>
      <c r="I122" s="365"/>
      <c r="J122" s="366"/>
      <c r="K122" s="326"/>
      <c r="L122" s="326"/>
      <c r="M122" s="367"/>
      <c r="N122" s="368"/>
      <c r="O122" s="373"/>
      <c r="P122" s="374"/>
      <c r="Q122" s="374"/>
      <c r="R122" s="374"/>
      <c r="S122" s="374"/>
      <c r="T122" s="374"/>
      <c r="U122" s="374"/>
      <c r="V122" s="374"/>
      <c r="W122" s="374"/>
      <c r="X122" s="374"/>
      <c r="Y122" s="375"/>
      <c r="AN122" s="13">
        <f t="shared" si="16"/>
        <v>0</v>
      </c>
      <c r="AO122" s="13">
        <f t="array" ref="AO122">(SUM($H$23:$Y$23*(H122:Y122&lt;&gt;""))=$AN$23)*1</f>
        <v>0</v>
      </c>
      <c r="AP122" s="13">
        <f t="shared" si="15"/>
        <v>0</v>
      </c>
      <c r="AQ122" s="119">
        <f t="shared" si="17"/>
        <v>0</v>
      </c>
      <c r="AS122" s="13">
        <f t="shared" si="18"/>
        <v>0</v>
      </c>
      <c r="AT122" s="13">
        <f t="shared" si="19"/>
        <v>0</v>
      </c>
      <c r="AU122" s="13">
        <f t="shared" si="20"/>
        <v>0</v>
      </c>
      <c r="AX122" s="21"/>
    </row>
    <row r="123" spans="1:50" ht="20.100000000000001" customHeight="1" x14ac:dyDescent="0.3">
      <c r="A123" s="9" t="str">
        <f t="shared" si="14"/>
        <v/>
      </c>
      <c r="B123" s="13">
        <f t="shared" si="6"/>
        <v>0</v>
      </c>
      <c r="C123" s="21"/>
      <c r="G123" s="28">
        <v>99</v>
      </c>
      <c r="H123" s="118"/>
      <c r="I123" s="365"/>
      <c r="J123" s="366"/>
      <c r="K123" s="326"/>
      <c r="L123" s="326"/>
      <c r="M123" s="367"/>
      <c r="N123" s="368"/>
      <c r="O123" s="373"/>
      <c r="P123" s="374"/>
      <c r="Q123" s="374"/>
      <c r="R123" s="374"/>
      <c r="S123" s="374"/>
      <c r="T123" s="374"/>
      <c r="U123" s="374"/>
      <c r="V123" s="374"/>
      <c r="W123" s="374"/>
      <c r="X123" s="374"/>
      <c r="Y123" s="375"/>
      <c r="AN123" s="13">
        <f t="shared" si="16"/>
        <v>0</v>
      </c>
      <c r="AO123" s="13">
        <f t="array" ref="AO123">(SUM($H$23:$Y$23*(H123:Y123&lt;&gt;""))=$AN$23)*1</f>
        <v>0</v>
      </c>
      <c r="AP123" s="13">
        <f t="shared" si="15"/>
        <v>0</v>
      </c>
      <c r="AQ123" s="119">
        <f t="shared" si="17"/>
        <v>0</v>
      </c>
      <c r="AS123" s="13">
        <f t="shared" si="18"/>
        <v>0</v>
      </c>
      <c r="AT123" s="13">
        <f t="shared" si="19"/>
        <v>0</v>
      </c>
      <c r="AU123" s="13">
        <f t="shared" si="20"/>
        <v>0</v>
      </c>
      <c r="AX123" s="21"/>
    </row>
    <row r="124" spans="1:50" ht="20.100000000000001" customHeight="1" x14ac:dyDescent="0.3">
      <c r="A124" s="9" t="str">
        <f t="shared" si="14"/>
        <v/>
      </c>
      <c r="B124" s="13">
        <f t="shared" si="6"/>
        <v>0</v>
      </c>
      <c r="C124" s="21"/>
      <c r="G124" s="28">
        <v>100</v>
      </c>
      <c r="H124" s="118"/>
      <c r="I124" s="365"/>
      <c r="J124" s="366"/>
      <c r="K124" s="326"/>
      <c r="L124" s="326"/>
      <c r="M124" s="367"/>
      <c r="N124" s="368"/>
      <c r="O124" s="373"/>
      <c r="P124" s="374"/>
      <c r="Q124" s="374"/>
      <c r="R124" s="374"/>
      <c r="S124" s="374"/>
      <c r="T124" s="374"/>
      <c r="U124" s="374"/>
      <c r="V124" s="374"/>
      <c r="W124" s="374"/>
      <c r="X124" s="374"/>
      <c r="Y124" s="375"/>
      <c r="AN124" s="13">
        <f t="shared" si="16"/>
        <v>0</v>
      </c>
      <c r="AO124" s="13">
        <f t="array" ref="AO124">(SUM($H$23:$Y$23*(H124:Y124&lt;&gt;""))=$AN$23)*1</f>
        <v>0</v>
      </c>
      <c r="AP124" s="13">
        <f t="shared" si="15"/>
        <v>0</v>
      </c>
      <c r="AQ124" s="119">
        <f t="shared" si="17"/>
        <v>0</v>
      </c>
      <c r="AS124" s="13">
        <f t="shared" si="18"/>
        <v>0</v>
      </c>
      <c r="AT124" s="13">
        <f t="shared" si="19"/>
        <v>0</v>
      </c>
      <c r="AU124" s="13">
        <f t="shared" si="20"/>
        <v>0</v>
      </c>
      <c r="AX124" s="21"/>
    </row>
    <row r="125" spans="1:50" ht="20.100000000000001" customHeight="1" thickBot="1" x14ac:dyDescent="0.35">
      <c r="C125" s="21"/>
      <c r="AX125" s="21"/>
    </row>
    <row r="126" spans="1:50" ht="24.9" customHeight="1" thickBot="1" x14ac:dyDescent="0.35">
      <c r="C126" s="21"/>
      <c r="F126" s="6" t="s">
        <v>352</v>
      </c>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X126" s="21"/>
    </row>
    <row r="127" spans="1:50" ht="9.9" customHeight="1" x14ac:dyDescent="0.3">
      <c r="C127" s="21"/>
      <c r="AX127" s="21"/>
    </row>
    <row r="128" spans="1:50" ht="20.100000000000001" customHeight="1" x14ac:dyDescent="0.3">
      <c r="B128" s="13">
        <f>IF(ISERROR(AQ128),3,AQ128)</f>
        <v>1</v>
      </c>
      <c r="C128" s="21"/>
      <c r="H128" s="116" t="s">
        <v>351</v>
      </c>
      <c r="I128" s="378" t="s">
        <v>353</v>
      </c>
      <c r="J128" s="379"/>
      <c r="K128" s="379"/>
      <c r="L128" s="379"/>
      <c r="M128" s="379"/>
      <c r="N128" s="379"/>
      <c r="O128" s="379"/>
      <c r="P128" s="379"/>
      <c r="Q128" s="379"/>
      <c r="R128" s="379"/>
      <c r="S128" s="379"/>
      <c r="T128" s="379"/>
      <c r="U128" s="379"/>
      <c r="V128" s="379"/>
      <c r="W128" s="379"/>
      <c r="X128" s="379"/>
      <c r="Y128" s="379"/>
      <c r="Z128" s="379"/>
      <c r="AA128" s="379"/>
      <c r="AB128" s="379"/>
      <c r="AC128" s="379"/>
      <c r="AD128" s="379"/>
      <c r="AE128" s="379"/>
      <c r="AF128" s="379"/>
      <c r="AG128" s="379"/>
      <c r="AH128" s="379"/>
      <c r="AI128" s="379"/>
      <c r="AJ128" s="379"/>
      <c r="AK128" s="379"/>
      <c r="AL128" s="380"/>
      <c r="AN128" s="12">
        <v>1</v>
      </c>
      <c r="AO128" s="119">
        <f>(AP134&gt;0)*1</f>
        <v>0</v>
      </c>
      <c r="AP128" s="119">
        <f>IF(AO128=1,IF(AP134=AP140,0,1),0)</f>
        <v>0</v>
      </c>
      <c r="AQ128" s="119">
        <f>SUM(AN128:AP128)</f>
        <v>1</v>
      </c>
      <c r="AX128" s="21"/>
    </row>
    <row r="129" spans="3:50" ht="9.9" customHeight="1" x14ac:dyDescent="0.3">
      <c r="C129" s="21"/>
      <c r="AX129" s="21"/>
    </row>
    <row r="130" spans="3:50" ht="20.100000000000001" customHeight="1" x14ac:dyDescent="0.3">
      <c r="C130" s="21"/>
      <c r="H130" s="3" t="s">
        <v>304</v>
      </c>
      <c r="I130" s="3" t="str">
        <f t="array" ref="I130:AL130">GFY_RowHeadx30</f>
        <v/>
      </c>
      <c r="J130" s="3" t="str">
        <v/>
      </c>
      <c r="K130" s="3" t="str">
        <v/>
      </c>
      <c r="L130" s="3" t="str">
        <v/>
      </c>
      <c r="M130" s="3" t="str">
        <v/>
      </c>
      <c r="N130" s="3" t="str">
        <v/>
      </c>
      <c r="O130" s="3" t="str">
        <v/>
      </c>
      <c r="P130" s="3" t="str">
        <v/>
      </c>
      <c r="Q130" s="3" t="str">
        <v/>
      </c>
      <c r="R130" s="3" t="str">
        <v/>
      </c>
      <c r="S130" s="3" t="str">
        <v/>
      </c>
      <c r="T130" s="3" t="str">
        <v/>
      </c>
      <c r="U130" s="3" t="str">
        <v/>
      </c>
      <c r="V130" s="3" t="str">
        <v/>
      </c>
      <c r="W130" s="3" t="str">
        <v/>
      </c>
      <c r="X130" s="3" t="str">
        <v/>
      </c>
      <c r="Y130" s="3" t="str">
        <v/>
      </c>
      <c r="Z130" s="3" t="str">
        <v/>
      </c>
      <c r="AA130" s="3" t="str">
        <v/>
      </c>
      <c r="AB130" s="3" t="str">
        <v/>
      </c>
      <c r="AC130" s="3" t="str">
        <v/>
      </c>
      <c r="AD130" s="3" t="str">
        <v/>
      </c>
      <c r="AE130" s="3" t="str">
        <v/>
      </c>
      <c r="AF130" s="3" t="str">
        <v/>
      </c>
      <c r="AG130" s="3" t="str">
        <v/>
      </c>
      <c r="AH130" s="3" t="str">
        <v/>
      </c>
      <c r="AI130" s="3" t="str">
        <v/>
      </c>
      <c r="AJ130" s="3" t="str">
        <v/>
      </c>
      <c r="AK130" s="3" t="str">
        <v/>
      </c>
      <c r="AL130" s="3" t="str">
        <v/>
      </c>
      <c r="AX130" s="21"/>
    </row>
    <row r="131" spans="3:50" ht="9.9" customHeight="1" x14ac:dyDescent="0.3">
      <c r="C131" s="21"/>
      <c r="AX131" s="21"/>
    </row>
    <row r="132" spans="3:50" ht="20.100000000000001" customHeight="1" x14ac:dyDescent="0.3">
      <c r="C132" s="21"/>
      <c r="G132" s="28">
        <v>1</v>
      </c>
      <c r="H132" s="26" t="str">
        <f>IF(INDEX(Currency_List,G132)="","not used",INDEX(Currency_List,G132))</f>
        <v>GBP</v>
      </c>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117"/>
      <c r="AF132" s="117"/>
      <c r="AG132" s="117"/>
      <c r="AH132" s="117"/>
      <c r="AI132" s="117"/>
      <c r="AJ132" s="117"/>
      <c r="AK132" s="117"/>
      <c r="AL132" s="117"/>
      <c r="AN132" s="120" t="s">
        <v>350</v>
      </c>
      <c r="AX132" s="21"/>
    </row>
    <row r="133" spans="3:50" ht="9.9" customHeight="1" x14ac:dyDescent="0.3">
      <c r="C133" s="21"/>
      <c r="AX133" s="21"/>
    </row>
    <row r="134" spans="3:50" ht="20.100000000000001" customHeight="1" x14ac:dyDescent="0.3">
      <c r="C134" s="21"/>
      <c r="G134" s="28">
        <v>2</v>
      </c>
      <c r="H134" s="26" t="str">
        <f>IF(INDEX(Currency_List,G134)="","not used",INDEX(Currency_List,G134))</f>
        <v>USD</v>
      </c>
      <c r="I134" s="117"/>
      <c r="J134" s="117"/>
      <c r="K134" s="117"/>
      <c r="L134" s="117"/>
      <c r="M134" s="117"/>
      <c r="N134" s="117"/>
      <c r="O134" s="117"/>
      <c r="P134" s="117"/>
      <c r="Q134" s="117"/>
      <c r="R134" s="117"/>
      <c r="S134" s="117"/>
      <c r="T134" s="117"/>
      <c r="U134" s="117"/>
      <c r="V134" s="117"/>
      <c r="W134" s="117"/>
      <c r="X134" s="117"/>
      <c r="Y134" s="117"/>
      <c r="Z134" s="117"/>
      <c r="AA134" s="117"/>
      <c r="AB134" s="117"/>
      <c r="AC134" s="117"/>
      <c r="AD134" s="117"/>
      <c r="AE134" s="117"/>
      <c r="AF134" s="117"/>
      <c r="AG134" s="117"/>
      <c r="AH134" s="117"/>
      <c r="AI134" s="117"/>
      <c r="AJ134" s="117"/>
      <c r="AK134" s="117"/>
      <c r="AL134" s="117"/>
      <c r="AN134" s="38" t="s">
        <v>224</v>
      </c>
      <c r="AP134" s="13">
        <f>COUNTA(Payments_InpTab)</f>
        <v>0</v>
      </c>
      <c r="AX134" s="21"/>
    </row>
    <row r="135" spans="3:50" ht="9.9" customHeight="1" x14ac:dyDescent="0.3">
      <c r="C135" s="21"/>
      <c r="AX135" s="21"/>
    </row>
    <row r="136" spans="3:50" ht="20.100000000000001" customHeight="1" x14ac:dyDescent="0.3">
      <c r="C136" s="21"/>
      <c r="G136" s="28">
        <v>3</v>
      </c>
      <c r="H136" s="26" t="str">
        <f>IF(INDEX(Currency_List,G136)="","not used",INDEX(Currency_List,G136))</f>
        <v>EUR</v>
      </c>
      <c r="I136" s="117"/>
      <c r="J136" s="117"/>
      <c r="K136" s="117"/>
      <c r="L136" s="117"/>
      <c r="M136" s="117"/>
      <c r="N136" s="117"/>
      <c r="O136" s="117"/>
      <c r="P136" s="117"/>
      <c r="Q136" s="117"/>
      <c r="R136" s="117"/>
      <c r="S136" s="117"/>
      <c r="T136" s="117"/>
      <c r="U136" s="117"/>
      <c r="V136" s="117"/>
      <c r="W136" s="117"/>
      <c r="X136" s="117"/>
      <c r="Y136" s="117"/>
      <c r="Z136" s="117"/>
      <c r="AA136" s="117"/>
      <c r="AB136" s="117"/>
      <c r="AC136" s="117"/>
      <c r="AD136" s="117"/>
      <c r="AE136" s="117"/>
      <c r="AF136" s="117"/>
      <c r="AG136" s="117"/>
      <c r="AH136" s="117"/>
      <c r="AI136" s="117"/>
      <c r="AJ136" s="117"/>
      <c r="AK136" s="117"/>
      <c r="AL136" s="117"/>
      <c r="AN136" s="38" t="s">
        <v>225</v>
      </c>
      <c r="AP136" s="13">
        <f t="array" ref="AP136">SUM((Payments_InpTab&lt;&gt;"")*ISTEXT(Payments_InpTab))</f>
        <v>0</v>
      </c>
      <c r="AX136" s="21"/>
    </row>
    <row r="137" spans="3:50" ht="9.9" customHeight="1" x14ac:dyDescent="0.3">
      <c r="C137" s="21"/>
      <c r="AX137" s="21"/>
    </row>
    <row r="138" spans="3:50" ht="20.100000000000001" customHeight="1" x14ac:dyDescent="0.3">
      <c r="C138" s="21"/>
      <c r="G138" s="28">
        <v>4</v>
      </c>
      <c r="H138" s="26" t="str">
        <f>IF(INDEX(Currency_List,G138)="","not used",INDEX(Currency_List,G138))</f>
        <v>Not used</v>
      </c>
      <c r="I138" s="117"/>
      <c r="J138" s="117"/>
      <c r="K138" s="117"/>
      <c r="L138" s="117"/>
      <c r="M138" s="117"/>
      <c r="N138" s="117"/>
      <c r="O138" s="117"/>
      <c r="P138" s="117"/>
      <c r="Q138" s="117"/>
      <c r="R138" s="117"/>
      <c r="S138" s="117"/>
      <c r="T138" s="117"/>
      <c r="U138" s="117"/>
      <c r="V138" s="117"/>
      <c r="W138" s="117"/>
      <c r="X138" s="117"/>
      <c r="Y138" s="117"/>
      <c r="Z138" s="117"/>
      <c r="AA138" s="117"/>
      <c r="AB138" s="117"/>
      <c r="AC138" s="117"/>
      <c r="AD138" s="117"/>
      <c r="AE138" s="117"/>
      <c r="AF138" s="117"/>
      <c r="AG138" s="117"/>
      <c r="AH138" s="117"/>
      <c r="AI138" s="117"/>
      <c r="AJ138" s="117"/>
      <c r="AK138" s="117"/>
      <c r="AL138" s="117"/>
      <c r="AN138" s="38" t="s">
        <v>222</v>
      </c>
      <c r="AP138" s="13">
        <f t="array" ref="AP138">SUM((Payments_InpTab&lt;&gt;"")*ISNUMBER(Payments_InpTab))</f>
        <v>0</v>
      </c>
      <c r="AX138" s="21"/>
    </row>
    <row r="139" spans="3:50" ht="9.9" customHeight="1" x14ac:dyDescent="0.3">
      <c r="C139" s="21"/>
      <c r="AX139" s="21"/>
    </row>
    <row r="140" spans="3:50" ht="20.100000000000001" customHeight="1" x14ac:dyDescent="0.3">
      <c r="C140" s="21"/>
      <c r="G140" s="28">
        <v>5</v>
      </c>
      <c r="H140" s="26" t="str">
        <f>IF(INDEX(Currency_List,G140)="","not used",INDEX(Currency_List,G140))</f>
        <v>Not used</v>
      </c>
      <c r="I140" s="117"/>
      <c r="J140" s="117"/>
      <c r="K140" s="117"/>
      <c r="L140" s="117"/>
      <c r="M140" s="117"/>
      <c r="N140" s="117"/>
      <c r="O140" s="117"/>
      <c r="P140" s="117"/>
      <c r="Q140" s="117"/>
      <c r="R140" s="117"/>
      <c r="S140" s="117"/>
      <c r="T140" s="117"/>
      <c r="U140" s="117"/>
      <c r="V140" s="117"/>
      <c r="W140" s="117"/>
      <c r="X140" s="117"/>
      <c r="Y140" s="117"/>
      <c r="Z140" s="117"/>
      <c r="AA140" s="117"/>
      <c r="AB140" s="117"/>
      <c r="AC140" s="117"/>
      <c r="AD140" s="117"/>
      <c r="AE140" s="117"/>
      <c r="AF140" s="117"/>
      <c r="AG140" s="117"/>
      <c r="AH140" s="117"/>
      <c r="AI140" s="117"/>
      <c r="AJ140" s="117"/>
      <c r="AK140" s="117"/>
      <c r="AL140" s="117"/>
      <c r="AN140" s="38" t="s">
        <v>223</v>
      </c>
      <c r="AP140" s="13">
        <f t="array" ref="AP140">SUM((Payments_InpTab&lt;&gt;"")*ISNUMBER(Payments_InpTab)*(Payments_InpTab&gt;0))</f>
        <v>0</v>
      </c>
      <c r="AX140" s="21"/>
    </row>
    <row r="141" spans="3:50" ht="9.9" customHeight="1" x14ac:dyDescent="0.3">
      <c r="C141" s="21"/>
      <c r="AX141" s="21"/>
    </row>
    <row r="142" spans="3:50" ht="20.100000000000001" customHeight="1" x14ac:dyDescent="0.3">
      <c r="C142" s="21"/>
      <c r="G142" s="28">
        <v>6</v>
      </c>
      <c r="H142" s="26" t="str">
        <f>IF(INDEX(Currency_List,G142)="","not used",INDEX(Currency_List,G142))</f>
        <v>Not used</v>
      </c>
      <c r="I142" s="117"/>
      <c r="J142" s="117"/>
      <c r="K142" s="117"/>
      <c r="L142" s="117"/>
      <c r="M142" s="117"/>
      <c r="N142" s="117"/>
      <c r="O142" s="117"/>
      <c r="P142" s="117"/>
      <c r="Q142" s="117"/>
      <c r="R142" s="117"/>
      <c r="S142" s="117"/>
      <c r="T142" s="117"/>
      <c r="U142" s="117"/>
      <c r="V142" s="117"/>
      <c r="W142" s="117"/>
      <c r="X142" s="117"/>
      <c r="Y142" s="117"/>
      <c r="Z142" s="117"/>
      <c r="AA142" s="117"/>
      <c r="AB142" s="117"/>
      <c r="AC142" s="117"/>
      <c r="AD142" s="117"/>
      <c r="AE142" s="117"/>
      <c r="AF142" s="117"/>
      <c r="AG142" s="117"/>
      <c r="AH142" s="117"/>
      <c r="AI142" s="117"/>
      <c r="AJ142" s="117"/>
      <c r="AK142" s="117"/>
      <c r="AL142" s="117"/>
      <c r="AX142" s="21"/>
    </row>
    <row r="143" spans="3:50" ht="20.100000000000001" customHeight="1" thickBot="1" x14ac:dyDescent="0.35">
      <c r="C143" s="21"/>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X143" s="21"/>
    </row>
    <row r="144" spans="3:50" ht="9.9" customHeight="1" x14ac:dyDescent="0.3">
      <c r="C144" s="21"/>
      <c r="D144" s="45"/>
      <c r="AW144" s="45"/>
      <c r="AX144" s="21"/>
    </row>
    <row r="145" spans="1:50" ht="9.9" customHeight="1" x14ac:dyDescent="0.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row>
    <row r="146" spans="1:50" ht="15" hidden="1" customHeight="1" x14ac:dyDescent="0.3">
      <c r="A146" s="9" t="s">
        <v>34</v>
      </c>
    </row>
    <row r="147" spans="1:50" ht="13.8" hidden="1" x14ac:dyDescent="0.3"/>
    <row r="148" spans="1:50" ht="13.8" hidden="1" x14ac:dyDescent="0.3"/>
    <row r="149" spans="1:50" ht="13.8" hidden="1" x14ac:dyDescent="0.3"/>
    <row r="150" spans="1:50" ht="13.8" hidden="1" x14ac:dyDescent="0.3"/>
    <row r="151" spans="1:50" ht="13.8" hidden="1" x14ac:dyDescent="0.3"/>
    <row r="152" spans="1:50" ht="13.8" hidden="1" x14ac:dyDescent="0.3"/>
    <row r="153" spans="1:50" ht="13.8" hidden="1" x14ac:dyDescent="0.3"/>
    <row r="154" spans="1:50" ht="13.8" hidden="1" x14ac:dyDescent="0.3"/>
    <row r="155" spans="1:50" ht="13.8" hidden="1" x14ac:dyDescent="0.3"/>
    <row r="156" spans="1:50" ht="13.8" hidden="1" x14ac:dyDescent="0.3"/>
    <row r="157" spans="1:50" ht="13.8" hidden="1" x14ac:dyDescent="0.3"/>
    <row r="158" spans="1:50" ht="13.8" hidden="1" x14ac:dyDescent="0.3"/>
    <row r="159" spans="1:50" ht="13.8" hidden="1" x14ac:dyDescent="0.3"/>
    <row r="160" spans="1:5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3.8" hidden="1" x14ac:dyDescent="0.3"/>
    <row r="196" ht="13.8" hidden="1" x14ac:dyDescent="0.3"/>
    <row r="197" ht="13.8" hidden="1" x14ac:dyDescent="0.3"/>
    <row r="198" ht="13.8" hidden="1" x14ac:dyDescent="0.3"/>
    <row r="199" ht="13.8" hidden="1" x14ac:dyDescent="0.3"/>
    <row r="200" ht="13.8" hidden="1" x14ac:dyDescent="0.3"/>
    <row r="201" ht="13.8" hidden="1" x14ac:dyDescent="0.3"/>
    <row r="202" ht="13.8" hidden="1" x14ac:dyDescent="0.3"/>
    <row r="203" ht="13.8" hidden="1" x14ac:dyDescent="0.3"/>
    <row r="204" ht="13.8" hidden="1" x14ac:dyDescent="0.3"/>
    <row r="205" ht="13.8" hidden="1" x14ac:dyDescent="0.3"/>
    <row r="206" ht="13.8" hidden="1" x14ac:dyDescent="0.3"/>
    <row r="207" ht="13.8" hidden="1" x14ac:dyDescent="0.3"/>
    <row r="208" ht="13.8" hidden="1" x14ac:dyDescent="0.3"/>
    <row r="209" ht="13.8" hidden="1" x14ac:dyDescent="0.3"/>
    <row r="210" ht="13.8" hidden="1" x14ac:dyDescent="0.3"/>
    <row r="211" ht="13.8" hidden="1" x14ac:dyDescent="0.3"/>
    <row r="212" ht="13.8" hidden="1" x14ac:dyDescent="0.3"/>
    <row r="213" ht="13.8" hidden="1" x14ac:dyDescent="0.3"/>
    <row r="214" ht="13.8" hidden="1" x14ac:dyDescent="0.3"/>
    <row r="215" ht="13.8" hidden="1" x14ac:dyDescent="0.3"/>
    <row r="216" ht="13.8" hidden="1" x14ac:dyDescent="0.3"/>
    <row r="217" ht="13.8" hidden="1" x14ac:dyDescent="0.3"/>
    <row r="218" ht="13.8" hidden="1" x14ac:dyDescent="0.3"/>
    <row r="219" ht="13.8" hidden="1" x14ac:dyDescent="0.3"/>
    <row r="220" ht="13.8" hidden="1" x14ac:dyDescent="0.3"/>
    <row r="221" ht="13.8" hidden="1" x14ac:dyDescent="0.3"/>
    <row r="222" ht="13.8" hidden="1" x14ac:dyDescent="0.3"/>
    <row r="223" ht="13.8" hidden="1" x14ac:dyDescent="0.3"/>
    <row r="224" ht="13.8" hidden="1" x14ac:dyDescent="0.3"/>
    <row r="225" ht="13.8" hidden="1" x14ac:dyDescent="0.3"/>
    <row r="226" ht="13.8" hidden="1" x14ac:dyDescent="0.3"/>
    <row r="227" ht="13.8" hidden="1" x14ac:dyDescent="0.3"/>
    <row r="228" ht="13.8" hidden="1" x14ac:dyDescent="0.3"/>
    <row r="229" ht="13.8" hidden="1" x14ac:dyDescent="0.3"/>
    <row r="230" ht="13.8" hidden="1" x14ac:dyDescent="0.3"/>
    <row r="231" ht="13.8" hidden="1" x14ac:dyDescent="0.3"/>
    <row r="232" ht="13.8" hidden="1" x14ac:dyDescent="0.3"/>
    <row r="233" ht="13.8" hidden="1" x14ac:dyDescent="0.3"/>
    <row r="234" ht="13.8" hidden="1" x14ac:dyDescent="0.3"/>
    <row r="235" ht="13.8" hidden="1" x14ac:dyDescent="0.3"/>
    <row r="236" ht="13.8" hidden="1" x14ac:dyDescent="0.3"/>
    <row r="237" ht="13.8" hidden="1" x14ac:dyDescent="0.3"/>
    <row r="238" ht="13.8" hidden="1" x14ac:dyDescent="0.3"/>
    <row r="239" ht="13.8" hidden="1" x14ac:dyDescent="0.3"/>
    <row r="240" ht="13.8" hidden="1" x14ac:dyDescent="0.3"/>
    <row r="241" ht="13.8" hidden="1" x14ac:dyDescent="0.3"/>
    <row r="242" ht="13.8" hidden="1" x14ac:dyDescent="0.3"/>
    <row r="243" ht="13.8" hidden="1" x14ac:dyDescent="0.3"/>
    <row r="244" ht="13.8" hidden="1" x14ac:dyDescent="0.3"/>
    <row r="245" ht="13.8" hidden="1" x14ac:dyDescent="0.3"/>
    <row r="246" ht="13.8" hidden="1" x14ac:dyDescent="0.3"/>
    <row r="247" ht="13.8" hidden="1" x14ac:dyDescent="0.3"/>
    <row r="248" ht="13.8" hidden="1" x14ac:dyDescent="0.3"/>
    <row r="249" ht="13.8" hidden="1" x14ac:dyDescent="0.3"/>
    <row r="250" ht="13.8" hidden="1" x14ac:dyDescent="0.3"/>
    <row r="251" ht="13.8" hidden="1" x14ac:dyDescent="0.3"/>
    <row r="252" ht="13.8" hidden="1" x14ac:dyDescent="0.3"/>
    <row r="253" ht="13.8" hidden="1" x14ac:dyDescent="0.3"/>
    <row r="254" ht="13.8" hidden="1" x14ac:dyDescent="0.3"/>
    <row r="255" ht="13.8" hidden="1" x14ac:dyDescent="0.3"/>
    <row r="256" ht="13.8" hidden="1" x14ac:dyDescent="0.3"/>
    <row r="257" ht="12.75" hidden="1" customHeight="1" x14ac:dyDescent="0.3"/>
    <row r="258" ht="12.75" hidden="1" customHeight="1" x14ac:dyDescent="0.3"/>
  </sheetData>
  <mergeCells count="414">
    <mergeCell ref="O116:Y116"/>
    <mergeCell ref="O117:Y117"/>
    <mergeCell ref="O118:Y118"/>
    <mergeCell ref="O123:Y123"/>
    <mergeCell ref="O124:Y124"/>
    <mergeCell ref="O119:Y119"/>
    <mergeCell ref="O120:Y120"/>
    <mergeCell ref="O121:Y121"/>
    <mergeCell ref="O122:Y122"/>
    <mergeCell ref="O110:Y110"/>
    <mergeCell ref="O111:Y111"/>
    <mergeCell ref="O112:Y112"/>
    <mergeCell ref="O113:Y113"/>
    <mergeCell ref="O114:Y114"/>
    <mergeCell ref="O115:Y115"/>
    <mergeCell ref="O104:Y104"/>
    <mergeCell ref="O105:Y105"/>
    <mergeCell ref="O106:Y106"/>
    <mergeCell ref="O107:Y107"/>
    <mergeCell ref="O108:Y108"/>
    <mergeCell ref="O109:Y109"/>
    <mergeCell ref="O98:Y98"/>
    <mergeCell ref="O99:Y99"/>
    <mergeCell ref="O100:Y100"/>
    <mergeCell ref="O101:Y101"/>
    <mergeCell ref="O102:Y102"/>
    <mergeCell ref="O103:Y103"/>
    <mergeCell ref="O92:Y92"/>
    <mergeCell ref="O93:Y93"/>
    <mergeCell ref="O94:Y94"/>
    <mergeCell ref="O95:Y95"/>
    <mergeCell ref="O96:Y96"/>
    <mergeCell ref="O97:Y97"/>
    <mergeCell ref="O86:Y86"/>
    <mergeCell ref="O87:Y87"/>
    <mergeCell ref="O88:Y88"/>
    <mergeCell ref="O89:Y89"/>
    <mergeCell ref="O90:Y90"/>
    <mergeCell ref="O91:Y91"/>
    <mergeCell ref="O80:Y80"/>
    <mergeCell ref="O81:Y81"/>
    <mergeCell ref="O82:Y82"/>
    <mergeCell ref="O83:Y83"/>
    <mergeCell ref="O84:Y84"/>
    <mergeCell ref="O85:Y85"/>
    <mergeCell ref="O74:Y74"/>
    <mergeCell ref="O75:Y75"/>
    <mergeCell ref="O76:Y76"/>
    <mergeCell ref="O77:Y77"/>
    <mergeCell ref="O78:Y78"/>
    <mergeCell ref="O79:Y79"/>
    <mergeCell ref="O68:Y68"/>
    <mergeCell ref="O69:Y69"/>
    <mergeCell ref="O70:Y70"/>
    <mergeCell ref="O71:Y71"/>
    <mergeCell ref="O72:Y72"/>
    <mergeCell ref="O73:Y73"/>
    <mergeCell ref="O62:Y62"/>
    <mergeCell ref="O63:Y63"/>
    <mergeCell ref="O64:Y64"/>
    <mergeCell ref="O65:Y65"/>
    <mergeCell ref="O66:Y66"/>
    <mergeCell ref="O67:Y67"/>
    <mergeCell ref="O56:Y56"/>
    <mergeCell ref="O57:Y57"/>
    <mergeCell ref="O58:Y58"/>
    <mergeCell ref="O59:Y59"/>
    <mergeCell ref="O60:Y60"/>
    <mergeCell ref="O61:Y61"/>
    <mergeCell ref="O54:Y54"/>
    <mergeCell ref="O41:Y41"/>
    <mergeCell ref="M49:N49"/>
    <mergeCell ref="O50:Y50"/>
    <mergeCell ref="O47:Y47"/>
    <mergeCell ref="O55:Y55"/>
    <mergeCell ref="O49:Y49"/>
    <mergeCell ref="O42:Y42"/>
    <mergeCell ref="O43:Y43"/>
    <mergeCell ref="M50:N50"/>
    <mergeCell ref="O51:Y51"/>
    <mergeCell ref="O52:Y52"/>
    <mergeCell ref="O53:Y53"/>
    <mergeCell ref="O38:Y38"/>
    <mergeCell ref="O48:Y48"/>
    <mergeCell ref="O40:Y40"/>
    <mergeCell ref="O46:Y46"/>
    <mergeCell ref="O39:Y39"/>
    <mergeCell ref="O34:Y34"/>
    <mergeCell ref="M37:N37"/>
    <mergeCell ref="K37:L37"/>
    <mergeCell ref="O33:Y33"/>
    <mergeCell ref="K36:L36"/>
    <mergeCell ref="M38:N38"/>
    <mergeCell ref="M34:N34"/>
    <mergeCell ref="O36:Y36"/>
    <mergeCell ref="O37:Y37"/>
    <mergeCell ref="I32:J32"/>
    <mergeCell ref="K30:L30"/>
    <mergeCell ref="K31:L31"/>
    <mergeCell ref="M33:N33"/>
    <mergeCell ref="M31:N31"/>
    <mergeCell ref="I128:AL128"/>
    <mergeCell ref="I19:J19"/>
    <mergeCell ref="I25:J25"/>
    <mergeCell ref="I26:J26"/>
    <mergeCell ref="I27:J27"/>
    <mergeCell ref="I28:J28"/>
    <mergeCell ref="K40:L40"/>
    <mergeCell ref="O23:Y23"/>
    <mergeCell ref="I29:J29"/>
    <mergeCell ref="I30:J30"/>
    <mergeCell ref="M26:N26"/>
    <mergeCell ref="I44:J44"/>
    <mergeCell ref="M29:N29"/>
    <mergeCell ref="M35:N35"/>
    <mergeCell ref="M36:N36"/>
    <mergeCell ref="K28:L28"/>
    <mergeCell ref="M30:N30"/>
    <mergeCell ref="I31:J31"/>
    <mergeCell ref="M44:N44"/>
    <mergeCell ref="M40:N40"/>
    <mergeCell ref="M19:N19"/>
    <mergeCell ref="M23:N23"/>
    <mergeCell ref="M27:N27"/>
    <mergeCell ref="H21:Y21"/>
    <mergeCell ref="K19:L19"/>
    <mergeCell ref="K25:L25"/>
    <mergeCell ref="K26:L26"/>
    <mergeCell ref="K27:L27"/>
    <mergeCell ref="O19:Y19"/>
    <mergeCell ref="O22:Y22"/>
    <mergeCell ref="K124:L124"/>
    <mergeCell ref="M124:N124"/>
    <mergeCell ref="M42:N42"/>
    <mergeCell ref="M39:N39"/>
    <mergeCell ref="K45:L45"/>
    <mergeCell ref="K46:L46"/>
    <mergeCell ref="K42:L42"/>
    <mergeCell ref="M47:N47"/>
    <mergeCell ref="K44:L44"/>
    <mergeCell ref="M41:N41"/>
    <mergeCell ref="O25:Y25"/>
    <mergeCell ref="O26:Y26"/>
    <mergeCell ref="O27:Y27"/>
    <mergeCell ref="O28:Y28"/>
    <mergeCell ref="O31:Y31"/>
    <mergeCell ref="O32:Y32"/>
    <mergeCell ref="O30:Y30"/>
    <mergeCell ref="M43:N43"/>
    <mergeCell ref="I43:J43"/>
    <mergeCell ref="O44:Y44"/>
    <mergeCell ref="I49:J49"/>
    <mergeCell ref="I39:J39"/>
    <mergeCell ref="K47:L47"/>
    <mergeCell ref="M48:N48"/>
    <mergeCell ref="O45:Y45"/>
    <mergeCell ref="M46:N46"/>
    <mergeCell ref="M45:N45"/>
    <mergeCell ref="K49:L49"/>
    <mergeCell ref="I47:J47"/>
    <mergeCell ref="I36:J36"/>
    <mergeCell ref="I38:J38"/>
    <mergeCell ref="K41:L41"/>
    <mergeCell ref="K48:L48"/>
    <mergeCell ref="K43:L43"/>
    <mergeCell ref="M28:N28"/>
    <mergeCell ref="O29:Y29"/>
    <mergeCell ref="I34:J34"/>
    <mergeCell ref="I42:J42"/>
    <mergeCell ref="K34:L34"/>
    <mergeCell ref="K35:L35"/>
    <mergeCell ref="I41:J41"/>
    <mergeCell ref="K29:L29"/>
    <mergeCell ref="I37:J37"/>
    <mergeCell ref="O35:Y35"/>
    <mergeCell ref="K23:L23"/>
    <mergeCell ref="M52:N52"/>
    <mergeCell ref="I50:J50"/>
    <mergeCell ref="I51:J51"/>
    <mergeCell ref="I52:J52"/>
    <mergeCell ref="I40:J40"/>
    <mergeCell ref="I48:J48"/>
    <mergeCell ref="I45:J45"/>
    <mergeCell ref="I46:J46"/>
    <mergeCell ref="I35:J35"/>
    <mergeCell ref="I23:J23"/>
    <mergeCell ref="M22:N22"/>
    <mergeCell ref="K75:L75"/>
    <mergeCell ref="M75:N75"/>
    <mergeCell ref="K32:L32"/>
    <mergeCell ref="K33:L33"/>
    <mergeCell ref="M32:N32"/>
    <mergeCell ref="M25:N25"/>
    <mergeCell ref="M56:N56"/>
    <mergeCell ref="I57:J57"/>
    <mergeCell ref="I58:J58"/>
    <mergeCell ref="I59:J59"/>
    <mergeCell ref="I56:J56"/>
    <mergeCell ref="I22:J22"/>
    <mergeCell ref="K22:L22"/>
    <mergeCell ref="K38:L38"/>
    <mergeCell ref="K39:L39"/>
    <mergeCell ref="I33:J33"/>
    <mergeCell ref="K52:L52"/>
    <mergeCell ref="K53:L53"/>
    <mergeCell ref="M51:N51"/>
    <mergeCell ref="K50:L50"/>
    <mergeCell ref="K51:L51"/>
    <mergeCell ref="I53:J53"/>
    <mergeCell ref="M57:N57"/>
    <mergeCell ref="K57:L57"/>
    <mergeCell ref="M53:N53"/>
    <mergeCell ref="I54:J54"/>
    <mergeCell ref="K55:L55"/>
    <mergeCell ref="I55:J55"/>
    <mergeCell ref="M59:N59"/>
    <mergeCell ref="M60:N60"/>
    <mergeCell ref="K59:L59"/>
    <mergeCell ref="K60:L60"/>
    <mergeCell ref="M54:N54"/>
    <mergeCell ref="M55:N55"/>
    <mergeCell ref="K54:L54"/>
    <mergeCell ref="K56:L56"/>
    <mergeCell ref="M58:N58"/>
    <mergeCell ref="K58:L58"/>
    <mergeCell ref="K71:L71"/>
    <mergeCell ref="M65:N65"/>
    <mergeCell ref="M66:N66"/>
    <mergeCell ref="M67:N67"/>
    <mergeCell ref="M61:N61"/>
    <mergeCell ref="M62:N62"/>
    <mergeCell ref="M63:N63"/>
    <mergeCell ref="K63:L63"/>
    <mergeCell ref="K61:L61"/>
    <mergeCell ref="K62:L62"/>
    <mergeCell ref="M64:N64"/>
    <mergeCell ref="K65:L65"/>
    <mergeCell ref="K66:L66"/>
    <mergeCell ref="K67:L67"/>
    <mergeCell ref="K64:L64"/>
    <mergeCell ref="K68:L68"/>
    <mergeCell ref="M68:N68"/>
    <mergeCell ref="I60:J60"/>
    <mergeCell ref="K74:L74"/>
    <mergeCell ref="K72:L72"/>
    <mergeCell ref="K70:L70"/>
    <mergeCell ref="I65:J65"/>
    <mergeCell ref="I66:J66"/>
    <mergeCell ref="I61:J61"/>
    <mergeCell ref="I62:J62"/>
    <mergeCell ref="I63:J63"/>
    <mergeCell ref="I64:J64"/>
    <mergeCell ref="M69:N69"/>
    <mergeCell ref="I73:J73"/>
    <mergeCell ref="I74:J74"/>
    <mergeCell ref="M74:N74"/>
    <mergeCell ref="K76:L76"/>
    <mergeCell ref="I75:J75"/>
    <mergeCell ref="I76:J76"/>
    <mergeCell ref="M70:N70"/>
    <mergeCell ref="M71:N71"/>
    <mergeCell ref="K69:L69"/>
    <mergeCell ref="K77:L77"/>
    <mergeCell ref="K78:L78"/>
    <mergeCell ref="K79:L79"/>
    <mergeCell ref="M72:N72"/>
    <mergeCell ref="M73:N73"/>
    <mergeCell ref="M76:N76"/>
    <mergeCell ref="M77:N77"/>
    <mergeCell ref="M78:N78"/>
    <mergeCell ref="M79:N79"/>
    <mergeCell ref="K73:L73"/>
    <mergeCell ref="K82:L82"/>
    <mergeCell ref="K83:L83"/>
    <mergeCell ref="M82:N82"/>
    <mergeCell ref="M83:N83"/>
    <mergeCell ref="K80:L80"/>
    <mergeCell ref="K81:L81"/>
    <mergeCell ref="M80:N80"/>
    <mergeCell ref="M81:N81"/>
    <mergeCell ref="K84:L84"/>
    <mergeCell ref="K85:L85"/>
    <mergeCell ref="K94:L94"/>
    <mergeCell ref="K95:L95"/>
    <mergeCell ref="K86:L86"/>
    <mergeCell ref="K87:L87"/>
    <mergeCell ref="K88:L88"/>
    <mergeCell ref="K89:L89"/>
    <mergeCell ref="K90:L90"/>
    <mergeCell ref="K91:L91"/>
    <mergeCell ref="K92:L92"/>
    <mergeCell ref="K93:L93"/>
    <mergeCell ref="K122:L122"/>
    <mergeCell ref="K123:L123"/>
    <mergeCell ref="K116:L116"/>
    <mergeCell ref="K117:L117"/>
    <mergeCell ref="K118:L118"/>
    <mergeCell ref="K119:L119"/>
    <mergeCell ref="K120:L120"/>
    <mergeCell ref="K121:L121"/>
    <mergeCell ref="K106:L106"/>
    <mergeCell ref="K107:L107"/>
    <mergeCell ref="K100:L100"/>
    <mergeCell ref="K101:L101"/>
    <mergeCell ref="K102:L102"/>
    <mergeCell ref="K103:L103"/>
    <mergeCell ref="K104:L104"/>
    <mergeCell ref="K105:L105"/>
    <mergeCell ref="K98:L98"/>
    <mergeCell ref="K99:L99"/>
    <mergeCell ref="K114:L114"/>
    <mergeCell ref="K115:L115"/>
    <mergeCell ref="K112:L112"/>
    <mergeCell ref="K113:L113"/>
    <mergeCell ref="K110:L110"/>
    <mergeCell ref="K111:L111"/>
    <mergeCell ref="K108:L108"/>
    <mergeCell ref="K109:L109"/>
    <mergeCell ref="K96:L96"/>
    <mergeCell ref="K97:L97"/>
    <mergeCell ref="M86:N86"/>
    <mergeCell ref="M87:N87"/>
    <mergeCell ref="M88:N88"/>
    <mergeCell ref="M89:N89"/>
    <mergeCell ref="M90:N90"/>
    <mergeCell ref="M91:N91"/>
    <mergeCell ref="M96:N96"/>
    <mergeCell ref="M97:N97"/>
    <mergeCell ref="M100:N100"/>
    <mergeCell ref="M101:N101"/>
    <mergeCell ref="M84:N84"/>
    <mergeCell ref="M85:N85"/>
    <mergeCell ref="M98:N98"/>
    <mergeCell ref="M99:N99"/>
    <mergeCell ref="M94:N94"/>
    <mergeCell ref="M95:N95"/>
    <mergeCell ref="M92:N92"/>
    <mergeCell ref="M93:N93"/>
    <mergeCell ref="M102:N102"/>
    <mergeCell ref="M103:N103"/>
    <mergeCell ref="M104:N104"/>
    <mergeCell ref="M105:N105"/>
    <mergeCell ref="M106:N106"/>
    <mergeCell ref="M107:N107"/>
    <mergeCell ref="M114:N114"/>
    <mergeCell ref="M115:N115"/>
    <mergeCell ref="M112:N112"/>
    <mergeCell ref="M113:N113"/>
    <mergeCell ref="M108:N108"/>
    <mergeCell ref="M109:N109"/>
    <mergeCell ref="M110:N110"/>
    <mergeCell ref="M111:N111"/>
    <mergeCell ref="M122:N122"/>
    <mergeCell ref="M123:N123"/>
    <mergeCell ref="M116:N116"/>
    <mergeCell ref="M117:N117"/>
    <mergeCell ref="M118:N118"/>
    <mergeCell ref="M119:N119"/>
    <mergeCell ref="M120:N120"/>
    <mergeCell ref="M121:N121"/>
    <mergeCell ref="I67:J67"/>
    <mergeCell ref="I68:J68"/>
    <mergeCell ref="I69:J69"/>
    <mergeCell ref="I70:J70"/>
    <mergeCell ref="I71:J71"/>
    <mergeCell ref="I72:J72"/>
    <mergeCell ref="I77:J77"/>
    <mergeCell ref="I78:J78"/>
    <mergeCell ref="I83:J83"/>
    <mergeCell ref="I84:J84"/>
    <mergeCell ref="I85:J85"/>
    <mergeCell ref="I86:J86"/>
    <mergeCell ref="I79:J79"/>
    <mergeCell ref="I80:J80"/>
    <mergeCell ref="I81:J81"/>
    <mergeCell ref="I82:J82"/>
    <mergeCell ref="I91:J91"/>
    <mergeCell ref="I92:J92"/>
    <mergeCell ref="I93:J93"/>
    <mergeCell ref="I94:J94"/>
    <mergeCell ref="I87:J87"/>
    <mergeCell ref="I88:J88"/>
    <mergeCell ref="I89:J89"/>
    <mergeCell ref="I90:J90"/>
    <mergeCell ref="I99:J99"/>
    <mergeCell ref="I100:J100"/>
    <mergeCell ref="I101:J101"/>
    <mergeCell ref="I102:J102"/>
    <mergeCell ref="I95:J95"/>
    <mergeCell ref="I96:J96"/>
    <mergeCell ref="I97:J97"/>
    <mergeCell ref="I98:J98"/>
    <mergeCell ref="I107:J107"/>
    <mergeCell ref="I108:J108"/>
    <mergeCell ref="I109:J109"/>
    <mergeCell ref="I110:J110"/>
    <mergeCell ref="I103:J103"/>
    <mergeCell ref="I104:J104"/>
    <mergeCell ref="I105:J105"/>
    <mergeCell ref="I106:J106"/>
    <mergeCell ref="I115:J115"/>
    <mergeCell ref="I116:J116"/>
    <mergeCell ref="I117:J117"/>
    <mergeCell ref="I118:J118"/>
    <mergeCell ref="I111:J111"/>
    <mergeCell ref="I112:J112"/>
    <mergeCell ref="I113:J113"/>
    <mergeCell ref="I114:J114"/>
    <mergeCell ref="I119:J119"/>
    <mergeCell ref="I124:J124"/>
    <mergeCell ref="I120:J120"/>
    <mergeCell ref="I121:J121"/>
    <mergeCell ref="I122:J122"/>
    <mergeCell ref="I123:J123"/>
  </mergeCells>
  <phoneticPr fontId="10" type="noConversion"/>
  <conditionalFormatting sqref="G142 G136 G132 G134 G138 G140 G25:G124">
    <cfRule type="expression" dxfId="12" priority="30" stopIfTrue="1">
      <formula>B25=1</formula>
    </cfRule>
    <cfRule type="expression" dxfId="11" priority="31" stopIfTrue="1">
      <formula>B25=2</formula>
    </cfRule>
    <cfRule type="expression" dxfId="10" priority="32" stopIfTrue="1">
      <formula>B25=3</formula>
    </cfRule>
  </conditionalFormatting>
  <conditionalFormatting sqref="H22:I22 K22 M22 O22">
    <cfRule type="expression" dxfId="9" priority="29" stopIfTrue="1">
      <formula>H23=1</formula>
    </cfRule>
  </conditionalFormatting>
  <conditionalFormatting sqref="I132:AL132 I134:AL134 I136:AL136 I138:AL138 I140:AL140 I142:AL142">
    <cfRule type="expression" dxfId="8" priority="37" stopIfTrue="1">
      <formula>I$130=""</formula>
    </cfRule>
  </conditionalFormatting>
  <dataValidations count="2">
    <dataValidation type="list" allowBlank="1" showInputMessage="1" showErrorMessage="1" sqref="G12">
      <formula1>"All, Used"</formula1>
    </dataValidation>
    <dataValidation type="list" allowBlank="1" showInputMessage="1" showErrorMessage="1" sqref="K25:L124">
      <formula1>Currency_CL</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0" fitToHeight="0" orientation="landscape" r:id="rId1"/>
  <headerFooter alignWithMargins="0">
    <oddHeader>&amp;C[ PROTECTIVE MARKING TO BE CONFIRMED]</oddHeader>
    <oddFooter>&amp;L&amp;D at &amp;T&amp;C&amp;P of &amp;N&amp;R&amp;F  &amp;A</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indexed="46"/>
    <pageSetUpPr fitToPage="1"/>
  </sheetPr>
  <dimension ref="A1:T142"/>
  <sheetViews>
    <sheetView showGridLines="0" zoomScale="75" workbookViewId="0">
      <pane ySplit="14" topLeftCell="A15" activePane="bottomLeft" state="frozen"/>
      <selection pane="bottomLeft" activeCell="K9" sqref="K9"/>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50.6640625" customWidth="1"/>
    <col min="9" max="9" width="15.6640625" customWidth="1"/>
    <col min="10" max="10" width="20.6640625" customWidth="1"/>
    <col min="11" max="11" width="80.6640625" customWidth="1"/>
    <col min="12" max="12" width="15.6640625" customWidth="1"/>
    <col min="13" max="13" width="5.6640625" customWidth="1"/>
    <col min="14" max="14" width="15.6640625" customWidth="1"/>
    <col min="15" max="15" width="5.6640625" customWidth="1"/>
    <col min="16" max="16" width="15.6640625" customWidth="1"/>
    <col min="17" max="19" width="2.6640625" customWidth="1"/>
    <col min="20" max="20" width="3.6640625" hidden="1" customWidth="1"/>
  </cols>
  <sheetData>
    <row r="1" spans="1:20" ht="15" hidden="1" customHeight="1" x14ac:dyDescent="0.3">
      <c r="A1" s="9" t="str">
        <f ca="1">IF(VLOOKUP($B$2,Sheet_Table,Sheet_Visibility_ColX,FALSE),"S","H")</f>
        <v>S</v>
      </c>
      <c r="C1" s="21"/>
      <c r="S1" s="21"/>
      <c r="T1" s="9" t="s">
        <v>34</v>
      </c>
    </row>
    <row r="2" spans="1:20" ht="20.100000000000001" hidden="1" customHeight="1" x14ac:dyDescent="0.3">
      <c r="B2" s="19" t="str">
        <f ca="1">MID(CELL("filename",A1),1+FIND("]",CELL("filename",A1)),50)</f>
        <v>14_FinalPayments</v>
      </c>
      <c r="C2" s="21"/>
      <c r="S2" s="21"/>
    </row>
    <row r="3" spans="1:20" ht="9.9" customHeight="1" x14ac:dyDescent="0.3">
      <c r="A3" s="21"/>
      <c r="B3" s="22"/>
      <c r="C3" s="21"/>
      <c r="D3" s="21"/>
      <c r="E3" s="21"/>
      <c r="F3" s="21"/>
      <c r="G3" s="21"/>
      <c r="H3" s="21"/>
      <c r="I3" s="21"/>
      <c r="J3" s="21"/>
      <c r="K3" s="21"/>
      <c r="L3" s="21"/>
      <c r="M3" s="21"/>
      <c r="N3" s="21"/>
      <c r="O3" s="21"/>
      <c r="P3" s="21"/>
      <c r="Q3" s="21"/>
      <c r="R3" s="21"/>
      <c r="S3" s="21"/>
    </row>
    <row r="4" spans="1:20" ht="9.9" customHeight="1" thickBot="1" x14ac:dyDescent="0.35">
      <c r="C4" s="21"/>
      <c r="E4" s="7"/>
      <c r="F4" s="7"/>
      <c r="G4" s="7"/>
      <c r="H4" s="7"/>
      <c r="I4" s="7"/>
      <c r="J4" s="7"/>
      <c r="K4" s="7"/>
      <c r="L4" s="7"/>
      <c r="M4" s="7"/>
      <c r="N4" s="7"/>
      <c r="O4" s="7"/>
      <c r="P4" s="7"/>
      <c r="Q4" s="7"/>
      <c r="S4" s="21"/>
    </row>
    <row r="5" spans="1:20" ht="9.9" customHeight="1" x14ac:dyDescent="0.3">
      <c r="A5" s="45"/>
      <c r="B5" s="45"/>
      <c r="C5" s="46"/>
      <c r="D5" s="45"/>
      <c r="R5" s="45"/>
      <c r="S5" s="46"/>
    </row>
    <row r="6" spans="1:20" ht="30" customHeight="1" x14ac:dyDescent="0.3">
      <c r="C6" s="21"/>
      <c r="E6" s="48" t="str">
        <f>UPPER(Sys_SSPR_Logo)</f>
        <v>SINGLE SOURCE PROCUREMENT FRAMEWORK</v>
      </c>
      <c r="F6" s="42"/>
      <c r="G6" s="43"/>
      <c r="H6" s="43"/>
      <c r="I6" s="43"/>
      <c r="J6" s="43"/>
      <c r="K6" s="43"/>
      <c r="L6" s="43"/>
      <c r="M6" s="43"/>
      <c r="N6" s="43"/>
      <c r="P6" s="104" t="str">
        <f>Sys_ReportingEntityAsTitle</f>
        <v>Contract: {{title}}</v>
      </c>
      <c r="Q6" s="43"/>
      <c r="S6" s="21"/>
    </row>
    <row r="7" spans="1:20" ht="30" customHeight="1" x14ac:dyDescent="0.3">
      <c r="C7" s="21"/>
      <c r="F7" s="48" t="str">
        <f>View_1_SelectedCaption</f>
        <v>VIEW ALL WORKSHEETS</v>
      </c>
      <c r="G7" s="43"/>
      <c r="H7" s="43"/>
      <c r="I7" s="43"/>
      <c r="J7" s="43"/>
      <c r="K7" s="43"/>
      <c r="L7" s="43"/>
      <c r="M7" s="43"/>
      <c r="N7" s="43"/>
      <c r="Q7" s="43"/>
      <c r="S7" s="21"/>
    </row>
    <row r="8" spans="1:20" ht="24.9" customHeight="1" x14ac:dyDescent="0.3">
      <c r="C8" s="21"/>
      <c r="G8" s="17" t="s">
        <v>6</v>
      </c>
      <c r="S8" s="21"/>
    </row>
    <row r="9" spans="1:20" ht="24.9" customHeight="1" x14ac:dyDescent="0.3">
      <c r="C9" s="21"/>
      <c r="G9" s="18" t="str">
        <f ca="1">VLOOKUP($B$2,Sheet_Table,Sheet_Caption_ColX,FALSE)</f>
        <v>14 - Final Payments</v>
      </c>
      <c r="S9" s="21"/>
    </row>
    <row r="10" spans="1:20" ht="9.9" customHeight="1" x14ac:dyDescent="0.3">
      <c r="C10" s="21"/>
      <c r="S10" s="21"/>
    </row>
    <row r="11" spans="1:20" ht="9.9" hidden="1" customHeight="1" x14ac:dyDescent="0.3">
      <c r="A11" s="9" t="s">
        <v>34</v>
      </c>
      <c r="C11" s="21"/>
      <c r="S11" s="21"/>
    </row>
    <row r="12" spans="1:20" ht="9.9" hidden="1" customHeight="1" x14ac:dyDescent="0.3">
      <c r="A12" s="9" t="s">
        <v>34</v>
      </c>
      <c r="C12" s="21"/>
      <c r="S12" s="21"/>
    </row>
    <row r="13" spans="1:20" ht="9.9" hidden="1" customHeight="1" x14ac:dyDescent="0.3">
      <c r="A13" s="9" t="s">
        <v>34</v>
      </c>
      <c r="C13" s="21"/>
      <c r="S13" s="21"/>
    </row>
    <row r="14" spans="1:20" ht="9.9" hidden="1" customHeight="1" x14ac:dyDescent="0.3">
      <c r="A14" s="9" t="s">
        <v>34</v>
      </c>
      <c r="C14" s="21"/>
      <c r="S14" s="21"/>
    </row>
    <row r="15" spans="1:20" ht="9.9" customHeight="1" x14ac:dyDescent="0.3">
      <c r="C15" s="21"/>
      <c r="S15" s="21"/>
    </row>
    <row r="16" spans="1:20" ht="30" customHeight="1" x14ac:dyDescent="0.3">
      <c r="C16" s="21"/>
      <c r="G16" s="3" t="s">
        <v>11</v>
      </c>
      <c r="H16" s="108" t="s">
        <v>310</v>
      </c>
      <c r="I16" s="3" t="s">
        <v>304</v>
      </c>
      <c r="J16" s="3" t="s">
        <v>290</v>
      </c>
      <c r="K16" s="348" t="s">
        <v>55</v>
      </c>
      <c r="L16" s="348"/>
      <c r="M16" s="348"/>
      <c r="N16" s="348"/>
      <c r="O16" s="348"/>
      <c r="P16" s="348"/>
      <c r="S16" s="21"/>
    </row>
    <row r="17" spans="1:19" ht="30" customHeight="1" x14ac:dyDescent="0.3">
      <c r="C17" s="21"/>
      <c r="H17" s="16" t="s">
        <v>311</v>
      </c>
      <c r="I17" s="59"/>
      <c r="J17" s="109" t="s">
        <v>623</v>
      </c>
      <c r="K17" s="318" t="s">
        <v>624</v>
      </c>
      <c r="L17" s="318"/>
      <c r="M17" s="318"/>
      <c r="N17" s="318"/>
      <c r="O17" s="318"/>
      <c r="P17" s="318"/>
      <c r="S17" s="21"/>
    </row>
    <row r="18" spans="1:19" ht="20.100000000000001" customHeight="1" x14ac:dyDescent="0.3">
      <c r="C18" s="21"/>
      <c r="H18" s="26"/>
      <c r="I18" s="27" t="s">
        <v>309</v>
      </c>
      <c r="J18" s="27" t="s">
        <v>625</v>
      </c>
      <c r="K18" s="327" t="s">
        <v>29</v>
      </c>
      <c r="L18" s="327"/>
      <c r="M18" s="327"/>
      <c r="N18" s="327"/>
      <c r="O18" s="327"/>
      <c r="P18" s="327"/>
      <c r="S18" s="21"/>
    </row>
    <row r="19" spans="1:19" ht="9.9" customHeight="1" x14ac:dyDescent="0.3">
      <c r="C19" s="21"/>
      <c r="S19" s="21"/>
    </row>
    <row r="20" spans="1:19" ht="39.9" customHeight="1" x14ac:dyDescent="0.3">
      <c r="C20" s="21"/>
      <c r="G20" s="28">
        <v>1</v>
      </c>
      <c r="H20" s="107" t="s">
        <v>306</v>
      </c>
      <c r="I20" s="5"/>
      <c r="J20" s="270"/>
      <c r="K20" s="326"/>
      <c r="L20" s="326"/>
      <c r="M20" s="326"/>
      <c r="N20" s="326"/>
      <c r="O20" s="326"/>
      <c r="P20" s="326"/>
      <c r="S20" s="21"/>
    </row>
    <row r="21" spans="1:19" ht="39.9" customHeight="1" x14ac:dyDescent="0.3">
      <c r="C21" s="21"/>
      <c r="G21" s="28">
        <v>2</v>
      </c>
      <c r="H21" s="107" t="s">
        <v>305</v>
      </c>
      <c r="I21" s="5"/>
      <c r="J21" s="270"/>
      <c r="K21" s="326"/>
      <c r="L21" s="326"/>
      <c r="M21" s="326"/>
      <c r="N21" s="326"/>
      <c r="O21" s="326"/>
      <c r="P21" s="326"/>
      <c r="S21" s="21"/>
    </row>
    <row r="22" spans="1:19" ht="39.9" customHeight="1" x14ac:dyDescent="0.3">
      <c r="C22" s="21"/>
      <c r="G22" s="28">
        <v>3</v>
      </c>
      <c r="H22" s="107" t="s">
        <v>307</v>
      </c>
      <c r="I22" s="5"/>
      <c r="J22" s="270"/>
      <c r="K22" s="326"/>
      <c r="L22" s="326"/>
      <c r="M22" s="326"/>
      <c r="N22" s="326"/>
      <c r="O22" s="326"/>
      <c r="P22" s="326"/>
      <c r="S22" s="21"/>
    </row>
    <row r="23" spans="1:19" ht="39.9" customHeight="1" x14ac:dyDescent="0.3">
      <c r="C23" s="21"/>
      <c r="G23" s="28">
        <v>4</v>
      </c>
      <c r="H23" s="107" t="s">
        <v>308</v>
      </c>
      <c r="I23" s="5"/>
      <c r="J23" s="270"/>
      <c r="K23" s="326"/>
      <c r="L23" s="326"/>
      <c r="M23" s="326"/>
      <c r="N23" s="326"/>
      <c r="O23" s="326"/>
      <c r="P23" s="326"/>
      <c r="S23" s="21"/>
    </row>
    <row r="24" spans="1:19" ht="15" customHeight="1" thickBot="1" x14ac:dyDescent="0.35">
      <c r="C24" s="21"/>
      <c r="E24" s="7"/>
      <c r="F24" s="7"/>
      <c r="G24" s="7"/>
      <c r="H24" s="7"/>
      <c r="I24" s="7"/>
      <c r="J24" s="7"/>
      <c r="K24" s="7"/>
      <c r="L24" s="7"/>
      <c r="M24" s="7"/>
      <c r="N24" s="7"/>
      <c r="O24" s="7"/>
      <c r="P24" s="7"/>
      <c r="Q24" s="7"/>
      <c r="S24" s="21"/>
    </row>
    <row r="25" spans="1:19" ht="9.9" customHeight="1" x14ac:dyDescent="0.3">
      <c r="C25" s="21"/>
      <c r="D25" s="45"/>
      <c r="R25" s="45"/>
      <c r="S25" s="21"/>
    </row>
    <row r="26" spans="1:19" ht="9.9" customHeight="1" x14ac:dyDescent="0.3">
      <c r="C26" s="21"/>
      <c r="D26" s="21"/>
      <c r="E26" s="21"/>
      <c r="F26" s="21"/>
      <c r="G26" s="21"/>
      <c r="H26" s="21"/>
      <c r="I26" s="21"/>
      <c r="J26" s="21"/>
      <c r="K26" s="21"/>
      <c r="L26" s="21"/>
      <c r="M26" s="21"/>
      <c r="N26" s="21"/>
      <c r="O26" s="21"/>
      <c r="P26" s="21"/>
      <c r="Q26" s="21"/>
      <c r="R26" s="21"/>
      <c r="S26" s="21"/>
    </row>
    <row r="27" spans="1:19" ht="15" hidden="1" customHeight="1" x14ac:dyDescent="0.3">
      <c r="A27" s="9" t="s">
        <v>34</v>
      </c>
    </row>
    <row r="28" spans="1:19" ht="13.8" hidden="1" x14ac:dyDescent="0.3"/>
    <row r="29" spans="1:19" ht="13.8" hidden="1" x14ac:dyDescent="0.3"/>
    <row r="30" spans="1:19" ht="13.8" hidden="1" x14ac:dyDescent="0.3"/>
    <row r="31" spans="1:19" ht="13.8" hidden="1" x14ac:dyDescent="0.3"/>
    <row r="32" spans="1:19" ht="13.8" hidden="1" x14ac:dyDescent="0.3"/>
    <row r="33" ht="13.8" hidden="1" x14ac:dyDescent="0.3"/>
    <row r="34" ht="13.8" hidden="1" x14ac:dyDescent="0.3"/>
    <row r="35" ht="13.8" hidden="1" x14ac:dyDescent="0.3"/>
    <row r="36" ht="13.8" hidden="1" x14ac:dyDescent="0.3"/>
    <row r="37" ht="13.8" hidden="1" x14ac:dyDescent="0.3"/>
    <row r="38" ht="13.8" hidden="1" x14ac:dyDescent="0.3"/>
    <row r="39" ht="13.8" hidden="1" x14ac:dyDescent="0.3"/>
    <row r="40" ht="13.8" hidden="1" x14ac:dyDescent="0.3"/>
    <row r="41" ht="13.8" hidden="1" x14ac:dyDescent="0.3"/>
    <row r="42" ht="13.8" hidden="1" x14ac:dyDescent="0.3"/>
    <row r="43" ht="13.8" hidden="1" x14ac:dyDescent="0.3"/>
    <row r="44" ht="13.8" hidden="1" x14ac:dyDescent="0.3"/>
    <row r="45" ht="13.8" hidden="1" x14ac:dyDescent="0.3"/>
    <row r="46" ht="13.8" hidden="1" x14ac:dyDescent="0.3"/>
    <row r="47" ht="13.8" hidden="1" x14ac:dyDescent="0.3"/>
    <row r="48" ht="13.8" hidden="1" x14ac:dyDescent="0.3"/>
    <row r="49" ht="13.8" hidden="1" x14ac:dyDescent="0.3"/>
    <row r="50" ht="13.8" hidden="1" x14ac:dyDescent="0.3"/>
    <row r="51" ht="13.8" hidden="1" x14ac:dyDescent="0.3"/>
    <row r="52" ht="13.8" hidden="1" x14ac:dyDescent="0.3"/>
    <row r="53" ht="13.8" hidden="1" x14ac:dyDescent="0.3"/>
    <row r="54" ht="13.8" hidden="1" x14ac:dyDescent="0.3"/>
    <row r="55" ht="13.8" hidden="1" x14ac:dyDescent="0.3"/>
    <row r="56" ht="13.8" hidden="1" x14ac:dyDescent="0.3"/>
    <row r="57" ht="13.8" hidden="1" x14ac:dyDescent="0.3"/>
    <row r="58" ht="13.8" hidden="1" x14ac:dyDescent="0.3"/>
    <row r="59" ht="13.8" hidden="1" x14ac:dyDescent="0.3"/>
    <row r="60" ht="13.8" hidden="1" x14ac:dyDescent="0.3"/>
    <row r="61" ht="13.8" hidden="1" x14ac:dyDescent="0.3"/>
    <row r="62" ht="13.8" hidden="1" x14ac:dyDescent="0.3"/>
    <row r="63" ht="13.8" hidden="1" x14ac:dyDescent="0.3"/>
    <row r="64" ht="13.8" hidden="1" x14ac:dyDescent="0.3"/>
    <row r="65" ht="13.8" hidden="1" x14ac:dyDescent="0.3"/>
    <row r="66" ht="13.8" hidden="1" x14ac:dyDescent="0.3"/>
    <row r="67" ht="13.8" hidden="1" x14ac:dyDescent="0.3"/>
    <row r="68" ht="13.8" hidden="1" x14ac:dyDescent="0.3"/>
    <row r="69" ht="13.8" hidden="1" x14ac:dyDescent="0.3"/>
    <row r="70" ht="13.8" hidden="1" x14ac:dyDescent="0.3"/>
    <row r="71" ht="13.8" hidden="1" x14ac:dyDescent="0.3"/>
    <row r="72" ht="13.8" hidden="1" x14ac:dyDescent="0.3"/>
    <row r="73" ht="13.8" hidden="1" x14ac:dyDescent="0.3"/>
    <row r="74" ht="13.8" hidden="1" x14ac:dyDescent="0.3"/>
    <row r="75" ht="13.8" hidden="1" x14ac:dyDescent="0.3"/>
    <row r="76" ht="13.8" hidden="1" x14ac:dyDescent="0.3"/>
    <row r="77" ht="13.8" hidden="1" x14ac:dyDescent="0.3"/>
    <row r="78" ht="13.8" hidden="1" x14ac:dyDescent="0.3"/>
    <row r="79" ht="13.8" hidden="1" x14ac:dyDescent="0.3"/>
    <row r="8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2.75" hidden="1" customHeight="1" x14ac:dyDescent="0.3"/>
    <row r="139" ht="12.75" hidden="1" customHeight="1" x14ac:dyDescent="0.3"/>
    <row r="140" ht="12.75" hidden="1" customHeight="1" x14ac:dyDescent="0.3"/>
    <row r="141" ht="12.75" hidden="1" customHeight="1" x14ac:dyDescent="0.3"/>
    <row r="142" ht="12.75" hidden="1" customHeight="1" x14ac:dyDescent="0.3"/>
  </sheetData>
  <mergeCells count="7">
    <mergeCell ref="K21:P21"/>
    <mergeCell ref="K22:P22"/>
    <mergeCell ref="K23:P23"/>
    <mergeCell ref="K16:P16"/>
    <mergeCell ref="K17:P17"/>
    <mergeCell ref="K18:P18"/>
    <mergeCell ref="K20:P20"/>
  </mergeCells>
  <phoneticPr fontId="10" type="noConversion"/>
  <dataValidations count="1">
    <dataValidation type="list" allowBlank="1" showInputMessage="1" showErrorMessage="1" sqref="I20:I23">
      <formula1>Currency_CL</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61" orientation="landscape" r:id="rId1"/>
  <headerFooter alignWithMargins="0">
    <oddHeader>&amp;C[ PROTECTIVE MARKING TO BE CONFIRMED]</oddHeader>
    <oddFooter>&amp;L&amp;D at &amp;T&amp;C&amp;P of &amp;N&amp;R&amp;F  &amp;A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indexed="46"/>
    <pageSetUpPr fitToPage="1"/>
  </sheetPr>
  <dimension ref="A1:X196"/>
  <sheetViews>
    <sheetView showGridLines="0" zoomScale="75" workbookViewId="0">
      <pane xSplit="8" ySplit="20" topLeftCell="I72" activePane="bottomRight" state="frozen"/>
      <selection pane="topRight"/>
      <selection pane="bottomLeft"/>
      <selection pane="bottomRight" activeCell="J8" sqref="J8"/>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25.6640625" customWidth="1"/>
    <col min="9" max="9" width="80.6640625" customWidth="1"/>
    <col min="10" max="11" width="20.6640625" customWidth="1"/>
    <col min="12" max="12" width="150.6640625" customWidth="1"/>
    <col min="13" max="13" width="2.6640625" hidden="1" customWidth="1"/>
    <col min="14" max="17" width="12.6640625" hidden="1" customWidth="1"/>
    <col min="18" max="18" width="3.6640625" hidden="1" customWidth="1"/>
    <col min="19" max="20" width="12.6640625" hidden="1" customWidth="1"/>
    <col min="21" max="23" width="2.6640625" customWidth="1"/>
    <col min="24" max="24" width="3.6640625" hidden="1" customWidth="1"/>
  </cols>
  <sheetData>
    <row r="1" spans="1:24" ht="15" hidden="1" customHeight="1" x14ac:dyDescent="0.3">
      <c r="A1" s="9" t="str">
        <f ca="1">IF(VLOOKUP($B$2,Sheet_Table,Sheet_Visibility_ColX,FALSE),"S","H")</f>
        <v>S</v>
      </c>
      <c r="C1" s="21"/>
      <c r="M1" s="9" t="s">
        <v>34</v>
      </c>
      <c r="N1" s="9" t="s">
        <v>34</v>
      </c>
      <c r="O1" s="9" t="s">
        <v>34</v>
      </c>
      <c r="P1" s="9" t="s">
        <v>34</v>
      </c>
      <c r="Q1" s="9" t="s">
        <v>34</v>
      </c>
      <c r="R1" s="9" t="s">
        <v>34</v>
      </c>
      <c r="S1" s="9" t="s">
        <v>34</v>
      </c>
      <c r="T1" s="9" t="s">
        <v>34</v>
      </c>
      <c r="W1" s="21"/>
      <c r="X1" s="9" t="s">
        <v>34</v>
      </c>
    </row>
    <row r="2" spans="1:24" ht="20.100000000000001" hidden="1" customHeight="1" x14ac:dyDescent="0.3">
      <c r="B2" s="19" t="str">
        <f ca="1">MID(CELL("filename",A1),1+FIND("]",CELL("filename",A1)),50)</f>
        <v>15_Milestones</v>
      </c>
      <c r="C2" s="21"/>
      <c r="N2" s="13">
        <f>SUM(N21:N80)</f>
        <v>0</v>
      </c>
      <c r="O2" s="13">
        <f>SUM(O21:O80)</f>
        <v>0</v>
      </c>
      <c r="P2" s="13">
        <f>COUNTIF(P21:P80,"&gt;0")</f>
        <v>0</v>
      </c>
      <c r="W2" s="21"/>
    </row>
    <row r="3" spans="1:24" ht="9.9" customHeight="1" x14ac:dyDescent="0.3">
      <c r="A3" s="21"/>
      <c r="B3" s="22"/>
      <c r="C3" s="21"/>
      <c r="D3" s="21"/>
      <c r="E3" s="21"/>
      <c r="F3" s="21"/>
      <c r="G3" s="21"/>
      <c r="H3" s="21"/>
      <c r="I3" s="21"/>
      <c r="J3" s="21"/>
      <c r="K3" s="21"/>
      <c r="L3" s="21"/>
      <c r="M3" s="21"/>
      <c r="N3" s="21"/>
      <c r="O3" s="21"/>
      <c r="P3" s="21"/>
      <c r="Q3" s="21"/>
      <c r="R3" s="21"/>
      <c r="S3" s="21"/>
      <c r="T3" s="21"/>
      <c r="U3" s="21"/>
      <c r="V3" s="21"/>
      <c r="W3" s="21"/>
    </row>
    <row r="4" spans="1:24" ht="9.9" customHeight="1" thickBot="1" x14ac:dyDescent="0.35">
      <c r="C4" s="21"/>
      <c r="E4" s="7"/>
      <c r="F4" s="7"/>
      <c r="G4" s="7"/>
      <c r="H4" s="7"/>
      <c r="I4" s="7"/>
      <c r="J4" s="7"/>
      <c r="K4" s="7"/>
      <c r="L4" s="7"/>
      <c r="M4" s="7"/>
      <c r="N4" s="7"/>
      <c r="O4" s="7"/>
      <c r="P4" s="7"/>
      <c r="Q4" s="7"/>
      <c r="R4" s="7"/>
      <c r="S4" s="7"/>
      <c r="T4" s="7"/>
      <c r="U4" s="7"/>
      <c r="W4" s="21"/>
    </row>
    <row r="5" spans="1:24" ht="9.9" customHeight="1" x14ac:dyDescent="0.3">
      <c r="A5" s="45"/>
      <c r="B5" s="45"/>
      <c r="C5" s="46"/>
      <c r="D5" s="45"/>
      <c r="V5" s="45"/>
      <c r="W5" s="46"/>
    </row>
    <row r="6" spans="1:24" ht="30" customHeight="1" x14ac:dyDescent="0.3">
      <c r="C6" s="21"/>
      <c r="E6" s="48" t="str">
        <f>UPPER(Sys_SSPR_Logo)</f>
        <v>SINGLE SOURCE PROCUREMENT FRAMEWORK</v>
      </c>
      <c r="F6" s="42"/>
      <c r="G6" s="43"/>
      <c r="H6" s="43"/>
      <c r="I6" s="43"/>
      <c r="J6" s="43"/>
      <c r="K6" s="43"/>
      <c r="L6" s="104" t="str">
        <f>Sys_ReportingEntityAsTitle</f>
        <v>Contract: {{title}}</v>
      </c>
      <c r="M6" s="43"/>
      <c r="N6" s="43"/>
      <c r="O6" s="43"/>
      <c r="P6" s="43"/>
      <c r="Q6" s="43"/>
      <c r="R6" s="43"/>
      <c r="S6" s="43"/>
      <c r="T6" s="43"/>
      <c r="U6" s="43"/>
      <c r="W6" s="21"/>
    </row>
    <row r="7" spans="1:24" ht="30" customHeight="1" x14ac:dyDescent="0.3">
      <c r="C7" s="21"/>
      <c r="F7" s="48" t="str">
        <f>View_1_SelectedCaption</f>
        <v>VIEW ALL WORKSHEETS</v>
      </c>
      <c r="G7" s="43"/>
      <c r="H7" s="43"/>
      <c r="I7" s="43"/>
      <c r="J7" s="43"/>
      <c r="K7" s="43"/>
      <c r="M7" s="43"/>
      <c r="N7" s="43"/>
      <c r="O7" s="43"/>
      <c r="P7" s="43"/>
      <c r="Q7" s="43"/>
      <c r="R7" s="43"/>
      <c r="S7" s="43"/>
      <c r="T7" s="43"/>
      <c r="U7" s="43"/>
      <c r="W7" s="21"/>
    </row>
    <row r="8" spans="1:24" ht="24.9" customHeight="1" x14ac:dyDescent="0.3">
      <c r="C8" s="21"/>
      <c r="G8" s="17" t="s">
        <v>6</v>
      </c>
      <c r="W8" s="21"/>
    </row>
    <row r="9" spans="1:24" ht="24.9" customHeight="1" x14ac:dyDescent="0.3">
      <c r="C9" s="21"/>
      <c r="G9" s="18" t="str">
        <f ca="1">VLOOKUP($B$2,Sheet_Table,Sheet_Caption_ColX,FALSE)</f>
        <v>15 - Contract Delivery Milestones</v>
      </c>
      <c r="W9" s="21"/>
    </row>
    <row r="10" spans="1:24" ht="9.9" customHeight="1" x14ac:dyDescent="0.3">
      <c r="C10" s="21"/>
      <c r="W10" s="21"/>
    </row>
    <row r="11" spans="1:24" ht="9.9" customHeight="1" x14ac:dyDescent="0.3">
      <c r="C11" s="21"/>
      <c r="W11" s="21"/>
    </row>
    <row r="12" spans="1:24" ht="9.9" hidden="1" customHeight="1" x14ac:dyDescent="0.3">
      <c r="A12" s="9" t="s">
        <v>34</v>
      </c>
      <c r="C12" s="21"/>
      <c r="W12" s="21"/>
    </row>
    <row r="13" spans="1:24" ht="9.9" hidden="1" customHeight="1" x14ac:dyDescent="0.3">
      <c r="A13" s="9" t="s">
        <v>34</v>
      </c>
      <c r="C13" s="21"/>
      <c r="W13" s="21"/>
    </row>
    <row r="14" spans="1:24" ht="9.9" hidden="1" customHeight="1" x14ac:dyDescent="0.3">
      <c r="A14" s="9" t="s">
        <v>34</v>
      </c>
      <c r="C14" s="21"/>
      <c r="W14" s="21"/>
    </row>
    <row r="15" spans="1:24" ht="30" customHeight="1" x14ac:dyDescent="0.3">
      <c r="C15" s="21"/>
      <c r="G15" s="3" t="s">
        <v>11</v>
      </c>
      <c r="H15" s="3" t="s">
        <v>316</v>
      </c>
      <c r="I15" s="3" t="s">
        <v>317</v>
      </c>
      <c r="J15" s="3" t="s">
        <v>391</v>
      </c>
      <c r="K15" s="3" t="s">
        <v>318</v>
      </c>
      <c r="L15" s="3" t="s">
        <v>319</v>
      </c>
      <c r="N15" s="3" t="s">
        <v>23</v>
      </c>
      <c r="O15" s="3" t="s">
        <v>24</v>
      </c>
      <c r="P15" s="3" t="s">
        <v>32</v>
      </c>
      <c r="Q15" s="3" t="s">
        <v>160</v>
      </c>
      <c r="S15" s="3" t="s">
        <v>341</v>
      </c>
      <c r="T15" s="3" t="s">
        <v>342</v>
      </c>
      <c r="W15" s="21"/>
    </row>
    <row r="16" spans="1:24" ht="5.0999999999999996" customHeight="1" x14ac:dyDescent="0.3">
      <c r="C16" s="21"/>
      <c r="W16" s="21"/>
    </row>
    <row r="17" spans="1:23" ht="30" customHeight="1" x14ac:dyDescent="0.3">
      <c r="C17" s="21"/>
      <c r="H17" s="16"/>
      <c r="I17" s="16"/>
      <c r="J17" s="16"/>
      <c r="K17" s="16"/>
      <c r="L17" s="16" t="s">
        <v>320</v>
      </c>
      <c r="W17" s="21"/>
    </row>
    <row r="18" spans="1:23" ht="20.100000000000001" customHeight="1" x14ac:dyDescent="0.3">
      <c r="C18" s="21"/>
      <c r="H18" s="27" t="s">
        <v>29</v>
      </c>
      <c r="I18" s="26" t="s">
        <v>29</v>
      </c>
      <c r="J18" s="27" t="s">
        <v>31</v>
      </c>
      <c r="K18" s="27" t="s">
        <v>31</v>
      </c>
      <c r="L18" s="26" t="s">
        <v>29</v>
      </c>
      <c r="W18" s="21"/>
    </row>
    <row r="19" spans="1:23" ht="20.100000000000001" hidden="1" customHeight="1" x14ac:dyDescent="0.3">
      <c r="A19" s="9" t="s">
        <v>34</v>
      </c>
      <c r="C19" s="21"/>
      <c r="H19" s="12">
        <v>1</v>
      </c>
      <c r="I19" s="12">
        <v>1</v>
      </c>
      <c r="J19" s="12">
        <v>1</v>
      </c>
      <c r="K19" s="12">
        <v>1</v>
      </c>
      <c r="L19" s="12">
        <v>0</v>
      </c>
      <c r="N19" s="13">
        <f>SUM(H19:L19)</f>
        <v>4</v>
      </c>
      <c r="W19" s="21"/>
    </row>
    <row r="20" spans="1:23" ht="5.0999999999999996" customHeight="1" x14ac:dyDescent="0.3">
      <c r="C20" s="21"/>
      <c r="W20" s="21"/>
    </row>
    <row r="21" spans="1:23" ht="51" customHeight="1" x14ac:dyDescent="0.3">
      <c r="B21" s="13">
        <f>IF(ISERROR(Q21),3,MIN(Q21,3))</f>
        <v>0</v>
      </c>
      <c r="C21" s="21"/>
      <c r="G21" s="28">
        <v>1</v>
      </c>
      <c r="H21" s="5"/>
      <c r="I21" s="5"/>
      <c r="J21" s="55"/>
      <c r="K21" s="55"/>
      <c r="L21" s="5"/>
      <c r="N21" s="13">
        <f>(COUNTA(H21:L21)&gt;0)*1</f>
        <v>0</v>
      </c>
      <c r="O21" s="13">
        <f t="array" ref="O21">(SUM($H$19:$L$19*(H21:L21&lt;&gt;""))=$N$19)*1</f>
        <v>0</v>
      </c>
      <c r="P21" s="13">
        <f>10*MAX(S21:T21)</f>
        <v>0</v>
      </c>
      <c r="Q21" s="13">
        <f>SUM(N21:P21)</f>
        <v>0</v>
      </c>
      <c r="S21" s="13">
        <f>IF(J21&lt;&gt;"",IF(ISNUMBER(J21),IF(J21&gt;=Sys_SSPR_commenceDate,0,1),1),0)</f>
        <v>0</v>
      </c>
      <c r="T21" s="13">
        <f>IF(K21&lt;&gt;"",IF(ISNUMBER(K21),IF(K21&gt;=Sys_SSPR_commenceDate,0,1),1),0)</f>
        <v>0</v>
      </c>
      <c r="W21" s="21"/>
    </row>
    <row r="22" spans="1:23" ht="51" customHeight="1" x14ac:dyDescent="0.3">
      <c r="B22" s="13">
        <f>IF(ISERROR(Q22),3,MIN(Q22,3))</f>
        <v>0</v>
      </c>
      <c r="C22" s="21"/>
      <c r="G22" s="28">
        <v>2</v>
      </c>
      <c r="H22" s="5"/>
      <c r="I22" s="5"/>
      <c r="J22" s="55"/>
      <c r="K22" s="55"/>
      <c r="L22" s="5"/>
      <c r="N22" s="13">
        <f>(COUNTA(H22:L22)&gt;0)*1</f>
        <v>0</v>
      </c>
      <c r="O22" s="13">
        <f t="array" ref="O22">(SUM($H$19:$L$19*(H22:L22&lt;&gt;""))=$N$19)*1</f>
        <v>0</v>
      </c>
      <c r="P22" s="13">
        <f>10*MAX(S22:T22)</f>
        <v>0</v>
      </c>
      <c r="Q22" s="13">
        <f>SUM(N22:P22)</f>
        <v>0</v>
      </c>
      <c r="S22" s="13">
        <f>IF(J22&lt;&gt;"",IF(ISNUMBER(J22),IF(J22&gt;=Sys_SSPR_commenceDate,0,1),1),0)</f>
        <v>0</v>
      </c>
      <c r="T22" s="13">
        <f>IF(K22&lt;&gt;"",IF(ISNUMBER(K22),IF(K22&gt;=Sys_SSPR_commenceDate,0,1),1),0)</f>
        <v>0</v>
      </c>
      <c r="W22" s="21"/>
    </row>
    <row r="23" spans="1:23" ht="51" customHeight="1" x14ac:dyDescent="0.3">
      <c r="B23" s="13">
        <f t="shared" ref="B23:B49" si="0">IF(ISERROR(Q23),3,MIN(Q23,3))</f>
        <v>0</v>
      </c>
      <c r="C23" s="21"/>
      <c r="G23" s="28">
        <v>3</v>
      </c>
      <c r="H23" s="5"/>
      <c r="I23" s="5"/>
      <c r="J23" s="55"/>
      <c r="K23" s="55"/>
      <c r="L23" s="5"/>
      <c r="N23" s="13">
        <f t="shared" ref="N23:N49" si="1">(COUNTA(H23:L23)&gt;0)*1</f>
        <v>0</v>
      </c>
      <c r="O23" s="13">
        <f t="array" ref="O23">(SUM($H$19:$L$19*(H23:L23&lt;&gt;""))=$N$19)*1</f>
        <v>0</v>
      </c>
      <c r="P23" s="13">
        <f t="shared" ref="P23:P49" si="2">10*MAX(S23:T23)</f>
        <v>0</v>
      </c>
      <c r="Q23" s="13">
        <f t="shared" ref="Q23:Q49" si="3">SUM(N23:P23)</f>
        <v>0</v>
      </c>
      <c r="S23" s="13">
        <f t="shared" ref="S23:S49" si="4">IF(J23&lt;&gt;"",IF(ISNUMBER(J23),IF(J23&gt;=Sys_SSPR_commenceDate,0,1),1),0)</f>
        <v>0</v>
      </c>
      <c r="T23" s="13">
        <f t="shared" ref="T23:T49" si="5">IF(K23&lt;&gt;"",IF(ISNUMBER(K23),IF(K23&gt;=Sys_SSPR_commenceDate,0,1),1),0)</f>
        <v>0</v>
      </c>
      <c r="W23" s="21"/>
    </row>
    <row r="24" spans="1:23" ht="51" customHeight="1" x14ac:dyDescent="0.3">
      <c r="B24" s="13">
        <f t="shared" si="0"/>
        <v>0</v>
      </c>
      <c r="C24" s="21"/>
      <c r="G24" s="28">
        <v>4</v>
      </c>
      <c r="H24" s="5"/>
      <c r="I24" s="5"/>
      <c r="J24" s="55"/>
      <c r="K24" s="55"/>
      <c r="L24" s="5"/>
      <c r="N24" s="13">
        <f t="shared" si="1"/>
        <v>0</v>
      </c>
      <c r="O24" s="13">
        <f t="array" ref="O24">(SUM($H$19:$L$19*(H24:L24&lt;&gt;""))=$N$19)*1</f>
        <v>0</v>
      </c>
      <c r="P24" s="13">
        <f t="shared" si="2"/>
        <v>0</v>
      </c>
      <c r="Q24" s="13">
        <f t="shared" si="3"/>
        <v>0</v>
      </c>
      <c r="S24" s="13">
        <f t="shared" si="4"/>
        <v>0</v>
      </c>
      <c r="T24" s="13">
        <f t="shared" si="5"/>
        <v>0</v>
      </c>
      <c r="W24" s="21"/>
    </row>
    <row r="25" spans="1:23" ht="51" customHeight="1" x14ac:dyDescent="0.3">
      <c r="B25" s="13">
        <f t="shared" si="0"/>
        <v>0</v>
      </c>
      <c r="C25" s="21"/>
      <c r="G25" s="28">
        <v>5</v>
      </c>
      <c r="H25" s="5"/>
      <c r="I25" s="5"/>
      <c r="J25" s="55"/>
      <c r="K25" s="55"/>
      <c r="L25" s="5"/>
      <c r="N25" s="13">
        <f t="shared" si="1"/>
        <v>0</v>
      </c>
      <c r="O25" s="13">
        <f t="array" ref="O25">(SUM($H$19:$L$19*(H25:L25&lt;&gt;""))=$N$19)*1</f>
        <v>0</v>
      </c>
      <c r="P25" s="13">
        <f t="shared" si="2"/>
        <v>0</v>
      </c>
      <c r="Q25" s="13">
        <f t="shared" si="3"/>
        <v>0</v>
      </c>
      <c r="S25" s="13">
        <f t="shared" si="4"/>
        <v>0</v>
      </c>
      <c r="T25" s="13">
        <f t="shared" si="5"/>
        <v>0</v>
      </c>
      <c r="W25" s="21"/>
    </row>
    <row r="26" spans="1:23" ht="51" customHeight="1" x14ac:dyDescent="0.3">
      <c r="B26" s="13">
        <f t="shared" si="0"/>
        <v>0</v>
      </c>
      <c r="C26" s="21"/>
      <c r="G26" s="28">
        <v>6</v>
      </c>
      <c r="H26" s="5"/>
      <c r="I26" s="5"/>
      <c r="J26" s="55"/>
      <c r="K26" s="55"/>
      <c r="L26" s="5"/>
      <c r="N26" s="13">
        <f t="shared" si="1"/>
        <v>0</v>
      </c>
      <c r="O26" s="13">
        <f t="array" ref="O26">(SUM($H$19:$L$19*(H26:L26&lt;&gt;""))=$N$19)*1</f>
        <v>0</v>
      </c>
      <c r="P26" s="13">
        <f t="shared" si="2"/>
        <v>0</v>
      </c>
      <c r="Q26" s="13">
        <f t="shared" si="3"/>
        <v>0</v>
      </c>
      <c r="S26" s="13">
        <f t="shared" si="4"/>
        <v>0</v>
      </c>
      <c r="T26" s="13">
        <f t="shared" si="5"/>
        <v>0</v>
      </c>
      <c r="W26" s="21"/>
    </row>
    <row r="27" spans="1:23" ht="51" customHeight="1" x14ac:dyDescent="0.3">
      <c r="B27" s="13">
        <f t="shared" si="0"/>
        <v>0</v>
      </c>
      <c r="C27" s="21"/>
      <c r="G27" s="28">
        <v>7</v>
      </c>
      <c r="H27" s="5"/>
      <c r="I27" s="5"/>
      <c r="J27" s="55"/>
      <c r="K27" s="55"/>
      <c r="L27" s="5"/>
      <c r="N27" s="13">
        <f t="shared" si="1"/>
        <v>0</v>
      </c>
      <c r="O27" s="13">
        <f t="array" ref="O27">(SUM($H$19:$L$19*(H27:L27&lt;&gt;""))=$N$19)*1</f>
        <v>0</v>
      </c>
      <c r="P27" s="13">
        <f t="shared" si="2"/>
        <v>0</v>
      </c>
      <c r="Q27" s="13">
        <f t="shared" si="3"/>
        <v>0</v>
      </c>
      <c r="S27" s="13">
        <f t="shared" si="4"/>
        <v>0</v>
      </c>
      <c r="T27" s="13">
        <f t="shared" si="5"/>
        <v>0</v>
      </c>
      <c r="W27" s="21"/>
    </row>
    <row r="28" spans="1:23" ht="51" customHeight="1" x14ac:dyDescent="0.3">
      <c r="B28" s="13">
        <f t="shared" si="0"/>
        <v>0</v>
      </c>
      <c r="C28" s="21"/>
      <c r="G28" s="28">
        <v>8</v>
      </c>
      <c r="H28" s="5"/>
      <c r="I28" s="5"/>
      <c r="J28" s="55"/>
      <c r="K28" s="55"/>
      <c r="L28" s="5"/>
      <c r="N28" s="13">
        <f t="shared" si="1"/>
        <v>0</v>
      </c>
      <c r="O28" s="13">
        <f t="array" ref="O28">(SUM($H$19:$L$19*(H28:L28&lt;&gt;""))=$N$19)*1</f>
        <v>0</v>
      </c>
      <c r="P28" s="13">
        <f t="shared" si="2"/>
        <v>0</v>
      </c>
      <c r="Q28" s="13">
        <f t="shared" si="3"/>
        <v>0</v>
      </c>
      <c r="S28" s="13">
        <f t="shared" si="4"/>
        <v>0</v>
      </c>
      <c r="T28" s="13">
        <f t="shared" si="5"/>
        <v>0</v>
      </c>
      <c r="W28" s="21"/>
    </row>
    <row r="29" spans="1:23" ht="51" customHeight="1" x14ac:dyDescent="0.3">
      <c r="B29" s="13">
        <f t="shared" si="0"/>
        <v>0</v>
      </c>
      <c r="C29" s="21"/>
      <c r="G29" s="28">
        <v>9</v>
      </c>
      <c r="H29" s="5"/>
      <c r="I29" s="5"/>
      <c r="J29" s="55"/>
      <c r="K29" s="55"/>
      <c r="L29" s="5"/>
      <c r="N29" s="13">
        <f t="shared" si="1"/>
        <v>0</v>
      </c>
      <c r="O29" s="13">
        <f t="array" ref="O29">(SUM($H$19:$L$19*(H29:L29&lt;&gt;""))=$N$19)*1</f>
        <v>0</v>
      </c>
      <c r="P29" s="13">
        <f t="shared" si="2"/>
        <v>0</v>
      </c>
      <c r="Q29" s="13">
        <f t="shared" si="3"/>
        <v>0</v>
      </c>
      <c r="S29" s="13">
        <f t="shared" si="4"/>
        <v>0</v>
      </c>
      <c r="T29" s="13">
        <f t="shared" si="5"/>
        <v>0</v>
      </c>
      <c r="W29" s="21"/>
    </row>
    <row r="30" spans="1:23" ht="51" customHeight="1" x14ac:dyDescent="0.3">
      <c r="B30" s="13">
        <f t="shared" si="0"/>
        <v>0</v>
      </c>
      <c r="C30" s="21"/>
      <c r="G30" s="28">
        <v>10</v>
      </c>
      <c r="H30" s="5"/>
      <c r="I30" s="5"/>
      <c r="J30" s="55"/>
      <c r="K30" s="55"/>
      <c r="L30" s="5"/>
      <c r="N30" s="13">
        <f t="shared" si="1"/>
        <v>0</v>
      </c>
      <c r="O30" s="13">
        <f t="array" ref="O30">(SUM($H$19:$L$19*(H30:L30&lt;&gt;""))=$N$19)*1</f>
        <v>0</v>
      </c>
      <c r="P30" s="13">
        <f t="shared" si="2"/>
        <v>0</v>
      </c>
      <c r="Q30" s="13">
        <f t="shared" si="3"/>
        <v>0</v>
      </c>
      <c r="S30" s="13">
        <f t="shared" si="4"/>
        <v>0</v>
      </c>
      <c r="T30" s="13">
        <f t="shared" si="5"/>
        <v>0</v>
      </c>
      <c r="W30" s="21"/>
    </row>
    <row r="31" spans="1:23" ht="51" customHeight="1" x14ac:dyDescent="0.3">
      <c r="B31" s="13">
        <f t="shared" si="0"/>
        <v>0</v>
      </c>
      <c r="C31" s="21"/>
      <c r="G31" s="28">
        <v>11</v>
      </c>
      <c r="H31" s="5"/>
      <c r="I31" s="5"/>
      <c r="J31" s="55"/>
      <c r="K31" s="55"/>
      <c r="L31" s="5"/>
      <c r="N31" s="13">
        <f t="shared" si="1"/>
        <v>0</v>
      </c>
      <c r="O31" s="13">
        <f t="array" ref="O31">(SUM($H$19:$L$19*(H31:L31&lt;&gt;""))=$N$19)*1</f>
        <v>0</v>
      </c>
      <c r="P31" s="13">
        <f t="shared" si="2"/>
        <v>0</v>
      </c>
      <c r="Q31" s="13">
        <f t="shared" si="3"/>
        <v>0</v>
      </c>
      <c r="S31" s="13">
        <f t="shared" si="4"/>
        <v>0</v>
      </c>
      <c r="T31" s="13">
        <f t="shared" si="5"/>
        <v>0</v>
      </c>
      <c r="W31" s="21"/>
    </row>
    <row r="32" spans="1:23" ht="51" customHeight="1" x14ac:dyDescent="0.3">
      <c r="B32" s="13">
        <f t="shared" si="0"/>
        <v>0</v>
      </c>
      <c r="C32" s="21"/>
      <c r="G32" s="28">
        <v>12</v>
      </c>
      <c r="H32" s="5"/>
      <c r="I32" s="5"/>
      <c r="J32" s="55"/>
      <c r="K32" s="55"/>
      <c r="L32" s="5"/>
      <c r="N32" s="13">
        <f t="shared" si="1"/>
        <v>0</v>
      </c>
      <c r="O32" s="13">
        <f t="array" ref="O32">(SUM($H$19:$L$19*(H32:L32&lt;&gt;""))=$N$19)*1</f>
        <v>0</v>
      </c>
      <c r="P32" s="13">
        <f t="shared" si="2"/>
        <v>0</v>
      </c>
      <c r="Q32" s="13">
        <f t="shared" si="3"/>
        <v>0</v>
      </c>
      <c r="S32" s="13">
        <f t="shared" si="4"/>
        <v>0</v>
      </c>
      <c r="T32" s="13">
        <f t="shared" si="5"/>
        <v>0</v>
      </c>
      <c r="W32" s="21"/>
    </row>
    <row r="33" spans="2:23" ht="51" customHeight="1" x14ac:dyDescent="0.3">
      <c r="B33" s="13">
        <f t="shared" si="0"/>
        <v>0</v>
      </c>
      <c r="C33" s="21"/>
      <c r="G33" s="28">
        <v>13</v>
      </c>
      <c r="H33" s="5"/>
      <c r="I33" s="5"/>
      <c r="J33" s="55"/>
      <c r="K33" s="55"/>
      <c r="L33" s="5"/>
      <c r="N33" s="13">
        <f t="shared" si="1"/>
        <v>0</v>
      </c>
      <c r="O33" s="13">
        <f t="array" ref="O33">(SUM($H$19:$L$19*(H33:L33&lt;&gt;""))=$N$19)*1</f>
        <v>0</v>
      </c>
      <c r="P33" s="13">
        <f t="shared" si="2"/>
        <v>0</v>
      </c>
      <c r="Q33" s="13">
        <f t="shared" si="3"/>
        <v>0</v>
      </c>
      <c r="S33" s="13">
        <f t="shared" si="4"/>
        <v>0</v>
      </c>
      <c r="T33" s="13">
        <f t="shared" si="5"/>
        <v>0</v>
      </c>
      <c r="W33" s="21"/>
    </row>
    <row r="34" spans="2:23" ht="51" customHeight="1" x14ac:dyDescent="0.3">
      <c r="B34" s="13">
        <f t="shared" si="0"/>
        <v>0</v>
      </c>
      <c r="C34" s="21"/>
      <c r="G34" s="28">
        <v>14</v>
      </c>
      <c r="H34" s="5"/>
      <c r="I34" s="5"/>
      <c r="J34" s="55"/>
      <c r="K34" s="55"/>
      <c r="L34" s="5"/>
      <c r="N34" s="13">
        <f t="shared" si="1"/>
        <v>0</v>
      </c>
      <c r="O34" s="13">
        <f t="array" ref="O34">(SUM($H$19:$L$19*(H34:L34&lt;&gt;""))=$N$19)*1</f>
        <v>0</v>
      </c>
      <c r="P34" s="13">
        <f t="shared" si="2"/>
        <v>0</v>
      </c>
      <c r="Q34" s="13">
        <f t="shared" si="3"/>
        <v>0</v>
      </c>
      <c r="S34" s="13">
        <f t="shared" si="4"/>
        <v>0</v>
      </c>
      <c r="T34" s="13">
        <f t="shared" si="5"/>
        <v>0</v>
      </c>
      <c r="W34" s="21"/>
    </row>
    <row r="35" spans="2:23" ht="51" customHeight="1" x14ac:dyDescent="0.3">
      <c r="B35" s="13">
        <f t="shared" si="0"/>
        <v>0</v>
      </c>
      <c r="C35" s="21"/>
      <c r="G35" s="28">
        <v>15</v>
      </c>
      <c r="H35" s="5"/>
      <c r="I35" s="5"/>
      <c r="J35" s="55"/>
      <c r="K35" s="55"/>
      <c r="L35" s="5"/>
      <c r="N35" s="13">
        <f t="shared" si="1"/>
        <v>0</v>
      </c>
      <c r="O35" s="13">
        <f t="array" ref="O35">(SUM($H$19:$L$19*(H35:L35&lt;&gt;""))=$N$19)*1</f>
        <v>0</v>
      </c>
      <c r="P35" s="13">
        <f t="shared" si="2"/>
        <v>0</v>
      </c>
      <c r="Q35" s="13">
        <f t="shared" si="3"/>
        <v>0</v>
      </c>
      <c r="S35" s="13">
        <f t="shared" si="4"/>
        <v>0</v>
      </c>
      <c r="T35" s="13">
        <f t="shared" si="5"/>
        <v>0</v>
      </c>
      <c r="W35" s="21"/>
    </row>
    <row r="36" spans="2:23" ht="51" customHeight="1" x14ac:dyDescent="0.3">
      <c r="B36" s="13">
        <f t="shared" si="0"/>
        <v>0</v>
      </c>
      <c r="C36" s="21"/>
      <c r="G36" s="28">
        <v>16</v>
      </c>
      <c r="H36" s="5"/>
      <c r="I36" s="5"/>
      <c r="J36" s="55"/>
      <c r="K36" s="55"/>
      <c r="L36" s="5"/>
      <c r="N36" s="13">
        <f t="shared" si="1"/>
        <v>0</v>
      </c>
      <c r="O36" s="13">
        <f t="array" ref="O36">(SUM($H$19:$L$19*(H36:L36&lt;&gt;""))=$N$19)*1</f>
        <v>0</v>
      </c>
      <c r="P36" s="13">
        <f t="shared" si="2"/>
        <v>0</v>
      </c>
      <c r="Q36" s="13">
        <f t="shared" si="3"/>
        <v>0</v>
      </c>
      <c r="S36" s="13">
        <f t="shared" si="4"/>
        <v>0</v>
      </c>
      <c r="T36" s="13">
        <f t="shared" si="5"/>
        <v>0</v>
      </c>
      <c r="W36" s="21"/>
    </row>
    <row r="37" spans="2:23" ht="51" customHeight="1" x14ac:dyDescent="0.3">
      <c r="B37" s="13">
        <f t="shared" si="0"/>
        <v>0</v>
      </c>
      <c r="C37" s="21"/>
      <c r="G37" s="28">
        <v>17</v>
      </c>
      <c r="H37" s="5"/>
      <c r="I37" s="5"/>
      <c r="J37" s="55"/>
      <c r="K37" s="55"/>
      <c r="L37" s="5"/>
      <c r="N37" s="13">
        <f t="shared" si="1"/>
        <v>0</v>
      </c>
      <c r="O37" s="13">
        <f t="array" ref="O37">(SUM($H$19:$L$19*(H37:L37&lt;&gt;""))=$N$19)*1</f>
        <v>0</v>
      </c>
      <c r="P37" s="13">
        <f t="shared" si="2"/>
        <v>0</v>
      </c>
      <c r="Q37" s="13">
        <f t="shared" si="3"/>
        <v>0</v>
      </c>
      <c r="S37" s="13">
        <f t="shared" si="4"/>
        <v>0</v>
      </c>
      <c r="T37" s="13">
        <f t="shared" si="5"/>
        <v>0</v>
      </c>
      <c r="W37" s="21"/>
    </row>
    <row r="38" spans="2:23" ht="51" customHeight="1" x14ac:dyDescent="0.3">
      <c r="B38" s="13">
        <f t="shared" si="0"/>
        <v>0</v>
      </c>
      <c r="C38" s="21"/>
      <c r="G38" s="28">
        <v>18</v>
      </c>
      <c r="H38" s="5"/>
      <c r="I38" s="5"/>
      <c r="J38" s="55"/>
      <c r="K38" s="55"/>
      <c r="L38" s="5"/>
      <c r="N38" s="13">
        <f t="shared" si="1"/>
        <v>0</v>
      </c>
      <c r="O38" s="13">
        <f t="array" ref="O38">(SUM($H$19:$L$19*(H38:L38&lt;&gt;""))=$N$19)*1</f>
        <v>0</v>
      </c>
      <c r="P38" s="13">
        <f t="shared" si="2"/>
        <v>0</v>
      </c>
      <c r="Q38" s="13">
        <f t="shared" si="3"/>
        <v>0</v>
      </c>
      <c r="S38" s="13">
        <f t="shared" si="4"/>
        <v>0</v>
      </c>
      <c r="T38" s="13">
        <f t="shared" si="5"/>
        <v>0</v>
      </c>
      <c r="W38" s="21"/>
    </row>
    <row r="39" spans="2:23" ht="51" customHeight="1" x14ac:dyDescent="0.3">
      <c r="B39" s="13">
        <f t="shared" si="0"/>
        <v>0</v>
      </c>
      <c r="C39" s="21"/>
      <c r="G39" s="28">
        <v>19</v>
      </c>
      <c r="H39" s="5"/>
      <c r="I39" s="5"/>
      <c r="J39" s="55"/>
      <c r="K39" s="55"/>
      <c r="L39" s="5"/>
      <c r="N39" s="13">
        <f t="shared" si="1"/>
        <v>0</v>
      </c>
      <c r="O39" s="13">
        <f t="array" ref="O39">(SUM($H$19:$L$19*(H39:L39&lt;&gt;""))=$N$19)*1</f>
        <v>0</v>
      </c>
      <c r="P39" s="13">
        <f t="shared" si="2"/>
        <v>0</v>
      </c>
      <c r="Q39" s="13">
        <f t="shared" si="3"/>
        <v>0</v>
      </c>
      <c r="S39" s="13">
        <f t="shared" si="4"/>
        <v>0</v>
      </c>
      <c r="T39" s="13">
        <f t="shared" si="5"/>
        <v>0</v>
      </c>
      <c r="W39" s="21"/>
    </row>
    <row r="40" spans="2:23" ht="51" customHeight="1" x14ac:dyDescent="0.3">
      <c r="B40" s="13">
        <f t="shared" si="0"/>
        <v>0</v>
      </c>
      <c r="C40" s="21"/>
      <c r="G40" s="28">
        <v>20</v>
      </c>
      <c r="H40" s="5"/>
      <c r="I40" s="5"/>
      <c r="J40" s="55"/>
      <c r="K40" s="55"/>
      <c r="L40" s="5"/>
      <c r="N40" s="13">
        <f t="shared" si="1"/>
        <v>0</v>
      </c>
      <c r="O40" s="13">
        <f t="array" ref="O40">(SUM($H$19:$L$19*(H40:L40&lt;&gt;""))=$N$19)*1</f>
        <v>0</v>
      </c>
      <c r="P40" s="13">
        <f t="shared" si="2"/>
        <v>0</v>
      </c>
      <c r="Q40" s="13">
        <f t="shared" si="3"/>
        <v>0</v>
      </c>
      <c r="S40" s="13">
        <f t="shared" si="4"/>
        <v>0</v>
      </c>
      <c r="T40" s="13">
        <f t="shared" si="5"/>
        <v>0</v>
      </c>
      <c r="W40" s="21"/>
    </row>
    <row r="41" spans="2:23" ht="51" customHeight="1" x14ac:dyDescent="0.3">
      <c r="B41" s="13">
        <f t="shared" si="0"/>
        <v>0</v>
      </c>
      <c r="C41" s="21"/>
      <c r="G41" s="28">
        <v>21</v>
      </c>
      <c r="H41" s="5"/>
      <c r="I41" s="5"/>
      <c r="J41" s="55"/>
      <c r="K41" s="55"/>
      <c r="L41" s="5"/>
      <c r="N41" s="13">
        <f t="shared" si="1"/>
        <v>0</v>
      </c>
      <c r="O41" s="13">
        <f t="array" ref="O41">(SUM($H$19:$L$19*(H41:L41&lt;&gt;""))=$N$19)*1</f>
        <v>0</v>
      </c>
      <c r="P41" s="13">
        <f t="shared" si="2"/>
        <v>0</v>
      </c>
      <c r="Q41" s="13">
        <f t="shared" si="3"/>
        <v>0</v>
      </c>
      <c r="S41" s="13">
        <f t="shared" si="4"/>
        <v>0</v>
      </c>
      <c r="T41" s="13">
        <f t="shared" si="5"/>
        <v>0</v>
      </c>
      <c r="W41" s="21"/>
    </row>
    <row r="42" spans="2:23" ht="51" customHeight="1" x14ac:dyDescent="0.3">
      <c r="B42" s="13">
        <f t="shared" si="0"/>
        <v>0</v>
      </c>
      <c r="C42" s="21"/>
      <c r="G42" s="28">
        <v>22</v>
      </c>
      <c r="H42" s="5"/>
      <c r="I42" s="5"/>
      <c r="J42" s="55"/>
      <c r="K42" s="55"/>
      <c r="L42" s="5"/>
      <c r="N42" s="13">
        <f t="shared" si="1"/>
        <v>0</v>
      </c>
      <c r="O42" s="13">
        <f t="array" ref="O42">(SUM($H$19:$L$19*(H42:L42&lt;&gt;""))=$N$19)*1</f>
        <v>0</v>
      </c>
      <c r="P42" s="13">
        <f t="shared" si="2"/>
        <v>0</v>
      </c>
      <c r="Q42" s="13">
        <f t="shared" si="3"/>
        <v>0</v>
      </c>
      <c r="S42" s="13">
        <f t="shared" si="4"/>
        <v>0</v>
      </c>
      <c r="T42" s="13">
        <f t="shared" si="5"/>
        <v>0</v>
      </c>
      <c r="W42" s="21"/>
    </row>
    <row r="43" spans="2:23" ht="51" customHeight="1" x14ac:dyDescent="0.3">
      <c r="B43" s="13">
        <f t="shared" si="0"/>
        <v>0</v>
      </c>
      <c r="C43" s="21"/>
      <c r="G43" s="28">
        <v>23</v>
      </c>
      <c r="H43" s="5"/>
      <c r="I43" s="5"/>
      <c r="J43" s="55"/>
      <c r="K43" s="55"/>
      <c r="L43" s="5"/>
      <c r="N43" s="13">
        <f t="shared" si="1"/>
        <v>0</v>
      </c>
      <c r="O43" s="13">
        <f t="array" ref="O43">(SUM($H$19:$L$19*(H43:L43&lt;&gt;""))=$N$19)*1</f>
        <v>0</v>
      </c>
      <c r="P43" s="13">
        <f t="shared" si="2"/>
        <v>0</v>
      </c>
      <c r="Q43" s="13">
        <f t="shared" si="3"/>
        <v>0</v>
      </c>
      <c r="S43" s="13">
        <f t="shared" si="4"/>
        <v>0</v>
      </c>
      <c r="T43" s="13">
        <f t="shared" si="5"/>
        <v>0</v>
      </c>
      <c r="W43" s="21"/>
    </row>
    <row r="44" spans="2:23" ht="51" customHeight="1" x14ac:dyDescent="0.3">
      <c r="B44" s="13">
        <f t="shared" si="0"/>
        <v>0</v>
      </c>
      <c r="C44" s="21"/>
      <c r="G44" s="28">
        <v>24</v>
      </c>
      <c r="H44" s="5"/>
      <c r="I44" s="5"/>
      <c r="J44" s="55"/>
      <c r="K44" s="55"/>
      <c r="L44" s="5"/>
      <c r="N44" s="13">
        <f t="shared" si="1"/>
        <v>0</v>
      </c>
      <c r="O44" s="13">
        <f t="array" ref="O44">(SUM($H$19:$L$19*(H44:L44&lt;&gt;""))=$N$19)*1</f>
        <v>0</v>
      </c>
      <c r="P44" s="13">
        <f t="shared" si="2"/>
        <v>0</v>
      </c>
      <c r="Q44" s="13">
        <f t="shared" si="3"/>
        <v>0</v>
      </c>
      <c r="S44" s="13">
        <f t="shared" si="4"/>
        <v>0</v>
      </c>
      <c r="T44" s="13">
        <f t="shared" si="5"/>
        <v>0</v>
      </c>
      <c r="W44" s="21"/>
    </row>
    <row r="45" spans="2:23" ht="51" customHeight="1" x14ac:dyDescent="0.3">
      <c r="B45" s="13">
        <f t="shared" si="0"/>
        <v>0</v>
      </c>
      <c r="C45" s="21"/>
      <c r="G45" s="28">
        <v>25</v>
      </c>
      <c r="H45" s="5"/>
      <c r="I45" s="5"/>
      <c r="J45" s="55"/>
      <c r="K45" s="55"/>
      <c r="L45" s="5"/>
      <c r="N45" s="13">
        <f t="shared" si="1"/>
        <v>0</v>
      </c>
      <c r="O45" s="13">
        <f t="array" ref="O45">(SUM($H$19:$L$19*(H45:L45&lt;&gt;""))=$N$19)*1</f>
        <v>0</v>
      </c>
      <c r="P45" s="13">
        <f t="shared" si="2"/>
        <v>0</v>
      </c>
      <c r="Q45" s="13">
        <f t="shared" si="3"/>
        <v>0</v>
      </c>
      <c r="S45" s="13">
        <f t="shared" si="4"/>
        <v>0</v>
      </c>
      <c r="T45" s="13">
        <f t="shared" si="5"/>
        <v>0</v>
      </c>
      <c r="W45" s="21"/>
    </row>
    <row r="46" spans="2:23" ht="51" customHeight="1" x14ac:dyDescent="0.3">
      <c r="B46" s="13">
        <f t="shared" si="0"/>
        <v>0</v>
      </c>
      <c r="C46" s="21"/>
      <c r="G46" s="28">
        <v>26</v>
      </c>
      <c r="H46" s="5"/>
      <c r="I46" s="5"/>
      <c r="J46" s="55"/>
      <c r="K46" s="55"/>
      <c r="L46" s="5"/>
      <c r="N46" s="13">
        <f t="shared" si="1"/>
        <v>0</v>
      </c>
      <c r="O46" s="13">
        <f t="array" ref="O46">(SUM($H$19:$L$19*(H46:L46&lt;&gt;""))=$N$19)*1</f>
        <v>0</v>
      </c>
      <c r="P46" s="13">
        <f t="shared" si="2"/>
        <v>0</v>
      </c>
      <c r="Q46" s="13">
        <f t="shared" si="3"/>
        <v>0</v>
      </c>
      <c r="S46" s="13">
        <f t="shared" si="4"/>
        <v>0</v>
      </c>
      <c r="T46" s="13">
        <f t="shared" si="5"/>
        <v>0</v>
      </c>
      <c r="W46" s="21"/>
    </row>
    <row r="47" spans="2:23" ht="51" customHeight="1" x14ac:dyDescent="0.3">
      <c r="B47" s="13">
        <f t="shared" si="0"/>
        <v>0</v>
      </c>
      <c r="C47" s="21"/>
      <c r="G47" s="28">
        <v>27</v>
      </c>
      <c r="H47" s="5"/>
      <c r="I47" s="5"/>
      <c r="J47" s="55"/>
      <c r="K47" s="55"/>
      <c r="L47" s="5"/>
      <c r="N47" s="13">
        <f t="shared" si="1"/>
        <v>0</v>
      </c>
      <c r="O47" s="13">
        <f t="array" ref="O47">(SUM($H$19:$L$19*(H47:L47&lt;&gt;""))=$N$19)*1</f>
        <v>0</v>
      </c>
      <c r="P47" s="13">
        <f t="shared" si="2"/>
        <v>0</v>
      </c>
      <c r="Q47" s="13">
        <f t="shared" si="3"/>
        <v>0</v>
      </c>
      <c r="S47" s="13">
        <f t="shared" si="4"/>
        <v>0</v>
      </c>
      <c r="T47" s="13">
        <f t="shared" si="5"/>
        <v>0</v>
      </c>
      <c r="W47" s="21"/>
    </row>
    <row r="48" spans="2:23" ht="51" customHeight="1" x14ac:dyDescent="0.3">
      <c r="B48" s="13">
        <f t="shared" si="0"/>
        <v>0</v>
      </c>
      <c r="C48" s="21"/>
      <c r="G48" s="28">
        <v>28</v>
      </c>
      <c r="H48" s="5"/>
      <c r="I48" s="5"/>
      <c r="J48" s="55"/>
      <c r="K48" s="55"/>
      <c r="L48" s="5"/>
      <c r="N48" s="13">
        <f t="shared" si="1"/>
        <v>0</v>
      </c>
      <c r="O48" s="13">
        <f t="array" ref="O48">(SUM($H$19:$L$19*(H48:L48&lt;&gt;""))=$N$19)*1</f>
        <v>0</v>
      </c>
      <c r="P48" s="13">
        <f t="shared" si="2"/>
        <v>0</v>
      </c>
      <c r="Q48" s="13">
        <f t="shared" si="3"/>
        <v>0</v>
      </c>
      <c r="S48" s="13">
        <f t="shared" si="4"/>
        <v>0</v>
      </c>
      <c r="T48" s="13">
        <f t="shared" si="5"/>
        <v>0</v>
      </c>
      <c r="W48" s="21"/>
    </row>
    <row r="49" spans="2:23" ht="51" customHeight="1" x14ac:dyDescent="0.3">
      <c r="B49" s="13">
        <f t="shared" si="0"/>
        <v>0</v>
      </c>
      <c r="C49" s="21"/>
      <c r="G49" s="28">
        <v>29</v>
      </c>
      <c r="H49" s="5"/>
      <c r="I49" s="5"/>
      <c r="J49" s="55"/>
      <c r="K49" s="55"/>
      <c r="L49" s="5"/>
      <c r="N49" s="13">
        <f t="shared" si="1"/>
        <v>0</v>
      </c>
      <c r="O49" s="13">
        <f t="array" ref="O49">(SUM($H$19:$L$19*(H49:L49&lt;&gt;""))=$N$19)*1</f>
        <v>0</v>
      </c>
      <c r="P49" s="13">
        <f t="shared" si="2"/>
        <v>0</v>
      </c>
      <c r="Q49" s="13">
        <f t="shared" si="3"/>
        <v>0</v>
      </c>
      <c r="S49" s="13">
        <f t="shared" si="4"/>
        <v>0</v>
      </c>
      <c r="T49" s="13">
        <f t="shared" si="5"/>
        <v>0</v>
      </c>
      <c r="W49" s="21"/>
    </row>
    <row r="50" spans="2:23" ht="51" customHeight="1" x14ac:dyDescent="0.3">
      <c r="B50" s="13">
        <f t="shared" ref="B50:B66" si="6">IF(ISERROR(Q50),3,MIN(Q50,3))</f>
        <v>0</v>
      </c>
      <c r="C50" s="21"/>
      <c r="G50" s="28">
        <v>30</v>
      </c>
      <c r="H50" s="5"/>
      <c r="I50" s="5"/>
      <c r="J50" s="55"/>
      <c r="K50" s="55"/>
      <c r="L50" s="5"/>
      <c r="N50" s="13">
        <f t="shared" ref="N50:N66" si="7">(COUNTA(H50:L50)&gt;0)*1</f>
        <v>0</v>
      </c>
      <c r="O50" s="13">
        <f t="array" ref="O50">(SUM($H$19:$L$19*(H50:L50&lt;&gt;""))=$N$19)*1</f>
        <v>0</v>
      </c>
      <c r="P50" s="13">
        <f t="shared" ref="P50:P66" si="8">10*MAX(S50:T50)</f>
        <v>0</v>
      </c>
      <c r="Q50" s="13">
        <f t="shared" ref="Q50:Q66" si="9">SUM(N50:P50)</f>
        <v>0</v>
      </c>
      <c r="S50" s="13">
        <f t="shared" ref="S50:S66" si="10">IF(J50&lt;&gt;"",IF(ISNUMBER(J50),IF(J50&gt;=Sys_SSPR_commenceDate,0,1),1),0)</f>
        <v>0</v>
      </c>
      <c r="T50" s="13">
        <f t="shared" ref="T50:T66" si="11">IF(K50&lt;&gt;"",IF(ISNUMBER(K50),IF(K50&gt;=Sys_SSPR_commenceDate,0,1),1),0)</f>
        <v>0</v>
      </c>
      <c r="W50" s="21"/>
    </row>
    <row r="51" spans="2:23" ht="51" customHeight="1" x14ac:dyDescent="0.3">
      <c r="B51" s="13">
        <f t="shared" si="6"/>
        <v>0</v>
      </c>
      <c r="C51" s="21"/>
      <c r="G51" s="28">
        <v>31</v>
      </c>
      <c r="H51" s="5"/>
      <c r="I51" s="5"/>
      <c r="J51" s="55"/>
      <c r="K51" s="55"/>
      <c r="L51" s="5"/>
      <c r="N51" s="13">
        <f t="shared" si="7"/>
        <v>0</v>
      </c>
      <c r="O51" s="13">
        <f t="array" ref="O51">(SUM($H$19:$L$19*(H51:L51&lt;&gt;""))=$N$19)*1</f>
        <v>0</v>
      </c>
      <c r="P51" s="13">
        <f t="shared" si="8"/>
        <v>0</v>
      </c>
      <c r="Q51" s="13">
        <f t="shared" si="9"/>
        <v>0</v>
      </c>
      <c r="S51" s="13">
        <f t="shared" si="10"/>
        <v>0</v>
      </c>
      <c r="T51" s="13">
        <f t="shared" si="11"/>
        <v>0</v>
      </c>
      <c r="W51" s="21"/>
    </row>
    <row r="52" spans="2:23" ht="51" customHeight="1" x14ac:dyDescent="0.3">
      <c r="B52" s="13">
        <f t="shared" si="6"/>
        <v>0</v>
      </c>
      <c r="C52" s="21"/>
      <c r="G52" s="28">
        <v>32</v>
      </c>
      <c r="H52" s="5"/>
      <c r="I52" s="5"/>
      <c r="J52" s="55"/>
      <c r="K52" s="55"/>
      <c r="L52" s="5"/>
      <c r="N52" s="13">
        <f t="shared" si="7"/>
        <v>0</v>
      </c>
      <c r="O52" s="13">
        <f t="array" ref="O52">(SUM($H$19:$L$19*(H52:L52&lt;&gt;""))=$N$19)*1</f>
        <v>0</v>
      </c>
      <c r="P52" s="13">
        <f t="shared" si="8"/>
        <v>0</v>
      </c>
      <c r="Q52" s="13">
        <f t="shared" si="9"/>
        <v>0</v>
      </c>
      <c r="S52" s="13">
        <f t="shared" si="10"/>
        <v>0</v>
      </c>
      <c r="T52" s="13">
        <f t="shared" si="11"/>
        <v>0</v>
      </c>
      <c r="W52" s="21"/>
    </row>
    <row r="53" spans="2:23" ht="51" customHeight="1" x14ac:dyDescent="0.3">
      <c r="B53" s="13">
        <f t="shared" si="6"/>
        <v>0</v>
      </c>
      <c r="C53" s="21"/>
      <c r="G53" s="28">
        <v>33</v>
      </c>
      <c r="H53" s="5"/>
      <c r="I53" s="5"/>
      <c r="J53" s="55"/>
      <c r="K53" s="55"/>
      <c r="L53" s="5"/>
      <c r="N53" s="13">
        <f t="shared" si="7"/>
        <v>0</v>
      </c>
      <c r="O53" s="13">
        <f t="array" ref="O53">(SUM($H$19:$L$19*(H53:L53&lt;&gt;""))=$N$19)*1</f>
        <v>0</v>
      </c>
      <c r="P53" s="13">
        <f t="shared" si="8"/>
        <v>0</v>
      </c>
      <c r="Q53" s="13">
        <f t="shared" si="9"/>
        <v>0</v>
      </c>
      <c r="S53" s="13">
        <f t="shared" si="10"/>
        <v>0</v>
      </c>
      <c r="T53" s="13">
        <f t="shared" si="11"/>
        <v>0</v>
      </c>
      <c r="W53" s="21"/>
    </row>
    <row r="54" spans="2:23" ht="51" customHeight="1" x14ac:dyDescent="0.3">
      <c r="B54" s="13">
        <f t="shared" si="6"/>
        <v>0</v>
      </c>
      <c r="C54" s="21"/>
      <c r="G54" s="28">
        <v>34</v>
      </c>
      <c r="H54" s="5"/>
      <c r="I54" s="5"/>
      <c r="J54" s="55"/>
      <c r="K54" s="55"/>
      <c r="L54" s="5"/>
      <c r="N54" s="13">
        <f t="shared" si="7"/>
        <v>0</v>
      </c>
      <c r="O54" s="13">
        <f t="array" ref="O54">(SUM($H$19:$L$19*(H54:L54&lt;&gt;""))=$N$19)*1</f>
        <v>0</v>
      </c>
      <c r="P54" s="13">
        <f t="shared" si="8"/>
        <v>0</v>
      </c>
      <c r="Q54" s="13">
        <f t="shared" si="9"/>
        <v>0</v>
      </c>
      <c r="S54" s="13">
        <f t="shared" si="10"/>
        <v>0</v>
      </c>
      <c r="T54" s="13">
        <f t="shared" si="11"/>
        <v>0</v>
      </c>
      <c r="W54" s="21"/>
    </row>
    <row r="55" spans="2:23" ht="51" customHeight="1" x14ac:dyDescent="0.3">
      <c r="B55" s="13">
        <f t="shared" si="6"/>
        <v>0</v>
      </c>
      <c r="C55" s="21"/>
      <c r="G55" s="28">
        <v>35</v>
      </c>
      <c r="H55" s="5"/>
      <c r="I55" s="5"/>
      <c r="J55" s="55"/>
      <c r="K55" s="55"/>
      <c r="L55" s="5"/>
      <c r="N55" s="13">
        <f t="shared" si="7"/>
        <v>0</v>
      </c>
      <c r="O55" s="13">
        <f t="array" ref="O55">(SUM($H$19:$L$19*(H55:L55&lt;&gt;""))=$N$19)*1</f>
        <v>0</v>
      </c>
      <c r="P55" s="13">
        <f t="shared" si="8"/>
        <v>0</v>
      </c>
      <c r="Q55" s="13">
        <f t="shared" si="9"/>
        <v>0</v>
      </c>
      <c r="S55" s="13">
        <f t="shared" si="10"/>
        <v>0</v>
      </c>
      <c r="T55" s="13">
        <f t="shared" si="11"/>
        <v>0</v>
      </c>
      <c r="W55" s="21"/>
    </row>
    <row r="56" spans="2:23" ht="51" customHeight="1" x14ac:dyDescent="0.3">
      <c r="B56" s="13">
        <f t="shared" si="6"/>
        <v>0</v>
      </c>
      <c r="C56" s="21"/>
      <c r="G56" s="28">
        <v>36</v>
      </c>
      <c r="H56" s="5"/>
      <c r="I56" s="5"/>
      <c r="J56" s="55"/>
      <c r="K56" s="55"/>
      <c r="L56" s="5"/>
      <c r="N56" s="13">
        <f t="shared" si="7"/>
        <v>0</v>
      </c>
      <c r="O56" s="13">
        <f t="array" ref="O56">(SUM($H$19:$L$19*(H56:L56&lt;&gt;""))=$N$19)*1</f>
        <v>0</v>
      </c>
      <c r="P56" s="13">
        <f t="shared" si="8"/>
        <v>0</v>
      </c>
      <c r="Q56" s="13">
        <f t="shared" si="9"/>
        <v>0</v>
      </c>
      <c r="S56" s="13">
        <f t="shared" si="10"/>
        <v>0</v>
      </c>
      <c r="T56" s="13">
        <f t="shared" si="11"/>
        <v>0</v>
      </c>
      <c r="W56" s="21"/>
    </row>
    <row r="57" spans="2:23" ht="51" customHeight="1" x14ac:dyDescent="0.3">
      <c r="B57" s="13">
        <f t="shared" si="6"/>
        <v>0</v>
      </c>
      <c r="C57" s="21"/>
      <c r="G57" s="28">
        <v>37</v>
      </c>
      <c r="H57" s="5"/>
      <c r="I57" s="5"/>
      <c r="J57" s="55"/>
      <c r="K57" s="55"/>
      <c r="L57" s="5"/>
      <c r="N57" s="13">
        <f t="shared" si="7"/>
        <v>0</v>
      </c>
      <c r="O57" s="13">
        <f t="array" ref="O57">(SUM($H$19:$L$19*(H57:L57&lt;&gt;""))=$N$19)*1</f>
        <v>0</v>
      </c>
      <c r="P57" s="13">
        <f t="shared" si="8"/>
        <v>0</v>
      </c>
      <c r="Q57" s="13">
        <f t="shared" si="9"/>
        <v>0</v>
      </c>
      <c r="S57" s="13">
        <f t="shared" si="10"/>
        <v>0</v>
      </c>
      <c r="T57" s="13">
        <f t="shared" si="11"/>
        <v>0</v>
      </c>
      <c r="W57" s="21"/>
    </row>
    <row r="58" spans="2:23" ht="51" customHeight="1" x14ac:dyDescent="0.3">
      <c r="B58" s="13">
        <f t="shared" si="6"/>
        <v>0</v>
      </c>
      <c r="C58" s="21"/>
      <c r="G58" s="28">
        <v>38</v>
      </c>
      <c r="H58" s="5"/>
      <c r="I58" s="5"/>
      <c r="J58" s="55"/>
      <c r="K58" s="55"/>
      <c r="L58" s="5"/>
      <c r="N58" s="13">
        <f t="shared" si="7"/>
        <v>0</v>
      </c>
      <c r="O58" s="13">
        <f t="array" ref="O58">(SUM($H$19:$L$19*(H58:L58&lt;&gt;""))=$N$19)*1</f>
        <v>0</v>
      </c>
      <c r="P58" s="13">
        <f t="shared" si="8"/>
        <v>0</v>
      </c>
      <c r="Q58" s="13">
        <f t="shared" si="9"/>
        <v>0</v>
      </c>
      <c r="S58" s="13">
        <f t="shared" si="10"/>
        <v>0</v>
      </c>
      <c r="T58" s="13">
        <f t="shared" si="11"/>
        <v>0</v>
      </c>
      <c r="W58" s="21"/>
    </row>
    <row r="59" spans="2:23" ht="51" customHeight="1" x14ac:dyDescent="0.3">
      <c r="B59" s="13">
        <f t="shared" si="6"/>
        <v>0</v>
      </c>
      <c r="C59" s="21"/>
      <c r="G59" s="28">
        <v>39</v>
      </c>
      <c r="H59" s="5"/>
      <c r="I59" s="5"/>
      <c r="J59" s="55"/>
      <c r="K59" s="55"/>
      <c r="L59" s="5"/>
      <c r="N59" s="13">
        <f t="shared" si="7"/>
        <v>0</v>
      </c>
      <c r="O59" s="13">
        <f t="array" ref="O59">(SUM($H$19:$L$19*(H59:L59&lt;&gt;""))=$N$19)*1</f>
        <v>0</v>
      </c>
      <c r="P59" s="13">
        <f t="shared" si="8"/>
        <v>0</v>
      </c>
      <c r="Q59" s="13">
        <f t="shared" si="9"/>
        <v>0</v>
      </c>
      <c r="S59" s="13">
        <f t="shared" si="10"/>
        <v>0</v>
      </c>
      <c r="T59" s="13">
        <f t="shared" si="11"/>
        <v>0</v>
      </c>
      <c r="W59" s="21"/>
    </row>
    <row r="60" spans="2:23" ht="51" customHeight="1" x14ac:dyDescent="0.3">
      <c r="B60" s="13">
        <f t="shared" si="6"/>
        <v>0</v>
      </c>
      <c r="C60" s="21"/>
      <c r="G60" s="28">
        <v>40</v>
      </c>
      <c r="H60" s="5"/>
      <c r="I60" s="5"/>
      <c r="J60" s="55"/>
      <c r="K60" s="55"/>
      <c r="L60" s="5"/>
      <c r="N60" s="13">
        <f t="shared" si="7"/>
        <v>0</v>
      </c>
      <c r="O60" s="13">
        <f t="array" ref="O60">(SUM($H$19:$L$19*(H60:L60&lt;&gt;""))=$N$19)*1</f>
        <v>0</v>
      </c>
      <c r="P60" s="13">
        <f t="shared" si="8"/>
        <v>0</v>
      </c>
      <c r="Q60" s="13">
        <f t="shared" si="9"/>
        <v>0</v>
      </c>
      <c r="S60" s="13">
        <f t="shared" si="10"/>
        <v>0</v>
      </c>
      <c r="T60" s="13">
        <f t="shared" si="11"/>
        <v>0</v>
      </c>
      <c r="W60" s="21"/>
    </row>
    <row r="61" spans="2:23" ht="51" customHeight="1" x14ac:dyDescent="0.3">
      <c r="B61" s="13">
        <f t="shared" si="6"/>
        <v>0</v>
      </c>
      <c r="C61" s="21"/>
      <c r="G61" s="28">
        <v>41</v>
      </c>
      <c r="H61" s="5"/>
      <c r="I61" s="5"/>
      <c r="J61" s="55"/>
      <c r="K61" s="55"/>
      <c r="L61" s="5"/>
      <c r="N61" s="13">
        <f t="shared" si="7"/>
        <v>0</v>
      </c>
      <c r="O61" s="13">
        <f t="array" ref="O61">(SUM($H$19:$L$19*(H61:L61&lt;&gt;""))=$N$19)*1</f>
        <v>0</v>
      </c>
      <c r="P61" s="13">
        <f t="shared" si="8"/>
        <v>0</v>
      </c>
      <c r="Q61" s="13">
        <f t="shared" si="9"/>
        <v>0</v>
      </c>
      <c r="S61" s="13">
        <f t="shared" si="10"/>
        <v>0</v>
      </c>
      <c r="T61" s="13">
        <f t="shared" si="11"/>
        <v>0</v>
      </c>
      <c r="W61" s="21"/>
    </row>
    <row r="62" spans="2:23" ht="51" customHeight="1" x14ac:dyDescent="0.3">
      <c r="B62" s="13">
        <f t="shared" si="6"/>
        <v>0</v>
      </c>
      <c r="C62" s="21"/>
      <c r="G62" s="28">
        <v>42</v>
      </c>
      <c r="H62" s="5"/>
      <c r="I62" s="5"/>
      <c r="J62" s="55"/>
      <c r="K62" s="55"/>
      <c r="L62" s="5"/>
      <c r="N62" s="13">
        <f t="shared" si="7"/>
        <v>0</v>
      </c>
      <c r="O62" s="13">
        <f t="array" ref="O62">(SUM($H$19:$L$19*(H62:L62&lt;&gt;""))=$N$19)*1</f>
        <v>0</v>
      </c>
      <c r="P62" s="13">
        <f t="shared" si="8"/>
        <v>0</v>
      </c>
      <c r="Q62" s="13">
        <f t="shared" si="9"/>
        <v>0</v>
      </c>
      <c r="S62" s="13">
        <f t="shared" si="10"/>
        <v>0</v>
      </c>
      <c r="T62" s="13">
        <f t="shared" si="11"/>
        <v>0</v>
      </c>
      <c r="W62" s="21"/>
    </row>
    <row r="63" spans="2:23" ht="51" customHeight="1" x14ac:dyDescent="0.3">
      <c r="B63" s="13">
        <f t="shared" si="6"/>
        <v>0</v>
      </c>
      <c r="C63" s="21"/>
      <c r="G63" s="28">
        <v>43</v>
      </c>
      <c r="H63" s="5"/>
      <c r="I63" s="5"/>
      <c r="J63" s="55"/>
      <c r="K63" s="55"/>
      <c r="L63" s="5"/>
      <c r="N63" s="13">
        <f t="shared" si="7"/>
        <v>0</v>
      </c>
      <c r="O63" s="13">
        <f t="array" ref="O63">(SUM($H$19:$L$19*(H63:L63&lt;&gt;""))=$N$19)*1</f>
        <v>0</v>
      </c>
      <c r="P63" s="13">
        <f t="shared" si="8"/>
        <v>0</v>
      </c>
      <c r="Q63" s="13">
        <f t="shared" si="9"/>
        <v>0</v>
      </c>
      <c r="S63" s="13">
        <f t="shared" si="10"/>
        <v>0</v>
      </c>
      <c r="T63" s="13">
        <f t="shared" si="11"/>
        <v>0</v>
      </c>
      <c r="W63" s="21"/>
    </row>
    <row r="64" spans="2:23" ht="51" customHeight="1" x14ac:dyDescent="0.3">
      <c r="B64" s="13">
        <f t="shared" si="6"/>
        <v>0</v>
      </c>
      <c r="C64" s="21"/>
      <c r="G64" s="28">
        <v>44</v>
      </c>
      <c r="H64" s="5"/>
      <c r="I64" s="5"/>
      <c r="J64" s="55"/>
      <c r="K64" s="55"/>
      <c r="L64" s="5"/>
      <c r="N64" s="13">
        <f t="shared" si="7"/>
        <v>0</v>
      </c>
      <c r="O64" s="13">
        <f t="array" ref="O64">(SUM($H$19:$L$19*(H64:L64&lt;&gt;""))=$N$19)*1</f>
        <v>0</v>
      </c>
      <c r="P64" s="13">
        <f t="shared" si="8"/>
        <v>0</v>
      </c>
      <c r="Q64" s="13">
        <f t="shared" si="9"/>
        <v>0</v>
      </c>
      <c r="S64" s="13">
        <f t="shared" si="10"/>
        <v>0</v>
      </c>
      <c r="T64" s="13">
        <f t="shared" si="11"/>
        <v>0</v>
      </c>
      <c r="W64" s="21"/>
    </row>
    <row r="65" spans="2:23" ht="51" customHeight="1" x14ac:dyDescent="0.3">
      <c r="B65" s="13">
        <f t="shared" si="6"/>
        <v>0</v>
      </c>
      <c r="C65" s="21"/>
      <c r="G65" s="28">
        <v>45</v>
      </c>
      <c r="H65" s="5"/>
      <c r="I65" s="5"/>
      <c r="J65" s="55"/>
      <c r="K65" s="55"/>
      <c r="L65" s="5"/>
      <c r="N65" s="13">
        <f t="shared" si="7"/>
        <v>0</v>
      </c>
      <c r="O65" s="13">
        <f t="array" ref="O65">(SUM($H$19:$L$19*(H65:L65&lt;&gt;""))=$N$19)*1</f>
        <v>0</v>
      </c>
      <c r="P65" s="13">
        <f t="shared" si="8"/>
        <v>0</v>
      </c>
      <c r="Q65" s="13">
        <f t="shared" si="9"/>
        <v>0</v>
      </c>
      <c r="S65" s="13">
        <f t="shared" si="10"/>
        <v>0</v>
      </c>
      <c r="T65" s="13">
        <f t="shared" si="11"/>
        <v>0</v>
      </c>
      <c r="W65" s="21"/>
    </row>
    <row r="66" spans="2:23" ht="51" customHeight="1" x14ac:dyDescent="0.3">
      <c r="B66" s="13">
        <f t="shared" si="6"/>
        <v>0</v>
      </c>
      <c r="C66" s="21"/>
      <c r="G66" s="28">
        <v>46</v>
      </c>
      <c r="H66" s="5"/>
      <c r="I66" s="5"/>
      <c r="J66" s="55"/>
      <c r="K66" s="55"/>
      <c r="L66" s="5"/>
      <c r="N66" s="13">
        <f t="shared" si="7"/>
        <v>0</v>
      </c>
      <c r="O66" s="13">
        <f t="array" ref="O66">(SUM($H$19:$L$19*(H66:L66&lt;&gt;""))=$N$19)*1</f>
        <v>0</v>
      </c>
      <c r="P66" s="13">
        <f t="shared" si="8"/>
        <v>0</v>
      </c>
      <c r="Q66" s="13">
        <f t="shared" si="9"/>
        <v>0</v>
      </c>
      <c r="S66" s="13">
        <f t="shared" si="10"/>
        <v>0</v>
      </c>
      <c r="T66" s="13">
        <f t="shared" si="11"/>
        <v>0</v>
      </c>
      <c r="W66" s="21"/>
    </row>
    <row r="67" spans="2:23" ht="51" customHeight="1" x14ac:dyDescent="0.3">
      <c r="B67" s="13">
        <f t="shared" ref="B67:B79" si="12">IF(ISERROR(Q67),3,MIN(Q67,3))</f>
        <v>0</v>
      </c>
      <c r="C67" s="21"/>
      <c r="G67" s="28">
        <v>47</v>
      </c>
      <c r="H67" s="5"/>
      <c r="I67" s="5"/>
      <c r="J67" s="55"/>
      <c r="K67" s="55"/>
      <c r="L67" s="5"/>
      <c r="N67" s="13">
        <f t="shared" ref="N67:N79" si="13">(COUNTA(H67:L67)&gt;0)*1</f>
        <v>0</v>
      </c>
      <c r="O67" s="13">
        <f t="array" ref="O67">(SUM($H$19:$L$19*(H67:L67&lt;&gt;""))=$N$19)*1</f>
        <v>0</v>
      </c>
      <c r="P67" s="13">
        <f t="shared" ref="P67:P79" si="14">10*MAX(S67:T67)</f>
        <v>0</v>
      </c>
      <c r="Q67" s="13">
        <f t="shared" ref="Q67:Q79" si="15">SUM(N67:P67)</f>
        <v>0</v>
      </c>
      <c r="S67" s="13">
        <f t="shared" ref="S67:S79" si="16">IF(J67&lt;&gt;"",IF(ISNUMBER(J67),IF(J67&gt;=Sys_SSPR_commenceDate,0,1),1),0)</f>
        <v>0</v>
      </c>
      <c r="T67" s="13">
        <f t="shared" ref="T67:T79" si="17">IF(K67&lt;&gt;"",IF(ISNUMBER(K67),IF(K67&gt;=Sys_SSPR_commenceDate,0,1),1),0)</f>
        <v>0</v>
      </c>
      <c r="W67" s="21"/>
    </row>
    <row r="68" spans="2:23" ht="51" customHeight="1" x14ac:dyDescent="0.3">
      <c r="B68" s="13">
        <f t="shared" si="12"/>
        <v>0</v>
      </c>
      <c r="C68" s="21"/>
      <c r="G68" s="28">
        <v>48</v>
      </c>
      <c r="H68" s="5"/>
      <c r="I68" s="5"/>
      <c r="J68" s="55"/>
      <c r="K68" s="55"/>
      <c r="L68" s="5"/>
      <c r="N68" s="13">
        <f t="shared" si="13"/>
        <v>0</v>
      </c>
      <c r="O68" s="13">
        <f t="array" ref="O68">(SUM($H$19:$L$19*(H68:L68&lt;&gt;""))=$N$19)*1</f>
        <v>0</v>
      </c>
      <c r="P68" s="13">
        <f t="shared" si="14"/>
        <v>0</v>
      </c>
      <c r="Q68" s="13">
        <f t="shared" si="15"/>
        <v>0</v>
      </c>
      <c r="S68" s="13">
        <f t="shared" si="16"/>
        <v>0</v>
      </c>
      <c r="T68" s="13">
        <f t="shared" si="17"/>
        <v>0</v>
      </c>
      <c r="W68" s="21"/>
    </row>
    <row r="69" spans="2:23" ht="51" customHeight="1" x14ac:dyDescent="0.3">
      <c r="B69" s="13">
        <f t="shared" si="12"/>
        <v>0</v>
      </c>
      <c r="C69" s="21"/>
      <c r="G69" s="28">
        <v>49</v>
      </c>
      <c r="H69" s="5"/>
      <c r="I69" s="5"/>
      <c r="J69" s="55"/>
      <c r="K69" s="55"/>
      <c r="L69" s="5"/>
      <c r="N69" s="13">
        <f t="shared" si="13"/>
        <v>0</v>
      </c>
      <c r="O69" s="13">
        <f t="array" ref="O69">(SUM($H$19:$L$19*(H69:L69&lt;&gt;""))=$N$19)*1</f>
        <v>0</v>
      </c>
      <c r="P69" s="13">
        <f t="shared" si="14"/>
        <v>0</v>
      </c>
      <c r="Q69" s="13">
        <f t="shared" si="15"/>
        <v>0</v>
      </c>
      <c r="S69" s="13">
        <f t="shared" si="16"/>
        <v>0</v>
      </c>
      <c r="T69" s="13">
        <f t="shared" si="17"/>
        <v>0</v>
      </c>
      <c r="W69" s="21"/>
    </row>
    <row r="70" spans="2:23" ht="51" customHeight="1" x14ac:dyDescent="0.3">
      <c r="B70" s="13">
        <f t="shared" si="12"/>
        <v>0</v>
      </c>
      <c r="C70" s="21"/>
      <c r="G70" s="28">
        <v>50</v>
      </c>
      <c r="H70" s="5"/>
      <c r="I70" s="5"/>
      <c r="J70" s="55"/>
      <c r="K70" s="55"/>
      <c r="L70" s="5"/>
      <c r="N70" s="13">
        <f t="shared" si="13"/>
        <v>0</v>
      </c>
      <c r="O70" s="13">
        <f t="array" ref="O70">(SUM($H$19:$L$19*(H70:L70&lt;&gt;""))=$N$19)*1</f>
        <v>0</v>
      </c>
      <c r="P70" s="13">
        <f t="shared" si="14"/>
        <v>0</v>
      </c>
      <c r="Q70" s="13">
        <f t="shared" si="15"/>
        <v>0</v>
      </c>
      <c r="S70" s="13">
        <f t="shared" si="16"/>
        <v>0</v>
      </c>
      <c r="T70" s="13">
        <f t="shared" si="17"/>
        <v>0</v>
      </c>
      <c r="W70" s="21"/>
    </row>
    <row r="71" spans="2:23" ht="51" customHeight="1" x14ac:dyDescent="0.3">
      <c r="B71" s="13">
        <f t="shared" si="12"/>
        <v>0</v>
      </c>
      <c r="C71" s="21"/>
      <c r="G71" s="28">
        <v>51</v>
      </c>
      <c r="H71" s="5"/>
      <c r="I71" s="5"/>
      <c r="J71" s="55"/>
      <c r="K71" s="55"/>
      <c r="L71" s="5"/>
      <c r="N71" s="13">
        <f t="shared" si="13"/>
        <v>0</v>
      </c>
      <c r="O71" s="13">
        <f t="array" ref="O71">(SUM($H$19:$L$19*(H71:L71&lt;&gt;""))=$N$19)*1</f>
        <v>0</v>
      </c>
      <c r="P71" s="13">
        <f t="shared" si="14"/>
        <v>0</v>
      </c>
      <c r="Q71" s="13">
        <f t="shared" si="15"/>
        <v>0</v>
      </c>
      <c r="S71" s="13">
        <f t="shared" si="16"/>
        <v>0</v>
      </c>
      <c r="T71" s="13">
        <f t="shared" si="17"/>
        <v>0</v>
      </c>
      <c r="W71" s="21"/>
    </row>
    <row r="72" spans="2:23" ht="51" customHeight="1" x14ac:dyDescent="0.3">
      <c r="B72" s="13">
        <f t="shared" si="12"/>
        <v>0</v>
      </c>
      <c r="C72" s="21"/>
      <c r="G72" s="28">
        <v>52</v>
      </c>
      <c r="H72" s="5"/>
      <c r="I72" s="5"/>
      <c r="J72" s="55"/>
      <c r="K72" s="55"/>
      <c r="L72" s="5"/>
      <c r="N72" s="13">
        <f t="shared" si="13"/>
        <v>0</v>
      </c>
      <c r="O72" s="13">
        <f t="array" ref="O72">(SUM($H$19:$L$19*(H72:L72&lt;&gt;""))=$N$19)*1</f>
        <v>0</v>
      </c>
      <c r="P72" s="13">
        <f t="shared" si="14"/>
        <v>0</v>
      </c>
      <c r="Q72" s="13">
        <f t="shared" si="15"/>
        <v>0</v>
      </c>
      <c r="S72" s="13">
        <f t="shared" si="16"/>
        <v>0</v>
      </c>
      <c r="T72" s="13">
        <f t="shared" si="17"/>
        <v>0</v>
      </c>
      <c r="W72" s="21"/>
    </row>
    <row r="73" spans="2:23" ht="51" customHeight="1" x14ac:dyDescent="0.3">
      <c r="B73" s="13">
        <f t="shared" si="12"/>
        <v>0</v>
      </c>
      <c r="C73" s="21"/>
      <c r="G73" s="28">
        <v>53</v>
      </c>
      <c r="H73" s="5"/>
      <c r="I73" s="5"/>
      <c r="J73" s="55"/>
      <c r="K73" s="55"/>
      <c r="L73" s="5"/>
      <c r="N73" s="13">
        <f t="shared" si="13"/>
        <v>0</v>
      </c>
      <c r="O73" s="13">
        <f t="array" ref="O73">(SUM($H$19:$L$19*(H73:L73&lt;&gt;""))=$N$19)*1</f>
        <v>0</v>
      </c>
      <c r="P73" s="13">
        <f t="shared" si="14"/>
        <v>0</v>
      </c>
      <c r="Q73" s="13">
        <f t="shared" si="15"/>
        <v>0</v>
      </c>
      <c r="S73" s="13">
        <f t="shared" si="16"/>
        <v>0</v>
      </c>
      <c r="T73" s="13">
        <f t="shared" si="17"/>
        <v>0</v>
      </c>
      <c r="W73" s="21"/>
    </row>
    <row r="74" spans="2:23" ht="51" customHeight="1" x14ac:dyDescent="0.3">
      <c r="B74" s="13">
        <f t="shared" si="12"/>
        <v>0</v>
      </c>
      <c r="C74" s="21"/>
      <c r="G74" s="28">
        <v>54</v>
      </c>
      <c r="H74" s="5"/>
      <c r="I74" s="5"/>
      <c r="J74" s="55"/>
      <c r="K74" s="55"/>
      <c r="L74" s="5"/>
      <c r="N74" s="13">
        <f t="shared" si="13"/>
        <v>0</v>
      </c>
      <c r="O74" s="13">
        <f t="array" ref="O74">(SUM($H$19:$L$19*(H74:L74&lt;&gt;""))=$N$19)*1</f>
        <v>0</v>
      </c>
      <c r="P74" s="13">
        <f t="shared" si="14"/>
        <v>0</v>
      </c>
      <c r="Q74" s="13">
        <f t="shared" si="15"/>
        <v>0</v>
      </c>
      <c r="S74" s="13">
        <f t="shared" si="16"/>
        <v>0</v>
      </c>
      <c r="T74" s="13">
        <f t="shared" si="17"/>
        <v>0</v>
      </c>
      <c r="W74" s="21"/>
    </row>
    <row r="75" spans="2:23" ht="51" customHeight="1" x14ac:dyDescent="0.3">
      <c r="B75" s="13">
        <f t="shared" si="12"/>
        <v>0</v>
      </c>
      <c r="C75" s="21"/>
      <c r="G75" s="28">
        <v>55</v>
      </c>
      <c r="H75" s="5"/>
      <c r="I75" s="5"/>
      <c r="J75" s="55"/>
      <c r="K75" s="55"/>
      <c r="L75" s="5"/>
      <c r="N75" s="13">
        <f t="shared" si="13"/>
        <v>0</v>
      </c>
      <c r="O75" s="13">
        <f t="array" ref="O75">(SUM($H$19:$L$19*(H75:L75&lt;&gt;""))=$N$19)*1</f>
        <v>0</v>
      </c>
      <c r="P75" s="13">
        <f t="shared" si="14"/>
        <v>0</v>
      </c>
      <c r="Q75" s="13">
        <f t="shared" si="15"/>
        <v>0</v>
      </c>
      <c r="S75" s="13">
        <f t="shared" si="16"/>
        <v>0</v>
      </c>
      <c r="T75" s="13">
        <f t="shared" si="17"/>
        <v>0</v>
      </c>
      <c r="W75" s="21"/>
    </row>
    <row r="76" spans="2:23" ht="51" customHeight="1" x14ac:dyDescent="0.3">
      <c r="B76" s="13"/>
      <c r="C76" s="21"/>
      <c r="G76" s="28">
        <v>56</v>
      </c>
      <c r="H76" s="5"/>
      <c r="I76" s="5"/>
      <c r="J76" s="55"/>
      <c r="K76" s="55"/>
      <c r="L76" s="5"/>
      <c r="N76" s="13"/>
      <c r="O76" s="13"/>
      <c r="P76" s="13"/>
      <c r="Q76" s="13"/>
      <c r="S76" s="13"/>
      <c r="T76" s="13"/>
      <c r="W76" s="21"/>
    </row>
    <row r="77" spans="2:23" ht="51" customHeight="1" x14ac:dyDescent="0.3">
      <c r="B77" s="13"/>
      <c r="C77" s="21"/>
      <c r="G77" s="28">
        <v>57</v>
      </c>
      <c r="H77" s="5"/>
      <c r="I77" s="5"/>
      <c r="J77" s="55"/>
      <c r="K77" s="55"/>
      <c r="L77" s="5"/>
      <c r="N77" s="13"/>
      <c r="O77" s="13"/>
      <c r="P77" s="13"/>
      <c r="Q77" s="13"/>
      <c r="S77" s="13"/>
      <c r="T77" s="13"/>
      <c r="W77" s="21"/>
    </row>
    <row r="78" spans="2:23" ht="51" customHeight="1" x14ac:dyDescent="0.3">
      <c r="B78" s="13">
        <f>IF(ISERROR(Q78),3,MIN(Q78,3))</f>
        <v>0</v>
      </c>
      <c r="C78" s="21"/>
      <c r="G78" s="28">
        <v>58</v>
      </c>
      <c r="H78" s="5"/>
      <c r="I78" s="5"/>
      <c r="J78" s="55"/>
      <c r="K78" s="55"/>
      <c r="L78" s="5"/>
      <c r="N78" s="13">
        <f>(COUNTA(H78:L78)&gt;0)*1</f>
        <v>0</v>
      </c>
      <c r="O78" s="13">
        <f t="array" ref="O78">(SUM($H$19:$L$19*(H78:L78&lt;&gt;""))=$N$19)*1</f>
        <v>0</v>
      </c>
      <c r="P78" s="13">
        <f>10*MAX(S78:T78)</f>
        <v>0</v>
      </c>
      <c r="Q78" s="13">
        <f>SUM(N78:P78)</f>
        <v>0</v>
      </c>
      <c r="S78" s="13">
        <f>IF(J78&lt;&gt;"",IF(ISNUMBER(J78),IF(J78&gt;=Sys_SSPR_commenceDate,0,1),1),0)</f>
        <v>0</v>
      </c>
      <c r="T78" s="13">
        <f>IF(K78&lt;&gt;"",IF(ISNUMBER(K78),IF(K78&gt;=Sys_SSPR_commenceDate,0,1),1),0)</f>
        <v>0</v>
      </c>
      <c r="W78" s="21"/>
    </row>
    <row r="79" spans="2:23" ht="51" customHeight="1" x14ac:dyDescent="0.3">
      <c r="B79" s="13">
        <f t="shared" si="12"/>
        <v>0</v>
      </c>
      <c r="C79" s="21"/>
      <c r="G79" s="28">
        <v>59</v>
      </c>
      <c r="H79" s="5"/>
      <c r="I79" s="5"/>
      <c r="J79" s="55"/>
      <c r="K79" s="55"/>
      <c r="L79" s="5"/>
      <c r="N79" s="13">
        <f t="shared" si="13"/>
        <v>0</v>
      </c>
      <c r="O79" s="13">
        <f t="array" ref="O79">(SUM($H$19:$L$19*(H79:L79&lt;&gt;""))=$N$19)*1</f>
        <v>0</v>
      </c>
      <c r="P79" s="13">
        <f t="shared" si="14"/>
        <v>0</v>
      </c>
      <c r="Q79" s="13">
        <f t="shared" si="15"/>
        <v>0</v>
      </c>
      <c r="S79" s="13">
        <f t="shared" si="16"/>
        <v>0</v>
      </c>
      <c r="T79" s="13">
        <f t="shared" si="17"/>
        <v>0</v>
      </c>
      <c r="W79" s="21"/>
    </row>
    <row r="80" spans="2:23" ht="51" customHeight="1" x14ac:dyDescent="0.3">
      <c r="B80" s="13">
        <f>IF(ISERROR(Q80),3,MIN(Q80,3))</f>
        <v>0</v>
      </c>
      <c r="C80" s="21"/>
      <c r="G80" s="28">
        <v>60</v>
      </c>
      <c r="H80" s="5"/>
      <c r="I80" s="5"/>
      <c r="J80" s="55"/>
      <c r="K80" s="55"/>
      <c r="L80" s="5"/>
      <c r="N80" s="13">
        <f>(COUNTA(H80:L80)&gt;0)*1</f>
        <v>0</v>
      </c>
      <c r="O80" s="13">
        <f t="array" ref="O80">(SUM($H$19:$L$19*(H80:L80&lt;&gt;""))=$N$19)*1</f>
        <v>0</v>
      </c>
      <c r="P80" s="13">
        <f>10*MAX(S80:T80)</f>
        <v>0</v>
      </c>
      <c r="Q80" s="13">
        <f>SUM(N80:P80)</f>
        <v>0</v>
      </c>
      <c r="S80" s="13">
        <f>IF(J80&lt;&gt;"",IF(ISNUMBER(J80),IF(J80&gt;=Sys_SSPR_commenceDate,0,1),1),0)</f>
        <v>0</v>
      </c>
      <c r="T80" s="13">
        <f>IF(K80&lt;&gt;"",IF(ISNUMBER(K80),IF(K80&gt;=Sys_SSPR_commenceDate,0,1),1),0)</f>
        <v>0</v>
      </c>
      <c r="W80" s="21"/>
    </row>
    <row r="81" spans="1:23" ht="15" customHeight="1" thickBot="1" x14ac:dyDescent="0.35">
      <c r="C81" s="21"/>
      <c r="E81" s="7"/>
      <c r="F81" s="7"/>
      <c r="G81" s="7"/>
      <c r="H81" s="7"/>
      <c r="I81" s="7"/>
      <c r="J81" s="7"/>
      <c r="K81" s="7"/>
      <c r="L81" s="7"/>
      <c r="M81" s="7"/>
      <c r="N81" s="7"/>
      <c r="O81" s="7"/>
      <c r="P81" s="7"/>
      <c r="Q81" s="7"/>
      <c r="R81" s="7"/>
      <c r="S81" s="7"/>
      <c r="T81" s="7"/>
      <c r="U81" s="7"/>
      <c r="W81" s="21"/>
    </row>
    <row r="82" spans="1:23" ht="9.9" customHeight="1" x14ac:dyDescent="0.3">
      <c r="C82" s="21"/>
      <c r="D82" s="45"/>
      <c r="V82" s="45"/>
      <c r="W82" s="21"/>
    </row>
    <row r="83" spans="1:23" ht="9.9" customHeight="1" x14ac:dyDescent="0.3">
      <c r="C83" s="21"/>
      <c r="D83" s="21"/>
      <c r="E83" s="21"/>
      <c r="F83" s="21"/>
      <c r="G83" s="21"/>
      <c r="H83" s="21"/>
      <c r="I83" s="21"/>
      <c r="J83" s="21"/>
      <c r="K83" s="21"/>
      <c r="L83" s="21"/>
      <c r="M83" s="21"/>
      <c r="N83" s="21"/>
      <c r="O83" s="21"/>
      <c r="P83" s="21"/>
      <c r="Q83" s="21"/>
      <c r="R83" s="21"/>
      <c r="S83" s="21"/>
      <c r="T83" s="21"/>
      <c r="U83" s="21"/>
      <c r="V83" s="21"/>
      <c r="W83" s="21"/>
    </row>
    <row r="84" spans="1:23" ht="15" hidden="1" customHeight="1" x14ac:dyDescent="0.3">
      <c r="A84" s="9" t="s">
        <v>34</v>
      </c>
    </row>
    <row r="85" spans="1:23" ht="13.8" hidden="1" x14ac:dyDescent="0.3"/>
    <row r="86" spans="1:23" ht="13.8" hidden="1" x14ac:dyDescent="0.3"/>
    <row r="87" spans="1:23" ht="13.8" hidden="1" x14ac:dyDescent="0.3"/>
    <row r="88" spans="1:23" ht="13.8" hidden="1" x14ac:dyDescent="0.3"/>
    <row r="89" spans="1:23" ht="13.8" hidden="1" x14ac:dyDescent="0.3"/>
    <row r="90" spans="1:23" ht="13.8" hidden="1" x14ac:dyDescent="0.3"/>
    <row r="91" spans="1:23" ht="13.8" hidden="1" x14ac:dyDescent="0.3"/>
    <row r="92" spans="1:23" ht="13.8" hidden="1" x14ac:dyDescent="0.3"/>
    <row r="93" spans="1:23" ht="13.8" hidden="1" x14ac:dyDescent="0.3"/>
    <row r="94" spans="1:23" ht="13.8" hidden="1" x14ac:dyDescent="0.3"/>
    <row r="95" spans="1:23" ht="13.8" hidden="1" x14ac:dyDescent="0.3"/>
    <row r="96" spans="1:23"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3.8" hidden="1" x14ac:dyDescent="0.3"/>
    <row r="183" ht="13.8" hidden="1" x14ac:dyDescent="0.3"/>
    <row r="184" ht="13.8" hidden="1" x14ac:dyDescent="0.3"/>
    <row r="185" ht="13.8" hidden="1" x14ac:dyDescent="0.3"/>
    <row r="186" ht="13.8" hidden="1" x14ac:dyDescent="0.3"/>
    <row r="187" ht="13.8" hidden="1" x14ac:dyDescent="0.3"/>
    <row r="188" ht="13.8" hidden="1" x14ac:dyDescent="0.3"/>
    <row r="189" ht="13.8" hidden="1" x14ac:dyDescent="0.3"/>
    <row r="190" ht="13.8" hidden="1" x14ac:dyDescent="0.3"/>
    <row r="191" ht="13.8" hidden="1" x14ac:dyDescent="0.3"/>
    <row r="192" ht="13.8" hidden="1" x14ac:dyDescent="0.3"/>
    <row r="193" ht="13.8" hidden="1" x14ac:dyDescent="0.3"/>
    <row r="194" ht="13.8" hidden="1" x14ac:dyDescent="0.3"/>
    <row r="195" ht="12.75" hidden="1" customHeight="1" x14ac:dyDescent="0.3"/>
    <row r="196" ht="12.75" hidden="1" customHeight="1" x14ac:dyDescent="0.3"/>
  </sheetData>
  <phoneticPr fontId="10" type="noConversion"/>
  <conditionalFormatting sqref="H18:L18">
    <cfRule type="expression" dxfId="7" priority="7" stopIfTrue="1">
      <formula>H19=1</formula>
    </cfRule>
  </conditionalFormatting>
  <conditionalFormatting sqref="G21:G80">
    <cfRule type="expression" dxfId="6" priority="8" stopIfTrue="1">
      <formula>B21=1</formula>
    </cfRule>
    <cfRule type="expression" dxfId="5" priority="9" stopIfTrue="1">
      <formula>B21=2</formula>
    </cfRule>
    <cfRule type="expression" dxfId="4" priority="10" stopIfTrue="1">
      <formula>B21=3</formula>
    </cfRule>
  </conditionalFormatting>
  <hyperlinks>
    <hyperlink ref="G8" location="HOME!A1" display="HOME"/>
  </hyperlinks>
  <pageMargins left="0.39370078740157483" right="0.39370078740157483" top="0.39370078740157483" bottom="0.39370078740157483" header="0.19685039370078741" footer="0.19685039370078741"/>
  <pageSetup paperSize="9" scale="45" orientation="landscape" r:id="rId1"/>
  <headerFooter alignWithMargins="0">
    <oddHeader>&amp;C[ PROTECTIVE MARKING TO BE CONFIRMED]</oddHeader>
    <oddFooter>&amp;L&amp;D at &amp;T&amp;C&amp;P of &amp;N&amp;R&amp;F  &amp;A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indexed="46"/>
    <pageSetUpPr fitToPage="1"/>
  </sheetPr>
  <dimension ref="A1:AE183"/>
  <sheetViews>
    <sheetView showGridLines="0" zoomScale="75" workbookViewId="0">
      <pane ySplit="10" topLeftCell="A58" activePane="bottomLeft" state="frozen"/>
      <selection pane="bottomLeft" activeCell="K8" sqref="K8"/>
    </sheetView>
  </sheetViews>
  <sheetFormatPr defaultColWidth="0" defaultRowHeight="0" customHeight="1" zeroHeight="1" x14ac:dyDescent="0.3"/>
  <cols>
    <col min="1" max="1" width="8.6640625" hidden="1" customWidth="1"/>
    <col min="2" max="2" width="3.6640625" hidden="1" customWidth="1"/>
    <col min="3" max="6" width="2.6640625" customWidth="1"/>
    <col min="7" max="7" width="7.6640625" customWidth="1"/>
    <col min="8" max="8" width="25.6640625" customWidth="1"/>
    <col min="9" max="9" width="18.6640625" customWidth="1"/>
    <col min="10" max="10" width="60.6640625" customWidth="1"/>
    <col min="11" max="12" width="15.6640625" customWidth="1"/>
    <col min="13" max="13" width="40.6640625" customWidth="1"/>
    <col min="14" max="17" width="15.6640625" customWidth="1"/>
    <col min="18" max="18" width="20.6640625" customWidth="1"/>
    <col min="19" max="19" width="2.6640625" hidden="1" customWidth="1"/>
    <col min="20" max="23" width="12.6640625" hidden="1" customWidth="1"/>
    <col min="24" max="24" width="2.6640625" customWidth="1"/>
    <col min="25" max="27" width="10.6640625" hidden="1" customWidth="1"/>
    <col min="28" max="30" width="2.6640625" customWidth="1"/>
    <col min="31" max="31" width="3.6640625" hidden="1" customWidth="1"/>
  </cols>
  <sheetData>
    <row r="1" spans="1:31" ht="15" hidden="1" customHeight="1" x14ac:dyDescent="0.3">
      <c r="A1" s="9" t="str">
        <f ca="1">IF(VLOOKUP($B$2,Sheet_Table,Sheet_Visibility_ColX,FALSE),"S","H")</f>
        <v>S</v>
      </c>
      <c r="C1" s="21"/>
      <c r="S1" s="9" t="s">
        <v>34</v>
      </c>
      <c r="T1" s="9" t="s">
        <v>34</v>
      </c>
      <c r="U1" s="9" t="s">
        <v>34</v>
      </c>
      <c r="V1" s="9" t="s">
        <v>34</v>
      </c>
      <c r="W1" s="9" t="s">
        <v>34</v>
      </c>
      <c r="X1" s="43"/>
      <c r="Y1" s="9" t="s">
        <v>34</v>
      </c>
      <c r="Z1" s="9" t="s">
        <v>34</v>
      </c>
      <c r="AA1" s="9" t="s">
        <v>34</v>
      </c>
      <c r="AD1" s="21"/>
      <c r="AE1" s="9" t="s">
        <v>34</v>
      </c>
    </row>
    <row r="2" spans="1:31" ht="20.100000000000001" hidden="1" customHeight="1" x14ac:dyDescent="0.3">
      <c r="B2" s="19" t="str">
        <f ca="1">MID(CELL("filename",A1),1+FIND("]",CELL("filename",A1)),50)</f>
        <v>16_SubContracts</v>
      </c>
      <c r="C2" s="21"/>
      <c r="T2" s="13">
        <f>SUM(T48:T67)</f>
        <v>0</v>
      </c>
      <c r="U2" s="13">
        <f>SUM(U48:U67)</f>
        <v>0</v>
      </c>
      <c r="V2" s="13">
        <f>COUNTIF(V48:V67,"&gt;0")</f>
        <v>0</v>
      </c>
      <c r="AD2" s="21"/>
    </row>
    <row r="3" spans="1:31" ht="9.9" customHeight="1" x14ac:dyDescent="0.3">
      <c r="A3" s="21"/>
      <c r="B3" s="22"/>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1" ht="9.9" customHeight="1" thickBot="1" x14ac:dyDescent="0.35">
      <c r="C4" s="21"/>
      <c r="E4" s="7"/>
      <c r="F4" s="7"/>
      <c r="G4" s="7"/>
      <c r="H4" s="7"/>
      <c r="I4" s="7"/>
      <c r="J4" s="7"/>
      <c r="K4" s="7"/>
      <c r="L4" s="7"/>
      <c r="M4" s="7"/>
      <c r="N4" s="7"/>
      <c r="O4" s="7"/>
      <c r="P4" s="7"/>
      <c r="Q4" s="7"/>
      <c r="R4" s="7"/>
      <c r="S4" s="7"/>
      <c r="T4" s="7"/>
      <c r="U4" s="7"/>
      <c r="V4" s="7"/>
      <c r="W4" s="7"/>
      <c r="X4" s="7"/>
      <c r="Y4" s="7"/>
      <c r="Z4" s="7"/>
      <c r="AA4" s="7"/>
      <c r="AB4" s="7"/>
      <c r="AD4" s="21"/>
    </row>
    <row r="5" spans="1:31" ht="9.9" customHeight="1" x14ac:dyDescent="0.3">
      <c r="A5" s="45"/>
      <c r="B5" s="45"/>
      <c r="C5" s="46"/>
      <c r="D5" s="45"/>
      <c r="AC5" s="45"/>
      <c r="AD5" s="46"/>
    </row>
    <row r="6" spans="1:31" ht="30" customHeight="1" x14ac:dyDescent="0.3">
      <c r="C6" s="21"/>
      <c r="E6" s="48" t="str">
        <f>UPPER(Sys_SSPR_Logo)</f>
        <v>SINGLE SOURCE PROCUREMENT FRAMEWORK</v>
      </c>
      <c r="F6" s="42"/>
      <c r="G6" s="43"/>
      <c r="H6" s="43"/>
      <c r="I6" s="43"/>
      <c r="J6" s="43"/>
      <c r="K6" s="43"/>
      <c r="L6" s="43"/>
      <c r="M6" s="43"/>
      <c r="N6" s="43"/>
      <c r="O6" s="43"/>
      <c r="P6" s="43"/>
      <c r="R6" s="104" t="str">
        <f>Sys_ReportingEntityAsTitle</f>
        <v>Contract: {{title}}</v>
      </c>
      <c r="S6" s="43"/>
      <c r="T6" s="43"/>
      <c r="U6" s="43"/>
      <c r="V6" s="43"/>
      <c r="W6" s="43"/>
      <c r="X6" s="43"/>
      <c r="Y6" s="43"/>
      <c r="Z6" s="43"/>
      <c r="AA6" s="43"/>
      <c r="AB6" s="43"/>
      <c r="AD6" s="21"/>
    </row>
    <row r="7" spans="1:31" ht="30" customHeight="1" x14ac:dyDescent="0.3">
      <c r="C7" s="21"/>
      <c r="F7" s="48" t="str">
        <f>View_1_SelectedCaption</f>
        <v>VIEW ALL WORKSHEETS</v>
      </c>
      <c r="G7" s="43"/>
      <c r="H7" s="43"/>
      <c r="I7" s="43"/>
      <c r="J7" s="43"/>
      <c r="K7" s="43"/>
      <c r="L7" s="43"/>
      <c r="M7" s="43"/>
      <c r="N7" s="43"/>
      <c r="O7" s="43"/>
      <c r="P7" s="43"/>
      <c r="S7" s="43"/>
      <c r="T7" s="43"/>
      <c r="U7" s="43"/>
      <c r="V7" s="43"/>
      <c r="W7" s="43"/>
      <c r="X7" s="43"/>
      <c r="Y7" s="43"/>
      <c r="Z7" s="43"/>
      <c r="AA7" s="43"/>
      <c r="AB7" s="43"/>
      <c r="AD7" s="21"/>
    </row>
    <row r="8" spans="1:31" ht="24.9" customHeight="1" x14ac:dyDescent="0.3">
      <c r="C8" s="21"/>
      <c r="G8" s="17" t="s">
        <v>6</v>
      </c>
      <c r="H8" s="17"/>
      <c r="AD8" s="21"/>
    </row>
    <row r="9" spans="1:31" ht="24.9" customHeight="1" x14ac:dyDescent="0.3">
      <c r="C9" s="21"/>
      <c r="G9" s="18" t="str">
        <f ca="1">VLOOKUP($B$2,Sheet_Table,Sheet_Caption_ColX,FALSE)</f>
        <v>16 - Sub Contracts</v>
      </c>
      <c r="H9" s="18"/>
      <c r="AD9" s="21"/>
    </row>
    <row r="10" spans="1:31" ht="9.9" customHeight="1" x14ac:dyDescent="0.3">
      <c r="C10" s="21"/>
      <c r="AD10" s="21"/>
    </row>
    <row r="11" spans="1:31" ht="9.9" customHeight="1" thickBot="1" x14ac:dyDescent="0.35">
      <c r="C11" s="21"/>
      <c r="AD11" s="21"/>
    </row>
    <row r="12" spans="1:31" ht="9.9" hidden="1" customHeight="1" x14ac:dyDescent="0.3">
      <c r="A12" s="9" t="s">
        <v>34</v>
      </c>
      <c r="C12" s="21"/>
      <c r="AD12" s="21"/>
    </row>
    <row r="13" spans="1:31" ht="9.9" hidden="1" customHeight="1" x14ac:dyDescent="0.3">
      <c r="A13" s="9" t="s">
        <v>34</v>
      </c>
      <c r="C13" s="21"/>
      <c r="AD13" s="21"/>
    </row>
    <row r="14" spans="1:31" ht="9.9" hidden="1" customHeight="1" thickBot="1" x14ac:dyDescent="0.35">
      <c r="A14" s="9" t="s">
        <v>34</v>
      </c>
      <c r="C14" s="21"/>
      <c r="AD14" s="21"/>
    </row>
    <row r="15" spans="1:31" ht="24.9" customHeight="1" thickBot="1" x14ac:dyDescent="0.35">
      <c r="C15" s="21"/>
      <c r="F15" s="6" t="s">
        <v>417</v>
      </c>
      <c r="G15" s="6"/>
      <c r="H15" s="6"/>
      <c r="I15" s="6"/>
      <c r="J15" s="6"/>
      <c r="K15" s="6"/>
      <c r="L15" s="6"/>
      <c r="M15" s="6"/>
      <c r="N15" s="6"/>
      <c r="O15" s="6"/>
      <c r="P15" s="6"/>
      <c r="Q15" s="6"/>
      <c r="R15" s="6"/>
      <c r="S15" s="6"/>
      <c r="T15" s="6"/>
      <c r="U15" s="6"/>
      <c r="V15" s="6"/>
      <c r="W15" s="6"/>
      <c r="X15" s="6"/>
      <c r="Y15" s="6"/>
      <c r="Z15" s="6"/>
      <c r="AA15" s="6"/>
      <c r="AD15" s="21"/>
    </row>
    <row r="16" spans="1:31" ht="5.0999999999999996" customHeight="1" x14ac:dyDescent="0.3">
      <c r="C16" s="21"/>
      <c r="AD16" s="21"/>
    </row>
    <row r="17" spans="1:30" ht="39.9" customHeight="1" x14ac:dyDescent="0.3">
      <c r="C17" s="21"/>
      <c r="H17" s="81" t="s">
        <v>321</v>
      </c>
      <c r="I17" s="318" t="s">
        <v>418</v>
      </c>
      <c r="J17" s="318"/>
      <c r="K17" s="318"/>
      <c r="L17" s="318"/>
      <c r="M17" s="318"/>
      <c r="N17" s="318"/>
      <c r="O17" s="318"/>
      <c r="P17" s="318"/>
      <c r="Q17" s="318"/>
      <c r="R17" s="318"/>
      <c r="AD17" s="21"/>
    </row>
    <row r="18" spans="1:30" ht="60" customHeight="1" x14ac:dyDescent="0.3">
      <c r="C18" s="21"/>
      <c r="H18" s="339"/>
      <c r="I18" s="382"/>
      <c r="J18" s="382"/>
      <c r="K18" s="382"/>
      <c r="L18" s="382"/>
      <c r="M18" s="382"/>
      <c r="N18" s="382"/>
      <c r="O18" s="382"/>
      <c r="P18" s="382"/>
      <c r="Q18" s="382"/>
      <c r="R18" s="382"/>
      <c r="AD18" s="21"/>
    </row>
    <row r="19" spans="1:30" ht="15" customHeight="1" thickBot="1" x14ac:dyDescent="0.35">
      <c r="C19" s="21"/>
      <c r="AD19" s="21"/>
    </row>
    <row r="20" spans="1:30" ht="24.9" customHeight="1" thickBot="1" x14ac:dyDescent="0.35">
      <c r="C20" s="21"/>
      <c r="F20" s="6" t="s">
        <v>419</v>
      </c>
      <c r="G20" s="6"/>
      <c r="H20" s="6"/>
      <c r="I20" s="6"/>
      <c r="J20" s="6"/>
      <c r="K20" s="6"/>
      <c r="L20" s="6"/>
      <c r="M20" s="6"/>
      <c r="N20" s="6"/>
      <c r="O20" s="6"/>
      <c r="P20" s="6"/>
      <c r="Q20" s="6"/>
      <c r="R20" s="6"/>
      <c r="S20" s="6"/>
      <c r="T20" s="6"/>
      <c r="U20" s="6"/>
      <c r="V20" s="6"/>
      <c r="W20" s="6"/>
      <c r="X20" s="6"/>
      <c r="Y20" s="6"/>
      <c r="Z20" s="6"/>
      <c r="AA20" s="6"/>
      <c r="AD20" s="21"/>
    </row>
    <row r="21" spans="1:30" ht="5.0999999999999996" customHeight="1" x14ac:dyDescent="0.3">
      <c r="C21" s="21"/>
      <c r="AD21" s="21"/>
    </row>
    <row r="22" spans="1:30" ht="30" customHeight="1" x14ac:dyDescent="0.3">
      <c r="C22" s="21"/>
      <c r="G22" s="3" t="s">
        <v>11</v>
      </c>
      <c r="H22" s="3" t="s">
        <v>322</v>
      </c>
      <c r="I22" s="3" t="s">
        <v>421</v>
      </c>
      <c r="J22" s="15" t="s">
        <v>420</v>
      </c>
      <c r="K22" s="3" t="s">
        <v>429</v>
      </c>
      <c r="L22" s="3" t="s">
        <v>323</v>
      </c>
      <c r="M22" s="3" t="s">
        <v>327</v>
      </c>
      <c r="N22" s="3" t="s">
        <v>324</v>
      </c>
      <c r="O22" s="3" t="s">
        <v>325</v>
      </c>
      <c r="P22" s="3" t="s">
        <v>326</v>
      </c>
      <c r="Q22" s="3" t="s">
        <v>422</v>
      </c>
      <c r="R22" s="3" t="s">
        <v>335</v>
      </c>
      <c r="T22" s="3" t="s">
        <v>23</v>
      </c>
      <c r="U22" s="3" t="s">
        <v>24</v>
      </c>
      <c r="V22" s="3" t="s">
        <v>32</v>
      </c>
      <c r="W22" s="3" t="s">
        <v>160</v>
      </c>
      <c r="Y22" s="3" t="s">
        <v>333</v>
      </c>
      <c r="Z22" s="3" t="s">
        <v>334</v>
      </c>
      <c r="AA22" s="3" t="s">
        <v>27</v>
      </c>
      <c r="AD22" s="21"/>
    </row>
    <row r="23" spans="1:30" ht="5.0999999999999996" customHeight="1" x14ac:dyDescent="0.3">
      <c r="C23" s="21"/>
      <c r="AD23" s="21"/>
    </row>
    <row r="24" spans="1:30" ht="31.5" customHeight="1" x14ac:dyDescent="0.3">
      <c r="C24" s="21"/>
      <c r="H24" s="344" t="str">
        <f>"Please include details of any actual or intended subcontracts which the primary contractor has entered into, or intends to enter into, and has a value not less than £1m (or if more than 20 expected, each of the 20 with the highest value."</f>
        <v>Please include details of any actual or intended subcontracts which the primary contractor has entered into, or intends to enter into, and has a value not less than £1m (or if more than 20 expected, each of the 20 with the highest value.</v>
      </c>
      <c r="I24" s="345"/>
      <c r="J24" s="345"/>
      <c r="K24" s="345"/>
      <c r="L24" s="345"/>
      <c r="M24" s="346"/>
      <c r="N24" s="59" t="s">
        <v>336</v>
      </c>
      <c r="O24" s="59" t="s">
        <v>337</v>
      </c>
      <c r="P24" s="59"/>
      <c r="Q24" s="59" t="s">
        <v>338</v>
      </c>
      <c r="R24" s="59"/>
      <c r="AD24" s="21"/>
    </row>
    <row r="25" spans="1:30" ht="20.100000000000001" customHeight="1" x14ac:dyDescent="0.3">
      <c r="C25" s="21"/>
      <c r="H25" s="27" t="s">
        <v>29</v>
      </c>
      <c r="I25" s="27" t="s">
        <v>328</v>
      </c>
      <c r="J25" s="27" t="s">
        <v>29</v>
      </c>
      <c r="K25" s="27" t="s">
        <v>329</v>
      </c>
      <c r="L25" s="27" t="s">
        <v>329</v>
      </c>
      <c r="M25" s="27" t="s">
        <v>29</v>
      </c>
      <c r="N25" s="27" t="s">
        <v>330</v>
      </c>
      <c r="O25" s="27" t="s">
        <v>330</v>
      </c>
      <c r="P25" s="27" t="s">
        <v>331</v>
      </c>
      <c r="Q25" s="27" t="s">
        <v>332</v>
      </c>
      <c r="R25" s="27" t="s">
        <v>331</v>
      </c>
      <c r="AD25" s="21"/>
    </row>
    <row r="26" spans="1:30" ht="20.100000000000001" hidden="1" customHeight="1" x14ac:dyDescent="0.3">
      <c r="A26" s="9" t="s">
        <v>34</v>
      </c>
      <c r="C26" s="21"/>
      <c r="H26" s="12">
        <v>1</v>
      </c>
      <c r="I26" s="12">
        <v>1</v>
      </c>
      <c r="J26" s="12"/>
      <c r="K26" s="12">
        <v>1</v>
      </c>
      <c r="L26" s="12">
        <v>1</v>
      </c>
      <c r="M26" s="12">
        <v>1</v>
      </c>
      <c r="N26" s="12">
        <v>1</v>
      </c>
      <c r="O26" s="12">
        <v>1</v>
      </c>
      <c r="P26" s="12">
        <v>1</v>
      </c>
      <c r="Q26" s="12">
        <v>1</v>
      </c>
      <c r="R26" s="12">
        <v>1</v>
      </c>
      <c r="T26" s="13">
        <f>SUM(H26:R26)</f>
        <v>10</v>
      </c>
      <c r="AD26" s="21"/>
    </row>
    <row r="27" spans="1:30" ht="5.0999999999999996" customHeight="1" x14ac:dyDescent="0.3">
      <c r="C27" s="21"/>
      <c r="AD27" s="21"/>
    </row>
    <row r="28" spans="1:30" ht="37.5" customHeight="1" x14ac:dyDescent="0.3">
      <c r="B28" s="13">
        <f>IF(ISERROR(W28),3,MIN(3,W28))</f>
        <v>0</v>
      </c>
      <c r="C28" s="21"/>
      <c r="G28" s="28">
        <v>1</v>
      </c>
      <c r="H28" s="5"/>
      <c r="I28" s="5"/>
      <c r="J28" s="5"/>
      <c r="K28" s="5"/>
      <c r="L28" s="5"/>
      <c r="M28" s="5"/>
      <c r="N28" s="55"/>
      <c r="O28" s="55"/>
      <c r="P28" s="5"/>
      <c r="Q28" s="68"/>
      <c r="R28" s="5"/>
      <c r="T28" s="13">
        <f t="shared" ref="T28:T47" si="0">(COUNTA(H28:R28)&gt;0)*1</f>
        <v>0</v>
      </c>
      <c r="U28" s="13">
        <f t="array" ref="U28">(SUM($H$26:$R$26*(H28:R28&lt;&gt;""))=$T$26)*1</f>
        <v>0</v>
      </c>
      <c r="V28" s="13">
        <f t="shared" ref="V28:V47" si="1">10*MAX(Y28:AA28)</f>
        <v>0</v>
      </c>
      <c r="W28" s="13">
        <f>SUM(T28:V28)</f>
        <v>0</v>
      </c>
      <c r="Y28" s="13">
        <f t="shared" ref="Y28:Y47" si="2">IF(N28&lt;&gt;"",IF(ISNUMBER(N28),IF(N28&gt;=Sys_SSPR_commenceDate,0,1),1),0)</f>
        <v>0</v>
      </c>
      <c r="Z28" s="13">
        <f t="shared" ref="Z28:Z47" si="3">IF(O28&lt;&gt;"",IF(ISNUMBER(O28),IF(O28&gt;=Sys_SSPR_commenceDate,IF(O28&gt;N28,0,1),1),1),0)</f>
        <v>0</v>
      </c>
      <c r="AA28" s="13">
        <f>IF(Q28&lt;&gt;"",IF(ISNUMBER(Q28),IF(Q28&gt;0,0,1),1),0)</f>
        <v>0</v>
      </c>
      <c r="AD28" s="21"/>
    </row>
    <row r="29" spans="1:30" ht="37.5" customHeight="1" x14ac:dyDescent="0.3">
      <c r="B29" s="13">
        <f t="shared" ref="B29:B47" si="4">IF(ISERROR(W29),3,MIN(3,W29))</f>
        <v>0</v>
      </c>
      <c r="C29" s="21"/>
      <c r="G29" s="28">
        <v>2</v>
      </c>
      <c r="H29" s="5"/>
      <c r="I29" s="5"/>
      <c r="J29" s="5"/>
      <c r="K29" s="5"/>
      <c r="L29" s="5"/>
      <c r="M29" s="5"/>
      <c r="N29" s="55"/>
      <c r="O29" s="55"/>
      <c r="P29" s="5"/>
      <c r="Q29" s="68"/>
      <c r="R29" s="5"/>
      <c r="T29" s="13">
        <f t="shared" si="0"/>
        <v>0</v>
      </c>
      <c r="U29" s="13">
        <f t="array" ref="U29">(SUM($H$26:$R$26*(H29:R29&lt;&gt;""))=$T$26)*1</f>
        <v>0</v>
      </c>
      <c r="V29" s="13">
        <f t="shared" si="1"/>
        <v>0</v>
      </c>
      <c r="W29" s="13">
        <f t="shared" ref="W29:W47" si="5">SUM(T29:V29)</f>
        <v>0</v>
      </c>
      <c r="Y29" s="13">
        <f t="shared" si="2"/>
        <v>0</v>
      </c>
      <c r="Z29" s="13">
        <f t="shared" si="3"/>
        <v>0</v>
      </c>
      <c r="AA29" s="13">
        <f t="shared" ref="AA29:AA47" si="6">IF(Q29&lt;&gt;"",IF(ISNUMBER(Q29),IF(Q29&gt;0,0,1),1),0)</f>
        <v>0</v>
      </c>
      <c r="AD29" s="21"/>
    </row>
    <row r="30" spans="1:30" ht="37.5" customHeight="1" x14ac:dyDescent="0.3">
      <c r="B30" s="13">
        <f t="shared" si="4"/>
        <v>0</v>
      </c>
      <c r="C30" s="21"/>
      <c r="G30" s="28">
        <v>3</v>
      </c>
      <c r="H30" s="5"/>
      <c r="I30" s="5"/>
      <c r="J30" s="5"/>
      <c r="K30" s="5"/>
      <c r="L30" s="5"/>
      <c r="M30" s="5"/>
      <c r="N30" s="55"/>
      <c r="O30" s="55"/>
      <c r="P30" s="5"/>
      <c r="Q30" s="68"/>
      <c r="R30" s="5"/>
      <c r="T30" s="13">
        <f t="shared" si="0"/>
        <v>0</v>
      </c>
      <c r="U30" s="13">
        <f t="array" ref="U30">(SUM($H$26:$R$26*(H30:R30&lt;&gt;""))=$T$26)*1</f>
        <v>0</v>
      </c>
      <c r="V30" s="13">
        <f t="shared" si="1"/>
        <v>0</v>
      </c>
      <c r="W30" s="13">
        <f t="shared" si="5"/>
        <v>0</v>
      </c>
      <c r="Y30" s="13">
        <f t="shared" si="2"/>
        <v>0</v>
      </c>
      <c r="Z30" s="13">
        <f t="shared" si="3"/>
        <v>0</v>
      </c>
      <c r="AA30" s="13">
        <f t="shared" si="6"/>
        <v>0</v>
      </c>
      <c r="AD30" s="21"/>
    </row>
    <row r="31" spans="1:30" ht="37.5" customHeight="1" x14ac:dyDescent="0.3">
      <c r="B31" s="13">
        <f t="shared" si="4"/>
        <v>0</v>
      </c>
      <c r="C31" s="21"/>
      <c r="G31" s="28">
        <v>4</v>
      </c>
      <c r="H31" s="5"/>
      <c r="I31" s="5"/>
      <c r="J31" s="5"/>
      <c r="K31" s="5"/>
      <c r="L31" s="5"/>
      <c r="M31" s="5"/>
      <c r="N31" s="55"/>
      <c r="O31" s="55"/>
      <c r="P31" s="5"/>
      <c r="Q31" s="68"/>
      <c r="R31" s="5"/>
      <c r="T31" s="13">
        <f t="shared" si="0"/>
        <v>0</v>
      </c>
      <c r="U31" s="13">
        <f t="array" ref="U31">(SUM($H$26:$R$26*(H31:R31&lt;&gt;""))=$T$26)*1</f>
        <v>0</v>
      </c>
      <c r="V31" s="13">
        <f t="shared" si="1"/>
        <v>0</v>
      </c>
      <c r="W31" s="13">
        <f t="shared" si="5"/>
        <v>0</v>
      </c>
      <c r="Y31" s="13">
        <f t="shared" si="2"/>
        <v>0</v>
      </c>
      <c r="Z31" s="13">
        <f t="shared" si="3"/>
        <v>0</v>
      </c>
      <c r="AA31" s="13">
        <f t="shared" si="6"/>
        <v>0</v>
      </c>
      <c r="AD31" s="21"/>
    </row>
    <row r="32" spans="1:30" ht="37.5" customHeight="1" x14ac:dyDescent="0.3">
      <c r="B32" s="13">
        <f t="shared" si="4"/>
        <v>0</v>
      </c>
      <c r="C32" s="21"/>
      <c r="G32" s="28">
        <v>5</v>
      </c>
      <c r="H32" s="5"/>
      <c r="I32" s="5"/>
      <c r="J32" s="5"/>
      <c r="K32" s="5"/>
      <c r="L32" s="5"/>
      <c r="M32" s="5"/>
      <c r="N32" s="55"/>
      <c r="O32" s="55"/>
      <c r="P32" s="5"/>
      <c r="Q32" s="68"/>
      <c r="R32" s="5"/>
      <c r="T32" s="13">
        <f t="shared" si="0"/>
        <v>0</v>
      </c>
      <c r="U32" s="13">
        <f t="array" ref="U32">(SUM($H$26:$R$26*(H32:R32&lt;&gt;""))=$T$26)*1</f>
        <v>0</v>
      </c>
      <c r="V32" s="13">
        <f t="shared" si="1"/>
        <v>0</v>
      </c>
      <c r="W32" s="13">
        <f t="shared" si="5"/>
        <v>0</v>
      </c>
      <c r="Y32" s="13">
        <f t="shared" si="2"/>
        <v>0</v>
      </c>
      <c r="Z32" s="13">
        <f t="shared" si="3"/>
        <v>0</v>
      </c>
      <c r="AA32" s="13">
        <f t="shared" si="6"/>
        <v>0</v>
      </c>
      <c r="AD32" s="21"/>
    </row>
    <row r="33" spans="2:30" ht="37.5" customHeight="1" x14ac:dyDescent="0.3">
      <c r="B33" s="13">
        <f t="shared" si="4"/>
        <v>0</v>
      </c>
      <c r="C33" s="21"/>
      <c r="G33" s="28">
        <v>6</v>
      </c>
      <c r="H33" s="5"/>
      <c r="I33" s="5"/>
      <c r="J33" s="5"/>
      <c r="K33" s="5"/>
      <c r="L33" s="5"/>
      <c r="M33" s="5"/>
      <c r="N33" s="55"/>
      <c r="O33" s="55"/>
      <c r="P33" s="5"/>
      <c r="Q33" s="68"/>
      <c r="R33" s="5"/>
      <c r="T33" s="13">
        <f t="shared" si="0"/>
        <v>0</v>
      </c>
      <c r="U33" s="13">
        <f t="array" ref="U33">(SUM($H$26:$R$26*(H33:R33&lt;&gt;""))=$T$26)*1</f>
        <v>0</v>
      </c>
      <c r="V33" s="13">
        <f t="shared" si="1"/>
        <v>0</v>
      </c>
      <c r="W33" s="13">
        <f t="shared" si="5"/>
        <v>0</v>
      </c>
      <c r="Y33" s="13">
        <f t="shared" si="2"/>
        <v>0</v>
      </c>
      <c r="Z33" s="13">
        <f t="shared" si="3"/>
        <v>0</v>
      </c>
      <c r="AA33" s="13">
        <f t="shared" si="6"/>
        <v>0</v>
      </c>
      <c r="AD33" s="21"/>
    </row>
    <row r="34" spans="2:30" ht="37.5" customHeight="1" x14ac:dyDescent="0.3">
      <c r="B34" s="13">
        <f t="shared" si="4"/>
        <v>0</v>
      </c>
      <c r="C34" s="21"/>
      <c r="G34" s="28">
        <v>7</v>
      </c>
      <c r="H34" s="5"/>
      <c r="I34" s="5"/>
      <c r="J34" s="5"/>
      <c r="K34" s="5"/>
      <c r="L34" s="5"/>
      <c r="M34" s="5"/>
      <c r="N34" s="55"/>
      <c r="O34" s="55"/>
      <c r="P34" s="5"/>
      <c r="Q34" s="68"/>
      <c r="R34" s="5"/>
      <c r="T34" s="13">
        <f t="shared" si="0"/>
        <v>0</v>
      </c>
      <c r="U34" s="13">
        <f t="array" ref="U34">(SUM($H$26:$R$26*(H34:R34&lt;&gt;""))=$T$26)*1</f>
        <v>0</v>
      </c>
      <c r="V34" s="13">
        <f t="shared" si="1"/>
        <v>0</v>
      </c>
      <c r="W34" s="13">
        <f t="shared" si="5"/>
        <v>0</v>
      </c>
      <c r="Y34" s="13">
        <f t="shared" si="2"/>
        <v>0</v>
      </c>
      <c r="Z34" s="13">
        <f t="shared" si="3"/>
        <v>0</v>
      </c>
      <c r="AA34" s="13">
        <f t="shared" si="6"/>
        <v>0</v>
      </c>
      <c r="AD34" s="21"/>
    </row>
    <row r="35" spans="2:30" ht="37.5" customHeight="1" x14ac:dyDescent="0.3">
      <c r="B35" s="13">
        <f t="shared" si="4"/>
        <v>0</v>
      </c>
      <c r="C35" s="21"/>
      <c r="G35" s="28">
        <v>8</v>
      </c>
      <c r="H35" s="5"/>
      <c r="I35" s="5"/>
      <c r="J35" s="5"/>
      <c r="K35" s="5"/>
      <c r="L35" s="5"/>
      <c r="M35" s="5"/>
      <c r="N35" s="55"/>
      <c r="O35" s="55"/>
      <c r="P35" s="5"/>
      <c r="Q35" s="68"/>
      <c r="R35" s="5"/>
      <c r="T35" s="13">
        <f t="shared" si="0"/>
        <v>0</v>
      </c>
      <c r="U35" s="13">
        <f t="array" ref="U35">(SUM($H$26:$R$26*(H35:R35&lt;&gt;""))=$T$26)*1</f>
        <v>0</v>
      </c>
      <c r="V35" s="13">
        <f t="shared" si="1"/>
        <v>0</v>
      </c>
      <c r="W35" s="13">
        <f t="shared" si="5"/>
        <v>0</v>
      </c>
      <c r="Y35" s="13">
        <f t="shared" si="2"/>
        <v>0</v>
      </c>
      <c r="Z35" s="13">
        <f t="shared" si="3"/>
        <v>0</v>
      </c>
      <c r="AA35" s="13">
        <f t="shared" si="6"/>
        <v>0</v>
      </c>
      <c r="AD35" s="21"/>
    </row>
    <row r="36" spans="2:30" ht="37.5" customHeight="1" x14ac:dyDescent="0.3">
      <c r="B36" s="13">
        <f t="shared" si="4"/>
        <v>0</v>
      </c>
      <c r="C36" s="21"/>
      <c r="G36" s="28">
        <v>9</v>
      </c>
      <c r="H36" s="5"/>
      <c r="I36" s="5"/>
      <c r="J36" s="5"/>
      <c r="K36" s="5"/>
      <c r="L36" s="5"/>
      <c r="M36" s="5"/>
      <c r="N36" s="55"/>
      <c r="O36" s="55"/>
      <c r="P36" s="5"/>
      <c r="Q36" s="68"/>
      <c r="R36" s="5"/>
      <c r="T36" s="13">
        <f t="shared" si="0"/>
        <v>0</v>
      </c>
      <c r="U36" s="13">
        <f t="array" ref="U36">(SUM($H$26:$R$26*(H36:R36&lt;&gt;""))=$T$26)*1</f>
        <v>0</v>
      </c>
      <c r="V36" s="13">
        <f t="shared" si="1"/>
        <v>0</v>
      </c>
      <c r="W36" s="13">
        <f t="shared" si="5"/>
        <v>0</v>
      </c>
      <c r="Y36" s="13">
        <f t="shared" si="2"/>
        <v>0</v>
      </c>
      <c r="Z36" s="13">
        <f t="shared" si="3"/>
        <v>0</v>
      </c>
      <c r="AA36" s="13">
        <f t="shared" si="6"/>
        <v>0</v>
      </c>
      <c r="AD36" s="21"/>
    </row>
    <row r="37" spans="2:30" ht="37.5" customHeight="1" x14ac:dyDescent="0.3">
      <c r="B37" s="13">
        <f t="shared" si="4"/>
        <v>0</v>
      </c>
      <c r="C37" s="21"/>
      <c r="G37" s="28">
        <v>10</v>
      </c>
      <c r="H37" s="5"/>
      <c r="I37" s="5"/>
      <c r="J37" s="5"/>
      <c r="K37" s="5"/>
      <c r="L37" s="5"/>
      <c r="M37" s="5"/>
      <c r="N37" s="55"/>
      <c r="O37" s="55"/>
      <c r="P37" s="5"/>
      <c r="Q37" s="68"/>
      <c r="R37" s="5"/>
      <c r="T37" s="13">
        <f t="shared" si="0"/>
        <v>0</v>
      </c>
      <c r="U37" s="13">
        <f t="array" ref="U37">(SUM($H$26:$R$26*(H37:R37&lt;&gt;""))=$T$26)*1</f>
        <v>0</v>
      </c>
      <c r="V37" s="13">
        <f t="shared" si="1"/>
        <v>0</v>
      </c>
      <c r="W37" s="13">
        <f t="shared" si="5"/>
        <v>0</v>
      </c>
      <c r="Y37" s="13">
        <f t="shared" si="2"/>
        <v>0</v>
      </c>
      <c r="Z37" s="13">
        <f t="shared" si="3"/>
        <v>0</v>
      </c>
      <c r="AA37" s="13">
        <f t="shared" si="6"/>
        <v>0</v>
      </c>
      <c r="AD37" s="21"/>
    </row>
    <row r="38" spans="2:30" ht="37.5" customHeight="1" x14ac:dyDescent="0.3">
      <c r="B38" s="13">
        <f t="shared" si="4"/>
        <v>0</v>
      </c>
      <c r="C38" s="21"/>
      <c r="G38" s="28">
        <v>11</v>
      </c>
      <c r="H38" s="5"/>
      <c r="I38" s="5"/>
      <c r="J38" s="5"/>
      <c r="K38" s="5"/>
      <c r="L38" s="5"/>
      <c r="M38" s="5"/>
      <c r="N38" s="55"/>
      <c r="O38" s="55"/>
      <c r="P38" s="5"/>
      <c r="Q38" s="68"/>
      <c r="R38" s="5"/>
      <c r="T38" s="13">
        <f t="shared" si="0"/>
        <v>0</v>
      </c>
      <c r="U38" s="13">
        <f t="array" ref="U38">(SUM($H$26:$R$26*(H38:R38&lt;&gt;""))=$T$26)*1</f>
        <v>0</v>
      </c>
      <c r="V38" s="13">
        <f t="shared" si="1"/>
        <v>0</v>
      </c>
      <c r="W38" s="13">
        <f t="shared" si="5"/>
        <v>0</v>
      </c>
      <c r="Y38" s="13">
        <f t="shared" si="2"/>
        <v>0</v>
      </c>
      <c r="Z38" s="13">
        <f t="shared" si="3"/>
        <v>0</v>
      </c>
      <c r="AA38" s="13">
        <f t="shared" si="6"/>
        <v>0</v>
      </c>
      <c r="AD38" s="21"/>
    </row>
    <row r="39" spans="2:30" ht="37.5" customHeight="1" x14ac:dyDescent="0.3">
      <c r="B39" s="13">
        <f t="shared" si="4"/>
        <v>0</v>
      </c>
      <c r="C39" s="21"/>
      <c r="G39" s="28">
        <v>12</v>
      </c>
      <c r="H39" s="5"/>
      <c r="I39" s="5"/>
      <c r="J39" s="5"/>
      <c r="K39" s="5"/>
      <c r="L39" s="5"/>
      <c r="M39" s="5"/>
      <c r="N39" s="55"/>
      <c r="O39" s="55"/>
      <c r="P39" s="5"/>
      <c r="Q39" s="68"/>
      <c r="R39" s="5"/>
      <c r="T39" s="13">
        <f t="shared" si="0"/>
        <v>0</v>
      </c>
      <c r="U39" s="13">
        <f t="array" ref="U39">(SUM($H$26:$R$26*(H39:R39&lt;&gt;""))=$T$26)*1</f>
        <v>0</v>
      </c>
      <c r="V39" s="13">
        <f t="shared" si="1"/>
        <v>0</v>
      </c>
      <c r="W39" s="13">
        <f t="shared" si="5"/>
        <v>0</v>
      </c>
      <c r="Y39" s="13">
        <f t="shared" si="2"/>
        <v>0</v>
      </c>
      <c r="Z39" s="13">
        <f t="shared" si="3"/>
        <v>0</v>
      </c>
      <c r="AA39" s="13">
        <f t="shared" si="6"/>
        <v>0</v>
      </c>
      <c r="AD39" s="21"/>
    </row>
    <row r="40" spans="2:30" ht="37.5" customHeight="1" x14ac:dyDescent="0.3">
      <c r="B40" s="13">
        <f t="shared" si="4"/>
        <v>0</v>
      </c>
      <c r="C40" s="21"/>
      <c r="G40" s="28">
        <v>13</v>
      </c>
      <c r="H40" s="5"/>
      <c r="I40" s="5"/>
      <c r="J40" s="5"/>
      <c r="K40" s="5"/>
      <c r="L40" s="5"/>
      <c r="M40" s="5"/>
      <c r="N40" s="55"/>
      <c r="O40" s="55"/>
      <c r="P40" s="5"/>
      <c r="Q40" s="68"/>
      <c r="R40" s="5"/>
      <c r="T40" s="13">
        <f t="shared" si="0"/>
        <v>0</v>
      </c>
      <c r="U40" s="13">
        <f t="array" ref="U40">(SUM($H$26:$R$26*(H40:R40&lt;&gt;""))=$T$26)*1</f>
        <v>0</v>
      </c>
      <c r="V40" s="13">
        <f t="shared" si="1"/>
        <v>0</v>
      </c>
      <c r="W40" s="13">
        <f t="shared" si="5"/>
        <v>0</v>
      </c>
      <c r="Y40" s="13">
        <f t="shared" si="2"/>
        <v>0</v>
      </c>
      <c r="Z40" s="13">
        <f t="shared" si="3"/>
        <v>0</v>
      </c>
      <c r="AA40" s="13">
        <f t="shared" si="6"/>
        <v>0</v>
      </c>
      <c r="AD40" s="21"/>
    </row>
    <row r="41" spans="2:30" ht="37.5" customHeight="1" x14ac:dyDescent="0.3">
      <c r="B41" s="13">
        <f t="shared" si="4"/>
        <v>0</v>
      </c>
      <c r="C41" s="21"/>
      <c r="G41" s="28">
        <v>14</v>
      </c>
      <c r="H41" s="5"/>
      <c r="I41" s="5"/>
      <c r="J41" s="5"/>
      <c r="K41" s="5"/>
      <c r="L41" s="5"/>
      <c r="M41" s="5"/>
      <c r="N41" s="55"/>
      <c r="O41" s="55"/>
      <c r="P41" s="5"/>
      <c r="Q41" s="68"/>
      <c r="R41" s="5"/>
      <c r="T41" s="13">
        <f t="shared" si="0"/>
        <v>0</v>
      </c>
      <c r="U41" s="13">
        <f t="array" ref="U41">(SUM($H$26:$R$26*(H41:R41&lt;&gt;""))=$T$26)*1</f>
        <v>0</v>
      </c>
      <c r="V41" s="13">
        <f t="shared" si="1"/>
        <v>0</v>
      </c>
      <c r="W41" s="13">
        <f t="shared" si="5"/>
        <v>0</v>
      </c>
      <c r="Y41" s="13">
        <f t="shared" si="2"/>
        <v>0</v>
      </c>
      <c r="Z41" s="13">
        <f t="shared" si="3"/>
        <v>0</v>
      </c>
      <c r="AA41" s="13">
        <f t="shared" si="6"/>
        <v>0</v>
      </c>
      <c r="AD41" s="21"/>
    </row>
    <row r="42" spans="2:30" ht="37.5" customHeight="1" x14ac:dyDescent="0.3">
      <c r="B42" s="13">
        <f t="shared" si="4"/>
        <v>0</v>
      </c>
      <c r="C42" s="21"/>
      <c r="G42" s="28">
        <v>15</v>
      </c>
      <c r="H42" s="5"/>
      <c r="I42" s="5"/>
      <c r="J42" s="5"/>
      <c r="K42" s="5"/>
      <c r="L42" s="5"/>
      <c r="M42" s="5"/>
      <c r="N42" s="55"/>
      <c r="O42" s="55"/>
      <c r="P42" s="5"/>
      <c r="Q42" s="68"/>
      <c r="R42" s="5"/>
      <c r="T42" s="13">
        <f t="shared" si="0"/>
        <v>0</v>
      </c>
      <c r="U42" s="13">
        <f t="array" ref="U42">(SUM($H$26:$R$26*(H42:R42&lt;&gt;""))=$T$26)*1</f>
        <v>0</v>
      </c>
      <c r="V42" s="13">
        <f t="shared" si="1"/>
        <v>0</v>
      </c>
      <c r="W42" s="13">
        <f t="shared" si="5"/>
        <v>0</v>
      </c>
      <c r="Y42" s="13">
        <f t="shared" si="2"/>
        <v>0</v>
      </c>
      <c r="Z42" s="13">
        <f t="shared" si="3"/>
        <v>0</v>
      </c>
      <c r="AA42" s="13">
        <f t="shared" si="6"/>
        <v>0</v>
      </c>
      <c r="AD42" s="21"/>
    </row>
    <row r="43" spans="2:30" ht="37.5" customHeight="1" x14ac:dyDescent="0.3">
      <c r="B43" s="13">
        <f t="shared" si="4"/>
        <v>0</v>
      </c>
      <c r="C43" s="21"/>
      <c r="G43" s="28">
        <v>16</v>
      </c>
      <c r="H43" s="5"/>
      <c r="I43" s="5"/>
      <c r="J43" s="5"/>
      <c r="K43" s="5"/>
      <c r="L43" s="5"/>
      <c r="M43" s="5"/>
      <c r="N43" s="55"/>
      <c r="O43" s="55"/>
      <c r="P43" s="5"/>
      <c r="Q43" s="68"/>
      <c r="R43" s="5"/>
      <c r="T43" s="13">
        <f t="shared" si="0"/>
        <v>0</v>
      </c>
      <c r="U43" s="13">
        <f t="array" ref="U43">(SUM($H$26:$R$26*(H43:R43&lt;&gt;""))=$T$26)*1</f>
        <v>0</v>
      </c>
      <c r="V43" s="13">
        <f t="shared" si="1"/>
        <v>0</v>
      </c>
      <c r="W43" s="13">
        <f t="shared" si="5"/>
        <v>0</v>
      </c>
      <c r="Y43" s="13">
        <f t="shared" si="2"/>
        <v>0</v>
      </c>
      <c r="Z43" s="13">
        <f t="shared" si="3"/>
        <v>0</v>
      </c>
      <c r="AA43" s="13">
        <f t="shared" si="6"/>
        <v>0</v>
      </c>
      <c r="AD43" s="21"/>
    </row>
    <row r="44" spans="2:30" ht="37.5" customHeight="1" x14ac:dyDescent="0.3">
      <c r="B44" s="13">
        <f t="shared" si="4"/>
        <v>0</v>
      </c>
      <c r="C44" s="21"/>
      <c r="G44" s="28">
        <v>17</v>
      </c>
      <c r="H44" s="5"/>
      <c r="I44" s="5"/>
      <c r="J44" s="5"/>
      <c r="K44" s="5"/>
      <c r="L44" s="5"/>
      <c r="M44" s="5"/>
      <c r="N44" s="55"/>
      <c r="O44" s="55"/>
      <c r="P44" s="5"/>
      <c r="Q44" s="68"/>
      <c r="R44" s="5"/>
      <c r="T44" s="13">
        <f t="shared" si="0"/>
        <v>0</v>
      </c>
      <c r="U44" s="13">
        <f t="array" ref="U44">(SUM($H$26:$R$26*(H44:R44&lt;&gt;""))=$T$26)*1</f>
        <v>0</v>
      </c>
      <c r="V44" s="13">
        <f t="shared" si="1"/>
        <v>0</v>
      </c>
      <c r="W44" s="13">
        <f t="shared" si="5"/>
        <v>0</v>
      </c>
      <c r="Y44" s="13">
        <f t="shared" si="2"/>
        <v>0</v>
      </c>
      <c r="Z44" s="13">
        <f t="shared" si="3"/>
        <v>0</v>
      </c>
      <c r="AA44" s="13">
        <f t="shared" si="6"/>
        <v>0</v>
      </c>
      <c r="AD44" s="21"/>
    </row>
    <row r="45" spans="2:30" ht="37.5" customHeight="1" x14ac:dyDescent="0.3">
      <c r="B45" s="13">
        <f t="shared" si="4"/>
        <v>0</v>
      </c>
      <c r="C45" s="21"/>
      <c r="G45" s="28">
        <v>18</v>
      </c>
      <c r="H45" s="5"/>
      <c r="I45" s="5"/>
      <c r="J45" s="5"/>
      <c r="K45" s="5"/>
      <c r="L45" s="5"/>
      <c r="M45" s="5"/>
      <c r="N45" s="55"/>
      <c r="O45" s="55"/>
      <c r="P45" s="5"/>
      <c r="Q45" s="68"/>
      <c r="R45" s="5"/>
      <c r="T45" s="13">
        <f t="shared" si="0"/>
        <v>0</v>
      </c>
      <c r="U45" s="13">
        <f t="array" ref="U45">(SUM($H$26:$R$26*(H45:R45&lt;&gt;""))=$T$26)*1</f>
        <v>0</v>
      </c>
      <c r="V45" s="13">
        <f t="shared" si="1"/>
        <v>0</v>
      </c>
      <c r="W45" s="13">
        <f t="shared" si="5"/>
        <v>0</v>
      </c>
      <c r="Y45" s="13">
        <f t="shared" si="2"/>
        <v>0</v>
      </c>
      <c r="Z45" s="13">
        <f t="shared" si="3"/>
        <v>0</v>
      </c>
      <c r="AA45" s="13">
        <f t="shared" si="6"/>
        <v>0</v>
      </c>
      <c r="AD45" s="21"/>
    </row>
    <row r="46" spans="2:30" ht="37.5" customHeight="1" x14ac:dyDescent="0.3">
      <c r="B46" s="13">
        <f t="shared" si="4"/>
        <v>0</v>
      </c>
      <c r="C46" s="21"/>
      <c r="G46" s="28">
        <v>19</v>
      </c>
      <c r="H46" s="5"/>
      <c r="I46" s="5"/>
      <c r="J46" s="5"/>
      <c r="K46" s="5"/>
      <c r="L46" s="5"/>
      <c r="M46" s="5"/>
      <c r="N46" s="55"/>
      <c r="O46" s="55"/>
      <c r="P46" s="5"/>
      <c r="Q46" s="68"/>
      <c r="R46" s="5"/>
      <c r="T46" s="13">
        <f t="shared" si="0"/>
        <v>0</v>
      </c>
      <c r="U46" s="13">
        <f t="array" ref="U46">(SUM($H$26:$R$26*(H46:R46&lt;&gt;""))=$T$26)*1</f>
        <v>0</v>
      </c>
      <c r="V46" s="13">
        <f t="shared" si="1"/>
        <v>0</v>
      </c>
      <c r="W46" s="13">
        <f t="shared" si="5"/>
        <v>0</v>
      </c>
      <c r="Y46" s="13">
        <f t="shared" si="2"/>
        <v>0</v>
      </c>
      <c r="Z46" s="13">
        <f t="shared" si="3"/>
        <v>0</v>
      </c>
      <c r="AA46" s="13">
        <f t="shared" si="6"/>
        <v>0</v>
      </c>
      <c r="AD46" s="21"/>
    </row>
    <row r="47" spans="2:30" ht="37.5" customHeight="1" x14ac:dyDescent="0.3">
      <c r="B47" s="13">
        <f t="shared" si="4"/>
        <v>0</v>
      </c>
      <c r="C47" s="21"/>
      <c r="G47" s="28">
        <v>20</v>
      </c>
      <c r="H47" s="5"/>
      <c r="I47" s="5"/>
      <c r="J47" s="5"/>
      <c r="K47" s="5"/>
      <c r="L47" s="5"/>
      <c r="M47" s="5"/>
      <c r="N47" s="55"/>
      <c r="O47" s="55"/>
      <c r="P47" s="5"/>
      <c r="Q47" s="68"/>
      <c r="R47" s="5"/>
      <c r="T47" s="13">
        <f t="shared" si="0"/>
        <v>0</v>
      </c>
      <c r="U47" s="13">
        <f t="array" ref="U47">(SUM($H$26:$R$26*(H47:R47&lt;&gt;""))=$T$26)*1</f>
        <v>0</v>
      </c>
      <c r="V47" s="13">
        <f t="shared" si="1"/>
        <v>0</v>
      </c>
      <c r="W47" s="13">
        <f t="shared" si="5"/>
        <v>0</v>
      </c>
      <c r="Y47" s="13">
        <f t="shared" si="2"/>
        <v>0</v>
      </c>
      <c r="Z47" s="13">
        <f t="shared" si="3"/>
        <v>0</v>
      </c>
      <c r="AA47" s="13">
        <f t="shared" si="6"/>
        <v>0</v>
      </c>
      <c r="AD47" s="21"/>
    </row>
    <row r="48" spans="2:30" ht="37.5" customHeight="1" x14ac:dyDescent="0.3">
      <c r="B48" s="13">
        <f>IF(ISERROR(W48),3,MIN(3,W48))</f>
        <v>0</v>
      </c>
      <c r="C48" s="21"/>
      <c r="G48" s="28">
        <v>21</v>
      </c>
      <c r="H48" s="5"/>
      <c r="I48" s="5"/>
      <c r="J48" s="5"/>
      <c r="K48" s="5"/>
      <c r="L48" s="5"/>
      <c r="M48" s="5"/>
      <c r="N48" s="55"/>
      <c r="O48" s="55"/>
      <c r="P48" s="5"/>
      <c r="Q48" s="68"/>
      <c r="R48" s="5"/>
      <c r="T48" s="13">
        <f t="shared" ref="T48:T67" si="7">(COUNTA(H48:R48)&gt;0)*1</f>
        <v>0</v>
      </c>
      <c r="U48" s="13">
        <f t="array" ref="U48">(SUM($H$26:$R$26*(H48:R48&lt;&gt;""))=$T$26)*1</f>
        <v>0</v>
      </c>
      <c r="V48" s="13">
        <f t="shared" ref="V48:V67" si="8">10*MAX(Y48:AA48)</f>
        <v>0</v>
      </c>
      <c r="W48" s="13">
        <f>SUM(T48:V48)</f>
        <v>0</v>
      </c>
      <c r="Y48" s="13">
        <f t="shared" ref="Y48:Y67" si="9">IF(N48&lt;&gt;"",IF(ISNUMBER(N48),IF(N48&gt;=Sys_SSPR_commenceDate,0,1),1),0)</f>
        <v>0</v>
      </c>
      <c r="Z48" s="13">
        <f t="shared" ref="Z48:Z67" si="10">IF(O48&lt;&gt;"",IF(ISNUMBER(O48),IF(O48&gt;=Sys_SSPR_commenceDate,IF(O48&gt;N48,0,1),1),1),0)</f>
        <v>0</v>
      </c>
      <c r="AA48" s="13">
        <f>IF(Q48&lt;&gt;"",IF(ISNUMBER(Q48),IF(Q48&gt;0,0,1),1),0)</f>
        <v>0</v>
      </c>
      <c r="AD48" s="21"/>
    </row>
    <row r="49" spans="2:30" ht="37.5" customHeight="1" x14ac:dyDescent="0.3">
      <c r="B49" s="13">
        <f t="shared" ref="B49:B67" si="11">IF(ISERROR(W49),3,MIN(3,W49))</f>
        <v>0</v>
      </c>
      <c r="C49" s="21"/>
      <c r="G49" s="28">
        <v>22</v>
      </c>
      <c r="H49" s="5"/>
      <c r="I49" s="5"/>
      <c r="J49" s="5"/>
      <c r="K49" s="5"/>
      <c r="L49" s="5"/>
      <c r="M49" s="5"/>
      <c r="N49" s="55"/>
      <c r="O49" s="55"/>
      <c r="P49" s="5"/>
      <c r="Q49" s="68"/>
      <c r="R49" s="5"/>
      <c r="T49" s="13">
        <f t="shared" si="7"/>
        <v>0</v>
      </c>
      <c r="U49" s="13">
        <f t="array" ref="U49">(SUM($H$26:$R$26*(H49:R49&lt;&gt;""))=$T$26)*1</f>
        <v>0</v>
      </c>
      <c r="V49" s="13">
        <f t="shared" si="8"/>
        <v>0</v>
      </c>
      <c r="W49" s="13">
        <f t="shared" ref="W49:W67" si="12">SUM(T49:V49)</f>
        <v>0</v>
      </c>
      <c r="Y49" s="13">
        <f t="shared" si="9"/>
        <v>0</v>
      </c>
      <c r="Z49" s="13">
        <f t="shared" si="10"/>
        <v>0</v>
      </c>
      <c r="AA49" s="13">
        <f t="shared" ref="AA49:AA67" si="13">IF(Q49&lt;&gt;"",IF(ISNUMBER(Q49),IF(Q49&gt;0,0,1),1),0)</f>
        <v>0</v>
      </c>
      <c r="AD49" s="21"/>
    </row>
    <row r="50" spans="2:30" ht="37.5" customHeight="1" x14ac:dyDescent="0.3">
      <c r="B50" s="13">
        <f t="shared" si="11"/>
        <v>0</v>
      </c>
      <c r="C50" s="21"/>
      <c r="G50" s="28">
        <v>23</v>
      </c>
      <c r="H50" s="5"/>
      <c r="I50" s="5"/>
      <c r="J50" s="5"/>
      <c r="K50" s="5"/>
      <c r="L50" s="5"/>
      <c r="M50" s="5"/>
      <c r="N50" s="55"/>
      <c r="O50" s="55"/>
      <c r="P50" s="5"/>
      <c r="Q50" s="68"/>
      <c r="R50" s="5"/>
      <c r="T50" s="13">
        <f t="shared" si="7"/>
        <v>0</v>
      </c>
      <c r="U50" s="13">
        <f t="array" ref="U50">(SUM($H$26:$R$26*(H50:R50&lt;&gt;""))=$T$26)*1</f>
        <v>0</v>
      </c>
      <c r="V50" s="13">
        <f t="shared" si="8"/>
        <v>0</v>
      </c>
      <c r="W50" s="13">
        <f t="shared" si="12"/>
        <v>0</v>
      </c>
      <c r="Y50" s="13">
        <f t="shared" si="9"/>
        <v>0</v>
      </c>
      <c r="Z50" s="13">
        <f t="shared" si="10"/>
        <v>0</v>
      </c>
      <c r="AA50" s="13">
        <f t="shared" si="13"/>
        <v>0</v>
      </c>
      <c r="AD50" s="21"/>
    </row>
    <row r="51" spans="2:30" ht="37.5" customHeight="1" x14ac:dyDescent="0.3">
      <c r="B51" s="13">
        <f t="shared" si="11"/>
        <v>0</v>
      </c>
      <c r="C51" s="21"/>
      <c r="G51" s="28">
        <v>24</v>
      </c>
      <c r="H51" s="5"/>
      <c r="I51" s="5"/>
      <c r="J51" s="5"/>
      <c r="K51" s="5"/>
      <c r="L51" s="5"/>
      <c r="M51" s="5"/>
      <c r="N51" s="55"/>
      <c r="O51" s="55"/>
      <c r="P51" s="5"/>
      <c r="Q51" s="68"/>
      <c r="R51" s="5"/>
      <c r="T51" s="13">
        <f t="shared" si="7"/>
        <v>0</v>
      </c>
      <c r="U51" s="13">
        <f t="array" ref="U51">(SUM($H$26:$R$26*(H51:R51&lt;&gt;""))=$T$26)*1</f>
        <v>0</v>
      </c>
      <c r="V51" s="13">
        <f t="shared" si="8"/>
        <v>0</v>
      </c>
      <c r="W51" s="13">
        <f t="shared" si="12"/>
        <v>0</v>
      </c>
      <c r="Y51" s="13">
        <f t="shared" si="9"/>
        <v>0</v>
      </c>
      <c r="Z51" s="13">
        <f t="shared" si="10"/>
        <v>0</v>
      </c>
      <c r="AA51" s="13">
        <f t="shared" si="13"/>
        <v>0</v>
      </c>
      <c r="AD51" s="21"/>
    </row>
    <row r="52" spans="2:30" ht="37.5" customHeight="1" x14ac:dyDescent="0.3">
      <c r="B52" s="13">
        <f t="shared" si="11"/>
        <v>0</v>
      </c>
      <c r="C52" s="21"/>
      <c r="G52" s="28">
        <v>25</v>
      </c>
      <c r="H52" s="5"/>
      <c r="I52" s="5"/>
      <c r="J52" s="5"/>
      <c r="K52" s="5"/>
      <c r="L52" s="5"/>
      <c r="M52" s="5"/>
      <c r="N52" s="55"/>
      <c r="O52" s="55"/>
      <c r="P52" s="5"/>
      <c r="Q52" s="68"/>
      <c r="R52" s="5"/>
      <c r="T52" s="13">
        <f t="shared" si="7"/>
        <v>0</v>
      </c>
      <c r="U52" s="13">
        <f t="array" ref="U52">(SUM($H$26:$R$26*(H52:R52&lt;&gt;""))=$T$26)*1</f>
        <v>0</v>
      </c>
      <c r="V52" s="13">
        <f t="shared" si="8"/>
        <v>0</v>
      </c>
      <c r="W52" s="13">
        <f t="shared" si="12"/>
        <v>0</v>
      </c>
      <c r="Y52" s="13">
        <f t="shared" si="9"/>
        <v>0</v>
      </c>
      <c r="Z52" s="13">
        <f t="shared" si="10"/>
        <v>0</v>
      </c>
      <c r="AA52" s="13">
        <f t="shared" si="13"/>
        <v>0</v>
      </c>
      <c r="AD52" s="21"/>
    </row>
    <row r="53" spans="2:30" ht="37.5" customHeight="1" x14ac:dyDescent="0.3">
      <c r="B53" s="13">
        <f t="shared" si="11"/>
        <v>0</v>
      </c>
      <c r="C53" s="21"/>
      <c r="G53" s="28">
        <v>26</v>
      </c>
      <c r="H53" s="5"/>
      <c r="I53" s="5"/>
      <c r="J53" s="5"/>
      <c r="K53" s="5"/>
      <c r="L53" s="5"/>
      <c r="M53" s="5"/>
      <c r="N53" s="55"/>
      <c r="O53" s="55"/>
      <c r="P53" s="5"/>
      <c r="Q53" s="68"/>
      <c r="R53" s="5"/>
      <c r="T53" s="13">
        <f t="shared" si="7"/>
        <v>0</v>
      </c>
      <c r="U53" s="13">
        <f t="array" ref="U53">(SUM($H$26:$R$26*(H53:R53&lt;&gt;""))=$T$26)*1</f>
        <v>0</v>
      </c>
      <c r="V53" s="13">
        <f t="shared" si="8"/>
        <v>0</v>
      </c>
      <c r="W53" s="13">
        <f t="shared" si="12"/>
        <v>0</v>
      </c>
      <c r="Y53" s="13">
        <f t="shared" si="9"/>
        <v>0</v>
      </c>
      <c r="Z53" s="13">
        <f t="shared" si="10"/>
        <v>0</v>
      </c>
      <c r="AA53" s="13">
        <f t="shared" si="13"/>
        <v>0</v>
      </c>
      <c r="AD53" s="21"/>
    </row>
    <row r="54" spans="2:30" ht="37.5" customHeight="1" x14ac:dyDescent="0.3">
      <c r="B54" s="13">
        <f t="shared" si="11"/>
        <v>0</v>
      </c>
      <c r="C54" s="21"/>
      <c r="G54" s="28">
        <v>27</v>
      </c>
      <c r="H54" s="5"/>
      <c r="I54" s="5"/>
      <c r="J54" s="5"/>
      <c r="K54" s="5"/>
      <c r="L54" s="5"/>
      <c r="M54" s="5"/>
      <c r="N54" s="55"/>
      <c r="O54" s="55"/>
      <c r="P54" s="5"/>
      <c r="Q54" s="68"/>
      <c r="R54" s="5"/>
      <c r="T54" s="13">
        <f t="shared" si="7"/>
        <v>0</v>
      </c>
      <c r="U54" s="13">
        <f t="array" ref="U54">(SUM($H$26:$R$26*(H54:R54&lt;&gt;""))=$T$26)*1</f>
        <v>0</v>
      </c>
      <c r="V54" s="13">
        <f t="shared" si="8"/>
        <v>0</v>
      </c>
      <c r="W54" s="13">
        <f t="shared" si="12"/>
        <v>0</v>
      </c>
      <c r="Y54" s="13">
        <f t="shared" si="9"/>
        <v>0</v>
      </c>
      <c r="Z54" s="13">
        <f t="shared" si="10"/>
        <v>0</v>
      </c>
      <c r="AA54" s="13">
        <f t="shared" si="13"/>
        <v>0</v>
      </c>
      <c r="AD54" s="21"/>
    </row>
    <row r="55" spans="2:30" ht="37.5" customHeight="1" x14ac:dyDescent="0.3">
      <c r="B55" s="13">
        <f t="shared" si="11"/>
        <v>0</v>
      </c>
      <c r="C55" s="21"/>
      <c r="G55" s="28">
        <v>28</v>
      </c>
      <c r="H55" s="5"/>
      <c r="I55" s="5"/>
      <c r="J55" s="5"/>
      <c r="K55" s="5"/>
      <c r="L55" s="5"/>
      <c r="M55" s="5"/>
      <c r="N55" s="55"/>
      <c r="O55" s="55"/>
      <c r="P55" s="5"/>
      <c r="Q55" s="68"/>
      <c r="R55" s="5"/>
      <c r="T55" s="13">
        <f t="shared" si="7"/>
        <v>0</v>
      </c>
      <c r="U55" s="13">
        <f t="array" ref="U55">(SUM($H$26:$R$26*(H55:R55&lt;&gt;""))=$T$26)*1</f>
        <v>0</v>
      </c>
      <c r="V55" s="13">
        <f t="shared" si="8"/>
        <v>0</v>
      </c>
      <c r="W55" s="13">
        <f t="shared" si="12"/>
        <v>0</v>
      </c>
      <c r="Y55" s="13">
        <f t="shared" si="9"/>
        <v>0</v>
      </c>
      <c r="Z55" s="13">
        <f t="shared" si="10"/>
        <v>0</v>
      </c>
      <c r="AA55" s="13">
        <f t="shared" si="13"/>
        <v>0</v>
      </c>
      <c r="AD55" s="21"/>
    </row>
    <row r="56" spans="2:30" ht="37.5" customHeight="1" x14ac:dyDescent="0.3">
      <c r="B56" s="13">
        <f t="shared" si="11"/>
        <v>0</v>
      </c>
      <c r="C56" s="21"/>
      <c r="G56" s="28">
        <v>29</v>
      </c>
      <c r="H56" s="5"/>
      <c r="I56" s="5"/>
      <c r="J56" s="5"/>
      <c r="K56" s="5"/>
      <c r="L56" s="5"/>
      <c r="M56" s="5"/>
      <c r="N56" s="55"/>
      <c r="O56" s="55"/>
      <c r="P56" s="5"/>
      <c r="Q56" s="68"/>
      <c r="R56" s="5"/>
      <c r="T56" s="13">
        <f t="shared" si="7"/>
        <v>0</v>
      </c>
      <c r="U56" s="13">
        <f t="array" ref="U56">(SUM($H$26:$R$26*(H56:R56&lt;&gt;""))=$T$26)*1</f>
        <v>0</v>
      </c>
      <c r="V56" s="13">
        <f t="shared" si="8"/>
        <v>0</v>
      </c>
      <c r="W56" s="13">
        <f t="shared" si="12"/>
        <v>0</v>
      </c>
      <c r="Y56" s="13">
        <f t="shared" si="9"/>
        <v>0</v>
      </c>
      <c r="Z56" s="13">
        <f t="shared" si="10"/>
        <v>0</v>
      </c>
      <c r="AA56" s="13">
        <f t="shared" si="13"/>
        <v>0</v>
      </c>
      <c r="AD56" s="21"/>
    </row>
    <row r="57" spans="2:30" ht="37.5" customHeight="1" x14ac:dyDescent="0.3">
      <c r="B57" s="13">
        <f t="shared" si="11"/>
        <v>0</v>
      </c>
      <c r="C57" s="21"/>
      <c r="G57" s="28">
        <v>30</v>
      </c>
      <c r="H57" s="5"/>
      <c r="I57" s="5"/>
      <c r="J57" s="5"/>
      <c r="K57" s="5"/>
      <c r="L57" s="5"/>
      <c r="M57" s="5"/>
      <c r="N57" s="55"/>
      <c r="O57" s="55"/>
      <c r="P57" s="5"/>
      <c r="Q57" s="68"/>
      <c r="R57" s="5"/>
      <c r="T57" s="13">
        <f t="shared" si="7"/>
        <v>0</v>
      </c>
      <c r="U57" s="13">
        <f t="array" ref="U57">(SUM($H$26:$R$26*(H57:R57&lt;&gt;""))=$T$26)*1</f>
        <v>0</v>
      </c>
      <c r="V57" s="13">
        <f t="shared" si="8"/>
        <v>0</v>
      </c>
      <c r="W57" s="13">
        <f t="shared" si="12"/>
        <v>0</v>
      </c>
      <c r="Y57" s="13">
        <f t="shared" si="9"/>
        <v>0</v>
      </c>
      <c r="Z57" s="13">
        <f t="shared" si="10"/>
        <v>0</v>
      </c>
      <c r="AA57" s="13">
        <f t="shared" si="13"/>
        <v>0</v>
      </c>
      <c r="AD57" s="21"/>
    </row>
    <row r="58" spans="2:30" ht="37.5" customHeight="1" x14ac:dyDescent="0.3">
      <c r="B58" s="13">
        <f t="shared" si="11"/>
        <v>0</v>
      </c>
      <c r="C58" s="21"/>
      <c r="G58" s="28">
        <v>31</v>
      </c>
      <c r="H58" s="5"/>
      <c r="I58" s="5"/>
      <c r="J58" s="5"/>
      <c r="K58" s="5"/>
      <c r="L58" s="5"/>
      <c r="M58" s="5"/>
      <c r="N58" s="55"/>
      <c r="O58" s="55"/>
      <c r="P58" s="5"/>
      <c r="Q58" s="68"/>
      <c r="R58" s="5"/>
      <c r="T58" s="13">
        <f t="shared" si="7"/>
        <v>0</v>
      </c>
      <c r="U58" s="13">
        <f t="array" ref="U58">(SUM($H$26:$R$26*(H58:R58&lt;&gt;""))=$T$26)*1</f>
        <v>0</v>
      </c>
      <c r="V58" s="13">
        <f t="shared" si="8"/>
        <v>0</v>
      </c>
      <c r="W58" s="13">
        <f t="shared" si="12"/>
        <v>0</v>
      </c>
      <c r="Y58" s="13">
        <f t="shared" si="9"/>
        <v>0</v>
      </c>
      <c r="Z58" s="13">
        <f t="shared" si="10"/>
        <v>0</v>
      </c>
      <c r="AA58" s="13">
        <f t="shared" si="13"/>
        <v>0</v>
      </c>
      <c r="AD58" s="21"/>
    </row>
    <row r="59" spans="2:30" ht="37.5" customHeight="1" x14ac:dyDescent="0.3">
      <c r="B59" s="13">
        <f t="shared" si="11"/>
        <v>0</v>
      </c>
      <c r="C59" s="21"/>
      <c r="G59" s="28">
        <v>32</v>
      </c>
      <c r="H59" s="5"/>
      <c r="I59" s="5"/>
      <c r="J59" s="5"/>
      <c r="K59" s="5"/>
      <c r="L59" s="5"/>
      <c r="M59" s="5"/>
      <c r="N59" s="55"/>
      <c r="O59" s="55"/>
      <c r="P59" s="5"/>
      <c r="Q59" s="68"/>
      <c r="R59" s="5"/>
      <c r="T59" s="13">
        <f t="shared" si="7"/>
        <v>0</v>
      </c>
      <c r="U59" s="13">
        <f t="array" ref="U59">(SUM($H$26:$R$26*(H59:R59&lt;&gt;""))=$T$26)*1</f>
        <v>0</v>
      </c>
      <c r="V59" s="13">
        <f t="shared" si="8"/>
        <v>0</v>
      </c>
      <c r="W59" s="13">
        <f t="shared" si="12"/>
        <v>0</v>
      </c>
      <c r="Y59" s="13">
        <f t="shared" si="9"/>
        <v>0</v>
      </c>
      <c r="Z59" s="13">
        <f t="shared" si="10"/>
        <v>0</v>
      </c>
      <c r="AA59" s="13">
        <f t="shared" si="13"/>
        <v>0</v>
      </c>
      <c r="AD59" s="21"/>
    </row>
    <row r="60" spans="2:30" ht="37.5" customHeight="1" x14ac:dyDescent="0.3">
      <c r="B60" s="13">
        <f t="shared" si="11"/>
        <v>0</v>
      </c>
      <c r="C60" s="21"/>
      <c r="G60" s="28">
        <v>33</v>
      </c>
      <c r="H60" s="5"/>
      <c r="I60" s="5"/>
      <c r="J60" s="5"/>
      <c r="K60" s="5"/>
      <c r="L60" s="5"/>
      <c r="M60" s="5"/>
      <c r="N60" s="55"/>
      <c r="O60" s="55"/>
      <c r="P60" s="5"/>
      <c r="Q60" s="68"/>
      <c r="R60" s="5"/>
      <c r="T60" s="13">
        <f t="shared" si="7"/>
        <v>0</v>
      </c>
      <c r="U60" s="13">
        <f t="array" ref="U60">(SUM($H$26:$R$26*(H60:R60&lt;&gt;""))=$T$26)*1</f>
        <v>0</v>
      </c>
      <c r="V60" s="13">
        <f t="shared" si="8"/>
        <v>0</v>
      </c>
      <c r="W60" s="13">
        <f t="shared" si="12"/>
        <v>0</v>
      </c>
      <c r="Y60" s="13">
        <f t="shared" si="9"/>
        <v>0</v>
      </c>
      <c r="Z60" s="13">
        <f t="shared" si="10"/>
        <v>0</v>
      </c>
      <c r="AA60" s="13">
        <f t="shared" si="13"/>
        <v>0</v>
      </c>
      <c r="AD60" s="21"/>
    </row>
    <row r="61" spans="2:30" ht="37.5" customHeight="1" x14ac:dyDescent="0.3">
      <c r="B61" s="13">
        <f t="shared" si="11"/>
        <v>0</v>
      </c>
      <c r="C61" s="21"/>
      <c r="G61" s="28">
        <v>34</v>
      </c>
      <c r="H61" s="5"/>
      <c r="I61" s="5"/>
      <c r="J61" s="5"/>
      <c r="K61" s="5"/>
      <c r="L61" s="5"/>
      <c r="M61" s="5"/>
      <c r="N61" s="55"/>
      <c r="O61" s="55"/>
      <c r="P61" s="5"/>
      <c r="Q61" s="68"/>
      <c r="R61" s="5"/>
      <c r="T61" s="13">
        <f t="shared" si="7"/>
        <v>0</v>
      </c>
      <c r="U61" s="13">
        <f t="array" ref="U61">(SUM($H$26:$R$26*(H61:R61&lt;&gt;""))=$T$26)*1</f>
        <v>0</v>
      </c>
      <c r="V61" s="13">
        <f t="shared" si="8"/>
        <v>0</v>
      </c>
      <c r="W61" s="13">
        <f t="shared" si="12"/>
        <v>0</v>
      </c>
      <c r="Y61" s="13">
        <f t="shared" si="9"/>
        <v>0</v>
      </c>
      <c r="Z61" s="13">
        <f t="shared" si="10"/>
        <v>0</v>
      </c>
      <c r="AA61" s="13">
        <f t="shared" si="13"/>
        <v>0</v>
      </c>
      <c r="AD61" s="21"/>
    </row>
    <row r="62" spans="2:30" ht="37.5" customHeight="1" x14ac:dyDescent="0.3">
      <c r="B62" s="13">
        <f t="shared" si="11"/>
        <v>0</v>
      </c>
      <c r="C62" s="21"/>
      <c r="G62" s="28">
        <v>35</v>
      </c>
      <c r="H62" s="5"/>
      <c r="I62" s="5"/>
      <c r="J62" s="5"/>
      <c r="K62" s="5"/>
      <c r="L62" s="5"/>
      <c r="M62" s="5"/>
      <c r="N62" s="55"/>
      <c r="O62" s="55"/>
      <c r="P62" s="5"/>
      <c r="Q62" s="68"/>
      <c r="R62" s="5"/>
      <c r="T62" s="13">
        <f t="shared" si="7"/>
        <v>0</v>
      </c>
      <c r="U62" s="13">
        <f t="array" ref="U62">(SUM($H$26:$R$26*(H62:R62&lt;&gt;""))=$T$26)*1</f>
        <v>0</v>
      </c>
      <c r="V62" s="13">
        <f t="shared" si="8"/>
        <v>0</v>
      </c>
      <c r="W62" s="13">
        <f t="shared" si="12"/>
        <v>0</v>
      </c>
      <c r="Y62" s="13">
        <f t="shared" si="9"/>
        <v>0</v>
      </c>
      <c r="Z62" s="13">
        <f t="shared" si="10"/>
        <v>0</v>
      </c>
      <c r="AA62" s="13">
        <f t="shared" si="13"/>
        <v>0</v>
      </c>
      <c r="AD62" s="21"/>
    </row>
    <row r="63" spans="2:30" ht="37.5" customHeight="1" x14ac:dyDescent="0.3">
      <c r="B63" s="13">
        <f t="shared" si="11"/>
        <v>0</v>
      </c>
      <c r="C63" s="21"/>
      <c r="G63" s="28">
        <v>36</v>
      </c>
      <c r="H63" s="5"/>
      <c r="I63" s="5"/>
      <c r="J63" s="5"/>
      <c r="K63" s="5"/>
      <c r="L63" s="5"/>
      <c r="M63" s="5"/>
      <c r="N63" s="55"/>
      <c r="O63" s="55"/>
      <c r="P63" s="5"/>
      <c r="Q63" s="68"/>
      <c r="R63" s="5"/>
      <c r="T63" s="13">
        <f t="shared" si="7"/>
        <v>0</v>
      </c>
      <c r="U63" s="13">
        <f t="array" ref="U63">(SUM($H$26:$R$26*(H63:R63&lt;&gt;""))=$T$26)*1</f>
        <v>0</v>
      </c>
      <c r="V63" s="13">
        <f t="shared" si="8"/>
        <v>0</v>
      </c>
      <c r="W63" s="13">
        <f t="shared" si="12"/>
        <v>0</v>
      </c>
      <c r="Y63" s="13">
        <f t="shared" si="9"/>
        <v>0</v>
      </c>
      <c r="Z63" s="13">
        <f t="shared" si="10"/>
        <v>0</v>
      </c>
      <c r="AA63" s="13">
        <f t="shared" si="13"/>
        <v>0</v>
      </c>
      <c r="AD63" s="21"/>
    </row>
    <row r="64" spans="2:30" ht="37.5" customHeight="1" x14ac:dyDescent="0.3">
      <c r="B64" s="13">
        <f t="shared" si="11"/>
        <v>0</v>
      </c>
      <c r="C64" s="21"/>
      <c r="G64" s="28">
        <v>37</v>
      </c>
      <c r="H64" s="5"/>
      <c r="I64" s="5"/>
      <c r="J64" s="5"/>
      <c r="K64" s="5"/>
      <c r="L64" s="5"/>
      <c r="M64" s="5"/>
      <c r="N64" s="55"/>
      <c r="O64" s="55"/>
      <c r="P64" s="5"/>
      <c r="Q64" s="68"/>
      <c r="R64" s="5"/>
      <c r="T64" s="13">
        <f t="shared" si="7"/>
        <v>0</v>
      </c>
      <c r="U64" s="13">
        <f t="array" ref="U64">(SUM($H$26:$R$26*(H64:R64&lt;&gt;""))=$T$26)*1</f>
        <v>0</v>
      </c>
      <c r="V64" s="13">
        <f t="shared" si="8"/>
        <v>0</v>
      </c>
      <c r="W64" s="13">
        <f t="shared" si="12"/>
        <v>0</v>
      </c>
      <c r="Y64" s="13">
        <f t="shared" si="9"/>
        <v>0</v>
      </c>
      <c r="Z64" s="13">
        <f t="shared" si="10"/>
        <v>0</v>
      </c>
      <c r="AA64" s="13">
        <f t="shared" si="13"/>
        <v>0</v>
      </c>
      <c r="AD64" s="21"/>
    </row>
    <row r="65" spans="1:30" ht="37.5" customHeight="1" x14ac:dyDescent="0.3">
      <c r="B65" s="13">
        <f t="shared" si="11"/>
        <v>0</v>
      </c>
      <c r="C65" s="21"/>
      <c r="G65" s="28">
        <v>38</v>
      </c>
      <c r="H65" s="5"/>
      <c r="I65" s="5"/>
      <c r="J65" s="5"/>
      <c r="K65" s="5"/>
      <c r="L65" s="5"/>
      <c r="M65" s="5"/>
      <c r="N65" s="55"/>
      <c r="O65" s="55"/>
      <c r="P65" s="5"/>
      <c r="Q65" s="68"/>
      <c r="R65" s="5"/>
      <c r="T65" s="13">
        <f t="shared" si="7"/>
        <v>0</v>
      </c>
      <c r="U65" s="13">
        <f t="array" ref="U65">(SUM($H$26:$R$26*(H65:R65&lt;&gt;""))=$T$26)*1</f>
        <v>0</v>
      </c>
      <c r="V65" s="13">
        <f t="shared" si="8"/>
        <v>0</v>
      </c>
      <c r="W65" s="13">
        <f t="shared" si="12"/>
        <v>0</v>
      </c>
      <c r="Y65" s="13">
        <f t="shared" si="9"/>
        <v>0</v>
      </c>
      <c r="Z65" s="13">
        <f t="shared" si="10"/>
        <v>0</v>
      </c>
      <c r="AA65" s="13">
        <f t="shared" si="13"/>
        <v>0</v>
      </c>
      <c r="AD65" s="21"/>
    </row>
    <row r="66" spans="1:30" ht="37.5" customHeight="1" x14ac:dyDescent="0.3">
      <c r="B66" s="13">
        <f t="shared" si="11"/>
        <v>0</v>
      </c>
      <c r="C66" s="21"/>
      <c r="G66" s="28">
        <v>39</v>
      </c>
      <c r="H66" s="5"/>
      <c r="I66" s="5"/>
      <c r="J66" s="5"/>
      <c r="K66" s="5"/>
      <c r="L66" s="5"/>
      <c r="M66" s="5"/>
      <c r="N66" s="55"/>
      <c r="O66" s="55"/>
      <c r="P66" s="5"/>
      <c r="Q66" s="68"/>
      <c r="R66" s="5"/>
      <c r="T66" s="13">
        <f t="shared" si="7"/>
        <v>0</v>
      </c>
      <c r="U66" s="13">
        <f t="array" ref="U66">(SUM($H$26:$R$26*(H66:R66&lt;&gt;""))=$T$26)*1</f>
        <v>0</v>
      </c>
      <c r="V66" s="13">
        <f t="shared" si="8"/>
        <v>0</v>
      </c>
      <c r="W66" s="13">
        <f t="shared" si="12"/>
        <v>0</v>
      </c>
      <c r="Y66" s="13">
        <f t="shared" si="9"/>
        <v>0</v>
      </c>
      <c r="Z66" s="13">
        <f t="shared" si="10"/>
        <v>0</v>
      </c>
      <c r="AA66" s="13">
        <f t="shared" si="13"/>
        <v>0</v>
      </c>
      <c r="AD66" s="21"/>
    </row>
    <row r="67" spans="1:30" ht="37.5" customHeight="1" x14ac:dyDescent="0.3">
      <c r="B67" s="13">
        <f t="shared" si="11"/>
        <v>0</v>
      </c>
      <c r="C67" s="21"/>
      <c r="G67" s="28">
        <v>40</v>
      </c>
      <c r="H67" s="5"/>
      <c r="I67" s="5"/>
      <c r="J67" s="5"/>
      <c r="K67" s="5"/>
      <c r="L67" s="5"/>
      <c r="M67" s="5"/>
      <c r="N67" s="55"/>
      <c r="O67" s="55"/>
      <c r="P67" s="5"/>
      <c r="Q67" s="68"/>
      <c r="R67" s="5"/>
      <c r="T67" s="13">
        <f t="shared" si="7"/>
        <v>0</v>
      </c>
      <c r="U67" s="13">
        <f t="array" ref="U67">(SUM($H$26:$R$26*(H67:R67&lt;&gt;""))=$T$26)*1</f>
        <v>0</v>
      </c>
      <c r="V67" s="13">
        <f t="shared" si="8"/>
        <v>0</v>
      </c>
      <c r="W67" s="13">
        <f t="shared" si="12"/>
        <v>0</v>
      </c>
      <c r="Y67" s="13">
        <f t="shared" si="9"/>
        <v>0</v>
      </c>
      <c r="Z67" s="13">
        <f t="shared" si="10"/>
        <v>0</v>
      </c>
      <c r="AA67" s="13">
        <f t="shared" si="13"/>
        <v>0</v>
      </c>
      <c r="AD67" s="21"/>
    </row>
    <row r="68" spans="1:30" ht="9.9" customHeight="1" thickBot="1" x14ac:dyDescent="0.35">
      <c r="C68" s="21"/>
      <c r="E68" s="7"/>
      <c r="F68" s="7"/>
      <c r="G68" s="7"/>
      <c r="H68" s="7"/>
      <c r="I68" s="7"/>
      <c r="J68" s="7"/>
      <c r="K68" s="7"/>
      <c r="L68" s="7"/>
      <c r="M68" s="7"/>
      <c r="N68" s="7"/>
      <c r="O68" s="7"/>
      <c r="P68" s="7"/>
      <c r="Q68" s="7"/>
      <c r="R68" s="7"/>
      <c r="S68" s="7"/>
      <c r="T68" s="7"/>
      <c r="U68" s="7"/>
      <c r="V68" s="7"/>
      <c r="W68" s="7"/>
      <c r="X68" s="7"/>
      <c r="Y68" s="7"/>
      <c r="Z68" s="7"/>
      <c r="AA68" s="7"/>
      <c r="AB68" s="7"/>
      <c r="AD68" s="21"/>
    </row>
    <row r="69" spans="1:30" ht="9.9" customHeight="1" x14ac:dyDescent="0.3">
      <c r="C69" s="21"/>
      <c r="D69" s="45"/>
      <c r="AC69" s="45"/>
      <c r="AD69" s="21"/>
    </row>
    <row r="70" spans="1:30" ht="9.9" customHeight="1" x14ac:dyDescent="0.3">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row>
    <row r="71" spans="1:30" ht="15" hidden="1" customHeight="1" x14ac:dyDescent="0.3">
      <c r="A71" s="9" t="s">
        <v>34</v>
      </c>
    </row>
    <row r="72" spans="1:30" ht="13.8" hidden="1" x14ac:dyDescent="0.3"/>
    <row r="73" spans="1:30" ht="13.8" hidden="1" x14ac:dyDescent="0.3"/>
    <row r="74" spans="1:30" ht="13.8" hidden="1" x14ac:dyDescent="0.3"/>
    <row r="75" spans="1:30" ht="13.8" hidden="1" x14ac:dyDescent="0.3"/>
    <row r="76" spans="1:30" ht="13.8" hidden="1" x14ac:dyDescent="0.3"/>
    <row r="77" spans="1:30" ht="13.8" hidden="1" x14ac:dyDescent="0.3"/>
    <row r="78" spans="1:30" ht="13.8" hidden="1" x14ac:dyDescent="0.3"/>
    <row r="79" spans="1:30" ht="13.8" hidden="1" x14ac:dyDescent="0.3"/>
    <row r="80" spans="1:30" ht="13.8" hidden="1" x14ac:dyDescent="0.3"/>
    <row r="81" ht="13.8" hidden="1" x14ac:dyDescent="0.3"/>
    <row r="82" ht="13.8" hidden="1" x14ac:dyDescent="0.3"/>
    <row r="83" ht="13.8" hidden="1" x14ac:dyDescent="0.3"/>
    <row r="84" ht="13.8" hidden="1" x14ac:dyDescent="0.3"/>
    <row r="85" ht="13.8" hidden="1" x14ac:dyDescent="0.3"/>
    <row r="86" ht="13.8" hidden="1" x14ac:dyDescent="0.3"/>
    <row r="87" ht="13.8" hidden="1" x14ac:dyDescent="0.3"/>
    <row r="88" ht="13.8" hidden="1" x14ac:dyDescent="0.3"/>
    <row r="89" ht="13.8" hidden="1" x14ac:dyDescent="0.3"/>
    <row r="90" ht="13.8" hidden="1" x14ac:dyDescent="0.3"/>
    <row r="91" ht="13.8" hidden="1" x14ac:dyDescent="0.3"/>
    <row r="92" ht="13.8" hidden="1" x14ac:dyDescent="0.3"/>
    <row r="93" ht="13.8" hidden="1" x14ac:dyDescent="0.3"/>
    <row r="94" ht="13.8" hidden="1" x14ac:dyDescent="0.3"/>
    <row r="95" ht="13.8" hidden="1" x14ac:dyDescent="0.3"/>
    <row r="96" ht="13.8" hidden="1" x14ac:dyDescent="0.3"/>
    <row r="97" ht="13.8" hidden="1" x14ac:dyDescent="0.3"/>
    <row r="98" ht="13.8" hidden="1" x14ac:dyDescent="0.3"/>
    <row r="99" ht="13.8" hidden="1" x14ac:dyDescent="0.3"/>
    <row r="100" ht="13.8" hidden="1" x14ac:dyDescent="0.3"/>
    <row r="101" ht="13.8" hidden="1" x14ac:dyDescent="0.3"/>
    <row r="102" ht="13.8" hidden="1" x14ac:dyDescent="0.3"/>
    <row r="103" ht="13.8" hidden="1" x14ac:dyDescent="0.3"/>
    <row r="104" ht="13.8" hidden="1" x14ac:dyDescent="0.3"/>
    <row r="105" ht="13.8" hidden="1" x14ac:dyDescent="0.3"/>
    <row r="106" ht="13.8" hidden="1" x14ac:dyDescent="0.3"/>
    <row r="107" ht="13.8" hidden="1" x14ac:dyDescent="0.3"/>
    <row r="108" ht="13.8" hidden="1" x14ac:dyDescent="0.3"/>
    <row r="109" ht="13.8" hidden="1" x14ac:dyDescent="0.3"/>
    <row r="110" ht="13.8" hidden="1" x14ac:dyDescent="0.3"/>
    <row r="111" ht="13.8" hidden="1" x14ac:dyDescent="0.3"/>
    <row r="112" ht="13.8" hidden="1" x14ac:dyDescent="0.3"/>
    <row r="113" ht="13.8" hidden="1" x14ac:dyDescent="0.3"/>
    <row r="114" ht="13.8" hidden="1" x14ac:dyDescent="0.3"/>
    <row r="115" ht="13.8" hidden="1" x14ac:dyDescent="0.3"/>
    <row r="116" ht="13.8" hidden="1" x14ac:dyDescent="0.3"/>
    <row r="117" ht="13.8" hidden="1" x14ac:dyDescent="0.3"/>
    <row r="118" ht="13.8" hidden="1" x14ac:dyDescent="0.3"/>
    <row r="119" ht="13.8" hidden="1" x14ac:dyDescent="0.3"/>
    <row r="120" ht="13.8" hidden="1" x14ac:dyDescent="0.3"/>
    <row r="121" ht="13.8" hidden="1" x14ac:dyDescent="0.3"/>
    <row r="122" ht="13.8" hidden="1" x14ac:dyDescent="0.3"/>
    <row r="123" ht="13.8" hidden="1" x14ac:dyDescent="0.3"/>
    <row r="124" ht="13.8" hidden="1" x14ac:dyDescent="0.3"/>
    <row r="125" ht="13.8" hidden="1" x14ac:dyDescent="0.3"/>
    <row r="126" ht="13.8" hidden="1" x14ac:dyDescent="0.3"/>
    <row r="127" ht="13.8" hidden="1" x14ac:dyDescent="0.3"/>
    <row r="128" ht="13.8" hidden="1" x14ac:dyDescent="0.3"/>
    <row r="129" ht="13.8" hidden="1" x14ac:dyDescent="0.3"/>
    <row r="130" ht="13.8" hidden="1" x14ac:dyDescent="0.3"/>
    <row r="131" ht="13.8" hidden="1" x14ac:dyDescent="0.3"/>
    <row r="132" ht="13.8" hidden="1" x14ac:dyDescent="0.3"/>
    <row r="133" ht="13.8" hidden="1" x14ac:dyDescent="0.3"/>
    <row r="134" ht="13.8" hidden="1" x14ac:dyDescent="0.3"/>
    <row r="135" ht="13.8" hidden="1" x14ac:dyDescent="0.3"/>
    <row r="136" ht="13.8" hidden="1" x14ac:dyDescent="0.3"/>
    <row r="137" ht="13.8" hidden="1" x14ac:dyDescent="0.3"/>
    <row r="138" ht="13.8" hidden="1" x14ac:dyDescent="0.3"/>
    <row r="139" ht="13.8" hidden="1" x14ac:dyDescent="0.3"/>
    <row r="140" ht="13.8" hidden="1" x14ac:dyDescent="0.3"/>
    <row r="141" ht="13.8" hidden="1" x14ac:dyDescent="0.3"/>
    <row r="142" ht="13.8" hidden="1" x14ac:dyDescent="0.3"/>
    <row r="143" ht="13.8" hidden="1" x14ac:dyDescent="0.3"/>
    <row r="144" ht="13.8" hidden="1" x14ac:dyDescent="0.3"/>
    <row r="145" ht="13.8" hidden="1" x14ac:dyDescent="0.3"/>
    <row r="146" ht="13.8" hidden="1" x14ac:dyDescent="0.3"/>
    <row r="147" ht="13.8" hidden="1" x14ac:dyDescent="0.3"/>
    <row r="148" ht="13.8" hidden="1" x14ac:dyDescent="0.3"/>
    <row r="149" ht="13.8" hidden="1" x14ac:dyDescent="0.3"/>
    <row r="150" ht="13.8" hidden="1" x14ac:dyDescent="0.3"/>
    <row r="151" ht="13.8" hidden="1" x14ac:dyDescent="0.3"/>
    <row r="152" ht="13.8" hidden="1" x14ac:dyDescent="0.3"/>
    <row r="153" ht="13.8" hidden="1" x14ac:dyDescent="0.3"/>
    <row r="154" ht="13.8" hidden="1" x14ac:dyDescent="0.3"/>
    <row r="155" ht="13.8" hidden="1" x14ac:dyDescent="0.3"/>
    <row r="156" ht="13.8" hidden="1" x14ac:dyDescent="0.3"/>
    <row r="157" ht="13.8" hidden="1" x14ac:dyDescent="0.3"/>
    <row r="158" ht="13.8" hidden="1" x14ac:dyDescent="0.3"/>
    <row r="159" ht="13.8" hidden="1" x14ac:dyDescent="0.3"/>
    <row r="160" ht="13.8" hidden="1" x14ac:dyDescent="0.3"/>
    <row r="161" ht="13.8" hidden="1" x14ac:dyDescent="0.3"/>
    <row r="162" ht="13.8" hidden="1" x14ac:dyDescent="0.3"/>
    <row r="163" ht="13.8" hidden="1" x14ac:dyDescent="0.3"/>
    <row r="164" ht="13.8" hidden="1" x14ac:dyDescent="0.3"/>
    <row r="165" ht="13.8" hidden="1" x14ac:dyDescent="0.3"/>
    <row r="166" ht="13.8" hidden="1" x14ac:dyDescent="0.3"/>
    <row r="167" ht="13.8" hidden="1" x14ac:dyDescent="0.3"/>
    <row r="168" ht="13.8" hidden="1" x14ac:dyDescent="0.3"/>
    <row r="169" ht="13.8" hidden="1" x14ac:dyDescent="0.3"/>
    <row r="170" ht="13.8" hidden="1" x14ac:dyDescent="0.3"/>
    <row r="171" ht="13.8" hidden="1" x14ac:dyDescent="0.3"/>
    <row r="172" ht="13.8" hidden="1" x14ac:dyDescent="0.3"/>
    <row r="173" ht="13.8" hidden="1" x14ac:dyDescent="0.3"/>
    <row r="174" ht="13.8" hidden="1" x14ac:dyDescent="0.3"/>
    <row r="175" ht="13.8" hidden="1" x14ac:dyDescent="0.3"/>
    <row r="176" ht="13.8" hidden="1" x14ac:dyDescent="0.3"/>
    <row r="177" ht="13.8" hidden="1" x14ac:dyDescent="0.3"/>
    <row r="178" ht="13.8" hidden="1" x14ac:dyDescent="0.3"/>
    <row r="179" ht="13.8" hidden="1" x14ac:dyDescent="0.3"/>
    <row r="180" ht="13.8" hidden="1" x14ac:dyDescent="0.3"/>
    <row r="181" ht="13.8" hidden="1" x14ac:dyDescent="0.3"/>
    <row r="182" ht="12.75" hidden="1" customHeight="1" x14ac:dyDescent="0.3"/>
    <row r="183" ht="12.75" hidden="1" customHeight="1" x14ac:dyDescent="0.3"/>
  </sheetData>
  <mergeCells count="3">
    <mergeCell ref="H24:M24"/>
    <mergeCell ref="H18:R18"/>
    <mergeCell ref="I17:R17"/>
  </mergeCells>
  <phoneticPr fontId="10" type="noConversion"/>
  <conditionalFormatting sqref="H25:R25">
    <cfRule type="expression" dxfId="3" priority="7" stopIfTrue="1">
      <formula>H26=1</formula>
    </cfRule>
  </conditionalFormatting>
  <conditionalFormatting sqref="G28:G67">
    <cfRule type="expression" dxfId="2" priority="1" stopIfTrue="1">
      <formula>B28=1</formula>
    </cfRule>
    <cfRule type="expression" dxfId="1" priority="2" stopIfTrue="1">
      <formula>B28=2</formula>
    </cfRule>
    <cfRule type="expression" dxfId="0" priority="3" stopIfTrue="1">
      <formula>B28=3</formula>
    </cfRule>
  </conditionalFormatting>
  <dataValidations count="3">
    <dataValidation type="list" allowBlank="1" showInputMessage="1" showErrorMessage="1" sqref="R28:R67">
      <formula1>"Not assessed yet, Assessed ""YES"", Assessed ""NO"""</formula1>
    </dataValidation>
    <dataValidation type="list" allowBlank="1" showInputMessage="1" showErrorMessage="1" sqref="K28:L67">
      <formula1>"Yes, No"</formula1>
    </dataValidation>
    <dataValidation type="list" allowBlank="1" showInputMessage="1" showErrorMessage="1" sqref="P28:P67">
      <formula1>Currency_CL</formula1>
    </dataValidation>
  </dataValidations>
  <hyperlinks>
    <hyperlink ref="G8" location="HOME!A1" display="HOME"/>
  </hyperlinks>
  <pageMargins left="0.39370078740157483" right="0.39370078740157483" top="0.39370078740157483" bottom="0.39370078740157483" header="0.19685039370078741" footer="0.19685039370078741"/>
  <pageSetup paperSize="9" scale="53" orientation="landscape" r:id="rId1"/>
  <headerFooter alignWithMargins="0">
    <oddHeader>&amp;C[ PROTECTIVE MARKING TO BE CONFIRMED]</oddHeader>
    <oddFooter>&amp;L&amp;D at &amp;T&amp;C&amp;P of &amp;N&amp;R&amp;F  &amp;A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159</vt:i4>
      </vt:variant>
    </vt:vector>
  </HeadingPairs>
  <TitlesOfParts>
    <vt:vector size="160" baseType="lpstr">
      <vt:lpstr>Sys_Dummy</vt:lpstr>
      <vt:lpstr>Air_CL</vt:lpstr>
      <vt:lpstr>CalQTR_AbsCode</vt:lpstr>
      <vt:lpstr>CalQTR_AbsCodeQCR</vt:lpstr>
      <vt:lpstr>CalQTR_End</vt:lpstr>
      <vt:lpstr>CalQTR_LastDay</vt:lpstr>
      <vt:lpstr>CalQTR_QCR?</vt:lpstr>
      <vt:lpstr>CalQTR_RelCode</vt:lpstr>
      <vt:lpstr>CalQTR_Start</vt:lpstr>
      <vt:lpstr>CDS_Text_ActForc</vt:lpstr>
      <vt:lpstr>CDS_Text_Final</vt:lpstr>
      <vt:lpstr>CDS_Text_Forc</vt:lpstr>
      <vt:lpstr>CDS_Text_Prov</vt:lpstr>
      <vt:lpstr>'08_Price'!Cols_HS_CC</vt:lpstr>
      <vt:lpstr>'09_Actual-Forecast'!Cols_HS_CC</vt:lpstr>
      <vt:lpstr>'08_Price'!Cols_Switch</vt:lpstr>
      <vt:lpstr>'09_Actual-Forecast'!Cols_Switch</vt:lpstr>
      <vt:lpstr>ComCon_List</vt:lpstr>
      <vt:lpstr>Comp_LastDayLastFY</vt:lpstr>
      <vt:lpstr>Comp_Name</vt:lpstr>
      <vt:lpstr>Comp_TradingAs</vt:lpstr>
      <vt:lpstr>Con_1_DatesOK?</vt:lpstr>
      <vt:lpstr>Con_1_EndDate</vt:lpstr>
      <vt:lpstr>Con_1_QCRs_reqd</vt:lpstr>
      <vt:lpstr>Con_1_SinRepCur</vt:lpstr>
      <vt:lpstr>Con_1_StartDate</vt:lpstr>
      <vt:lpstr>Con_1_Title</vt:lpstr>
      <vt:lpstr>Con_1_ValueThreshold</vt:lpstr>
      <vt:lpstr>ConRep_Name_CCR</vt:lpstr>
      <vt:lpstr>ConRep_Name_CCS</vt:lpstr>
      <vt:lpstr>ConRep_Name_CNR</vt:lpstr>
      <vt:lpstr>ConRep_Name_CPS</vt:lpstr>
      <vt:lpstr>ConRep_Name_CRP</vt:lpstr>
      <vt:lpstr>ConRep_Name_ICL</vt:lpstr>
      <vt:lpstr>ConRep_Name_ICR</vt:lpstr>
      <vt:lpstr>ConRep_Name_ICS</vt:lpstr>
      <vt:lpstr>ConRep_Name_QCR</vt:lpstr>
      <vt:lpstr>ConRep_Table</vt:lpstr>
      <vt:lpstr>ConRep_TimeAllowedColumn</vt:lpstr>
      <vt:lpstr>CostData_Status</vt:lpstr>
      <vt:lpstr>CRP_Text1</vt:lpstr>
      <vt:lpstr>CRP_Text2</vt:lpstr>
      <vt:lpstr>CRP_Text3</vt:lpstr>
      <vt:lpstr>Currency_Count</vt:lpstr>
      <vt:lpstr>Currency_First</vt:lpstr>
      <vt:lpstr>Currency_List</vt:lpstr>
      <vt:lpstr>Currency_List_Fixed</vt:lpstr>
      <vt:lpstr>Currency_List_UserInput</vt:lpstr>
      <vt:lpstr>Currency_Table</vt:lpstr>
      <vt:lpstr>Cyber_CL</vt:lpstr>
      <vt:lpstr>DataVal_01</vt:lpstr>
      <vt:lpstr>DataVal_03</vt:lpstr>
      <vt:lpstr>DataVal_04</vt:lpstr>
      <vt:lpstr>'05_DPS_Input'!DataVal_05</vt:lpstr>
      <vt:lpstr>DataVal_05</vt:lpstr>
      <vt:lpstr>DataVal_09</vt:lpstr>
      <vt:lpstr>DataVal_10</vt:lpstr>
      <vt:lpstr>DataVal_11</vt:lpstr>
      <vt:lpstr>DataVal_12</vt:lpstr>
      <vt:lpstr>DataVal_13</vt:lpstr>
      <vt:lpstr>DataVal_14</vt:lpstr>
      <vt:lpstr>Date_Created</vt:lpstr>
      <vt:lpstr>Domain_CL</vt:lpstr>
      <vt:lpstr>DPSinput_CountAll</vt:lpstr>
      <vt:lpstr>DPSinput_CountInp</vt:lpstr>
      <vt:lpstr>DPSinput_CountRep</vt:lpstr>
      <vt:lpstr>DPSinput_DataInputLine</vt:lpstr>
      <vt:lpstr>DPSinput_DPSCode</vt:lpstr>
      <vt:lpstr>EquipCat_DPS_Mapping</vt:lpstr>
      <vt:lpstr>EquipCat_List</vt:lpstr>
      <vt:lpstr>GFY_First</vt:lpstr>
      <vt:lpstr>GFY_RowHeadx30</vt:lpstr>
      <vt:lpstr>GFY_Span_Count</vt:lpstr>
      <vt:lpstr>GFY_Y1D1</vt:lpstr>
      <vt:lpstr>Land_CL</vt:lpstr>
      <vt:lpstr>Other_CL</vt:lpstr>
      <vt:lpstr>Payments_InpTab</vt:lpstr>
      <vt:lpstr>Payments_ThreshABSO</vt:lpstr>
      <vt:lpstr>Payments_ThreshPerc</vt:lpstr>
      <vt:lpstr>Price_InpTab</vt:lpstr>
      <vt:lpstr>'01_SubmissionAdmin'!Print_Area</vt:lpstr>
      <vt:lpstr>'02_ReportingPlan'!Print_Area</vt:lpstr>
      <vt:lpstr>'03_Supplier'!Print_Area</vt:lpstr>
      <vt:lpstr>'04_Contract'!Print_Area</vt:lpstr>
      <vt:lpstr>'05_DPS_Input'!Print_Area</vt:lpstr>
      <vt:lpstr>'06_Deliverables'!Print_Area</vt:lpstr>
      <vt:lpstr>'07_Metrics'!Print_Area</vt:lpstr>
      <vt:lpstr>'08_Price'!Print_Area</vt:lpstr>
      <vt:lpstr>'09_Actual-Forecast'!Print_Area</vt:lpstr>
      <vt:lpstr>'10_Quarters'!Print_Area</vt:lpstr>
      <vt:lpstr>'11_Variance'!Print_Area</vt:lpstr>
      <vt:lpstr>'12_Risk'!Print_Area</vt:lpstr>
      <vt:lpstr>'13_Payments'!Print_Area</vt:lpstr>
      <vt:lpstr>'14_FinalPayments'!Print_Area</vt:lpstr>
      <vt:lpstr>'15_Milestones'!Print_Area</vt:lpstr>
      <vt:lpstr>'16_SubContracts'!Print_Area</vt:lpstr>
      <vt:lpstr>Cover_Sheet_CCR!Print_Area</vt:lpstr>
      <vt:lpstr>Cover_Sheet_CNR!Print_Area</vt:lpstr>
      <vt:lpstr>Cover_Sheet_CRP!Print_Area</vt:lpstr>
      <vt:lpstr>Cover_Sheet_ICR!Print_Area</vt:lpstr>
      <vt:lpstr>Cover_Sheet_QCR!Print_Area</vt:lpstr>
      <vt:lpstr>HOME!Print_Area</vt:lpstr>
      <vt:lpstr>SYS_Control!Print_Area</vt:lpstr>
      <vt:lpstr>SYS_Lists!Print_Area</vt:lpstr>
      <vt:lpstr>Sys_Styles!Print_Area</vt:lpstr>
      <vt:lpstr>'05_DPS_Input'!Print_Titles</vt:lpstr>
      <vt:lpstr>'07_Metrics'!Print_Titles</vt:lpstr>
      <vt:lpstr>'08_Price'!Print_Titles</vt:lpstr>
      <vt:lpstr>'09_Actual-Forecast'!Print_Titles</vt:lpstr>
      <vt:lpstr>'12_Risk'!Print_Titles</vt:lpstr>
      <vt:lpstr>'13_Payments'!Print_Titles</vt:lpstr>
      <vt:lpstr>QCR_Round</vt:lpstr>
      <vt:lpstr>QCR_Selected_CalQTR</vt:lpstr>
      <vt:lpstr>QCR_SelectedGFY</vt:lpstr>
      <vt:lpstr>RecBaseVol_List</vt:lpstr>
      <vt:lpstr>RecBaseVol_Units</vt:lpstr>
      <vt:lpstr>Risk_ThreshAbso</vt:lpstr>
      <vt:lpstr>Risk_ThreshPerc</vt:lpstr>
      <vt:lpstr>RowRangeVis_Lookup</vt:lpstr>
      <vt:lpstr>'08_Price'!Rows_HS_CC</vt:lpstr>
      <vt:lpstr>'09_Actual-Forecast'!Rows_HS_CC</vt:lpstr>
      <vt:lpstr>'13_Payments'!Rows_HS_CC</vt:lpstr>
      <vt:lpstr>'08_Price'!Rows_Switch</vt:lpstr>
      <vt:lpstr>'09_Actual-Forecast'!Rows_Switch</vt:lpstr>
      <vt:lpstr>'13_Payments'!Rows_Switch</vt:lpstr>
      <vt:lpstr>Rows_Switch</vt:lpstr>
      <vt:lpstr>Sea_CL</vt:lpstr>
      <vt:lpstr>Sheet_Caption_ColX</vt:lpstr>
      <vt:lpstr>Sheet_Headers</vt:lpstr>
      <vt:lpstr>Sheet_List</vt:lpstr>
      <vt:lpstr>Sheet_Table</vt:lpstr>
      <vt:lpstr>Sheet_Visibility_ColX</vt:lpstr>
      <vt:lpstr>Space_CL</vt:lpstr>
      <vt:lpstr>SubCon_IncludeThreshold</vt:lpstr>
      <vt:lpstr>SuppRepStruc_List</vt:lpstr>
      <vt:lpstr>Sys_AbsVarCommReq</vt:lpstr>
      <vt:lpstr>Sys_AccChkDiffRnd</vt:lpstr>
      <vt:lpstr>Sys_PercVarCommReq</vt:lpstr>
      <vt:lpstr>Sys_ReportingEntityAsTitle</vt:lpstr>
      <vt:lpstr>Sys_SSPR_commenceDate</vt:lpstr>
      <vt:lpstr>Sys_SSPR_Logo</vt:lpstr>
      <vt:lpstr>Sys_SSPR_QCRthreshold</vt:lpstr>
      <vt:lpstr>Sys_thisFileName</vt:lpstr>
      <vt:lpstr>TypeOfContract_CL</vt:lpstr>
      <vt:lpstr>TypeOfWork_CL</vt:lpstr>
      <vt:lpstr>UserSheet_Caption</vt:lpstr>
      <vt:lpstr>UserSheet_Description</vt:lpstr>
      <vt:lpstr>UserSheet_HomeRowVisibility</vt:lpstr>
      <vt:lpstr>UserSheet_List</vt:lpstr>
      <vt:lpstr>UserSheet_Visibility</vt:lpstr>
      <vt:lpstr>Version</vt:lpstr>
      <vt:lpstr>View_1_Selected</vt:lpstr>
      <vt:lpstr>View_1_SelectedCaption</vt:lpstr>
      <vt:lpstr>View_1_SelectedIX</vt:lpstr>
      <vt:lpstr>View_1_SelectedUserCaption</vt:lpstr>
      <vt:lpstr>View_1_SelectedUserIX</vt:lpstr>
      <vt:lpstr>View_List</vt:lpstr>
      <vt:lpstr>View_List_Caption</vt:lpstr>
      <vt:lpstr>View_List_CaptionUserOnly</vt:lpstr>
      <vt:lpstr>Weapon_CL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holzinger</dc:creator>
  <cp:lastModifiedBy>craig holzinger</cp:lastModifiedBy>
  <cp:lastPrinted>2014-11-17T13:55:31Z</cp:lastPrinted>
  <dcterms:created xsi:type="dcterms:W3CDTF">2012-12-05T14:30:47Z</dcterms:created>
  <dcterms:modified xsi:type="dcterms:W3CDTF">2015-05-27T15:07:24Z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