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ncial Report" sheetId="1" r:id="rId1"/>
    <sheet name="Financial Data Input" sheetId="2" r:id="rId2"/>
    <sheet name="Key Metric Settings" sheetId="3" r:id="rId3"/>
    <sheet name="Calculations" sheetId="4" state="hidden" r:id="rId4"/>
  </sheets>
  <calcPr calcId="124519" fullCalcOnLoad="1"/>
</workbook>
</file>

<file path=xl/sharedStrings.xml><?xml version="1.0" encoding="utf-8"?>
<sst xmlns="http://schemas.openxmlformats.org/spreadsheetml/2006/main" count="36" uniqueCount="30">
  <si>
    <t>ANNUAL FINANCIAL REPORT</t>
  </si>
  <si>
    <t>YOUR COMPANY NAME</t>
  </si>
  <si>
    <t>KEY METRICS</t>
  </si>
  <si>
    <t>ALL METRICS</t>
  </si>
  <si>
    <t>METRIC</t>
  </si>
  <si>
    <t>% CHANGE</t>
  </si>
  <si>
    <t>5 YEAR TREND</t>
  </si>
  <si>
    <t>INPUT YOUR FINANCIAL DATA</t>
  </si>
  <si>
    <t>METRIC NAME</t>
  </si>
  <si>
    <t>REVENUES</t>
  </si>
  <si>
    <t>OPERATING EXPENSES</t>
  </si>
  <si>
    <t>OPERATING PROFIT</t>
  </si>
  <si>
    <t>DEPRECIATION</t>
  </si>
  <si>
    <t>INTEREST</t>
  </si>
  <si>
    <t>NET PROFIT</t>
  </si>
  <si>
    <t>TAX</t>
  </si>
  <si>
    <t>PROFIT AFTER TAX</t>
  </si>
  <si>
    <t>METRIC 1</t>
  </si>
  <si>
    <t>METRIC 2</t>
  </si>
  <si>
    <t>METRIC 3</t>
  </si>
  <si>
    <t>METRIC 4</t>
  </si>
  <si>
    <t>METRIC 5</t>
  </si>
  <si>
    <t>METRIC 6</t>
  </si>
  <si>
    <t>DEFINE KEY METRICS HERE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</si>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</sst>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$&quot;#,##0_);\(&quot;$&quot;#,##0\)"/>
    <numFmt numFmtId="166" formatCode="0%"/>
    <numFmt numFmtId="167" formatCode="@"/>
    <numFmt numFmtId="168" formatCode="&quot;$&quot;#,##0.00"/>
  </numFmts>
  <fonts count="14">
    <font>
      <sz val="11"/>
      <color theme="1"/>
      <name val="Calibri"/>
      <family val="2"/>
      <scheme val="minor"/>
    </font>
    <font>
      <sz val="24"/>
      <color rgb="FF52B86E"/>
      <name val="Euphemia"/>
      <family val="2"/>
    </font>
    <font>
      <sz val="20"/>
      <color rgb="FFA5A5A5"/>
      <name val="Euphemia"/>
      <family val="2"/>
    </font>
    <font>
      <sz val="10"/>
      <color theme="1"/>
      <name val="Arial"/>
      <family val="2"/>
    </font>
    <font>
      <sz val="18"/>
      <color rgb="FF595959"/>
      <name val="Franklin Gothic Medium"/>
      <family val="2"/>
    </font>
    <font>
      <sz val="14"/>
      <color rgb="FFA5A5A5"/>
      <name val="Euphemia"/>
      <family val="2"/>
    </font>
    <font>
      <sz val="10"/>
      <color theme="1"/>
      <name val="Calibri"/>
      <family val="2"/>
      <scheme val="minor"/>
    </font>
    <font>
      <b/>
      <sz val="9"/>
      <color rgb="FFFFFFFF"/>
      <name val="Franklin Gothic Medium"/>
      <family val="2"/>
    </font>
    <font>
      <sz val="20"/>
      <color rgb="FFA5A5A5"/>
      <name val="Franklin Gothic Medium"/>
      <family val="2"/>
    </font>
    <font>
      <sz val="12"/>
      <color rgb="FFA5A5A5"/>
      <name val="Franklin Gothic Medium"/>
      <family val="2"/>
    </font>
    <font>
      <b/>
      <sz val="11"/>
      <color rgb="FFFFFFFF"/>
      <name val="Franklin Gothic Medium"/>
      <family val="2"/>
    </font>
    <font>
      <sz val="10"/>
      <color rgb="FF595959"/>
      <name val="Euphemia"/>
      <family val="2"/>
    </font>
    <font>
      <sz val="11"/>
      <color rgb="FF7F7F7F"/>
      <name val="Franklin Gothic Medium"/>
      <family val="2"/>
    </font>
    <font>
      <sz val="11"/>
      <color rgb="FF3A8D50"/>
      <name val="Franklin Gothic Medium"/>
      <family val="2"/>
    </font>
  </fonts>
  <fills count="3">
    <fill>
      <patternFill patternType="none"/>
    </fill>
    <fill>
      <patternFill patternType="gray125"/>
    </fill>
    <fill>
      <patternFill patternType="solid">
        <fgColor rgb="FF52B86E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/>
      <diagonal/>
    </border>
    <border>
      <left style="medium">
        <color rgb="FF52B86E"/>
      </left>
      <right style="medium">
        <color rgb="FF52B86E"/>
      </right>
      <top style="medium">
        <color rgb="FF52B86E"/>
      </top>
      <bottom/>
      <diagonal/>
    </border>
    <border>
      <left style="medium">
        <color rgb="FF52B86E"/>
      </left>
      <right/>
      <top style="medium">
        <color rgb="FF52B86E"/>
      </top>
      <bottom/>
      <diagonal/>
    </border>
    <border>
      <left/>
      <right/>
      <top style="medium">
        <color rgb="FF52B86E"/>
      </top>
      <bottom/>
      <diagonal/>
    </border>
    <border>
      <left/>
      <right style="medium">
        <color rgb="FF52B86E"/>
      </right>
      <top style="medium">
        <color rgb="FF52B86E"/>
      </top>
      <bottom/>
      <diagonal/>
    </border>
    <border>
      <left style="medium">
        <color rgb="FF595959"/>
      </left>
      <right style="medium">
        <color rgb="FF595959"/>
      </right>
      <top/>
      <bottom style="dashed">
        <color rgb="FF595959"/>
      </bottom>
      <diagonal/>
    </border>
    <border>
      <left/>
      <right style="medium">
        <color rgb="FF595959"/>
      </right>
      <top/>
      <bottom/>
      <diagonal/>
    </border>
    <border>
      <left style="medium">
        <color rgb="FF595959"/>
      </left>
      <right/>
      <top/>
      <bottom style="dashed">
        <color rgb="FF595959"/>
      </bottom>
      <diagonal/>
    </border>
    <border>
      <left/>
      <right/>
      <top/>
      <bottom style="dashed">
        <color rgb="FF595959"/>
      </bottom>
      <diagonal/>
    </border>
    <border>
      <left/>
      <right style="medium">
        <color rgb="FF595959"/>
      </right>
      <top/>
      <bottom style="dashed">
        <color rgb="FF595959"/>
      </bottom>
      <diagonal/>
    </border>
    <border>
      <left style="medium">
        <color rgb="FF595959"/>
      </left>
      <right style="medium">
        <color rgb="FF595959"/>
      </right>
      <top style="dashed">
        <color rgb="FF595959"/>
      </top>
      <bottom/>
      <diagonal/>
    </border>
    <border>
      <left style="medium">
        <color rgb="FF595959"/>
      </left>
      <right/>
      <top style="dashed">
        <color rgb="FF595959"/>
      </top>
      <bottom/>
      <diagonal/>
    </border>
    <border>
      <left/>
      <right/>
      <top style="dashed">
        <color rgb="FF595959"/>
      </top>
      <bottom/>
      <diagonal/>
    </border>
    <border>
      <left/>
      <right style="medium">
        <color rgb="FF595959"/>
      </right>
      <top style="dashed">
        <color rgb="FF595959"/>
      </top>
      <bottom/>
      <diagonal/>
    </border>
    <border>
      <left style="medium">
        <color rgb="FF595959"/>
      </left>
      <right style="medium">
        <color rgb="FF595959"/>
      </right>
      <top/>
      <bottom/>
      <diagonal/>
    </border>
    <border>
      <left style="medium">
        <color rgb="FF595959"/>
      </left>
      <right/>
      <top/>
      <bottom/>
      <diagonal/>
    </border>
    <border>
      <left style="medium">
        <color rgb="FF595959"/>
      </left>
      <right style="medium">
        <color rgb="FF595959"/>
      </right>
      <top/>
      <bottom style="medium">
        <color rgb="FF595959"/>
      </bottom>
      <diagonal/>
    </border>
    <border>
      <left style="medium">
        <color rgb="FF595959"/>
      </left>
      <right/>
      <top/>
      <bottom style="medium">
        <color rgb="FF595959"/>
      </bottom>
      <diagonal/>
    </border>
    <border>
      <left/>
      <right/>
      <top/>
      <bottom style="medium">
        <color rgb="FF595959"/>
      </bottom>
      <diagonal/>
    </border>
    <border>
      <left/>
      <right style="medium">
        <color rgb="FF595959"/>
      </right>
      <top/>
      <bottom style="medium">
        <color rgb="FF595959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/>
      <diagonal/>
    </border>
    <border>
      <left/>
      <right/>
      <top/>
      <bottom style="thin">
        <color rgb="FFD8D8D8"/>
      </bottom>
      <diagonal/>
    </border>
    <border>
      <left style="medium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D8D8D8"/>
      </left>
      <right style="medium">
        <color rgb="FFD8D8D8"/>
      </right>
      <top style="medium">
        <color rgb="FFD8D8D8"/>
      </top>
      <bottom style="thin">
        <color rgb="FFD8D8D8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D8D8D8"/>
      </left>
      <right style="medium">
        <color rgb="FFD8D8D8"/>
      </right>
      <top style="thin">
        <color rgb="FFD8D8D8"/>
      </top>
      <bottom style="thin">
        <color rgb="FFD8D8D8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D8D8D8"/>
      </left>
      <right style="medium">
        <color rgb="FFD8D8D8"/>
      </right>
      <top style="thin">
        <color rgb="FFD8D8D8"/>
      </top>
      <bottom style="medium">
        <color rgb="FFD8D8D8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1" fillId="0" borderId="0" xfId="0" applyNumberFormat="1" applyFont="1" applyAlignment="1"/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164" fontId="5" fillId="0" borderId="1" xfId="0" applyNumberFormat="1" applyFont="1" applyBorder="1" applyAlignment="1"/>
    <xf numFmtId="0" fontId="6" fillId="0" borderId="1" xfId="0" applyFont="1" applyBorder="1"/>
    <xf numFmtId="0" fontId="6" fillId="0" borderId="2" xfId="0" applyFont="1" applyBorder="1"/>
    <xf numFmtId="164" fontId="7" fillId="2" borderId="3" xfId="0" applyNumberFormat="1" applyFont="1" applyFill="1" applyBorder="1" applyAlignment="1">
      <alignment horizontal="center" vertical="center"/>
    </xf>
    <xf numFmtId="164" fontId="7" fillId="2" borderId="4" xfId="0" applyNumberFormat="1" applyFont="1" applyFill="1" applyBorder="1" applyAlignment="1">
      <alignment horizontal="center" vertical="center"/>
    </xf>
    <xf numFmtId="164" fontId="7" fillId="2" borderId="5" xfId="0" applyNumberFormat="1" applyFont="1" applyFill="1" applyBorder="1" applyAlignment="1">
      <alignment horizontal="center" vertical="center"/>
    </xf>
    <xf numFmtId="164" fontId="7" fillId="2" borderId="6" xfId="0" applyNumberFormat="1" applyFont="1" applyFill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0" fontId="6" fillId="0" borderId="8" xfId="0" applyFont="1" applyBorder="1"/>
    <xf numFmtId="165" fontId="8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6" fontId="9" fillId="0" borderId="12" xfId="0" applyNumberFormat="1" applyFont="1" applyBorder="1" applyAlignment="1">
      <alignment horizontal="left" vertical="center"/>
    </xf>
    <xf numFmtId="166" fontId="9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6" fillId="0" borderId="16" xfId="0" applyFont="1" applyBorder="1"/>
    <xf numFmtId="0" fontId="3" fillId="0" borderId="1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6" fillId="0" borderId="18" xfId="0" applyFont="1" applyBorder="1"/>
    <xf numFmtId="0" fontId="6" fillId="0" borderId="19" xfId="0" applyFont="1" applyBorder="1"/>
    <xf numFmtId="0" fontId="6" fillId="0" borderId="20" xfId="0" applyFont="1" applyBorder="1"/>
    <xf numFmtId="0" fontId="6" fillId="0" borderId="21" xfId="0" applyFont="1" applyBorder="1"/>
    <xf numFmtId="164" fontId="10" fillId="2" borderId="22" xfId="0" applyNumberFormat="1" applyFont="1" applyFill="1" applyBorder="1" applyAlignment="1">
      <alignment vertical="center"/>
    </xf>
    <xf numFmtId="167" fontId="10" fillId="2" borderId="22" xfId="0" applyNumberFormat="1" applyFont="1" applyFill="1" applyBorder="1" applyAlignment="1">
      <alignment horizontal="center" vertical="center"/>
    </xf>
    <xf numFmtId="164" fontId="11" fillId="0" borderId="22" xfId="0" applyNumberFormat="1" applyFont="1" applyBorder="1" applyAlignment="1">
      <alignment horizontal="left" vertical="center"/>
    </xf>
    <xf numFmtId="0" fontId="6" fillId="0" borderId="22" xfId="0" applyFont="1" applyBorder="1"/>
    <xf numFmtId="168" fontId="11" fillId="0" borderId="22" xfId="0" applyNumberFormat="1" applyFont="1" applyBorder="1" applyAlignment="1">
      <alignment vertical="center"/>
    </xf>
    <xf numFmtId="166" fontId="11" fillId="0" borderId="22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164" fontId="11" fillId="0" borderId="23" xfId="0" applyNumberFormat="1" applyFont="1" applyBorder="1" applyAlignment="1">
      <alignment vertical="center"/>
    </xf>
    <xf numFmtId="168" fontId="11" fillId="0" borderId="23" xfId="0" applyNumberFormat="1" applyFont="1" applyBorder="1" applyAlignment="1">
      <alignment vertical="center"/>
    </xf>
    <xf numFmtId="164" fontId="11" fillId="0" borderId="0" xfId="0" applyNumberFormat="1" applyFont="1" applyAlignment="1">
      <alignment vertical="center"/>
    </xf>
    <xf numFmtId="168" fontId="11" fillId="0" borderId="0" xfId="0" applyNumberFormat="1" applyFont="1" applyAlignment="1">
      <alignment vertical="center"/>
    </xf>
    <xf numFmtId="0" fontId="6" fillId="0" borderId="24" xfId="0" applyFont="1" applyBorder="1"/>
    <xf numFmtId="164" fontId="12" fillId="0" borderId="25" xfId="0" applyNumberFormat="1" applyFont="1" applyBorder="1" applyAlignment="1">
      <alignment horizontal="center" vertical="center"/>
    </xf>
    <xf numFmtId="164" fontId="11" fillId="0" borderId="26" xfId="0" applyNumberFormat="1" applyFont="1" applyBorder="1" applyAlignment="1">
      <alignment vertical="center"/>
    </xf>
    <xf numFmtId="164" fontId="12" fillId="0" borderId="0" xfId="0" applyNumberFormat="1" applyFont="1" applyAlignment="1">
      <alignment vertical="center"/>
    </xf>
    <xf numFmtId="164" fontId="12" fillId="0" borderId="27" xfId="0" applyNumberFormat="1" applyFont="1" applyBorder="1" applyAlignment="1">
      <alignment horizontal="center" vertical="center"/>
    </xf>
    <xf numFmtId="164" fontId="11" fillId="0" borderId="28" xfId="0" applyNumberFormat="1" applyFont="1" applyBorder="1" applyAlignment="1">
      <alignment vertical="center"/>
    </xf>
    <xf numFmtId="164" fontId="12" fillId="0" borderId="29" xfId="0" applyNumberFormat="1" applyFont="1" applyBorder="1" applyAlignment="1">
      <alignment horizontal="center" vertical="center"/>
    </xf>
    <xf numFmtId="164" fontId="11" fillId="0" borderId="30" xfId="0" applyNumberFormat="1" applyFont="1" applyBorder="1" applyAlignment="1">
      <alignment vertical="center"/>
    </xf>
    <xf numFmtId="167" fontId="13" fillId="0" borderId="0" xfId="0" applyNumberFormat="1" applyFont="1" applyAlignment="1">
      <alignment vertical="center"/>
    </xf>
    <xf numFmtId="164" fontId="11" fillId="0" borderId="0" xfId="0" applyNumberFormat="1" applyFont="1" applyAlignment="1"/>
    <xf numFmtId="164" fontId="11" fillId="0" borderId="0" xfId="0" applyNumberFormat="1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6" fontId="1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L40"/>
  <sheetViews>
    <sheetView tabSelected="1" workbookViewId="0"/>
  </sheetViews>
  <sheetFormatPr defaultRowHeight="18.75" customHeight="1"/>
  <cols>
    <col min="1" max="1" width="1.7109375" customWidth="1"/>
    <col min="2" max="2" width="19.5703125" customWidth="1"/>
    <col min="3" max="3" width="2.7109375" customWidth="1"/>
    <col min="4" max="4" width="19.5703125" customWidth="1"/>
    <col min="5" max="5" width="2.7109375" customWidth="1"/>
    <col min="6" max="6" width="19.5703125" customWidth="1"/>
    <col min="7" max="7" width="2.7109375" customWidth="1"/>
    <col min="8" max="8" width="19.5703125" customWidth="1"/>
    <col min="9" max="9" width="2.7109375" customWidth="1"/>
    <col min="10" max="10" width="7.7109375" customWidth="1"/>
    <col min="11" max="11" width="1.5703125" customWidth="1"/>
    <col min="12" max="12" width="10" customWidth="1"/>
    <col min="13" max="13" width="8.5703125" customWidth="1"/>
    <col min="15" max="15" width="10" customWidth="1"/>
    <col min="16" max="16" width="10" customWidth="1"/>
  </cols>
  <sheetData>
    <row r="1" spans="1:1" ht="8.25" customHeight="1"/>
    <row r="2" spans="2:12" ht="38.25" customHeight="1">
      <c r="B2" s="1" t="s">
        <v>0</v>
      </c>
      <c r="K2" s="2" t="str">
        <f>YEAR(TODAY())</f>
        <v>2025</v>
      </c>
      <c r="L2" s="3"/>
    </row>
    <row r="3" spans="2:12" ht="24" customHeight="1">
      <c r="B3" s="4" t="s">
        <v>1</v>
      </c>
    </row>
    <row r="4" spans="1:1" ht="6.75" customHeight="1"/>
    <row r="5" spans="2:12" ht="24" customHeight="1">
      <c r="B5" s="5" t="s">
        <v>2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2:12" ht="18.75" customHeight="1"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pans="2:12" ht="22.5" customHeight="1">
      <c r="B7" s="8" t="str">
        <f>Calculations!B8</f>
        <v>REVENUES</v>
      </c>
      <c r="D7" s="8" t="str">
        <f>Calculations!B9</f>
        <v>OPERATING PROFIT</v>
      </c>
      <c r="F7" s="8" t="str">
        <f>Calculations!B10</f>
        <v>INTEREST</v>
      </c>
      <c r="H7" s="8" t="str">
        <f>Calculations!B11</f>
        <v>DEPRECIATION</v>
      </c>
      <c r="J7" s="9" t="str">
        <f>Calculations!B12</f>
        <v>NET PROFIT</v>
      </c>
      <c r="K7" s="10"/>
      <c r="L7" s="11"/>
    </row>
    <row r="8" spans="2:12" ht="42" customHeight="1">
      <c r="B8" s="12" t="str">
        <f>IFERROR(Calculations!G8,"")</f>
        <v>$180,584 </v>
      </c>
      <c r="C8" s="13"/>
      <c r="D8" s="12" t="str">
        <f>IFERROR(Calculations!G9,"")</f>
        <v>$73,426 </v>
      </c>
      <c r="F8" s="12" t="str">
        <f>IFERROR(Calculations!G10,"")</f>
        <v>$3,789 </v>
      </c>
      <c r="H8" s="12" t="str">
        <f>IFERROR(Calculations!G11,"")</f>
        <v>$5,547 </v>
      </c>
      <c r="J8" s="14" t="str">
        <f>IFERROR(Calculations!G12,"")</f>
        <v>$67,475 </v>
      </c>
      <c r="K8" s="15"/>
      <c r="L8" s="16"/>
    </row>
    <row r="9" spans="2:12" ht="18.75" customHeight="1">
      <c r="B9" s="17" t="str">
        <f>Calculations!H8</f>
        <v>0%</v>
      </c>
      <c r="D9" s="17" t="str">
        <f>Calculations!H9</f>
        <v>-5%</v>
      </c>
      <c r="F9" s="17" t="str">
        <f>Calculations!H10</f>
        <v>14%</v>
      </c>
      <c r="H9" s="17" t="str">
        <f>Calculations!H11</f>
        <v>9%</v>
      </c>
      <c r="J9" s="18" t="str">
        <f>Calculations!H12</f>
        <v>2%</v>
      </c>
      <c r="K9" s="19"/>
      <c r="L9" s="20"/>
    </row>
    <row r="10" spans="2:12" ht="18.75" customHeight="1">
      <c r="B10" s="21"/>
      <c r="D10" s="21"/>
      <c r="F10" s="21"/>
      <c r="H10" s="21"/>
      <c r="J10" s="22"/>
      <c r="K10" s="23"/>
      <c r="L10" s="24"/>
    </row>
    <row r="11" spans="2:12" ht="18.75" customHeight="1">
      <c r="B11" s="25"/>
      <c r="D11" s="25"/>
      <c r="F11" s="25"/>
      <c r="H11" s="25"/>
      <c r="J11" s="26"/>
      <c r="K11" s="27"/>
      <c r="L11" s="28"/>
    </row>
    <row r="13" spans="2:12" ht="24" customHeight="1">
      <c r="B13" s="5" t="s">
        <v>3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5" spans="2:12" ht="18.75" customHeight="1">
      <c r="B15" s="29" t="s">
        <v>4</v>
      </c>
      <c r="C15" s="29"/>
      <c r="D15" s="29" t="str">
        <f>"THIS YEAR ("&amp;SelectedYear&amp;")"</f>
        <v>THIS YEAR (2025)</v>
      </c>
      <c r="E15" s="29"/>
      <c r="F15" s="29" t="str">
        <f>"LAST YEAR ("&amp;SelectedYear-1&amp;")"</f>
        <v>LAST YEAR (2024)</v>
      </c>
      <c r="G15" s="29"/>
      <c r="H15" s="30" t="s">
        <v>5</v>
      </c>
      <c r="I15" s="29" t="s">
        <v>6</v>
      </c>
      <c r="J15" s="29"/>
      <c r="K15" s="29"/>
      <c r="L15" s="29"/>
    </row>
    <row r="16" spans="2:12" ht="18.75" customHeight="1">
      <c r="B16" s="31" t="str">
        <f>Calculations!B15</f>
        <v>REVENUES</v>
      </c>
      <c r="C16" s="32"/>
      <c r="D16" s="33" t="str">
        <f>IF($B16="","",Calculations!G15)</f>
        <v>$180,583.88</v>
      </c>
      <c r="E16" s="32"/>
      <c r="F16" s="33" t="str">
        <f>IF($B16="","",Calculations!F15)</f>
        <v>$180,026.64</v>
      </c>
      <c r="G16" s="32"/>
      <c r="H16" s="34" t="str">
        <f>IFERROR(D16/F16-1,"")</f>
        <v>0%</v>
      </c>
      <c r="I16" s="35"/>
      <c r="J16" s="35"/>
      <c r="K16" s="35"/>
      <c r="L16" s="35"/>
    </row>
    <row r="17" spans="2:12" ht="18.75" customHeight="1">
      <c r="B17" s="31" t="str">
        <f>Calculations!B16</f>
        <v>OPERATING EXPENSES</v>
      </c>
      <c r="C17" s="32"/>
      <c r="D17" s="33" t="str">
        <f>IF($B17="","",Calculations!G16)</f>
        <v>$94,419.46</v>
      </c>
      <c r="E17" s="32"/>
      <c r="F17" s="33" t="str">
        <f>IF($B17="","",Calculations!F16)</f>
        <v>$80,883.33</v>
      </c>
      <c r="G17" s="32"/>
      <c r="H17" s="34" t="str">
        <f>IFERROR(D17/F17-1,"")</f>
        <v>17%</v>
      </c>
      <c r="I17" s="35"/>
      <c r="J17" s="35"/>
      <c r="K17" s="35"/>
      <c r="L17" s="35"/>
    </row>
    <row r="18" spans="2:12" ht="18.75" customHeight="1">
      <c r="B18" s="31" t="str">
        <f>Calculations!B17</f>
        <v>OPERATING PROFIT</v>
      </c>
      <c r="C18" s="32"/>
      <c r="D18" s="33" t="str">
        <f>IF($B18="","",Calculations!G17)</f>
        <v>$73,426.00</v>
      </c>
      <c r="E18" s="32"/>
      <c r="F18" s="33" t="str">
        <f>IF($B18="","",Calculations!F17)</f>
        <v>$77,317.84</v>
      </c>
      <c r="G18" s="32"/>
      <c r="H18" s="34" t="str">
        <f>IFERROR(D18/F18-1,"")</f>
        <v>-5%</v>
      </c>
      <c r="I18" s="35"/>
      <c r="J18" s="35"/>
      <c r="K18" s="35"/>
      <c r="L18" s="35"/>
    </row>
    <row r="19" spans="2:12" ht="18.75" customHeight="1">
      <c r="B19" s="31" t="str">
        <f>Calculations!B18</f>
        <v>DEPRECIATION</v>
      </c>
      <c r="C19" s="32"/>
      <c r="D19" s="33" t="str">
        <f>IF($B19="","",Calculations!G18)</f>
        <v>$5,546.89</v>
      </c>
      <c r="E19" s="32"/>
      <c r="F19" s="33" t="str">
        <f>IF($B19="","",Calculations!F18)</f>
        <v>$5,068.42</v>
      </c>
      <c r="G19" s="32"/>
      <c r="H19" s="34" t="str">
        <f>IFERROR(D19/F19-1,"")</f>
        <v>9%</v>
      </c>
      <c r="I19" s="35"/>
      <c r="J19" s="35"/>
      <c r="K19" s="35"/>
      <c r="L19" s="35"/>
    </row>
    <row r="20" spans="2:12" ht="18.75" customHeight="1">
      <c r="B20" s="31" t="str">
        <f>Calculations!B19</f>
        <v>INTEREST</v>
      </c>
      <c r="C20" s="32"/>
      <c r="D20" s="33" t="str">
        <f>IF($B20="","",Calculations!G19)</f>
        <v>$3,789.47</v>
      </c>
      <c r="E20" s="32"/>
      <c r="F20" s="33" t="str">
        <f>IF($B20="","",Calculations!F19)</f>
        <v>$3,338.31</v>
      </c>
      <c r="G20" s="32"/>
      <c r="H20" s="34" t="str">
        <f>IFERROR(D20/F20-1,"")</f>
        <v>14%</v>
      </c>
      <c r="I20" s="35"/>
      <c r="J20" s="35"/>
      <c r="K20" s="35"/>
      <c r="L20" s="35"/>
    </row>
    <row r="21" spans="2:12" ht="18.75" customHeight="1">
      <c r="B21" s="31" t="str">
        <f>Calculations!B20</f>
        <v>NET PROFIT</v>
      </c>
      <c r="C21" s="32"/>
      <c r="D21" s="33" t="str">
        <f>IF($B21="","",Calculations!G20)</f>
        <v>$67,474.86</v>
      </c>
      <c r="E21" s="32"/>
      <c r="F21" s="33" t="str">
        <f>IF($B21="","",Calculations!F20)</f>
        <v>$66,272.10</v>
      </c>
      <c r="G21" s="32"/>
      <c r="H21" s="34" t="str">
        <f>IFERROR(D21/F21-1,"")</f>
        <v>2%</v>
      </c>
      <c r="I21" s="35"/>
      <c r="J21" s="35"/>
      <c r="K21" s="35"/>
      <c r="L21" s="35"/>
    </row>
    <row r="22" spans="2:12" ht="18.75" customHeight="1">
      <c r="B22" s="31" t="str">
        <f>Calculations!B21</f>
        <v>TAX</v>
      </c>
      <c r="C22" s="32"/>
      <c r="D22" s="33" t="str">
        <f>IF($B22="","",Calculations!G21)</f>
        <v>$31,408.26</v>
      </c>
      <c r="E22" s="32"/>
      <c r="F22" s="33" t="str">
        <f>IF($B22="","",Calculations!F21)</f>
        <v>$29,424.53</v>
      </c>
      <c r="G22" s="32"/>
      <c r="H22" s="34" t="str">
        <f>IFERROR(D22/F22-1,"")</f>
        <v>7%</v>
      </c>
      <c r="I22" s="35"/>
      <c r="J22" s="35"/>
      <c r="K22" s="35"/>
      <c r="L22" s="35"/>
    </row>
    <row r="23" spans="2:12" ht="18.75" customHeight="1">
      <c r="B23" s="31" t="str">
        <f>Calculations!B22</f>
        <v>PROFIT AFTER TAX</v>
      </c>
      <c r="C23" s="32"/>
      <c r="D23" s="33" t="str">
        <f>IF($B23="","",Calculations!G22)</f>
        <v>$50,247.68</v>
      </c>
      <c r="E23" s="32"/>
      <c r="F23" s="33" t="str">
        <f>IF($B23="","",Calculations!F22)</f>
        <v>$42,438.20</v>
      </c>
      <c r="G23" s="32"/>
      <c r="H23" s="34" t="str">
        <f>IFERROR(D23/F23-1,"")</f>
        <v>18%</v>
      </c>
      <c r="I23" s="35"/>
      <c r="J23" s="35"/>
      <c r="K23" s="35"/>
      <c r="L23" s="35"/>
    </row>
    <row r="24" spans="2:12" ht="18.75" customHeight="1">
      <c r="B24" s="31" t="str">
        <f>Calculations!B23</f>
        <v>METRIC 1</v>
      </c>
      <c r="C24" s="32"/>
      <c r="D24" s="33" t="str">
        <f>IF($B24="","",Calculations!G23)</f>
        <v>$19.96</v>
      </c>
      <c r="E24" s="32"/>
      <c r="F24" s="33" t="str">
        <f>IF($B24="","",Calculations!F23)</f>
        <v>$16.79</v>
      </c>
      <c r="G24" s="32"/>
      <c r="H24" s="34" t="str">
        <f>IFERROR(D24/F24-1,"")</f>
        <v>19%</v>
      </c>
      <c r="I24" s="35"/>
      <c r="J24" s="35"/>
      <c r="K24" s="35"/>
      <c r="L24" s="35"/>
    </row>
    <row r="25" spans="2:12" ht="18.75" customHeight="1">
      <c r="B25" s="31" t="str">
        <f>Calculations!B24</f>
        <v>METRIC 2</v>
      </c>
      <c r="C25" s="32"/>
      <c r="D25" s="33" t="str">
        <f>IF($B25="","",Calculations!G24)</f>
        <v>$26.02</v>
      </c>
      <c r="E25" s="32"/>
      <c r="F25" s="33" t="str">
        <f>IF($B25="","",Calculations!F24)</f>
        <v>$21.84</v>
      </c>
      <c r="G25" s="32"/>
      <c r="H25" s="34" t="str">
        <f>IFERROR(D25/F25-1,"")</f>
        <v>19%</v>
      </c>
      <c r="I25" s="35"/>
      <c r="J25" s="35"/>
      <c r="K25" s="35"/>
      <c r="L25" s="35"/>
    </row>
    <row r="26" spans="2:12" ht="18.75" customHeight="1">
      <c r="B26" s="31" t="str">
        <f>Calculations!B25</f>
        <v>METRIC 3</v>
      </c>
      <c r="C26" s="32"/>
      <c r="D26" s="33" t="str">
        <f>IF($B26="","",Calculations!G25)</f>
        <v>$31.09</v>
      </c>
      <c r="E26" s="32"/>
      <c r="F26" s="33" t="str">
        <f>IF($B26="","",Calculations!F25)</f>
        <v>$26.40</v>
      </c>
      <c r="G26" s="32"/>
      <c r="H26" s="34" t="str">
        <f>IFERROR(D26/F26-1,"")</f>
        <v>18%</v>
      </c>
      <c r="I26" s="35"/>
      <c r="J26" s="35"/>
      <c r="K26" s="35"/>
      <c r="L26" s="35"/>
    </row>
    <row r="27" spans="2:12" ht="18.75" customHeight="1">
      <c r="B27" s="31" t="str">
        <f>Calculations!B26</f>
        <v>METRIC 4</v>
      </c>
      <c r="C27" s="32"/>
      <c r="D27" s="33" t="str">
        <f>IF($B27="","",Calculations!G26)</f>
        <v>$14.92</v>
      </c>
      <c r="E27" s="32"/>
      <c r="F27" s="33" t="str">
        <f>IF($B27="","",Calculations!F26)</f>
        <v>$14.59</v>
      </c>
      <c r="G27" s="32"/>
      <c r="H27" s="34" t="str">
        <f>IFERROR(D27/F27-1,"")</f>
        <v>2%</v>
      </c>
      <c r="I27" s="35"/>
      <c r="J27" s="35"/>
      <c r="K27" s="35"/>
      <c r="L27" s="35"/>
    </row>
    <row r="28" spans="2:12" ht="18.75" customHeight="1">
      <c r="B28" s="31" t="str">
        <f>Calculations!B27</f>
        <v>METRIC 5</v>
      </c>
      <c r="C28" s="32"/>
      <c r="D28" s="33" t="str">
        <f>IF($B28="","",Calculations!G27)</f>
        <v>$1.04</v>
      </c>
      <c r="E28" s="32"/>
      <c r="F28" s="33" t="str">
        <f>IF($B28="","",Calculations!F27)</f>
        <v>$1.00</v>
      </c>
      <c r="G28" s="32"/>
      <c r="H28" s="34" t="str">
        <f>IFERROR(D28/F28-1,"")</f>
        <v>3%</v>
      </c>
      <c r="I28" s="35"/>
      <c r="J28" s="35"/>
      <c r="K28" s="35"/>
      <c r="L28" s="35"/>
    </row>
    <row r="29" spans="2:12" ht="18.75" customHeight="1">
      <c r="B29" s="31" t="str">
        <f>Calculations!B28</f>
        <v>METRIC 6</v>
      </c>
      <c r="C29" s="32"/>
      <c r="D29" s="33" t="str">
        <f>IF($B29="","",Calculations!G28)</f>
        <v>$0.34</v>
      </c>
      <c r="E29" s="32"/>
      <c r="F29" s="33" t="str">
        <f>IF($B29="","",Calculations!F28)</f>
        <v>$0.31</v>
      </c>
      <c r="G29" s="32"/>
      <c r="H29" s="34" t="str">
        <f>IFERROR(D29/F29-1,"")</f>
        <v>12%</v>
      </c>
      <c r="I29" s="35"/>
      <c r="J29" s="35"/>
      <c r="K29" s="35"/>
      <c r="L29" s="35"/>
    </row>
    <row r="30" spans="2:12" ht="18.75" customHeight="1">
      <c r="B30" s="31">
        <f>Calculations!B29</f>
        <v>1.141647874093375E-314</v>
      </c>
      <c r="C30" s="32"/>
      <c r="D30" s="33">
        <f>IF($B30="","",Calculations!G29)</f>
        <v>1.141647874093375E-314</v>
      </c>
      <c r="E30" s="32"/>
      <c r="F30" s="33">
        <f>IF($B30="","",Calculations!F29)</f>
        <v>1.141647874093375E-314</v>
      </c>
      <c r="G30" s="32"/>
      <c r="H30" s="34">
        <f>IFERROR(D30/F30-1,"")</f>
        <v>1.141647874093375E-314</v>
      </c>
      <c r="I30" s="35"/>
      <c r="J30" s="35"/>
      <c r="K30" s="35"/>
      <c r="L30" s="35"/>
    </row>
    <row r="31" spans="2:12" ht="18.75" customHeight="1">
      <c r="B31" s="31">
        <f>Calculations!B30</f>
        <v>1.141647874093375E-314</v>
      </c>
      <c r="C31" s="32"/>
      <c r="D31" s="33">
        <f>IF($B31="","",Calculations!G30)</f>
        <v>1.141647874093375E-314</v>
      </c>
      <c r="E31" s="32"/>
      <c r="F31" s="33">
        <f>IF($B31="","",Calculations!F30)</f>
        <v>1.141647874093375E-314</v>
      </c>
      <c r="G31" s="32"/>
      <c r="H31" s="34">
        <f>IFERROR(D31/F31-1,"")</f>
        <v>1.141647874093375E-314</v>
      </c>
      <c r="I31" s="35"/>
      <c r="J31" s="35"/>
      <c r="K31" s="35"/>
      <c r="L31" s="35"/>
    </row>
    <row r="32" spans="2:12" ht="18.75" customHeight="1">
      <c r="B32" s="31">
        <f>Calculations!B31</f>
        <v>1.141647874093375E-314</v>
      </c>
      <c r="C32" s="32"/>
      <c r="D32" s="33">
        <f>IF($B32="","",Calculations!G31)</f>
        <v>1.141647874093375E-314</v>
      </c>
      <c r="E32" s="32"/>
      <c r="F32" s="33">
        <f>IF($B32="","",Calculations!F31)</f>
        <v>1.141647874093375E-314</v>
      </c>
      <c r="G32" s="32"/>
      <c r="H32" s="34">
        <f>IFERROR(D32/F32-1,"")</f>
        <v>1.141647874093375E-314</v>
      </c>
      <c r="I32" s="35"/>
      <c r="J32" s="35"/>
      <c r="K32" s="35"/>
      <c r="L32" s="35"/>
    </row>
    <row r="33" spans="2:12" ht="18.75" customHeight="1">
      <c r="B33" s="31">
        <f>Calculations!B32</f>
        <v>1.141647874093375E-314</v>
      </c>
      <c r="C33" s="32"/>
      <c r="D33" s="33">
        <f>IF($B33="","",Calculations!G32)</f>
        <v>1.141647874093375E-314</v>
      </c>
      <c r="E33" s="32"/>
      <c r="F33" s="33">
        <f>IF($B33="","",Calculations!F32)</f>
        <v>1.141647874093375E-314</v>
      </c>
      <c r="G33" s="32"/>
      <c r="H33" s="34">
        <f>IFERROR(D33/F33-1,"")</f>
        <v>1.141647874093375E-314</v>
      </c>
      <c r="I33" s="35"/>
      <c r="J33" s="35"/>
      <c r="K33" s="35"/>
      <c r="L33" s="35"/>
    </row>
    <row r="34" spans="2:12" ht="18.75" customHeight="1">
      <c r="B34" s="31">
        <f>Calculations!B33</f>
        <v>1.141647874093375E-314</v>
      </c>
      <c r="C34" s="32"/>
      <c r="D34" s="33">
        <f>IF($B34="","",Calculations!G33)</f>
        <v>1.141647874093375E-314</v>
      </c>
      <c r="E34" s="32"/>
      <c r="F34" s="33">
        <f>IF($B34="","",Calculations!F33)</f>
        <v>1.141647874093375E-314</v>
      </c>
      <c r="G34" s="32"/>
      <c r="H34" s="34">
        <f>IFERROR(D34/F34-1,"")</f>
        <v>1.141647874093375E-314</v>
      </c>
      <c r="I34" s="35"/>
      <c r="J34" s="35"/>
      <c r="K34" s="35"/>
      <c r="L34" s="35"/>
    </row>
    <row r="35" spans="2:12" ht="18.75" customHeight="1">
      <c r="B35" s="31">
        <f>Calculations!B34</f>
        <v>1.141647874093375E-314</v>
      </c>
      <c r="C35" s="32"/>
      <c r="D35" s="33">
        <f>IF($B35="","",Calculations!G34)</f>
        <v>1.141647874093375E-314</v>
      </c>
      <c r="E35" s="32"/>
      <c r="F35" s="33">
        <f>IF($B35="","",Calculations!F34)</f>
        <v>1.141647874093375E-314</v>
      </c>
      <c r="G35" s="32"/>
      <c r="H35" s="34">
        <f>IFERROR(D35/F35-1,"")</f>
        <v>1.141647874093375E-314</v>
      </c>
      <c r="I35" s="35"/>
      <c r="J35" s="35"/>
      <c r="K35" s="35"/>
      <c r="L35" s="35"/>
    </row>
    <row r="36" spans="2:12" ht="18.75" customHeight="1">
      <c r="B36" s="31">
        <f>Calculations!B35</f>
        <v>1.141647874093375E-314</v>
      </c>
      <c r="C36" s="32"/>
      <c r="D36" s="33">
        <f>IF($B36="","",Calculations!G35)</f>
        <v>1.141647874093375E-314</v>
      </c>
      <c r="E36" s="32"/>
      <c r="F36" s="33">
        <f>IF($B36="","",Calculations!F35)</f>
        <v>1.141647874093375E-314</v>
      </c>
      <c r="G36" s="32"/>
      <c r="H36" s="34">
        <f>IFERROR(D36/F36-1,"")</f>
        <v>1.141647874093375E-314</v>
      </c>
      <c r="I36" s="35"/>
      <c r="J36" s="35"/>
      <c r="K36" s="35"/>
      <c r="L36" s="35"/>
    </row>
    <row r="37" spans="2:12" ht="18.75" customHeight="1">
      <c r="B37" s="31">
        <f>Calculations!B36</f>
        <v>1.141647874093375E-314</v>
      </c>
      <c r="C37" s="32"/>
      <c r="D37" s="33">
        <f>IF($B37="","",Calculations!G36)</f>
        <v>1.141647874093375E-314</v>
      </c>
      <c r="E37" s="32"/>
      <c r="F37" s="33">
        <f>IF($B37="","",Calculations!F36)</f>
        <v>1.141647874093375E-314</v>
      </c>
      <c r="G37" s="32"/>
      <c r="H37" s="34">
        <f>IFERROR(D37/F37-1,"")</f>
        <v>1.141647874093375E-314</v>
      </c>
      <c r="I37" s="35"/>
      <c r="J37" s="35"/>
      <c r="K37" s="35"/>
      <c r="L37" s="35"/>
    </row>
    <row r="38" spans="2:12" ht="18.75" customHeight="1">
      <c r="B38" s="31">
        <f>Calculations!B37</f>
        <v>1.141647874093375E-314</v>
      </c>
      <c r="C38" s="32"/>
      <c r="D38" s="33">
        <f>IF($B38="","",Calculations!G37)</f>
        <v>1.141647874093375E-314</v>
      </c>
      <c r="E38" s="32"/>
      <c r="F38" s="33">
        <f>IF($B38="","",Calculations!F37)</f>
        <v>1.141647874093375E-314</v>
      </c>
      <c r="G38" s="32"/>
      <c r="H38" s="34">
        <f>IFERROR(D38/F38-1,"")</f>
        <v>1.141647874093375E-314</v>
      </c>
      <c r="I38" s="35"/>
      <c r="J38" s="35"/>
      <c r="K38" s="35"/>
      <c r="L38" s="35"/>
    </row>
    <row r="39" spans="2:12" ht="18.75" customHeight="1">
      <c r="B39" s="31">
        <f>Calculations!B38</f>
        <v>1.141647874093375E-314</v>
      </c>
      <c r="C39" s="32"/>
      <c r="D39" s="33">
        <f>IF($B39="","",Calculations!G38)</f>
        <v>1.141647874093375E-314</v>
      </c>
      <c r="E39" s="32"/>
      <c r="F39" s="33">
        <f>IF($B39="","",Calculations!F38)</f>
        <v>1.141647874093375E-314</v>
      </c>
      <c r="G39" s="32"/>
      <c r="H39" s="34">
        <f>IFERROR(D39/F39-1,"")</f>
        <v>1.141647874093375E-314</v>
      </c>
      <c r="I39" s="35"/>
      <c r="J39" s="35"/>
      <c r="K39" s="35"/>
      <c r="L39" s="35"/>
    </row>
    <row r="40" spans="2:12" ht="18.75" customHeight="1">
      <c r="B40" s="31">
        <f>Calculations!B39</f>
        <v>1.141647874093375E-314</v>
      </c>
      <c r="C40" s="32"/>
      <c r="D40" s="33">
        <f>IF($B40="","",Calculations!G39)</f>
        <v>1.141647874093375E-314</v>
      </c>
      <c r="E40" s="32"/>
      <c r="F40" s="33">
        <f>IF($B40="","",Calculations!F39)</f>
        <v>1.141647874093375E-314</v>
      </c>
      <c r="G40" s="32"/>
      <c r="H40" s="34">
        <f>IFERROR(D40/F40-1,"")</f>
        <v>1.141647874093375E-314</v>
      </c>
      <c r="I40" s="35"/>
      <c r="J40" s="35"/>
      <c r="K40" s="35"/>
      <c r="L40" s="35"/>
    </row>
  </sheetData>
  <mergeCells count="31">
    <mergeCell ref="I15:L15"/>
    <mergeCell ref="I16:L16"/>
    <mergeCell ref="I17:L17"/>
    <mergeCell ref="I18:L18"/>
    <mergeCell ref="I19:L19"/>
    <mergeCell ref="I20:L20"/>
    <mergeCell ref="K2:L2"/>
    <mergeCell ref="I21:L21"/>
    <mergeCell ref="I22:L22"/>
    <mergeCell ref="I23:L23"/>
    <mergeCell ref="I24:L24"/>
    <mergeCell ref="I25:L25"/>
    <mergeCell ref="I26:L26"/>
    <mergeCell ref="I27:L27"/>
    <mergeCell ref="I28:L28"/>
    <mergeCell ref="I29:L29"/>
    <mergeCell ref="I30:L30"/>
    <mergeCell ref="I31:L31"/>
    <mergeCell ref="I32:L32"/>
    <mergeCell ref="I33:L33"/>
    <mergeCell ref="I34:L34"/>
    <mergeCell ref="I35:L35"/>
    <mergeCell ref="I36:L36"/>
    <mergeCell ref="I37:L37"/>
    <mergeCell ref="I38:L38"/>
    <mergeCell ref="I39:L39"/>
    <mergeCell ref="I40:L40"/>
    <mergeCell ref="J7:L7"/>
    <mergeCell ref="J8:L8"/>
    <mergeCell ref="J9:L9"/>
    <mergeCell ref="J10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14.25" customHeight="1"/>
  <cols>
    <col min="1" max="1" width="1.85546875" customWidth="1"/>
    <col min="2" max="2" width="29.140625" customWidth="1"/>
    <col min="3" max="3" width="16.5703125" customWidth="1"/>
    <col min="4" max="4" width="16.5703125" customWidth="1"/>
    <col min="5" max="5" width="16.5703125" customWidth="1"/>
    <col min="6" max="6" width="16.5703125" customWidth="1"/>
    <col min="7" max="7" width="16.5703125" customWidth="1"/>
    <col min="8" max="8" width="16.5703125" customWidth="1"/>
    <col min="9" max="9" width="16.5703125" customWidth="1"/>
    <col min="10" max="10" width="2" customWidth="1"/>
  </cols>
  <sheetData>
    <row r="1" spans="1:1" ht="8.25" customHeight="1"/>
    <row r="2" spans="2:9" ht="38.25" customHeight="1">
      <c r="B2" s="1" t="s">
        <v>7</v>
      </c>
    </row>
    <row r="3" spans="2:9" ht="25.5" customHeight="1">
      <c r="B3" s="29" t="s">
        <v>8</v>
      </c>
      <c r="C3" s="29" t="str">
        <f>D3-1</f>
        <v>2019</v>
      </c>
      <c r="D3" s="29" t="str">
        <f>E3-1</f>
        <v>2020</v>
      </c>
      <c r="E3" s="29" t="str">
        <f>F3-1</f>
        <v>2021</v>
      </c>
      <c r="F3" s="29" t="str">
        <f>G3-1</f>
        <v>2022</v>
      </c>
      <c r="G3" s="29" t="str">
        <f>H3-1</f>
        <v>2023</v>
      </c>
      <c r="H3" s="29" t="str">
        <f>I3-1</f>
        <v>2024</v>
      </c>
      <c r="I3" s="29" t="str">
        <f>YEAR(TODAY())</f>
        <v>2025</v>
      </c>
    </row>
    <row r="4" spans="2:9" ht="19.5" customHeight="1">
      <c r="B4" s="36" t="s">
        <v>9</v>
      </c>
      <c r="C4" s="37">
        <v>125000</v>
      </c>
      <c r="D4" s="37">
        <v>134137.4548276672</v>
      </c>
      <c r="E4" s="37">
        <v>142728.3843066014</v>
      </c>
      <c r="F4" s="37">
        <v>150687.465060636</v>
      </c>
      <c r="G4" s="37">
        <v>165044.5611457379</v>
      </c>
      <c r="H4" s="37">
        <v>180026.6390815563</v>
      </c>
      <c r="I4" s="37">
        <v>180583.8847964654</v>
      </c>
    </row>
    <row r="5" spans="2:9" ht="19.5" customHeight="1">
      <c r="B5" s="38" t="s">
        <v>10</v>
      </c>
      <c r="C5" s="39">
        <v>65000</v>
      </c>
      <c r="D5" s="39">
        <v>70962.31248353251</v>
      </c>
      <c r="E5" s="39">
        <v>75924.86559784267</v>
      </c>
      <c r="F5" s="39">
        <v>78901.27843996584</v>
      </c>
      <c r="G5" s="39">
        <v>81674.37146726911</v>
      </c>
      <c r="H5" s="39">
        <v>80883.33094795491</v>
      </c>
      <c r="I5" s="39">
        <v>94419.45802509892</v>
      </c>
    </row>
    <row r="6" spans="2:9" ht="19.5" customHeight="1">
      <c r="B6" s="38" t="s">
        <v>11</v>
      </c>
      <c r="C6" s="39">
        <v>60000</v>
      </c>
      <c r="D6" s="39">
        <v>64207.30387643029</v>
      </c>
      <c r="E6" s="39">
        <v>68857.69054342684</v>
      </c>
      <c r="F6" s="39">
        <v>75643.25521081949</v>
      </c>
      <c r="G6" s="39">
        <v>76755.26152886634</v>
      </c>
      <c r="H6" s="39">
        <v>77317.83648520921</v>
      </c>
      <c r="I6" s="39">
        <v>73425.99597977829</v>
      </c>
    </row>
    <row r="7" spans="2:9" ht="19.5" customHeight="1">
      <c r="B7" s="38" t="s">
        <v>12</v>
      </c>
      <c r="C7" s="39">
        <v>4500</v>
      </c>
      <c r="D7" s="39">
        <v>4517.773061592387</v>
      </c>
      <c r="E7" s="39">
        <v>4656.924613542916</v>
      </c>
      <c r="F7" s="39">
        <v>4974.211636835998</v>
      </c>
      <c r="G7" s="39">
        <v>5024.111162299069</v>
      </c>
      <c r="H7" s="39">
        <v>5068.423486068671</v>
      </c>
      <c r="I7" s="39">
        <v>5546.885548091393</v>
      </c>
    </row>
    <row r="8" spans="2:9" ht="19.5" customHeight="1">
      <c r="B8" s="38" t="s">
        <v>13</v>
      </c>
      <c r="C8" s="39">
        <v>2500</v>
      </c>
      <c r="D8" s="39">
        <v>2745.821018862095</v>
      </c>
      <c r="E8" s="39">
        <v>2893.112497282722</v>
      </c>
      <c r="F8" s="39">
        <v>3136.128229167296</v>
      </c>
      <c r="G8" s="39">
        <v>3148.530137229573</v>
      </c>
      <c r="H8" s="39">
        <v>3338.307430059695</v>
      </c>
      <c r="I8" s="39">
        <v>3789.473390810891</v>
      </c>
    </row>
    <row r="9" spans="2:9" ht="19.5" customHeight="1">
      <c r="B9" s="38" t="s">
        <v>14</v>
      </c>
      <c r="C9" s="39">
        <v>54000</v>
      </c>
      <c r="D9" s="39">
        <v>54761.07591318453</v>
      </c>
      <c r="E9" s="39">
        <v>55860.8161858705</v>
      </c>
      <c r="F9" s="39">
        <v>59747.95829384081</v>
      </c>
      <c r="G9" s="39">
        <v>61483.593541849</v>
      </c>
      <c r="H9" s="39">
        <v>66272.10183954106</v>
      </c>
      <c r="I9" s="39">
        <v>67474.85858092597</v>
      </c>
    </row>
    <row r="10" spans="2:9" ht="19.5" customHeight="1">
      <c r="B10" s="38" t="s">
        <v>15</v>
      </c>
      <c r="C10" s="39">
        <v>22000</v>
      </c>
      <c r="D10" s="39">
        <v>23920.54555876428</v>
      </c>
      <c r="E10" s="39">
        <v>25576.74126483548</v>
      </c>
      <c r="F10" s="39">
        <v>27498.86192261478</v>
      </c>
      <c r="G10" s="39">
        <v>28335.67577515124</v>
      </c>
      <c r="H10" s="39">
        <v>29424.53192628067</v>
      </c>
      <c r="I10" s="39">
        <v>31408.25563943774</v>
      </c>
    </row>
    <row r="11" spans="2:9" ht="19.5" customHeight="1">
      <c r="B11" s="38" t="s">
        <v>16</v>
      </c>
      <c r="C11" s="39">
        <v>32000</v>
      </c>
      <c r="D11" s="39">
        <v>34943.4915856598</v>
      </c>
      <c r="E11" s="39">
        <v>38418.53226871371</v>
      </c>
      <c r="F11" s="39">
        <v>39895.05305771637</v>
      </c>
      <c r="G11" s="39">
        <v>40607.73962966755</v>
      </c>
      <c r="H11" s="39">
        <v>42438.20420978394</v>
      </c>
      <c r="I11" s="39">
        <v>50247.68426868668</v>
      </c>
    </row>
    <row r="12" spans="2:9" ht="19.5" customHeight="1">
      <c r="B12" s="38" t="s">
        <v>17</v>
      </c>
      <c r="C12" s="39">
        <v>12.8</v>
      </c>
      <c r="D12" s="39">
        <v>12.81242625438803</v>
      </c>
      <c r="E12" s="39">
        <v>13.78441645604365</v>
      </c>
      <c r="F12" s="39">
        <v>14.29289323071771</v>
      </c>
      <c r="G12" s="39">
        <v>15.57801620970704</v>
      </c>
      <c r="H12" s="39">
        <v>16.78665780324392</v>
      </c>
      <c r="I12" s="39">
        <v>19.96445621398991</v>
      </c>
    </row>
    <row r="13" spans="2:9" ht="19.5" customHeight="1">
      <c r="B13" s="38" t="s">
        <v>18</v>
      </c>
      <c r="C13" s="39">
        <v>18.2</v>
      </c>
      <c r="D13" s="39">
        <v>18.59252210009098</v>
      </c>
      <c r="E13" s="39">
        <v>19.22066093760371</v>
      </c>
      <c r="F13" s="39">
        <v>20.17241936535277</v>
      </c>
      <c r="G13" s="39">
        <v>20.48417465833084</v>
      </c>
      <c r="H13" s="39">
        <v>21.84410933880771</v>
      </c>
      <c r="I13" s="39">
        <v>26.0197642065095</v>
      </c>
    </row>
    <row r="14" spans="2:9" ht="19.5" customHeight="1">
      <c r="B14" s="38" t="s">
        <v>19</v>
      </c>
      <c r="C14" s="39">
        <v>19.1</v>
      </c>
      <c r="D14" s="39">
        <v>20.55615189033835</v>
      </c>
      <c r="E14" s="39">
        <v>21.87460134031757</v>
      </c>
      <c r="F14" s="39">
        <v>23.19302954817104</v>
      </c>
      <c r="G14" s="39">
        <v>24.67640231312804</v>
      </c>
      <c r="H14" s="39">
        <v>26.39590251670066</v>
      </c>
      <c r="I14" s="39">
        <v>31.0865075371818</v>
      </c>
    </row>
    <row r="15" spans="2:9" ht="19.5" customHeight="1">
      <c r="B15" s="38" t="s">
        <v>20</v>
      </c>
      <c r="C15" s="39">
        <v>12.1</v>
      </c>
      <c r="D15" s="39">
        <v>12.21812108298842</v>
      </c>
      <c r="E15" s="39">
        <v>12.59253323064809</v>
      </c>
      <c r="F15" s="39">
        <v>13.70556663841055</v>
      </c>
      <c r="G15" s="39">
        <v>13.7621171000615</v>
      </c>
      <c r="H15" s="39">
        <v>14.59031232961082</v>
      </c>
      <c r="I15" s="39">
        <v>14.92455666433046</v>
      </c>
    </row>
    <row r="16" spans="2:9" ht="19.5" customHeight="1">
      <c r="B16" s="38" t="s">
        <v>21</v>
      </c>
      <c r="C16" s="39">
        <v>0.75</v>
      </c>
      <c r="D16" s="39">
        <v>0.794374414854603</v>
      </c>
      <c r="E16" s="39">
        <v>0.8528964777490574</v>
      </c>
      <c r="F16" s="39">
        <v>0.8918172064689517</v>
      </c>
      <c r="G16" s="39">
        <v>0.9151184649381308</v>
      </c>
      <c r="H16" s="39">
        <v>1.002642657329834</v>
      </c>
      <c r="I16" s="39">
        <v>1.036547113753081</v>
      </c>
    </row>
    <row r="17" spans="2:9" ht="19.5" customHeight="1">
      <c r="B17" s="38" t="s">
        <v>22</v>
      </c>
      <c r="C17" s="39">
        <v>0.23</v>
      </c>
      <c r="D17" s="39">
        <v>0.2529878964799475</v>
      </c>
      <c r="E17" s="39">
        <v>0.2730633919866274</v>
      </c>
      <c r="F17" s="39">
        <v>0.2805922957857658</v>
      </c>
      <c r="G17" s="39">
        <v>0.2966090718660513</v>
      </c>
      <c r="H17" s="39">
        <v>0.3086432107399634</v>
      </c>
      <c r="I17" s="39">
        <v>0.344777635563814</v>
      </c>
    </row>
    <row r="18" spans="1:1" ht="19.5" customHeight="1"/>
    <row r="19" spans="1:1" ht="19.5" customHeight="1"/>
    <row r="20" spans="1:1" ht="19.5" customHeight="1"/>
    <row r="21" spans="1:1" ht="19.5" customHeight="1"/>
    <row r="22" spans="1:1" ht="19.5" customHeight="1"/>
    <row r="23" spans="1:1" ht="19.5" customHeight="1"/>
    <row r="24" spans="1:1" ht="19.5" customHeight="1"/>
    <row r="25" spans="1:1" ht="19.5" customHeight="1"/>
    <row r="26" spans="1:1" ht="19.5" customHeight="1"/>
    <row r="27" spans="1:1" ht="19.5" customHeight="1"/>
    <row r="28" spans="2:9" ht="19.5" customHeight="1">
      <c r="C28" s="40"/>
      <c r="D28" s="40"/>
      <c r="E28" s="40"/>
      <c r="F28" s="40"/>
      <c r="G28" s="40"/>
      <c r="H28" s="40"/>
      <c r="I28" s="40"/>
    </row>
    <row r="29" spans="1:1" ht="19.5" customHeight="1"/>
    <row r="30" spans="1:1" ht="19.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9.5" customHeight="1"/>
  <cols>
    <col min="1" max="1" width="1.85546875" customWidth="1"/>
    <col min="2" max="2" width="4.140625" customWidth="1"/>
    <col min="3" max="3" width="18.140625" customWidth="1"/>
  </cols>
  <sheetData>
    <row r="1" spans="1:1" ht="8.25" customHeight="1"/>
    <row r="2" spans="2:4" ht="38.25" customHeight="1">
      <c r="B2" s="1" t="s">
        <v>23</v>
      </c>
    </row>
    <row r="3" spans="2:4" ht="19.5" customHeight="1">
      <c r="B3" s="41">
        <v>1</v>
      </c>
      <c r="C3" s="42" t="s">
        <v>9</v>
      </c>
      <c r="D3" s="43">
        <f>IF(ISBLANK(C3),"← Please select a value from drop-down",IF(COUNTIF($C$3:C3,C3)&gt;1,"You have selected "&amp;C3&amp;" twice.",""))</f>
        <v>1.141647874093375E-314</v>
      </c>
    </row>
    <row r="4" spans="2:4" ht="19.5" customHeight="1">
      <c r="B4" s="44">
        <v>2</v>
      </c>
      <c r="C4" s="45" t="s">
        <v>11</v>
      </c>
      <c r="D4" s="43">
        <f>IF(ISBLANK(C4),"← Please select a value from drop-down",IF(COUNTIF($C$3:C4,C4)&gt;1,"You have selected "&amp;C4&amp;" twice.",""))</f>
        <v>1.141647874093375E-314</v>
      </c>
    </row>
    <row r="5" spans="2:4" ht="19.5" customHeight="1">
      <c r="B5" s="44">
        <v>3</v>
      </c>
      <c r="C5" s="45" t="s">
        <v>13</v>
      </c>
      <c r="D5" s="43">
        <f>IF(ISBLANK(C5),"← Please select a value from drop-down",IF(COUNTIF($C$3:C5,C5)&gt;1,"You have selected "&amp;C5&amp;" twice.",""))</f>
        <v>1.141647874093375E-314</v>
      </c>
    </row>
    <row r="6" spans="2:4" ht="19.5" customHeight="1">
      <c r="B6" s="44">
        <v>4</v>
      </c>
      <c r="C6" s="45" t="s">
        <v>12</v>
      </c>
      <c r="D6" s="43">
        <f>IF(ISBLANK(C6),"← Please select a value from drop-down",IF(COUNTIF($C$3:C6,C6)&gt;1,"You have selected "&amp;C6&amp;" twice.",""))</f>
        <v>1.141647874093375E-314</v>
      </c>
    </row>
    <row r="7" spans="2:4" ht="19.5" customHeight="1">
      <c r="B7" s="46">
        <v>5</v>
      </c>
      <c r="C7" s="47" t="s">
        <v>14</v>
      </c>
      <c r="D7" s="43">
        <f>IF(ISBLANK(C7),"← Please select a value from drop-down",IF(COUNTIF($C$3:C7,C7)&gt;1,"You have selected "&amp;C7&amp;" twice.",""))</f>
        <v>1.141647874093375E-314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RowHeight="14.25" customHeight="1"/>
  <cols>
    <col min="2" max="2" width="32.7109375" customWidth="1"/>
  </cols>
  <sheetData>
    <row r="1" spans="1:8" ht="34.5" customHeight="1">
      <c r="A1" s="48" t="s">
        <v>24</v>
      </c>
    </row>
    <row r="2" spans="1:8" ht="14.25" customHeight="1">
      <c r="D2" s="49" t="s">
        <v>25</v>
      </c>
    </row>
    <row r="3" spans="1:8" ht="19.5" customHeight="1">
      <c r="B3" s="38" t="s">
        <v>26</v>
      </c>
      <c r="C3" s="49" t="str">
        <f>SelectedYear</f>
        <v>2025</v>
      </c>
      <c r="D3" s="38" t="str">
        <f>MATCH(C3,lstYears,0)+1</f>
        <v>8</v>
      </c>
    </row>
    <row r="4" spans="1:8" ht="19.5" customHeight="1">
      <c r="B4" s="38" t="s">
        <v>27</v>
      </c>
      <c r="C4" s="49" t="str">
        <f>C3-1</f>
        <v>2024</v>
      </c>
      <c r="D4" s="38" t="str">
        <f>MATCH(C4,lstYears,0)+1</f>
        <v>7</v>
      </c>
    </row>
    <row r="5" spans="1:1" ht="19.5" customHeight="1"/>
    <row r="6" spans="1:8" ht="19.5" customHeight="1">
      <c r="B6" s="38" t="s">
        <v>25</v>
      </c>
      <c r="C6" s="50" t="str">
        <f>MATCH(C7,lstYears,0)+1</f>
        <v>4</v>
      </c>
      <c r="D6" s="50" t="str">
        <f>MATCH(D7,lstYears,0)+1</f>
        <v>5</v>
      </c>
      <c r="E6" s="50" t="str">
        <f>MATCH(E7,lstYears,0)+1</f>
        <v>6</v>
      </c>
      <c r="F6" s="50" t="str">
        <f>MATCH(F7,lstYears,0)+1</f>
        <v>7</v>
      </c>
      <c r="G6" s="50" t="str">
        <f>MATCH(G7,lstYears,0)+1</f>
        <v>8</v>
      </c>
    </row>
    <row r="7" spans="1:8" ht="21.75" customHeight="1">
      <c r="B7" s="5" t="s">
        <v>28</v>
      </c>
      <c r="C7" s="51" t="str">
        <f>D7-1</f>
        <v>2021</v>
      </c>
      <c r="D7" s="51" t="str">
        <f>E7-1</f>
        <v>2022</v>
      </c>
      <c r="E7" s="51" t="str">
        <f>F7-1</f>
        <v>2023</v>
      </c>
      <c r="F7" s="51" t="str">
        <f>G7-1</f>
        <v>2024</v>
      </c>
      <c r="G7" s="51" t="str">
        <f>C3</f>
        <v>2025</v>
      </c>
      <c r="H7" s="6"/>
    </row>
    <row r="8" spans="1:8" ht="19.5" customHeight="1">
      <c r="A8" s="38" t="str">
        <f>MATCH(B8,'Financial Data Input'!$B$4:$B$18,0)</f>
        <v>1</v>
      </c>
      <c r="B8" s="38" t="str">
        <f>IF('Key Metric Settings'!C3="","",'Key Metric Settings'!C3)</f>
        <v>REVENUES</v>
      </c>
      <c r="C8" s="38" t="str">
        <f>IFERROR(INDEX('Financial Data Input'!$B$4:$I$18,$A8,C$6),NA())</f>
        <v>142728.3843</v>
      </c>
      <c r="D8" s="38" t="str">
        <f>IFERROR(INDEX('Financial Data Input'!$B$4:$I$18,$A8,D$6),NA())</f>
        <v>150687.4651</v>
      </c>
      <c r="E8" s="38" t="str">
        <f>IFERROR(INDEX('Financial Data Input'!$B$4:$I$18,$A8,E$6),NA())</f>
        <v>165044.5611</v>
      </c>
      <c r="F8" s="38" t="str">
        <f>IFERROR(INDEX('Financial Data Input'!$B$4:$I$18,$A8,F$6),NA())</f>
        <v>180026.6391</v>
      </c>
      <c r="G8" s="38" t="str">
        <f>IFERROR(INDEX('Financial Data Input'!$B$4:$I$18,$A8,G$6),NA())</f>
        <v>180583.8848</v>
      </c>
      <c r="H8" s="52" t="str">
        <f>IFERROR(G8/F8-1,"")</f>
        <v>0%</v>
      </c>
    </row>
    <row r="9" spans="1:8" ht="19.5" customHeight="1">
      <c r="A9" s="38" t="str">
        <f>MATCH(B9,'Financial Data Input'!$B$4:$B$18,0)</f>
        <v>3</v>
      </c>
      <c r="B9" s="38" t="str">
        <f>IF('Key Metric Settings'!C4="","",'Key Metric Settings'!C4)</f>
        <v>OPERATING PROFIT</v>
      </c>
      <c r="C9" s="38" t="str">
        <f>IFERROR(INDEX('Financial Data Input'!$B$4:$I$18,$A9,C$6),NA())</f>
        <v>68857.69054</v>
      </c>
      <c r="D9" s="38" t="str">
        <f>IFERROR(INDEX('Financial Data Input'!$B$4:$I$18,$A9,D$6),NA())</f>
        <v>75643.25521</v>
      </c>
      <c r="E9" s="38" t="str">
        <f>IFERROR(INDEX('Financial Data Input'!$B$4:$I$18,$A9,E$6),NA())</f>
        <v>76755.26153</v>
      </c>
      <c r="F9" s="38" t="str">
        <f>IFERROR(INDEX('Financial Data Input'!$B$4:$I$18,$A9,F$6),NA())</f>
        <v>77317.83649</v>
      </c>
      <c r="G9" s="38" t="str">
        <f>IFERROR(INDEX('Financial Data Input'!$B$4:$I$18,$A9,G$6),NA())</f>
        <v>73425.99598</v>
      </c>
      <c r="H9" s="52" t="str">
        <f>IFERROR(G9/F9-1,"")</f>
        <v>-5%</v>
      </c>
    </row>
    <row r="10" spans="1:8" ht="19.5" customHeight="1">
      <c r="A10" s="38" t="str">
        <f>MATCH(B10,'Financial Data Input'!$B$4:$B$18,0)</f>
        <v>5</v>
      </c>
      <c r="B10" s="38" t="str">
        <f>IF('Key Metric Settings'!C5="","",'Key Metric Settings'!C5)</f>
        <v>INTEREST</v>
      </c>
      <c r="C10" s="38" t="str">
        <f>IFERROR(INDEX('Financial Data Input'!$B$4:$I$18,$A10,C$6),NA())</f>
        <v>2893.112497</v>
      </c>
      <c r="D10" s="38" t="str">
        <f>IFERROR(INDEX('Financial Data Input'!$B$4:$I$18,$A10,D$6),NA())</f>
        <v>3136.128229</v>
      </c>
      <c r="E10" s="38" t="str">
        <f>IFERROR(INDEX('Financial Data Input'!$B$4:$I$18,$A10,E$6),NA())</f>
        <v>3148.530137</v>
      </c>
      <c r="F10" s="38" t="str">
        <f>IFERROR(INDEX('Financial Data Input'!$B$4:$I$18,$A10,F$6),NA())</f>
        <v>3338.30743</v>
      </c>
      <c r="G10" s="38" t="str">
        <f>IFERROR(INDEX('Financial Data Input'!$B$4:$I$18,$A10,G$6),NA())</f>
        <v>3789.473391</v>
      </c>
      <c r="H10" s="52" t="str">
        <f>IFERROR(G10/F10-1,"")</f>
        <v>14%</v>
      </c>
    </row>
    <row r="11" spans="1:8" ht="19.5" customHeight="1">
      <c r="A11" s="38" t="str">
        <f>MATCH(B11,'Financial Data Input'!$B$4:$B$18,0)</f>
        <v>4</v>
      </c>
      <c r="B11" s="38" t="str">
        <f>IF('Key Metric Settings'!C6="","",'Key Metric Settings'!C6)</f>
        <v>DEPRECIATION</v>
      </c>
      <c r="C11" s="38" t="str">
        <f>IFERROR(INDEX('Financial Data Input'!$B$4:$I$18,$A11,C$6),NA())</f>
        <v>4656.924614</v>
      </c>
      <c r="D11" s="38" t="str">
        <f>IFERROR(INDEX('Financial Data Input'!$B$4:$I$18,$A11,D$6),NA())</f>
        <v>4974.211637</v>
      </c>
      <c r="E11" s="38" t="str">
        <f>IFERROR(INDEX('Financial Data Input'!$B$4:$I$18,$A11,E$6),NA())</f>
        <v>5024.111162</v>
      </c>
      <c r="F11" s="38" t="str">
        <f>IFERROR(INDEX('Financial Data Input'!$B$4:$I$18,$A11,F$6),NA())</f>
        <v>5068.423486</v>
      </c>
      <c r="G11" s="38" t="str">
        <f>IFERROR(INDEX('Financial Data Input'!$B$4:$I$18,$A11,G$6),NA())</f>
        <v>5546.885548</v>
      </c>
      <c r="H11" s="52" t="str">
        <f>IFERROR(G11/F11-1,"")</f>
        <v>9%</v>
      </c>
    </row>
    <row r="12" spans="1:8" ht="19.5" customHeight="1">
      <c r="A12" s="38" t="str">
        <f>MATCH(B12,'Financial Data Input'!$B$4:$B$18,0)</f>
        <v>6</v>
      </c>
      <c r="B12" s="38" t="str">
        <f>IF('Key Metric Settings'!C7="","",'Key Metric Settings'!C7)</f>
        <v>NET PROFIT</v>
      </c>
      <c r="C12" s="38" t="str">
        <f>IFERROR(INDEX('Financial Data Input'!$B$4:$I$18,$A12,C$6),NA())</f>
        <v>55860.81619</v>
      </c>
      <c r="D12" s="38" t="str">
        <f>IFERROR(INDEX('Financial Data Input'!$B$4:$I$18,$A12,D$6),NA())</f>
        <v>59747.95829</v>
      </c>
      <c r="E12" s="38" t="str">
        <f>IFERROR(INDEX('Financial Data Input'!$B$4:$I$18,$A12,E$6),NA())</f>
        <v>61483.59354</v>
      </c>
      <c r="F12" s="38" t="str">
        <f>IFERROR(INDEX('Financial Data Input'!$B$4:$I$18,$A12,F$6),NA())</f>
        <v>66272.10184</v>
      </c>
      <c r="G12" s="38" t="str">
        <f>IFERROR(INDEX('Financial Data Input'!$B$4:$I$18,$A12,G$6),NA())</f>
        <v>67474.85858</v>
      </c>
      <c r="H12" s="52" t="str">
        <f>IFERROR(G12/F12-1,"")</f>
        <v>2%</v>
      </c>
    </row>
    <row r="14" spans="1:8" ht="21.75" customHeight="1">
      <c r="B14" s="5" t="s">
        <v>29</v>
      </c>
      <c r="C14" s="6"/>
      <c r="D14" s="6"/>
      <c r="E14" s="6"/>
      <c r="F14" s="6"/>
      <c r="G14" s="6"/>
      <c r="H14" s="6"/>
    </row>
    <row r="15" spans="1:8" ht="19.5" customHeight="1">
      <c r="A15" s="38" t="str">
        <f>ROWS($B$15:B15)</f>
        <v>1</v>
      </c>
      <c r="B15" s="38" t="str">
        <f>IF('Financial Data Input'!B4=0,"",'Financial Data Input'!B4)</f>
        <v>REVENUES</v>
      </c>
      <c r="C15" s="38" t="str">
        <f>IF(B15="",NA(),IFERROR(INDEX('Financial Data Input'!$B$4:$I$28,$A15,C$6),NA()))</f>
        <v>142728.3843</v>
      </c>
      <c r="D15" s="38" t="str">
        <f>IF(B15="",NA(),IFERROR(INDEX('Financial Data Input'!$B$4:$I$28,$A15,D$6),NA()))</f>
        <v>150687.4651</v>
      </c>
      <c r="E15" s="38" t="str">
        <f>IF(B15="",NA(),IFERROR(INDEX('Financial Data Input'!$B$4:$I$28,$A15,E$6),NA()))</f>
        <v>165044.5611</v>
      </c>
      <c r="F15" s="38" t="str">
        <f>IF(B15="",NA(),IFERROR(INDEX('Financial Data Input'!$B$4:$I$28,$A15,F$6),NA()))</f>
        <v>180026.6391</v>
      </c>
      <c r="G15" s="38" t="str">
        <f>IF(B15="",NA(),IFERROR(INDEX('Financial Data Input'!$B$4:$I$28,$A15,G$6),NA()))</f>
        <v>180583.8848</v>
      </c>
    </row>
    <row r="16" spans="1:8" ht="19.5" customHeight="1">
      <c r="A16" s="38" t="str">
        <f>ROWS($B$15:B16)</f>
        <v>2</v>
      </c>
      <c r="B16" s="38" t="str">
        <f>IF('Financial Data Input'!B5=0,"",'Financial Data Input'!B5)</f>
        <v>OPERATING EXPENSES</v>
      </c>
      <c r="C16" s="38" t="str">
        <f>IF(B16="",NA(),IFERROR(INDEX('Financial Data Input'!$B$4:$I$28,$A16,C$6),NA()))</f>
        <v>75924.8656</v>
      </c>
      <c r="D16" s="38" t="str">
        <f>IF(B16="",NA(),IFERROR(INDEX('Financial Data Input'!$B$4:$I$28,$A16,D$6),NA()))</f>
        <v>78901.27844</v>
      </c>
      <c r="E16" s="38" t="str">
        <f>IF(B16="",NA(),IFERROR(INDEX('Financial Data Input'!$B$4:$I$28,$A16,E$6),NA()))</f>
        <v>81674.37147</v>
      </c>
      <c r="F16" s="38" t="str">
        <f>IF(B16="",NA(),IFERROR(INDEX('Financial Data Input'!$B$4:$I$28,$A16,F$6),NA()))</f>
        <v>80883.33095</v>
      </c>
      <c r="G16" s="38" t="str">
        <f>IF(B16="",NA(),IFERROR(INDEX('Financial Data Input'!$B$4:$I$28,$A16,G$6),NA()))</f>
        <v>94419.45803</v>
      </c>
    </row>
    <row r="17" spans="1:7" ht="19.5" customHeight="1">
      <c r="A17" s="38" t="str">
        <f>ROWS($B$15:B17)</f>
        <v>3</v>
      </c>
      <c r="B17" s="38" t="str">
        <f>IF('Financial Data Input'!B6=0,"",'Financial Data Input'!B6)</f>
        <v>OPERATING PROFIT</v>
      </c>
      <c r="C17" s="38" t="str">
        <f>IF(B17="",NA(),IFERROR(INDEX('Financial Data Input'!$B$4:$I$28,$A17,C$6),NA()))</f>
        <v>68857.69054</v>
      </c>
      <c r="D17" s="38" t="str">
        <f>IF(B17="",NA(),IFERROR(INDEX('Financial Data Input'!$B$4:$I$28,$A17,D$6),NA()))</f>
        <v>75643.25521</v>
      </c>
      <c r="E17" s="38" t="str">
        <f>IF(B17="",NA(),IFERROR(INDEX('Financial Data Input'!$B$4:$I$28,$A17,E$6),NA()))</f>
        <v>76755.26153</v>
      </c>
      <c r="F17" s="38" t="str">
        <f>IF(B17="",NA(),IFERROR(INDEX('Financial Data Input'!$B$4:$I$28,$A17,F$6),NA()))</f>
        <v>77317.83649</v>
      </c>
      <c r="G17" s="38" t="str">
        <f>IF(B17="",NA(),IFERROR(INDEX('Financial Data Input'!$B$4:$I$28,$A17,G$6),NA()))</f>
        <v>73425.99598</v>
      </c>
    </row>
    <row r="18" spans="1:7" ht="19.5" customHeight="1">
      <c r="A18" s="38" t="str">
        <f>ROWS($B$15:B18)</f>
        <v>4</v>
      </c>
      <c r="B18" s="38" t="str">
        <f>IF('Financial Data Input'!B7=0,"",'Financial Data Input'!B7)</f>
        <v>DEPRECIATION</v>
      </c>
      <c r="C18" s="38" t="str">
        <f>IF(B18="",NA(),IFERROR(INDEX('Financial Data Input'!$B$4:$I$28,$A18,C$6),NA()))</f>
        <v>4656.924614</v>
      </c>
      <c r="D18" s="38" t="str">
        <f>IF(B18="",NA(),IFERROR(INDEX('Financial Data Input'!$B$4:$I$28,$A18,D$6),NA()))</f>
        <v>4974.211637</v>
      </c>
      <c r="E18" s="38" t="str">
        <f>IF(B18="",NA(),IFERROR(INDEX('Financial Data Input'!$B$4:$I$28,$A18,E$6),NA()))</f>
        <v>5024.111162</v>
      </c>
      <c r="F18" s="38" t="str">
        <f>IF(B18="",NA(),IFERROR(INDEX('Financial Data Input'!$B$4:$I$28,$A18,F$6),NA()))</f>
        <v>5068.423486</v>
      </c>
      <c r="G18" s="38" t="str">
        <f>IF(B18="",NA(),IFERROR(INDEX('Financial Data Input'!$B$4:$I$28,$A18,G$6),NA()))</f>
        <v>5546.885548</v>
      </c>
    </row>
    <row r="19" spans="1:7" ht="19.5" customHeight="1">
      <c r="A19" s="38" t="str">
        <f>ROWS($B$15:B19)</f>
        <v>5</v>
      </c>
      <c r="B19" s="38" t="str">
        <f>IF('Financial Data Input'!B8=0,"",'Financial Data Input'!B8)</f>
        <v>INTEREST</v>
      </c>
      <c r="C19" s="38" t="str">
        <f>IF(B19="",NA(),IFERROR(INDEX('Financial Data Input'!$B$4:$I$28,$A19,C$6),NA()))</f>
        <v>2893.112497</v>
      </c>
      <c r="D19" s="38" t="str">
        <f>IF(B19="",NA(),IFERROR(INDEX('Financial Data Input'!$B$4:$I$28,$A19,D$6),NA()))</f>
        <v>3136.128229</v>
      </c>
      <c r="E19" s="38" t="str">
        <f>IF(B19="",NA(),IFERROR(INDEX('Financial Data Input'!$B$4:$I$28,$A19,E$6),NA()))</f>
        <v>3148.530137</v>
      </c>
      <c r="F19" s="38" t="str">
        <f>IF(B19="",NA(),IFERROR(INDEX('Financial Data Input'!$B$4:$I$28,$A19,F$6),NA()))</f>
        <v>3338.30743</v>
      </c>
      <c r="G19" s="38" t="str">
        <f>IF(B19="",NA(),IFERROR(INDEX('Financial Data Input'!$B$4:$I$28,$A19,G$6),NA()))</f>
        <v>3789.473391</v>
      </c>
    </row>
    <row r="20" spans="1:7" ht="19.5" customHeight="1">
      <c r="A20" s="38" t="str">
        <f>ROWS($B$15:B20)</f>
        <v>6</v>
      </c>
      <c r="B20" s="38" t="str">
        <f>IF('Financial Data Input'!B9=0,"",'Financial Data Input'!B9)</f>
        <v>NET PROFIT</v>
      </c>
      <c r="C20" s="38" t="str">
        <f>IF(B20="",NA(),IFERROR(INDEX('Financial Data Input'!$B$4:$I$28,$A20,C$6),NA()))</f>
        <v>55860.81619</v>
      </c>
      <c r="D20" s="38" t="str">
        <f>IF(B20="",NA(),IFERROR(INDEX('Financial Data Input'!$B$4:$I$28,$A20,D$6),NA()))</f>
        <v>59747.95829</v>
      </c>
      <c r="E20" s="38" t="str">
        <f>IF(B20="",NA(),IFERROR(INDEX('Financial Data Input'!$B$4:$I$28,$A20,E$6),NA()))</f>
        <v>61483.59354</v>
      </c>
      <c r="F20" s="38" t="str">
        <f>IF(B20="",NA(),IFERROR(INDEX('Financial Data Input'!$B$4:$I$28,$A20,F$6),NA()))</f>
        <v>66272.10184</v>
      </c>
      <c r="G20" s="38" t="str">
        <f>IF(B20="",NA(),IFERROR(INDEX('Financial Data Input'!$B$4:$I$28,$A20,G$6),NA()))</f>
        <v>67474.85858</v>
      </c>
    </row>
    <row r="21" spans="1:7" ht="19.5" customHeight="1">
      <c r="A21" s="38" t="str">
        <f>ROWS($B$15:B21)</f>
        <v>7</v>
      </c>
      <c r="B21" s="38" t="str">
        <f>IF('Financial Data Input'!B10=0,"",'Financial Data Input'!B10)</f>
        <v>TAX</v>
      </c>
      <c r="C21" s="38" t="str">
        <f>IF(B21="",NA(),IFERROR(INDEX('Financial Data Input'!$B$4:$I$28,$A21,C$6),NA()))</f>
        <v>25576.74126</v>
      </c>
      <c r="D21" s="38" t="str">
        <f>IF(B21="",NA(),IFERROR(INDEX('Financial Data Input'!$B$4:$I$28,$A21,D$6),NA()))</f>
        <v>27498.86192</v>
      </c>
      <c r="E21" s="38" t="str">
        <f>IF(B21="",NA(),IFERROR(INDEX('Financial Data Input'!$B$4:$I$28,$A21,E$6),NA()))</f>
        <v>28335.67578</v>
      </c>
      <c r="F21" s="38" t="str">
        <f>IF(B21="",NA(),IFERROR(INDEX('Financial Data Input'!$B$4:$I$28,$A21,F$6),NA()))</f>
        <v>29424.53193</v>
      </c>
      <c r="G21" s="38" t="str">
        <f>IF(B21="",NA(),IFERROR(INDEX('Financial Data Input'!$B$4:$I$28,$A21,G$6),NA()))</f>
        <v>31408.25564</v>
      </c>
    </row>
    <row r="22" spans="1:7" ht="19.5" customHeight="1">
      <c r="A22" s="38" t="str">
        <f>ROWS($B$15:B22)</f>
        <v>8</v>
      </c>
      <c r="B22" s="38" t="str">
        <f>IF('Financial Data Input'!B11=0,"",'Financial Data Input'!B11)</f>
        <v>PROFIT AFTER TAX</v>
      </c>
      <c r="C22" s="38" t="str">
        <f>IF(B22="",NA(),IFERROR(INDEX('Financial Data Input'!$B$4:$I$28,$A22,C$6),NA()))</f>
        <v>38418.53227</v>
      </c>
      <c r="D22" s="38" t="str">
        <f>IF(B22="",NA(),IFERROR(INDEX('Financial Data Input'!$B$4:$I$28,$A22,D$6),NA()))</f>
        <v>39895.05306</v>
      </c>
      <c r="E22" s="38" t="str">
        <f>IF(B22="",NA(),IFERROR(INDEX('Financial Data Input'!$B$4:$I$28,$A22,E$6),NA()))</f>
        <v>40607.73963</v>
      </c>
      <c r="F22" s="38" t="str">
        <f>IF(B22="",NA(),IFERROR(INDEX('Financial Data Input'!$B$4:$I$28,$A22,F$6),NA()))</f>
        <v>42438.20421</v>
      </c>
      <c r="G22" s="38" t="str">
        <f>IF(B22="",NA(),IFERROR(INDEX('Financial Data Input'!$B$4:$I$28,$A22,G$6),NA()))</f>
        <v>50247.68427</v>
      </c>
    </row>
    <row r="23" spans="1:7" ht="19.5" customHeight="1">
      <c r="A23" s="38" t="str">
        <f>ROWS($B$15:B23)</f>
        <v>9</v>
      </c>
      <c r="B23" s="38" t="str">
        <f>IF('Financial Data Input'!B12=0,"",'Financial Data Input'!B12)</f>
        <v>METRIC 1</v>
      </c>
      <c r="C23" s="38" t="str">
        <f>IF(B23="",NA(),IFERROR(INDEX('Financial Data Input'!$B$4:$I$28,$A23,C$6),NA()))</f>
        <v>13.78441646</v>
      </c>
      <c r="D23" s="38" t="str">
        <f>IF(B23="",NA(),IFERROR(INDEX('Financial Data Input'!$B$4:$I$28,$A23,D$6),NA()))</f>
        <v>14.29289323</v>
      </c>
      <c r="E23" s="38" t="str">
        <f>IF(B23="",NA(),IFERROR(INDEX('Financial Data Input'!$B$4:$I$28,$A23,E$6),NA()))</f>
        <v>15.57801621</v>
      </c>
      <c r="F23" s="38" t="str">
        <f>IF(B23="",NA(),IFERROR(INDEX('Financial Data Input'!$B$4:$I$28,$A23,F$6),NA()))</f>
        <v>16.7866578</v>
      </c>
      <c r="G23" s="38" t="str">
        <f>IF(B23="",NA(),IFERROR(INDEX('Financial Data Input'!$B$4:$I$28,$A23,G$6),NA()))</f>
        <v>19.96445621</v>
      </c>
    </row>
    <row r="24" spans="1:7" ht="19.5" customHeight="1">
      <c r="A24" s="38" t="str">
        <f>ROWS($B$15:B24)</f>
        <v>10</v>
      </c>
      <c r="B24" s="38" t="str">
        <f>IF('Financial Data Input'!B13=0,"",'Financial Data Input'!B13)</f>
        <v>METRIC 2</v>
      </c>
      <c r="C24" s="38" t="str">
        <f>IF(B24="",NA(),IFERROR(INDEX('Financial Data Input'!$B$4:$I$28,$A24,C$6),NA()))</f>
        <v>19.22066094</v>
      </c>
      <c r="D24" s="38" t="str">
        <f>IF(B24="",NA(),IFERROR(INDEX('Financial Data Input'!$B$4:$I$28,$A24,D$6),NA()))</f>
        <v>20.17241936</v>
      </c>
      <c r="E24" s="38" t="str">
        <f>IF(B24="",NA(),IFERROR(INDEX('Financial Data Input'!$B$4:$I$28,$A24,E$6),NA()))</f>
        <v>20.48417466</v>
      </c>
      <c r="F24" s="38" t="str">
        <f>IF(B24="",NA(),IFERROR(INDEX('Financial Data Input'!$B$4:$I$28,$A24,F$6),NA()))</f>
        <v>21.84410934</v>
      </c>
      <c r="G24" s="38" t="str">
        <f>IF(B24="",NA(),IFERROR(INDEX('Financial Data Input'!$B$4:$I$28,$A24,G$6),NA()))</f>
        <v>26.01976421</v>
      </c>
    </row>
    <row r="25" spans="1:7" ht="19.5" customHeight="1">
      <c r="A25" s="38" t="str">
        <f>ROWS($B$15:B25)</f>
        <v>11</v>
      </c>
      <c r="B25" s="38" t="str">
        <f>IF('Financial Data Input'!B14=0,"",'Financial Data Input'!B14)</f>
        <v>METRIC 3</v>
      </c>
      <c r="C25" s="38" t="str">
        <f>IF(B25="",NA(),IFERROR(INDEX('Financial Data Input'!$B$4:$I$28,$A25,C$6),NA()))</f>
        <v>21.87460134</v>
      </c>
      <c r="D25" s="38" t="str">
        <f>IF(B25="",NA(),IFERROR(INDEX('Financial Data Input'!$B$4:$I$28,$A25,D$6),NA()))</f>
        <v>23.19302955</v>
      </c>
      <c r="E25" s="38" t="str">
        <f>IF(B25="",NA(),IFERROR(INDEX('Financial Data Input'!$B$4:$I$28,$A25,E$6),NA()))</f>
        <v>24.67640231</v>
      </c>
      <c r="F25" s="38" t="str">
        <f>IF(B25="",NA(),IFERROR(INDEX('Financial Data Input'!$B$4:$I$28,$A25,F$6),NA()))</f>
        <v>26.39590252</v>
      </c>
      <c r="G25" s="38" t="str">
        <f>IF(B25="",NA(),IFERROR(INDEX('Financial Data Input'!$B$4:$I$28,$A25,G$6),NA()))</f>
        <v>31.08650754</v>
      </c>
    </row>
    <row r="26" spans="1:7" ht="19.5" customHeight="1">
      <c r="A26" s="38" t="str">
        <f>ROWS($B$15:B26)</f>
        <v>12</v>
      </c>
      <c r="B26" s="38" t="str">
        <f>IF('Financial Data Input'!B15=0,"",'Financial Data Input'!B15)</f>
        <v>METRIC 4</v>
      </c>
      <c r="C26" s="38" t="str">
        <f>IF(B26="",NA(),IFERROR(INDEX('Financial Data Input'!$B$4:$I$28,$A26,C$6),NA()))</f>
        <v>12.59253323</v>
      </c>
      <c r="D26" s="38" t="str">
        <f>IF(B26="",NA(),IFERROR(INDEX('Financial Data Input'!$B$4:$I$28,$A26,D$6),NA()))</f>
        <v>13.70556664</v>
      </c>
      <c r="E26" s="38" t="str">
        <f>IF(B26="",NA(),IFERROR(INDEX('Financial Data Input'!$B$4:$I$28,$A26,E$6),NA()))</f>
        <v>13.7621171</v>
      </c>
      <c r="F26" s="38" t="str">
        <f>IF(B26="",NA(),IFERROR(INDEX('Financial Data Input'!$B$4:$I$28,$A26,F$6),NA()))</f>
        <v>14.59031233</v>
      </c>
      <c r="G26" s="38" t="str">
        <f>IF(B26="",NA(),IFERROR(INDEX('Financial Data Input'!$B$4:$I$28,$A26,G$6),NA()))</f>
        <v>14.92455666</v>
      </c>
    </row>
    <row r="27" spans="1:7" ht="19.5" customHeight="1">
      <c r="A27" s="38" t="str">
        <f>ROWS($B$15:B27)</f>
        <v>13</v>
      </c>
      <c r="B27" s="38" t="str">
        <f>IF('Financial Data Input'!B16=0,"",'Financial Data Input'!B16)</f>
        <v>METRIC 5</v>
      </c>
      <c r="C27" s="38" t="str">
        <f>IF(B27="",NA(),IFERROR(INDEX('Financial Data Input'!$B$4:$I$28,$A27,C$6),NA()))</f>
        <v>0.852896478</v>
      </c>
      <c r="D27" s="38" t="str">
        <f>IF(B27="",NA(),IFERROR(INDEX('Financial Data Input'!$B$4:$I$28,$A27,D$6),NA()))</f>
        <v>0.891817206</v>
      </c>
      <c r="E27" s="38" t="str">
        <f>IF(B27="",NA(),IFERROR(INDEX('Financial Data Input'!$B$4:$I$28,$A27,E$6),NA()))</f>
        <v>0.915118465</v>
      </c>
      <c r="F27" s="38" t="str">
        <f>IF(B27="",NA(),IFERROR(INDEX('Financial Data Input'!$B$4:$I$28,$A27,F$6),NA()))</f>
        <v>1.002642657</v>
      </c>
      <c r="G27" s="38" t="str">
        <f>IF(B27="",NA(),IFERROR(INDEX('Financial Data Input'!$B$4:$I$28,$A27,G$6),NA()))</f>
        <v>1.036547114</v>
      </c>
    </row>
    <row r="28" spans="1:7" ht="19.5" customHeight="1">
      <c r="A28" s="38" t="str">
        <f>ROWS($B$15:B28)</f>
        <v>14</v>
      </c>
      <c r="B28" s="38" t="str">
        <f>IF('Financial Data Input'!B17=0,"",'Financial Data Input'!B17)</f>
        <v>METRIC 6</v>
      </c>
      <c r="C28" s="38" t="str">
        <f>IF(B28="",NA(),IFERROR(INDEX('Financial Data Input'!$B$4:$I$28,$A28,C$6),NA()))</f>
        <v>0.273063392</v>
      </c>
      <c r="D28" s="38" t="str">
        <f>IF(B28="",NA(),IFERROR(INDEX('Financial Data Input'!$B$4:$I$28,$A28,D$6),NA()))</f>
        <v>0.280592296</v>
      </c>
      <c r="E28" s="38" t="str">
        <f>IF(B28="",NA(),IFERROR(INDEX('Financial Data Input'!$B$4:$I$28,$A28,E$6),NA()))</f>
        <v>0.296609072</v>
      </c>
      <c r="F28" s="38" t="str">
        <f>IF(B28="",NA(),IFERROR(INDEX('Financial Data Input'!$B$4:$I$28,$A28,F$6),NA()))</f>
        <v>0.308643211</v>
      </c>
      <c r="G28" s="38" t="str">
        <f>IF(B28="",NA(),IFERROR(INDEX('Financial Data Input'!$B$4:$I$28,$A28,G$6),NA()))</f>
        <v>0.344777636</v>
      </c>
    </row>
    <row r="29" spans="1:7" ht="19.5" customHeight="1">
      <c r="A29" s="38" t="str">
        <f>ROWS($B$15:B29)</f>
        <v>15</v>
      </c>
      <c r="B29" s="38">
        <f>IF('Financial Data Input'!B18=0,"",'Financial Data Input'!B18)</f>
        <v>1.141647874093375E-314</v>
      </c>
      <c r="C29" s="38" t="str">
        <f>IF(B29="",NA(),IFERROR(INDEX('Financial Data Input'!$B$4:$I$28,$A29,C$6),NA()))</f>
        <v>#N/A</v>
      </c>
      <c r="D29" s="38" t="str">
        <f>IF(B29="",NA(),IFERROR(INDEX('Financial Data Input'!$B$4:$I$28,$A29,D$6),NA()))</f>
        <v>#N/A</v>
      </c>
      <c r="E29" s="38" t="str">
        <f>IF(B29="",NA(),IFERROR(INDEX('Financial Data Input'!$B$4:$I$28,$A29,E$6),NA()))</f>
        <v>#N/A</v>
      </c>
      <c r="F29" s="38" t="str">
        <f>IF(B29="",NA(),IFERROR(INDEX('Financial Data Input'!$B$4:$I$28,$A29,F$6),NA()))</f>
        <v>#N/A</v>
      </c>
      <c r="G29" s="38" t="str">
        <f>IF(B29="",NA(),IFERROR(INDEX('Financial Data Input'!$B$4:$I$28,$A29,G$6),NA()))</f>
        <v>#N/A</v>
      </c>
    </row>
    <row r="30" spans="1:7" ht="19.5" customHeight="1">
      <c r="A30" s="38" t="str">
        <f>ROWS($B$15:B30)</f>
        <v>16</v>
      </c>
      <c r="B30" s="38">
        <f>IF('Financial Data Input'!B19=0,"",'Financial Data Input'!B19)</f>
        <v>1.141647874093375E-314</v>
      </c>
      <c r="C30" s="38" t="str">
        <f>IF(B30="",NA(),IFERROR(INDEX('Financial Data Input'!$B$4:$I$28,$A30,C$6),NA()))</f>
        <v>#N/A</v>
      </c>
      <c r="D30" s="38" t="str">
        <f>IF(B30="",NA(),IFERROR(INDEX('Financial Data Input'!$B$4:$I$28,$A30,D$6),NA()))</f>
        <v>#N/A</v>
      </c>
      <c r="E30" s="38" t="str">
        <f>IF(B30="",NA(),IFERROR(INDEX('Financial Data Input'!$B$4:$I$28,$A30,E$6),NA()))</f>
        <v>#N/A</v>
      </c>
      <c r="F30" s="38" t="str">
        <f>IF(B30="",NA(),IFERROR(INDEX('Financial Data Input'!$B$4:$I$28,$A30,F$6),NA()))</f>
        <v>#N/A</v>
      </c>
      <c r="G30" s="38" t="str">
        <f>IF(B30="",NA(),IFERROR(INDEX('Financial Data Input'!$B$4:$I$28,$A30,G$6),NA()))</f>
        <v>#N/A</v>
      </c>
    </row>
    <row r="31" spans="1:7" ht="19.5" customHeight="1">
      <c r="A31" s="38" t="str">
        <f>ROWS($B$15:B31)</f>
        <v>17</v>
      </c>
      <c r="B31" s="38">
        <f>IF('Financial Data Input'!B20=0,"",'Financial Data Input'!B20)</f>
        <v>1.141647874093375E-314</v>
      </c>
      <c r="C31" s="38" t="str">
        <f>IF(B31="",NA(),IFERROR(INDEX('Financial Data Input'!$B$4:$I$28,$A31,C$6),NA()))</f>
        <v>#N/A</v>
      </c>
      <c r="D31" s="38" t="str">
        <f>IF(B31="",NA(),IFERROR(INDEX('Financial Data Input'!$B$4:$I$28,$A31,D$6),NA()))</f>
        <v>#N/A</v>
      </c>
      <c r="E31" s="38" t="str">
        <f>IF(B31="",NA(),IFERROR(INDEX('Financial Data Input'!$B$4:$I$28,$A31,E$6),NA()))</f>
        <v>#N/A</v>
      </c>
      <c r="F31" s="38" t="str">
        <f>IF(B31="",NA(),IFERROR(INDEX('Financial Data Input'!$B$4:$I$28,$A31,F$6),NA()))</f>
        <v>#N/A</v>
      </c>
      <c r="G31" s="38" t="str">
        <f>IF(B31="",NA(),IFERROR(INDEX('Financial Data Input'!$B$4:$I$28,$A31,G$6),NA()))</f>
        <v>#N/A</v>
      </c>
    </row>
    <row r="32" spans="1:7" ht="19.5" customHeight="1">
      <c r="A32" s="38" t="str">
        <f>ROWS($B$15:B32)</f>
        <v>18</v>
      </c>
      <c r="B32" s="38">
        <f>IF('Financial Data Input'!B21=0,"",'Financial Data Input'!B21)</f>
        <v>1.141647874093375E-314</v>
      </c>
      <c r="C32" s="38" t="str">
        <f>IF(B32="",NA(),IFERROR(INDEX('Financial Data Input'!$B$4:$I$28,$A32,C$6),NA()))</f>
        <v>#N/A</v>
      </c>
      <c r="D32" s="38" t="str">
        <f>IF(B32="",NA(),IFERROR(INDEX('Financial Data Input'!$B$4:$I$28,$A32,D$6),NA()))</f>
        <v>#N/A</v>
      </c>
      <c r="E32" s="38" t="str">
        <f>IF(B32="",NA(),IFERROR(INDEX('Financial Data Input'!$B$4:$I$28,$A32,E$6),NA()))</f>
        <v>#N/A</v>
      </c>
      <c r="F32" s="38" t="str">
        <f>IF(B32="",NA(),IFERROR(INDEX('Financial Data Input'!$B$4:$I$28,$A32,F$6),NA()))</f>
        <v>#N/A</v>
      </c>
      <c r="G32" s="38" t="str">
        <f>IF(B32="",NA(),IFERROR(INDEX('Financial Data Input'!$B$4:$I$28,$A32,G$6),NA()))</f>
        <v>#N/A</v>
      </c>
    </row>
    <row r="33" spans="1:7" ht="19.5" customHeight="1">
      <c r="A33" s="38" t="str">
        <f>ROWS($B$15:B33)</f>
        <v>19</v>
      </c>
      <c r="B33" s="38">
        <f>IF('Financial Data Input'!B22=0,"",'Financial Data Input'!B22)</f>
        <v>1.141647874093375E-314</v>
      </c>
      <c r="C33" s="38" t="str">
        <f>IF(B33="",NA(),IFERROR(INDEX('Financial Data Input'!$B$4:$I$28,$A33,C$6),NA()))</f>
        <v>#N/A</v>
      </c>
      <c r="D33" s="38" t="str">
        <f>IF(B33="",NA(),IFERROR(INDEX('Financial Data Input'!$B$4:$I$28,$A33,D$6),NA()))</f>
        <v>#N/A</v>
      </c>
      <c r="E33" s="38" t="str">
        <f>IF(B33="",NA(),IFERROR(INDEX('Financial Data Input'!$B$4:$I$28,$A33,E$6),NA()))</f>
        <v>#N/A</v>
      </c>
      <c r="F33" s="38" t="str">
        <f>IF(B33="",NA(),IFERROR(INDEX('Financial Data Input'!$B$4:$I$28,$A33,F$6),NA()))</f>
        <v>#N/A</v>
      </c>
      <c r="G33" s="38" t="str">
        <f>IF(B33="",NA(),IFERROR(INDEX('Financial Data Input'!$B$4:$I$28,$A33,G$6),NA()))</f>
        <v>#N/A</v>
      </c>
    </row>
    <row r="34" spans="1:7" ht="19.5" customHeight="1">
      <c r="A34" s="38" t="str">
        <f>ROWS($B$15:B34)</f>
        <v>20</v>
      </c>
      <c r="B34" s="38">
        <f>IF('Financial Data Input'!B23=0,"",'Financial Data Input'!B23)</f>
        <v>1.141647874093375E-314</v>
      </c>
      <c r="C34" s="38" t="str">
        <f>IF(B34="",NA(),IFERROR(INDEX('Financial Data Input'!$B$4:$I$28,$A34,C$6),NA()))</f>
        <v>#N/A</v>
      </c>
      <c r="D34" s="38" t="str">
        <f>IF(B34="",NA(),IFERROR(INDEX('Financial Data Input'!$B$4:$I$28,$A34,D$6),NA()))</f>
        <v>#N/A</v>
      </c>
      <c r="E34" s="38" t="str">
        <f>IF(B34="",NA(),IFERROR(INDEX('Financial Data Input'!$B$4:$I$28,$A34,E$6),NA()))</f>
        <v>#N/A</v>
      </c>
      <c r="F34" s="38" t="str">
        <f>IF(B34="",NA(),IFERROR(INDEX('Financial Data Input'!$B$4:$I$28,$A34,F$6),NA()))</f>
        <v>#N/A</v>
      </c>
      <c r="G34" s="38" t="str">
        <f>IF(B34="",NA(),IFERROR(INDEX('Financial Data Input'!$B$4:$I$28,$A34,G$6),NA()))</f>
        <v>#N/A</v>
      </c>
    </row>
    <row r="35" spans="1:7" ht="19.5" customHeight="1">
      <c r="A35" s="38" t="str">
        <f>ROWS($B$15:B35)</f>
        <v>21</v>
      </c>
      <c r="B35" s="38">
        <f>IF('Financial Data Input'!B24=0,"",'Financial Data Input'!B24)</f>
        <v>1.141647874093375E-314</v>
      </c>
      <c r="C35" s="38" t="str">
        <f>IF(B35="",NA(),IFERROR(INDEX('Financial Data Input'!$B$4:$I$28,$A35,C$6),NA()))</f>
        <v>#N/A</v>
      </c>
      <c r="D35" s="38" t="str">
        <f>IF(B35="",NA(),IFERROR(INDEX('Financial Data Input'!$B$4:$I$28,$A35,D$6),NA()))</f>
        <v>#N/A</v>
      </c>
      <c r="E35" s="38" t="str">
        <f>IF(B35="",NA(),IFERROR(INDEX('Financial Data Input'!$B$4:$I$28,$A35,E$6),NA()))</f>
        <v>#N/A</v>
      </c>
      <c r="F35" s="38" t="str">
        <f>IF(B35="",NA(),IFERROR(INDEX('Financial Data Input'!$B$4:$I$28,$A35,F$6),NA()))</f>
        <v>#N/A</v>
      </c>
      <c r="G35" s="38" t="str">
        <f>IF(B35="",NA(),IFERROR(INDEX('Financial Data Input'!$B$4:$I$28,$A35,G$6),NA()))</f>
        <v>#N/A</v>
      </c>
    </row>
    <row r="36" spans="1:7" ht="19.5" customHeight="1">
      <c r="A36" s="38" t="str">
        <f>ROWS($B$15:B36)</f>
        <v>22</v>
      </c>
      <c r="B36" s="38">
        <f>IF('Financial Data Input'!B25=0,"",'Financial Data Input'!B25)</f>
        <v>1.141647874093375E-314</v>
      </c>
      <c r="C36" s="38" t="str">
        <f>IF(B36="",NA(),IFERROR(INDEX('Financial Data Input'!$B$4:$I$28,$A36,C$6),NA()))</f>
        <v>#N/A</v>
      </c>
      <c r="D36" s="38" t="str">
        <f>IF(B36="",NA(),IFERROR(INDEX('Financial Data Input'!$B$4:$I$28,$A36,D$6),NA()))</f>
        <v>#N/A</v>
      </c>
      <c r="E36" s="38" t="str">
        <f>IF(B36="",NA(),IFERROR(INDEX('Financial Data Input'!$B$4:$I$28,$A36,E$6),NA()))</f>
        <v>#N/A</v>
      </c>
      <c r="F36" s="38" t="str">
        <f>IF(B36="",NA(),IFERROR(INDEX('Financial Data Input'!$B$4:$I$28,$A36,F$6),NA()))</f>
        <v>#N/A</v>
      </c>
      <c r="G36" s="38" t="str">
        <f>IF(B36="",NA(),IFERROR(INDEX('Financial Data Input'!$B$4:$I$28,$A36,G$6),NA()))</f>
        <v>#N/A</v>
      </c>
    </row>
    <row r="37" spans="1:7" ht="19.5" customHeight="1">
      <c r="A37" s="38" t="str">
        <f>ROWS($B$15:B37)</f>
        <v>23</v>
      </c>
      <c r="B37" s="38">
        <f>IF('Financial Data Input'!B26=0,"",'Financial Data Input'!B26)</f>
        <v>1.141647874093375E-314</v>
      </c>
      <c r="C37" s="38" t="str">
        <f>IF(B37="",NA(),IFERROR(INDEX('Financial Data Input'!$B$4:$I$28,$A37,C$6),NA()))</f>
        <v>#N/A</v>
      </c>
      <c r="D37" s="38" t="str">
        <f>IF(B37="",NA(),IFERROR(INDEX('Financial Data Input'!$B$4:$I$28,$A37,D$6),NA()))</f>
        <v>#N/A</v>
      </c>
      <c r="E37" s="38" t="str">
        <f>IF(B37="",NA(),IFERROR(INDEX('Financial Data Input'!$B$4:$I$28,$A37,E$6),NA()))</f>
        <v>#N/A</v>
      </c>
      <c r="F37" s="38" t="str">
        <f>IF(B37="",NA(),IFERROR(INDEX('Financial Data Input'!$B$4:$I$28,$A37,F$6),NA()))</f>
        <v>#N/A</v>
      </c>
      <c r="G37" s="38" t="str">
        <f>IF(B37="",NA(),IFERROR(INDEX('Financial Data Input'!$B$4:$I$28,$A37,G$6),NA()))</f>
        <v>#N/A</v>
      </c>
    </row>
    <row r="38" spans="1:7" ht="19.5" customHeight="1">
      <c r="A38" s="38" t="str">
        <f>ROWS($B$15:B38)</f>
        <v>24</v>
      </c>
      <c r="B38" s="38">
        <f>IF('Financial Data Input'!B27=0,"",'Financial Data Input'!B27)</f>
        <v>1.141647874093375E-314</v>
      </c>
      <c r="C38" s="38" t="str">
        <f>IF(B38="",NA(),IFERROR(INDEX('Financial Data Input'!$B$4:$I$28,$A38,C$6),NA()))</f>
        <v>#N/A</v>
      </c>
      <c r="D38" s="38" t="str">
        <f>IF(B38="",NA(),IFERROR(INDEX('Financial Data Input'!$B$4:$I$28,$A38,D$6),NA()))</f>
        <v>#N/A</v>
      </c>
      <c r="E38" s="38" t="str">
        <f>IF(B38="",NA(),IFERROR(INDEX('Financial Data Input'!$B$4:$I$28,$A38,E$6),NA()))</f>
        <v>#N/A</v>
      </c>
      <c r="F38" s="38" t="str">
        <f>IF(B38="",NA(),IFERROR(INDEX('Financial Data Input'!$B$4:$I$28,$A38,F$6),NA()))</f>
        <v>#N/A</v>
      </c>
      <c r="G38" s="38" t="str">
        <f>IF(B38="",NA(),IFERROR(INDEX('Financial Data Input'!$B$4:$I$28,$A38,G$6),NA()))</f>
        <v>#N/A</v>
      </c>
    </row>
    <row r="39" spans="1:7" ht="19.5" customHeight="1">
      <c r="A39" s="38" t="str">
        <f>ROWS($B$15:B39)</f>
        <v>25</v>
      </c>
      <c r="B39" s="38">
        <f>IF('Financial Data Input'!B28=0,"",'Financial Data Input'!B28)</f>
        <v>1.141647874093375E-314</v>
      </c>
      <c r="C39" s="38" t="str">
        <f>IF(B39="",NA(),IFERROR(INDEX('Financial Data Input'!$B$4:$I$28,$A39,C$6),NA()))</f>
        <v>#N/A</v>
      </c>
      <c r="D39" s="38" t="str">
        <f>IF(B39="",NA(),IFERROR(INDEX('Financial Data Input'!$B$4:$I$28,$A39,D$6),NA()))</f>
        <v>#N/A</v>
      </c>
      <c r="E39" s="38" t="str">
        <f>IF(B39="",NA(),IFERROR(INDEX('Financial Data Input'!$B$4:$I$28,$A39,E$6),NA()))</f>
        <v>#N/A</v>
      </c>
      <c r="F39" s="38" t="str">
        <f>IF(B39="",NA(),IFERROR(INDEX('Financial Data Input'!$B$4:$I$28,$A39,F$6),NA()))</f>
        <v>#N/A</v>
      </c>
      <c r="G39" s="38" t="str">
        <f>IF(B39="",NA(),IFERROR(INDEX('Financial Data Input'!$B$4:$I$28,$A39,G$6),NA()))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Report</vt:lpstr>
      <vt:lpstr>Financial Data Input</vt:lpstr>
      <vt:lpstr>Key Metric Settings</vt:lpstr>
      <vt:lpstr>Calculations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2025-08-20T06:21:43Z</dcterms:created>
  <dcterms:modified xsi:type="dcterms:W3CDTF">2025-08-20T06:21:43Z</dcterms:modified>
</cp:coreProperties>
</file>