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a\Documents\Master\Mémoire\Excel\"/>
    </mc:Choice>
  </mc:AlternateContent>
  <xr:revisionPtr revIDLastSave="0" documentId="13_ncr:1_{B51E280B-B277-4868-86A4-F54503E6AE55}" xr6:coauthVersionLast="47" xr6:coauthVersionMax="47" xr10:uidLastSave="{00000000-0000-0000-0000-000000000000}"/>
  <bookViews>
    <workbookView xWindow="-108" yWindow="-108" windowWidth="23256" windowHeight="12576" activeTab="1" xr2:uid="{B0D79089-4FA5-4049-8037-610905BE34A6}"/>
  </bookViews>
  <sheets>
    <sheet name="Notes" sheetId="1" r:id="rId1"/>
    <sheet name="Feuil2" sheetId="2" r:id="rId2"/>
    <sheet name="eef1a" sheetId="3" r:id="rId3"/>
    <sheet name="b-actine" sheetId="4" r:id="rId4"/>
    <sheet name="nipbl" sheetId="5" r:id="rId5"/>
    <sheet name="sep15" sheetId="6" r:id="rId6"/>
    <sheet name="dnmt3a1" sheetId="7" r:id="rId7"/>
    <sheet name="mecp2" sheetId="8" r:id="rId8"/>
    <sheet name="Exp génique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9" i="8" l="1"/>
  <c r="AM11" i="8"/>
  <c r="AM17" i="8"/>
  <c r="AM19" i="8"/>
  <c r="AM25" i="8"/>
  <c r="AM27" i="8"/>
  <c r="AM33" i="8"/>
  <c r="AM35" i="8"/>
  <c r="AM41" i="8"/>
  <c r="AM43" i="8"/>
  <c r="AC4" i="7"/>
  <c r="AC5" i="7"/>
  <c r="AM5" i="7" s="1"/>
  <c r="AC6" i="7"/>
  <c r="AC7" i="7"/>
  <c r="AC8" i="7"/>
  <c r="AC9" i="7"/>
  <c r="AD9" i="7" s="1"/>
  <c r="AC10" i="7"/>
  <c r="AC11" i="7"/>
  <c r="AD11" i="7" s="1"/>
  <c r="AC12" i="7"/>
  <c r="AC13" i="7"/>
  <c r="AM13" i="7" s="1"/>
  <c r="AC14" i="7"/>
  <c r="AC15" i="7"/>
  <c r="AC16" i="7"/>
  <c r="AC17" i="7"/>
  <c r="AD17" i="7" s="1"/>
  <c r="AC18" i="7"/>
  <c r="AC19" i="7"/>
  <c r="AD19" i="7" s="1"/>
  <c r="AC20" i="7"/>
  <c r="AC21" i="7"/>
  <c r="AC22" i="7"/>
  <c r="AC23" i="7"/>
  <c r="AC24" i="7"/>
  <c r="AC25" i="7"/>
  <c r="AD25" i="7" s="1"/>
  <c r="AC26" i="7"/>
  <c r="AC27" i="7"/>
  <c r="AD27" i="7" s="1"/>
  <c r="AC28" i="7"/>
  <c r="AC29" i="7"/>
  <c r="AC30" i="7"/>
  <c r="AC31" i="7"/>
  <c r="AC32" i="7"/>
  <c r="AC33" i="7"/>
  <c r="AM33" i="7" s="1"/>
  <c r="AC34" i="7"/>
  <c r="AC35" i="7"/>
  <c r="AD35" i="7" s="1"/>
  <c r="AC36" i="7"/>
  <c r="AM36" i="7" s="1"/>
  <c r="AC37" i="7"/>
  <c r="AC38" i="7"/>
  <c r="AC39" i="7"/>
  <c r="AC40" i="7"/>
  <c r="AC41" i="7"/>
  <c r="AM41" i="7" s="1"/>
  <c r="AC42" i="7"/>
  <c r="AC43" i="7"/>
  <c r="AD43" i="7" s="1"/>
  <c r="AC44" i="7"/>
  <c r="AC45" i="7"/>
  <c r="AM45" i="7" s="1"/>
  <c r="AC46" i="7"/>
  <c r="AC47" i="7"/>
  <c r="AC48" i="7"/>
  <c r="AC3" i="7"/>
  <c r="AD3" i="7" s="1"/>
  <c r="AJ4" i="7"/>
  <c r="AJ5" i="7"/>
  <c r="AJ6" i="7"/>
  <c r="AJ7" i="7"/>
  <c r="AJ8" i="7"/>
  <c r="AJ9" i="7"/>
  <c r="AJ10" i="7"/>
  <c r="AJ11" i="7"/>
  <c r="AM11" i="7" s="1"/>
  <c r="AJ12" i="7"/>
  <c r="AJ13" i="7"/>
  <c r="AJ14" i="7"/>
  <c r="AJ15" i="7"/>
  <c r="AJ16" i="7"/>
  <c r="AJ17" i="7"/>
  <c r="AJ18" i="7"/>
  <c r="AJ19" i="7"/>
  <c r="AM19" i="7" s="1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M35" i="7" s="1"/>
  <c r="AJ36" i="7"/>
  <c r="AJ37" i="7"/>
  <c r="AJ38" i="7"/>
  <c r="AJ39" i="7"/>
  <c r="AJ40" i="7"/>
  <c r="AJ41" i="7"/>
  <c r="AJ42" i="7"/>
  <c r="AJ43" i="7"/>
  <c r="AJ44" i="7"/>
  <c r="AJ45" i="7"/>
  <c r="AJ46" i="7"/>
  <c r="AJ47" i="7"/>
  <c r="AJ3" i="7"/>
  <c r="AM3" i="7" s="1"/>
  <c r="AM6" i="7"/>
  <c r="AM7" i="7"/>
  <c r="AM8" i="7"/>
  <c r="AM9" i="7"/>
  <c r="AM10" i="7"/>
  <c r="AM12" i="7"/>
  <c r="AM14" i="7"/>
  <c r="AM15" i="7"/>
  <c r="AM16" i="7"/>
  <c r="AM18" i="7"/>
  <c r="AM20" i="7"/>
  <c r="AM21" i="7"/>
  <c r="AM22" i="7"/>
  <c r="AM23" i="7"/>
  <c r="AM24" i="7"/>
  <c r="AM25" i="7"/>
  <c r="AM26" i="7"/>
  <c r="AM28" i="7"/>
  <c r="AM29" i="7"/>
  <c r="AM30" i="7"/>
  <c r="AM31" i="7"/>
  <c r="AM32" i="7"/>
  <c r="AM34" i="7"/>
  <c r="AM37" i="7"/>
  <c r="AM38" i="7"/>
  <c r="AM39" i="7"/>
  <c r="AM40" i="7"/>
  <c r="AM42" i="7"/>
  <c r="AM44" i="7"/>
  <c r="AM46" i="7"/>
  <c r="AM47" i="7"/>
  <c r="AM4" i="7"/>
  <c r="AA4" i="6"/>
  <c r="AA5" i="6"/>
  <c r="AA6" i="6"/>
  <c r="AA7" i="6"/>
  <c r="AA8" i="6"/>
  <c r="AK8" i="6" s="1"/>
  <c r="AA9" i="6"/>
  <c r="AK9" i="6" s="1"/>
  <c r="AA10" i="6"/>
  <c r="AA11" i="6"/>
  <c r="AA12" i="6"/>
  <c r="AA13" i="6"/>
  <c r="AA14" i="6"/>
  <c r="AA15" i="6"/>
  <c r="AA16" i="6"/>
  <c r="AB16" i="6" s="1"/>
  <c r="AA17" i="6"/>
  <c r="AK17" i="6" s="1"/>
  <c r="AA18" i="6"/>
  <c r="AA19" i="6"/>
  <c r="AA20" i="6"/>
  <c r="AA21" i="6"/>
  <c r="AA22" i="6"/>
  <c r="AA23" i="6"/>
  <c r="AA24" i="6"/>
  <c r="AB24" i="6" s="1"/>
  <c r="AA25" i="6"/>
  <c r="AB25" i="6" s="1"/>
  <c r="AA26" i="6"/>
  <c r="AA27" i="6"/>
  <c r="AA28" i="6"/>
  <c r="AA29" i="6"/>
  <c r="AA30" i="6"/>
  <c r="AA31" i="6"/>
  <c r="AA32" i="6"/>
  <c r="AB32" i="6" s="1"/>
  <c r="AA33" i="6"/>
  <c r="AK33" i="6" s="1"/>
  <c r="AA34" i="6"/>
  <c r="AA35" i="6"/>
  <c r="AA36" i="6"/>
  <c r="AA37" i="6"/>
  <c r="AA38" i="6"/>
  <c r="AA39" i="6"/>
  <c r="AA40" i="6"/>
  <c r="AB40" i="6" s="1"/>
  <c r="AA41" i="6"/>
  <c r="AB41" i="6" s="1"/>
  <c r="AA42" i="6"/>
  <c r="AA43" i="6"/>
  <c r="AA44" i="6"/>
  <c r="AA45" i="6"/>
  <c r="AA46" i="6"/>
  <c r="AA47" i="6"/>
  <c r="AA3" i="6"/>
  <c r="AH3" i="6"/>
  <c r="AK3" i="6" s="1"/>
  <c r="AH5" i="6"/>
  <c r="AH6" i="6"/>
  <c r="AH7" i="6"/>
  <c r="AH8" i="6"/>
  <c r="AH9" i="6"/>
  <c r="AH10" i="6"/>
  <c r="AH11" i="6"/>
  <c r="AH12" i="6"/>
  <c r="AK12" i="6" s="1"/>
  <c r="AH13" i="6"/>
  <c r="AH14" i="6"/>
  <c r="AH15" i="6"/>
  <c r="AH16" i="6"/>
  <c r="AH17" i="6"/>
  <c r="AH18" i="6"/>
  <c r="AH19" i="6"/>
  <c r="AH20" i="6"/>
  <c r="AK20" i="6" s="1"/>
  <c r="AH21" i="6"/>
  <c r="AH22" i="6"/>
  <c r="AK22" i="6" s="1"/>
  <c r="AH23" i="6"/>
  <c r="AH24" i="6"/>
  <c r="AH25" i="6"/>
  <c r="AH26" i="6"/>
  <c r="AH27" i="6"/>
  <c r="AH28" i="6"/>
  <c r="AK28" i="6" s="1"/>
  <c r="AH29" i="6"/>
  <c r="AH30" i="6"/>
  <c r="AK30" i="6" s="1"/>
  <c r="AH31" i="6"/>
  <c r="AH32" i="6"/>
  <c r="AH33" i="6"/>
  <c r="AH34" i="6"/>
  <c r="AH35" i="6"/>
  <c r="AH36" i="6"/>
  <c r="AK36" i="6" s="1"/>
  <c r="AH37" i="6"/>
  <c r="AH38" i="6"/>
  <c r="AH39" i="6"/>
  <c r="AH40" i="6"/>
  <c r="AH41" i="6"/>
  <c r="AH42" i="6"/>
  <c r="AH43" i="6"/>
  <c r="AH44" i="6"/>
  <c r="AK44" i="6" s="1"/>
  <c r="AH45" i="6"/>
  <c r="AH46" i="6"/>
  <c r="AH47" i="6"/>
  <c r="AH4" i="6"/>
  <c r="AK4" i="6" s="1"/>
  <c r="X6" i="5"/>
  <c r="X4" i="5"/>
  <c r="X5" i="5"/>
  <c r="X7" i="5"/>
  <c r="X8" i="5"/>
  <c r="X9" i="5"/>
  <c r="AG9" i="5" s="1"/>
  <c r="X10" i="5"/>
  <c r="X11" i="5"/>
  <c r="Y11" i="5" s="1"/>
  <c r="X12" i="5"/>
  <c r="X13" i="5"/>
  <c r="X14" i="5"/>
  <c r="X15" i="5"/>
  <c r="X16" i="5"/>
  <c r="X17" i="5"/>
  <c r="X18" i="5"/>
  <c r="X19" i="5"/>
  <c r="Y19" i="5" s="1"/>
  <c r="X20" i="5"/>
  <c r="X21" i="5"/>
  <c r="X22" i="5"/>
  <c r="X23" i="5"/>
  <c r="X24" i="5"/>
  <c r="X25" i="5"/>
  <c r="X26" i="5"/>
  <c r="X27" i="5"/>
  <c r="Y27" i="5" s="1"/>
  <c r="X28" i="5"/>
  <c r="X29" i="5"/>
  <c r="X30" i="5"/>
  <c r="X31" i="5"/>
  <c r="X32" i="5"/>
  <c r="X33" i="5"/>
  <c r="X34" i="5"/>
  <c r="X35" i="5"/>
  <c r="Y35" i="5" s="1"/>
  <c r="X36" i="5"/>
  <c r="X37" i="5"/>
  <c r="X38" i="5"/>
  <c r="X39" i="5"/>
  <c r="X40" i="5"/>
  <c r="X41" i="5"/>
  <c r="X42" i="5"/>
  <c r="X43" i="5"/>
  <c r="Y43" i="5" s="1"/>
  <c r="X44" i="5"/>
  <c r="X45" i="5"/>
  <c r="X46" i="5"/>
  <c r="X47" i="5"/>
  <c r="X3" i="5"/>
  <c r="AG3" i="5" s="1"/>
  <c r="AD4" i="5"/>
  <c r="AD5" i="5"/>
  <c r="AD6" i="5"/>
  <c r="AG6" i="5" s="1"/>
  <c r="AD7" i="5"/>
  <c r="AD8" i="5"/>
  <c r="AD9" i="5"/>
  <c r="AD10" i="5"/>
  <c r="AD11" i="5"/>
  <c r="AD12" i="5"/>
  <c r="AG12" i="5" s="1"/>
  <c r="AD13" i="5"/>
  <c r="AD14" i="5"/>
  <c r="AG14" i="5" s="1"/>
  <c r="AD15" i="5"/>
  <c r="AD16" i="5"/>
  <c r="AD17" i="5"/>
  <c r="AD18" i="5"/>
  <c r="AD19" i="5"/>
  <c r="AD20" i="5"/>
  <c r="AG20" i="5" s="1"/>
  <c r="AD21" i="5"/>
  <c r="AD22" i="5"/>
  <c r="AG22" i="5" s="1"/>
  <c r="AD23" i="5"/>
  <c r="AD24" i="5"/>
  <c r="AD25" i="5"/>
  <c r="AD26" i="5"/>
  <c r="AD27" i="5"/>
  <c r="AD28" i="5"/>
  <c r="AG28" i="5" s="1"/>
  <c r="AD29" i="5"/>
  <c r="AD30" i="5"/>
  <c r="AG30" i="5" s="1"/>
  <c r="AD31" i="5"/>
  <c r="AD32" i="5"/>
  <c r="AD33" i="5"/>
  <c r="AD34" i="5"/>
  <c r="AD35" i="5"/>
  <c r="AD36" i="5"/>
  <c r="AG36" i="5" s="1"/>
  <c r="AD37" i="5"/>
  <c r="AD38" i="5"/>
  <c r="AG38" i="5" s="1"/>
  <c r="AD39" i="5"/>
  <c r="AD40" i="5"/>
  <c r="AD41" i="5"/>
  <c r="AD42" i="5"/>
  <c r="AD43" i="5"/>
  <c r="AD44" i="5"/>
  <c r="AG44" i="5" s="1"/>
  <c r="AD45" i="5"/>
  <c r="AD46" i="5"/>
  <c r="AG46" i="5" s="1"/>
  <c r="AD47" i="5"/>
  <c r="AD3" i="5"/>
  <c r="AG8" i="5"/>
  <c r="AG7" i="5"/>
  <c r="AG10" i="5"/>
  <c r="AG15" i="5"/>
  <c r="AG16" i="5"/>
  <c r="AG17" i="5"/>
  <c r="AG18" i="5"/>
  <c r="AG23" i="5"/>
  <c r="AG24" i="5"/>
  <c r="AG25" i="5"/>
  <c r="AG26" i="5"/>
  <c r="AG31" i="5"/>
  <c r="AG32" i="5"/>
  <c r="AG33" i="5"/>
  <c r="AG34" i="5"/>
  <c r="AG39" i="5"/>
  <c r="AG40" i="5"/>
  <c r="AG41" i="5"/>
  <c r="AG42" i="5"/>
  <c r="AG47" i="5"/>
  <c r="AG4" i="5"/>
  <c r="AG5" i="5"/>
  <c r="AJ47" i="8"/>
  <c r="AJ46" i="8"/>
  <c r="AJ45" i="8"/>
  <c r="AJ44" i="8"/>
  <c r="AJ43" i="8"/>
  <c r="AJ42" i="8"/>
  <c r="AJ41" i="8"/>
  <c r="AJ40" i="8"/>
  <c r="AJ39" i="8"/>
  <c r="AJ38" i="8"/>
  <c r="AJ37" i="8"/>
  <c r="AJ36" i="8"/>
  <c r="AJ35" i="8"/>
  <c r="AJ34" i="8"/>
  <c r="AJ33" i="8"/>
  <c r="AJ32" i="8"/>
  <c r="AJ31" i="8"/>
  <c r="AJ30" i="8"/>
  <c r="AJ29" i="8"/>
  <c r="AJ28" i="8"/>
  <c r="AJ27" i="8"/>
  <c r="AJ26" i="8"/>
  <c r="AJ25" i="8"/>
  <c r="AJ24" i="8"/>
  <c r="AJ23" i="8"/>
  <c r="AJ22" i="8"/>
  <c r="AJ21" i="8"/>
  <c r="AJ20" i="8"/>
  <c r="AJ19" i="8"/>
  <c r="AJ18" i="8"/>
  <c r="AJ17" i="8"/>
  <c r="AJ16" i="8"/>
  <c r="AJ15" i="8"/>
  <c r="AJ14" i="8"/>
  <c r="AJ13" i="8"/>
  <c r="AJ12" i="8"/>
  <c r="AJ11" i="8"/>
  <c r="AJ10" i="8"/>
  <c r="AJ9" i="8"/>
  <c r="AJ8" i="8"/>
  <c r="AJ7" i="8"/>
  <c r="AJ6" i="8"/>
  <c r="AJ5" i="8"/>
  <c r="AJ4" i="8"/>
  <c r="AJ3" i="8"/>
  <c r="AK5" i="6"/>
  <c r="AK6" i="6"/>
  <c r="AK7" i="6"/>
  <c r="AK10" i="6"/>
  <c r="AK13" i="6"/>
  <c r="AK14" i="6"/>
  <c r="AK15" i="6"/>
  <c r="AK16" i="6"/>
  <c r="AK18" i="6"/>
  <c r="AK21" i="6"/>
  <c r="AK23" i="6"/>
  <c r="AK24" i="6"/>
  <c r="AK26" i="6"/>
  <c r="AK29" i="6"/>
  <c r="AK31" i="6"/>
  <c r="AK34" i="6"/>
  <c r="AK37" i="6"/>
  <c r="AK38" i="6"/>
  <c r="AK39" i="6"/>
  <c r="AK42" i="6"/>
  <c r="AK45" i="6"/>
  <c r="AK46" i="6"/>
  <c r="AK47" i="6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" i="3"/>
  <c r="AF49" i="3"/>
  <c r="AG49" i="3" s="1"/>
  <c r="AF48" i="3"/>
  <c r="AG48" i="3" s="1"/>
  <c r="AF47" i="3"/>
  <c r="AG47" i="3" s="1"/>
  <c r="AF46" i="3"/>
  <c r="AG46" i="3" s="1"/>
  <c r="AF45" i="3"/>
  <c r="AG45" i="3" s="1"/>
  <c r="AF44" i="3"/>
  <c r="AG44" i="3" s="1"/>
  <c r="AF43" i="3"/>
  <c r="AG43" i="3" s="1"/>
  <c r="AF42" i="3"/>
  <c r="AG42" i="3" s="1"/>
  <c r="AF41" i="3"/>
  <c r="AG41" i="3" s="1"/>
  <c r="AF40" i="3"/>
  <c r="AG40" i="3" s="1"/>
  <c r="AF39" i="3"/>
  <c r="AG39" i="3" s="1"/>
  <c r="AF38" i="3"/>
  <c r="AG38" i="3" s="1"/>
  <c r="AF37" i="3"/>
  <c r="AG37" i="3" s="1"/>
  <c r="AF36" i="3"/>
  <c r="AG36" i="3" s="1"/>
  <c r="AF35" i="3"/>
  <c r="AG35" i="3" s="1"/>
  <c r="AF34" i="3"/>
  <c r="AG34" i="3" s="1"/>
  <c r="AF33" i="3"/>
  <c r="AG33" i="3" s="1"/>
  <c r="AF32" i="3"/>
  <c r="AG32" i="3" s="1"/>
  <c r="AF31" i="3"/>
  <c r="AG31" i="3" s="1"/>
  <c r="AF30" i="3"/>
  <c r="AG30" i="3" s="1"/>
  <c r="AF29" i="3"/>
  <c r="AG29" i="3" s="1"/>
  <c r="AF28" i="3"/>
  <c r="AG28" i="3" s="1"/>
  <c r="AF27" i="3"/>
  <c r="AG27" i="3" s="1"/>
  <c r="AF26" i="3"/>
  <c r="AG26" i="3" s="1"/>
  <c r="AF25" i="3"/>
  <c r="AG25" i="3" s="1"/>
  <c r="AF24" i="3"/>
  <c r="AG24" i="3" s="1"/>
  <c r="AF23" i="3"/>
  <c r="AG23" i="3" s="1"/>
  <c r="AF22" i="3"/>
  <c r="AG22" i="3" s="1"/>
  <c r="AF21" i="3"/>
  <c r="AG21" i="3" s="1"/>
  <c r="AF20" i="3"/>
  <c r="AG20" i="3" s="1"/>
  <c r="AF19" i="3"/>
  <c r="AG19" i="3" s="1"/>
  <c r="AF18" i="3"/>
  <c r="AG18" i="3" s="1"/>
  <c r="AF17" i="3"/>
  <c r="AG17" i="3" s="1"/>
  <c r="AF16" i="3"/>
  <c r="AG16" i="3" s="1"/>
  <c r="AF15" i="3"/>
  <c r="AG15" i="3" s="1"/>
  <c r="AF14" i="3"/>
  <c r="AG14" i="3" s="1"/>
  <c r="AF13" i="3"/>
  <c r="AG13" i="3" s="1"/>
  <c r="AF12" i="3"/>
  <c r="AG12" i="3" s="1"/>
  <c r="AF11" i="3"/>
  <c r="AG11" i="3" s="1"/>
  <c r="AF10" i="3"/>
  <c r="AG10" i="3" s="1"/>
  <c r="AF9" i="3"/>
  <c r="AG9" i="3" s="1"/>
  <c r="AF8" i="3"/>
  <c r="AG8" i="3" s="1"/>
  <c r="AF7" i="3"/>
  <c r="AG7" i="3" s="1"/>
  <c r="AF6" i="3"/>
  <c r="AG6" i="3" s="1"/>
  <c r="AF5" i="3"/>
  <c r="AG5" i="3" s="1"/>
  <c r="AD5" i="8"/>
  <c r="AD6" i="8"/>
  <c r="AD13" i="8"/>
  <c r="AD14" i="8"/>
  <c r="AD21" i="8"/>
  <c r="AD22" i="8"/>
  <c r="AD29" i="8"/>
  <c r="AD30" i="8"/>
  <c r="AD37" i="8"/>
  <c r="AD38" i="8"/>
  <c r="AD45" i="8"/>
  <c r="AD46" i="8"/>
  <c r="AD4" i="7"/>
  <c r="AD5" i="7"/>
  <c r="AD6" i="7"/>
  <c r="AD7" i="7"/>
  <c r="AD8" i="7"/>
  <c r="AD10" i="7"/>
  <c r="AD12" i="7"/>
  <c r="AD13" i="7"/>
  <c r="AD14" i="7"/>
  <c r="AD15" i="7"/>
  <c r="AD16" i="7"/>
  <c r="AD18" i="7"/>
  <c r="AD20" i="7"/>
  <c r="AD21" i="7"/>
  <c r="AD22" i="7"/>
  <c r="AD23" i="7"/>
  <c r="AD24" i="7"/>
  <c r="AD26" i="7"/>
  <c r="AD28" i="7"/>
  <c r="AD29" i="7"/>
  <c r="AD30" i="7"/>
  <c r="AD31" i="7"/>
  <c r="AD32" i="7"/>
  <c r="AD34" i="7"/>
  <c r="AD36" i="7"/>
  <c r="AD37" i="7"/>
  <c r="AD38" i="7"/>
  <c r="AD39" i="7"/>
  <c r="AD40" i="7"/>
  <c r="AD42" i="7"/>
  <c r="AD44" i="7"/>
  <c r="AD45" i="7"/>
  <c r="AD46" i="7"/>
  <c r="AD47" i="7"/>
  <c r="AD48" i="7"/>
  <c r="AB4" i="6"/>
  <c r="AB5" i="6"/>
  <c r="AB6" i="6"/>
  <c r="AB7" i="6"/>
  <c r="AB8" i="6"/>
  <c r="AB9" i="6"/>
  <c r="AB10" i="6"/>
  <c r="AB12" i="6"/>
  <c r="AB13" i="6"/>
  <c r="AB14" i="6"/>
  <c r="AB15" i="6"/>
  <c r="AB18" i="6"/>
  <c r="AB20" i="6"/>
  <c r="AB21" i="6"/>
  <c r="AB22" i="6"/>
  <c r="AB23" i="6"/>
  <c r="AB26" i="6"/>
  <c r="AB28" i="6"/>
  <c r="AB29" i="6"/>
  <c r="AB30" i="6"/>
  <c r="AB31" i="6"/>
  <c r="AB34" i="6"/>
  <c r="AB36" i="6"/>
  <c r="AB37" i="6"/>
  <c r="AB38" i="6"/>
  <c r="AB39" i="6"/>
  <c r="AB42" i="6"/>
  <c r="AB44" i="6"/>
  <c r="AB45" i="6"/>
  <c r="AB46" i="6"/>
  <c r="AB47" i="6"/>
  <c r="AB3" i="6"/>
  <c r="Y41" i="5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3" i="4"/>
  <c r="AC4" i="8"/>
  <c r="AM4" i="8" s="1"/>
  <c r="AC5" i="8"/>
  <c r="AM5" i="8" s="1"/>
  <c r="AC6" i="8"/>
  <c r="AM6" i="8" s="1"/>
  <c r="AC7" i="8"/>
  <c r="AM7" i="8" s="1"/>
  <c r="AC8" i="8"/>
  <c r="AM8" i="8" s="1"/>
  <c r="AC9" i="8"/>
  <c r="AD9" i="8" s="1"/>
  <c r="AC10" i="8"/>
  <c r="AD10" i="8" s="1"/>
  <c r="AC11" i="8"/>
  <c r="AD11" i="8" s="1"/>
  <c r="AC12" i="8"/>
  <c r="AM12" i="8" s="1"/>
  <c r="AC13" i="8"/>
  <c r="AM13" i="8" s="1"/>
  <c r="AC14" i="8"/>
  <c r="AM14" i="8" s="1"/>
  <c r="AC15" i="8"/>
  <c r="AM15" i="8" s="1"/>
  <c r="AC16" i="8"/>
  <c r="AM16" i="8" s="1"/>
  <c r="AC17" i="8"/>
  <c r="AD17" i="8" s="1"/>
  <c r="AC18" i="8"/>
  <c r="AD18" i="8" s="1"/>
  <c r="AC19" i="8"/>
  <c r="AD19" i="8" s="1"/>
  <c r="AC20" i="8"/>
  <c r="AM20" i="8" s="1"/>
  <c r="AC21" i="8"/>
  <c r="AM21" i="8" s="1"/>
  <c r="AC22" i="8"/>
  <c r="AM22" i="8" s="1"/>
  <c r="AC23" i="8"/>
  <c r="AM23" i="8" s="1"/>
  <c r="AC24" i="8"/>
  <c r="AM24" i="8" s="1"/>
  <c r="AC25" i="8"/>
  <c r="AD25" i="8" s="1"/>
  <c r="AC26" i="8"/>
  <c r="AD26" i="8" s="1"/>
  <c r="AC27" i="8"/>
  <c r="AD27" i="8" s="1"/>
  <c r="AC28" i="8"/>
  <c r="AM28" i="8" s="1"/>
  <c r="AC29" i="8"/>
  <c r="AM29" i="8" s="1"/>
  <c r="AC30" i="8"/>
  <c r="AM30" i="8" s="1"/>
  <c r="AC31" i="8"/>
  <c r="AM31" i="8" s="1"/>
  <c r="AC32" i="8"/>
  <c r="AM32" i="8" s="1"/>
  <c r="AC33" i="8"/>
  <c r="AD33" i="8" s="1"/>
  <c r="AC34" i="8"/>
  <c r="AD34" i="8" s="1"/>
  <c r="AC35" i="8"/>
  <c r="AD35" i="8" s="1"/>
  <c r="AC36" i="8"/>
  <c r="AM36" i="8" s="1"/>
  <c r="AC37" i="8"/>
  <c r="AM37" i="8" s="1"/>
  <c r="AC38" i="8"/>
  <c r="AM38" i="8" s="1"/>
  <c r="AC39" i="8"/>
  <c r="AM39" i="8" s="1"/>
  <c r="AC40" i="8"/>
  <c r="AM40" i="8" s="1"/>
  <c r="AC41" i="8"/>
  <c r="AD41" i="8" s="1"/>
  <c r="AC42" i="8"/>
  <c r="AD42" i="8" s="1"/>
  <c r="AC43" i="8"/>
  <c r="AD43" i="8" s="1"/>
  <c r="AC44" i="8"/>
  <c r="AM44" i="8" s="1"/>
  <c r="AC45" i="8"/>
  <c r="AM45" i="8" s="1"/>
  <c r="AC46" i="8"/>
  <c r="AM46" i="8" s="1"/>
  <c r="AC47" i="8"/>
  <c r="AM47" i="8" s="1"/>
  <c r="AC3" i="8"/>
  <c r="AM3" i="8" s="1"/>
  <c r="Y4" i="5"/>
  <c r="Y5" i="5"/>
  <c r="Y6" i="5"/>
  <c r="Y7" i="5"/>
  <c r="Y8" i="5"/>
  <c r="Y9" i="5"/>
  <c r="Y10" i="5"/>
  <c r="Y12" i="5"/>
  <c r="Y13" i="5"/>
  <c r="Y14" i="5"/>
  <c r="Y15" i="5"/>
  <c r="Y16" i="5"/>
  <c r="Y17" i="5"/>
  <c r="Y18" i="5"/>
  <c r="Y20" i="5"/>
  <c r="Y21" i="5"/>
  <c r="Y22" i="5"/>
  <c r="Y23" i="5"/>
  <c r="Y24" i="5"/>
  <c r="Y25" i="5"/>
  <c r="Y26" i="5"/>
  <c r="Y28" i="5"/>
  <c r="Y29" i="5"/>
  <c r="Y30" i="5"/>
  <c r="Y31" i="5"/>
  <c r="Y32" i="5"/>
  <c r="Y33" i="5"/>
  <c r="Y34" i="5"/>
  <c r="Y36" i="5"/>
  <c r="Y37" i="5"/>
  <c r="Y38" i="5"/>
  <c r="Y39" i="5"/>
  <c r="Y40" i="5"/>
  <c r="Y42" i="5"/>
  <c r="Y44" i="5"/>
  <c r="Y45" i="5"/>
  <c r="Y46" i="5"/>
  <c r="Y47" i="5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3" i="4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25" i="3"/>
  <c r="Z25" i="3" s="1"/>
  <c r="Y26" i="3"/>
  <c r="Z26" i="3" s="1"/>
  <c r="Y27" i="3"/>
  <c r="Z27" i="3" s="1"/>
  <c r="Y28" i="3"/>
  <c r="Z28" i="3" s="1"/>
  <c r="Y29" i="3"/>
  <c r="Z29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49" i="3"/>
  <c r="Z49" i="3" s="1"/>
  <c r="Y50" i="3"/>
  <c r="Z50" i="3" s="1"/>
  <c r="Y10" i="3"/>
  <c r="Z10" i="3" s="1"/>
  <c r="Y9" i="3"/>
  <c r="Z9" i="3" s="1"/>
  <c r="Y7" i="3"/>
  <c r="Z7" i="3" s="1"/>
  <c r="Y11" i="3"/>
  <c r="Z11" i="3" s="1"/>
  <c r="Y12" i="3"/>
  <c r="Z12" i="3" s="1"/>
  <c r="Y13" i="3"/>
  <c r="Z13" i="3" s="1"/>
  <c r="Y6" i="3"/>
  <c r="Z6" i="3" s="1"/>
  <c r="Y5" i="3"/>
  <c r="Z5" i="3" s="1"/>
  <c r="T18" i="3"/>
  <c r="X16" i="8"/>
  <c r="X18" i="7"/>
  <c r="V17" i="6"/>
  <c r="S17" i="5"/>
  <c r="W19" i="4"/>
  <c r="I3" i="2"/>
  <c r="F3" i="2"/>
  <c r="G3" i="2" s="1"/>
  <c r="U4" i="7"/>
  <c r="G114" i="8"/>
  <c r="F114" i="8"/>
  <c r="G108" i="8"/>
  <c r="F108" i="8"/>
  <c r="G81" i="8"/>
  <c r="F81" i="8"/>
  <c r="G78" i="8"/>
  <c r="F78" i="8"/>
  <c r="G72" i="8"/>
  <c r="F72" i="8"/>
  <c r="G66" i="8"/>
  <c r="F66" i="8"/>
  <c r="G63" i="8"/>
  <c r="F63" i="8"/>
  <c r="G54" i="8"/>
  <c r="F54" i="8"/>
  <c r="G51" i="8"/>
  <c r="F51" i="8"/>
  <c r="G24" i="8"/>
  <c r="F24" i="8"/>
  <c r="G20" i="8"/>
  <c r="F20" i="8"/>
  <c r="Q11" i="7"/>
  <c r="J30" i="7"/>
  <c r="H138" i="7"/>
  <c r="G138" i="7"/>
  <c r="H135" i="7"/>
  <c r="G135" i="7"/>
  <c r="H120" i="7"/>
  <c r="G120" i="7"/>
  <c r="H108" i="7"/>
  <c r="G108" i="7"/>
  <c r="H96" i="7"/>
  <c r="G96" i="7"/>
  <c r="H66" i="7"/>
  <c r="G66" i="7"/>
  <c r="H60" i="7"/>
  <c r="G60" i="7"/>
  <c r="H30" i="7"/>
  <c r="G30" i="7"/>
  <c r="H27" i="7"/>
  <c r="G27" i="7"/>
  <c r="H24" i="7"/>
  <c r="G24" i="7"/>
  <c r="H14" i="7"/>
  <c r="G14" i="7"/>
  <c r="G130" i="6"/>
  <c r="F130" i="6"/>
  <c r="G117" i="6"/>
  <c r="F117" i="6"/>
  <c r="G106" i="6"/>
  <c r="F106" i="6"/>
  <c r="G61" i="6"/>
  <c r="F61" i="6"/>
  <c r="G49" i="6"/>
  <c r="F49" i="6"/>
  <c r="G40" i="6"/>
  <c r="F40" i="6"/>
  <c r="G31" i="6"/>
  <c r="F31" i="6"/>
  <c r="G24" i="6"/>
  <c r="F24" i="6"/>
  <c r="G16" i="6"/>
  <c r="F16" i="6"/>
  <c r="G12" i="6"/>
  <c r="F12" i="6"/>
  <c r="G4" i="6"/>
  <c r="F4" i="6"/>
  <c r="G125" i="3"/>
  <c r="F125" i="3"/>
  <c r="G111" i="3"/>
  <c r="F111" i="3"/>
  <c r="G108" i="3"/>
  <c r="F108" i="3"/>
  <c r="G57" i="3"/>
  <c r="F57" i="3"/>
  <c r="G27" i="3"/>
  <c r="F27" i="3"/>
  <c r="G21" i="3"/>
  <c r="F21" i="3"/>
  <c r="G15" i="3"/>
  <c r="F15" i="3"/>
  <c r="G91" i="5"/>
  <c r="F91" i="5"/>
  <c r="G79" i="5"/>
  <c r="F79" i="5"/>
  <c r="G43" i="5"/>
  <c r="F43" i="5"/>
  <c r="G31" i="5"/>
  <c r="F31" i="5"/>
  <c r="G24" i="5"/>
  <c r="F24" i="5"/>
  <c r="G139" i="4"/>
  <c r="F139" i="4"/>
  <c r="G115" i="4"/>
  <c r="F115" i="4"/>
  <c r="G112" i="4"/>
  <c r="F112" i="4"/>
  <c r="G106" i="4"/>
  <c r="F106" i="4"/>
  <c r="G85" i="4"/>
  <c r="F85" i="4"/>
  <c r="G82" i="4"/>
  <c r="F82" i="4"/>
  <c r="G73" i="4"/>
  <c r="F73" i="4"/>
  <c r="G57" i="4"/>
  <c r="F57" i="4"/>
  <c r="AC46" i="2"/>
  <c r="W46" i="2"/>
  <c r="Q46" i="2"/>
  <c r="K46" i="2"/>
  <c r="J46" i="2"/>
  <c r="AD3" i="8" l="1"/>
  <c r="AD40" i="8"/>
  <c r="AD32" i="8"/>
  <c r="AD24" i="8"/>
  <c r="AD16" i="8"/>
  <c r="AD8" i="8"/>
  <c r="AD47" i="8"/>
  <c r="AD39" i="8"/>
  <c r="AD31" i="8"/>
  <c r="AD23" i="8"/>
  <c r="AD15" i="8"/>
  <c r="AD7" i="8"/>
  <c r="AM42" i="8"/>
  <c r="AM34" i="8"/>
  <c r="AM26" i="8"/>
  <c r="AM18" i="8"/>
  <c r="AM10" i="8"/>
  <c r="AD44" i="8"/>
  <c r="AD36" i="8"/>
  <c r="AD28" i="8"/>
  <c r="AD20" i="8"/>
  <c r="AD12" i="8"/>
  <c r="AD4" i="8"/>
  <c r="AM17" i="7"/>
  <c r="AD41" i="7"/>
  <c r="AD33" i="7"/>
  <c r="AM43" i="7"/>
  <c r="AM27" i="7"/>
  <c r="AK43" i="6"/>
  <c r="AK35" i="6"/>
  <c r="AK27" i="6"/>
  <c r="AK19" i="6"/>
  <c r="AK11" i="6"/>
  <c r="AK25" i="6"/>
  <c r="AK32" i="6"/>
  <c r="AB17" i="6"/>
  <c r="AB33" i="6"/>
  <c r="AK41" i="6"/>
  <c r="AK40" i="6"/>
  <c r="AB43" i="6"/>
  <c r="AB35" i="6"/>
  <c r="AB27" i="6"/>
  <c r="AB19" i="6"/>
  <c r="AB11" i="6"/>
  <c r="AG45" i="5"/>
  <c r="AG37" i="5"/>
  <c r="AG29" i="5"/>
  <c r="AG21" i="5"/>
  <c r="AG13" i="5"/>
  <c r="AG43" i="5"/>
  <c r="AG35" i="5"/>
  <c r="AG27" i="5"/>
  <c r="AG19" i="5"/>
  <c r="AG11" i="5"/>
  <c r="Y3" i="5"/>
  <c r="X4" i="2"/>
  <c r="Y4" i="2" s="1"/>
  <c r="X5" i="2"/>
  <c r="Y5" i="2" s="1"/>
  <c r="X10" i="2"/>
  <c r="Y10" i="2" s="1"/>
  <c r="X15" i="2"/>
  <c r="Y15" i="2" s="1"/>
  <c r="X16" i="2"/>
  <c r="Y16" i="2" s="1"/>
  <c r="X19" i="2"/>
  <c r="Y19" i="2" s="1"/>
  <c r="X23" i="2"/>
  <c r="Y23" i="2" s="1"/>
  <c r="X24" i="2"/>
  <c r="Y24" i="2" s="1"/>
  <c r="X26" i="2"/>
  <c r="Y26" i="2" s="1"/>
  <c r="X28" i="2"/>
  <c r="Y28" i="2" s="1"/>
  <c r="X29" i="2"/>
  <c r="Y29" i="2" s="1"/>
  <c r="X30" i="2"/>
  <c r="Y30" i="2" s="1"/>
  <c r="X32" i="2"/>
  <c r="Y32" i="2" s="1"/>
  <c r="X34" i="2"/>
  <c r="Y34" i="2" s="1"/>
  <c r="X35" i="2"/>
  <c r="Y35" i="2" s="1"/>
  <c r="X36" i="2"/>
  <c r="Y36" i="2" s="1"/>
  <c r="X40" i="2"/>
  <c r="Y40" i="2" s="1"/>
  <c r="X2" i="2"/>
  <c r="Y2" i="2" s="1"/>
  <c r="X6" i="2"/>
  <c r="Y6" i="2" s="1"/>
  <c r="X7" i="2"/>
  <c r="Y7" i="2" s="1"/>
  <c r="X9" i="2"/>
  <c r="Y9" i="2" s="1"/>
  <c r="X14" i="2"/>
  <c r="Y14" i="2" s="1"/>
  <c r="X18" i="2"/>
  <c r="Y18" i="2" s="1"/>
  <c r="X21" i="2"/>
  <c r="Y21" i="2" s="1"/>
  <c r="X22" i="2"/>
  <c r="Y22" i="2" s="1"/>
  <c r="X27" i="2"/>
  <c r="Y27" i="2" s="1"/>
  <c r="X31" i="2"/>
  <c r="Y31" i="2" s="1"/>
  <c r="X33" i="2"/>
  <c r="Y33" i="2" s="1"/>
  <c r="X37" i="2"/>
  <c r="Y37" i="2" s="1"/>
  <c r="X38" i="2"/>
  <c r="Y38" i="2" s="1"/>
  <c r="X39" i="2"/>
  <c r="Y39" i="2" s="1"/>
  <c r="X8" i="2"/>
  <c r="Y8" i="2" s="1"/>
  <c r="X11" i="2"/>
  <c r="Y11" i="2" s="1"/>
  <c r="X12" i="2"/>
  <c r="Y12" i="2" s="1"/>
  <c r="X13" i="2"/>
  <c r="Y13" i="2" s="1"/>
  <c r="X17" i="2"/>
  <c r="Y17" i="2" s="1"/>
  <c r="X20" i="2"/>
  <c r="Y20" i="2" s="1"/>
  <c r="X25" i="2"/>
  <c r="Y25" i="2" s="1"/>
  <c r="T4" i="2"/>
  <c r="U4" i="2" s="1"/>
  <c r="T5" i="2"/>
  <c r="U5" i="2" s="1"/>
  <c r="T10" i="2"/>
  <c r="U10" i="2" s="1"/>
  <c r="T15" i="2"/>
  <c r="U15" i="2" s="1"/>
  <c r="T16" i="2"/>
  <c r="U16" i="2" s="1"/>
  <c r="T19" i="2"/>
  <c r="U19" i="2" s="1"/>
  <c r="T23" i="2"/>
  <c r="U23" i="2" s="1"/>
  <c r="T24" i="2"/>
  <c r="U24" i="2" s="1"/>
  <c r="T26" i="2"/>
  <c r="U26" i="2" s="1"/>
  <c r="T28" i="2"/>
  <c r="U28" i="2" s="1"/>
  <c r="T29" i="2"/>
  <c r="U29" i="2" s="1"/>
  <c r="T30" i="2"/>
  <c r="U30" i="2" s="1"/>
  <c r="T32" i="2"/>
  <c r="U32" i="2" s="1"/>
  <c r="T34" i="2"/>
  <c r="U34" i="2" s="1"/>
  <c r="T35" i="2"/>
  <c r="U35" i="2" s="1"/>
  <c r="T36" i="2"/>
  <c r="U36" i="2" s="1"/>
  <c r="T40" i="2"/>
  <c r="U40" i="2" s="1"/>
  <c r="T2" i="2"/>
  <c r="U2" i="2" s="1"/>
  <c r="T6" i="2"/>
  <c r="U6" i="2" s="1"/>
  <c r="T7" i="2"/>
  <c r="U7" i="2" s="1"/>
  <c r="T9" i="2"/>
  <c r="U9" i="2" s="1"/>
  <c r="T14" i="2"/>
  <c r="U14" i="2" s="1"/>
  <c r="T18" i="2"/>
  <c r="U18" i="2" s="1"/>
  <c r="T21" i="2"/>
  <c r="U21" i="2" s="1"/>
  <c r="T22" i="2"/>
  <c r="U22" i="2" s="1"/>
  <c r="T27" i="2"/>
  <c r="U27" i="2" s="1"/>
  <c r="T31" i="2"/>
  <c r="U31" i="2" s="1"/>
  <c r="T33" i="2"/>
  <c r="U33" i="2" s="1"/>
  <c r="T37" i="2"/>
  <c r="U37" i="2" s="1"/>
  <c r="T38" i="2"/>
  <c r="U38" i="2" s="1"/>
  <c r="T39" i="2"/>
  <c r="U39" i="2" s="1"/>
  <c r="T8" i="2"/>
  <c r="U8" i="2" s="1"/>
  <c r="T11" i="2"/>
  <c r="U11" i="2" s="1"/>
  <c r="T12" i="2"/>
  <c r="U12" i="2" s="1"/>
  <c r="T13" i="2"/>
  <c r="U13" i="2" s="1"/>
  <c r="T17" i="2"/>
  <c r="U17" i="2" s="1"/>
  <c r="T20" i="2"/>
  <c r="U20" i="2" s="1"/>
  <c r="T25" i="2"/>
  <c r="U25" i="2" s="1"/>
  <c r="P4" i="2"/>
  <c r="Q4" i="2" s="1"/>
  <c r="P5" i="2"/>
  <c r="Q5" i="2" s="1"/>
  <c r="P10" i="2"/>
  <c r="Q10" i="2" s="1"/>
  <c r="P15" i="2"/>
  <c r="Q15" i="2" s="1"/>
  <c r="P16" i="2"/>
  <c r="Q16" i="2" s="1"/>
  <c r="P19" i="2"/>
  <c r="Q19" i="2" s="1"/>
  <c r="P23" i="2"/>
  <c r="Q23" i="2" s="1"/>
  <c r="P24" i="2"/>
  <c r="Q24" i="2" s="1"/>
  <c r="P26" i="2"/>
  <c r="Q26" i="2" s="1"/>
  <c r="P28" i="2"/>
  <c r="Q28" i="2" s="1"/>
  <c r="P29" i="2"/>
  <c r="Q29" i="2" s="1"/>
  <c r="P30" i="2"/>
  <c r="Q30" i="2" s="1"/>
  <c r="P32" i="2"/>
  <c r="Q32" i="2" s="1"/>
  <c r="P34" i="2"/>
  <c r="Q34" i="2" s="1"/>
  <c r="P35" i="2"/>
  <c r="Q35" i="2" s="1"/>
  <c r="P36" i="2"/>
  <c r="Q36" i="2" s="1"/>
  <c r="P40" i="2"/>
  <c r="Q40" i="2" s="1"/>
  <c r="P2" i="2"/>
  <c r="Q2" i="2" s="1"/>
  <c r="P6" i="2"/>
  <c r="Q6" i="2" s="1"/>
  <c r="P7" i="2"/>
  <c r="Q7" i="2" s="1"/>
  <c r="P9" i="2"/>
  <c r="Q9" i="2" s="1"/>
  <c r="P14" i="2"/>
  <c r="Q14" i="2" s="1"/>
  <c r="P18" i="2"/>
  <c r="Q18" i="2" s="1"/>
  <c r="P21" i="2"/>
  <c r="Q21" i="2" s="1"/>
  <c r="P22" i="2"/>
  <c r="Q22" i="2" s="1"/>
  <c r="P27" i="2"/>
  <c r="Q27" i="2" s="1"/>
  <c r="P31" i="2"/>
  <c r="Q31" i="2" s="1"/>
  <c r="P33" i="2"/>
  <c r="Q33" i="2" s="1"/>
  <c r="P37" i="2"/>
  <c r="Q37" i="2" s="1"/>
  <c r="P38" i="2"/>
  <c r="Q38" i="2" s="1"/>
  <c r="P39" i="2"/>
  <c r="Q39" i="2" s="1"/>
  <c r="P8" i="2"/>
  <c r="Q8" i="2" s="1"/>
  <c r="P11" i="2"/>
  <c r="Q11" i="2" s="1"/>
  <c r="P12" i="2"/>
  <c r="Q12" i="2" s="1"/>
  <c r="P13" i="2"/>
  <c r="Q13" i="2" s="1"/>
  <c r="P17" i="2"/>
  <c r="Q17" i="2" s="1"/>
  <c r="P20" i="2"/>
  <c r="Q20" i="2" s="1"/>
  <c r="P25" i="2"/>
  <c r="Q25" i="2" s="1"/>
  <c r="L4" i="2"/>
  <c r="M4" i="2" s="1"/>
  <c r="L5" i="2"/>
  <c r="M5" i="2" s="1"/>
  <c r="L10" i="2"/>
  <c r="M10" i="2" s="1"/>
  <c r="L15" i="2"/>
  <c r="M15" i="2" s="1"/>
  <c r="L16" i="2"/>
  <c r="M16" i="2" s="1"/>
  <c r="L19" i="2"/>
  <c r="M19" i="2" s="1"/>
  <c r="L23" i="2"/>
  <c r="M23" i="2" s="1"/>
  <c r="L24" i="2"/>
  <c r="L26" i="2"/>
  <c r="M26" i="2" s="1"/>
  <c r="L28" i="2"/>
  <c r="M28" i="2" s="1"/>
  <c r="L29" i="2"/>
  <c r="M29" i="2" s="1"/>
  <c r="L30" i="2"/>
  <c r="M30" i="2" s="1"/>
  <c r="L32" i="2"/>
  <c r="M32" i="2" s="1"/>
  <c r="L34" i="2"/>
  <c r="M34" i="2" s="1"/>
  <c r="L35" i="2"/>
  <c r="M35" i="2" s="1"/>
  <c r="L36" i="2"/>
  <c r="L40" i="2"/>
  <c r="M40" i="2" s="1"/>
  <c r="L2" i="2"/>
  <c r="M2" i="2" s="1"/>
  <c r="L6" i="2"/>
  <c r="M6" i="2" s="1"/>
  <c r="L7" i="2"/>
  <c r="M7" i="2" s="1"/>
  <c r="L9" i="2"/>
  <c r="M9" i="2" s="1"/>
  <c r="L14" i="2"/>
  <c r="M14" i="2" s="1"/>
  <c r="L18" i="2"/>
  <c r="M18" i="2" s="1"/>
  <c r="L21" i="2"/>
  <c r="L22" i="2"/>
  <c r="M22" i="2" s="1"/>
  <c r="L27" i="2"/>
  <c r="M27" i="2" s="1"/>
  <c r="L31" i="2"/>
  <c r="M31" i="2" s="1"/>
  <c r="L33" i="2"/>
  <c r="M33" i="2" s="1"/>
  <c r="L37" i="2"/>
  <c r="M37" i="2" s="1"/>
  <c r="L38" i="2"/>
  <c r="M38" i="2" s="1"/>
  <c r="L39" i="2"/>
  <c r="M39" i="2" s="1"/>
  <c r="L8" i="2"/>
  <c r="L11" i="2"/>
  <c r="M11" i="2" s="1"/>
  <c r="L12" i="2"/>
  <c r="M12" i="2" s="1"/>
  <c r="L13" i="2"/>
  <c r="M13" i="2" s="1"/>
  <c r="L17" i="2"/>
  <c r="M17" i="2" s="1"/>
  <c r="L20" i="2"/>
  <c r="M20" i="2" s="1"/>
  <c r="L25" i="2"/>
  <c r="M25" i="2" s="1"/>
  <c r="I4" i="2"/>
  <c r="J4" i="2" s="1"/>
  <c r="I5" i="2"/>
  <c r="J5" i="2" s="1"/>
  <c r="I10" i="2"/>
  <c r="J10" i="2" s="1"/>
  <c r="I15" i="2"/>
  <c r="J15" i="2" s="1"/>
  <c r="I16" i="2"/>
  <c r="J16" i="2" s="1"/>
  <c r="I19" i="2"/>
  <c r="J19" i="2" s="1"/>
  <c r="I23" i="2"/>
  <c r="J23" i="2" s="1"/>
  <c r="I24" i="2"/>
  <c r="J24" i="2" s="1"/>
  <c r="I26" i="2"/>
  <c r="J26" i="2" s="1"/>
  <c r="I28" i="2"/>
  <c r="J28" i="2" s="1"/>
  <c r="I29" i="2"/>
  <c r="J29" i="2" s="1"/>
  <c r="I30" i="2"/>
  <c r="J30" i="2" s="1"/>
  <c r="I32" i="2"/>
  <c r="J32" i="2" s="1"/>
  <c r="I34" i="2"/>
  <c r="J34" i="2" s="1"/>
  <c r="I35" i="2"/>
  <c r="J35" i="2" s="1"/>
  <c r="I36" i="2"/>
  <c r="J36" i="2" s="1"/>
  <c r="I40" i="2"/>
  <c r="J40" i="2" s="1"/>
  <c r="I2" i="2"/>
  <c r="J2" i="2" s="1"/>
  <c r="I6" i="2"/>
  <c r="J6" i="2" s="1"/>
  <c r="I7" i="2"/>
  <c r="J7" i="2" s="1"/>
  <c r="I9" i="2"/>
  <c r="J9" i="2" s="1"/>
  <c r="I14" i="2"/>
  <c r="J14" i="2" s="1"/>
  <c r="I18" i="2"/>
  <c r="J18" i="2" s="1"/>
  <c r="I21" i="2"/>
  <c r="J21" i="2" s="1"/>
  <c r="I22" i="2"/>
  <c r="J22" i="2" s="1"/>
  <c r="I27" i="2"/>
  <c r="J27" i="2" s="1"/>
  <c r="I31" i="2"/>
  <c r="J31" i="2" s="1"/>
  <c r="I33" i="2"/>
  <c r="J33" i="2" s="1"/>
  <c r="I37" i="2"/>
  <c r="J37" i="2" s="1"/>
  <c r="I38" i="2"/>
  <c r="J38" i="2" s="1"/>
  <c r="I39" i="2"/>
  <c r="J39" i="2" s="1"/>
  <c r="I8" i="2"/>
  <c r="J8" i="2" s="1"/>
  <c r="I11" i="2"/>
  <c r="J11" i="2" s="1"/>
  <c r="I12" i="2"/>
  <c r="J12" i="2" s="1"/>
  <c r="I13" i="2"/>
  <c r="J13" i="2" s="1"/>
  <c r="I17" i="2"/>
  <c r="J17" i="2" s="1"/>
  <c r="I20" i="2"/>
  <c r="J20" i="2" s="1"/>
  <c r="I25" i="2"/>
  <c r="J25" i="2" s="1"/>
  <c r="F4" i="2"/>
  <c r="G4" i="2" s="1"/>
  <c r="D4" i="2" s="1"/>
  <c r="F5" i="2"/>
  <c r="G5" i="2" s="1"/>
  <c r="F10" i="2"/>
  <c r="G10" i="2" s="1"/>
  <c r="D10" i="2" s="1"/>
  <c r="F15" i="2"/>
  <c r="G15" i="2" s="1"/>
  <c r="D15" i="2" s="1"/>
  <c r="F16" i="2"/>
  <c r="G16" i="2" s="1"/>
  <c r="F19" i="2"/>
  <c r="G19" i="2" s="1"/>
  <c r="F23" i="2"/>
  <c r="G23" i="2" s="1"/>
  <c r="D23" i="2" s="1"/>
  <c r="F24" i="2"/>
  <c r="G24" i="2" s="1"/>
  <c r="F26" i="2"/>
  <c r="G26" i="2" s="1"/>
  <c r="D26" i="2" s="1"/>
  <c r="F28" i="2"/>
  <c r="G28" i="2" s="1"/>
  <c r="F29" i="2"/>
  <c r="G29" i="2" s="1"/>
  <c r="F30" i="2"/>
  <c r="G30" i="2" s="1"/>
  <c r="D30" i="2" s="1"/>
  <c r="F32" i="2"/>
  <c r="G32" i="2" s="1"/>
  <c r="F34" i="2"/>
  <c r="G34" i="2" s="1"/>
  <c r="F35" i="2"/>
  <c r="G35" i="2" s="1"/>
  <c r="F36" i="2"/>
  <c r="G36" i="2" s="1"/>
  <c r="F40" i="2"/>
  <c r="G40" i="2" s="1"/>
  <c r="D40" i="2" s="1"/>
  <c r="F2" i="2"/>
  <c r="G2" i="2" s="1"/>
  <c r="F6" i="2"/>
  <c r="G6" i="2" s="1"/>
  <c r="F7" i="2"/>
  <c r="G7" i="2" s="1"/>
  <c r="D7" i="2" s="1"/>
  <c r="F9" i="2"/>
  <c r="G9" i="2" s="1"/>
  <c r="F14" i="2"/>
  <c r="G14" i="2" s="1"/>
  <c r="F18" i="2"/>
  <c r="G18" i="2" s="1"/>
  <c r="F21" i="2"/>
  <c r="G21" i="2" s="1"/>
  <c r="F22" i="2"/>
  <c r="G22" i="2" s="1"/>
  <c r="D22" i="2" s="1"/>
  <c r="F27" i="2"/>
  <c r="G27" i="2" s="1"/>
  <c r="F31" i="2"/>
  <c r="G31" i="2" s="1"/>
  <c r="F33" i="2"/>
  <c r="G33" i="2" s="1"/>
  <c r="F37" i="2"/>
  <c r="G37" i="2" s="1"/>
  <c r="F38" i="2"/>
  <c r="G38" i="2" s="1"/>
  <c r="F39" i="2"/>
  <c r="G39" i="2" s="1"/>
  <c r="F8" i="2"/>
  <c r="G8" i="2" s="1"/>
  <c r="F11" i="2"/>
  <c r="G11" i="2" s="1"/>
  <c r="D11" i="2" s="1"/>
  <c r="F12" i="2"/>
  <c r="G12" i="2" s="1"/>
  <c r="F13" i="2"/>
  <c r="G13" i="2" s="1"/>
  <c r="F17" i="2"/>
  <c r="G17" i="2" s="1"/>
  <c r="F20" i="2"/>
  <c r="G20" i="2" s="1"/>
  <c r="F25" i="2"/>
  <c r="G25" i="2" s="1"/>
  <c r="AG27" i="2"/>
  <c r="X3" i="2" s="1"/>
  <c r="Y3" i="2" s="1"/>
  <c r="AF27" i="2"/>
  <c r="T3" i="2" s="1"/>
  <c r="U3" i="2" s="1"/>
  <c r="AE27" i="2"/>
  <c r="P3" i="2" s="1"/>
  <c r="Q3" i="2" s="1"/>
  <c r="AD27" i="2"/>
  <c r="L3" i="2" s="1"/>
  <c r="M3" i="2" s="1"/>
  <c r="AC27" i="2"/>
  <c r="J3" i="2" s="1"/>
  <c r="D3" i="2" s="1"/>
  <c r="Z3" i="2" s="1"/>
  <c r="AB27" i="2"/>
  <c r="D17" i="2" l="1"/>
  <c r="D13" i="2"/>
  <c r="D29" i="2"/>
  <c r="N29" i="2" s="1"/>
  <c r="D12" i="2"/>
  <c r="R12" i="2" s="1"/>
  <c r="D27" i="2"/>
  <c r="D2" i="2"/>
  <c r="D28" i="2"/>
  <c r="D5" i="2"/>
  <c r="D33" i="2"/>
  <c r="D31" i="2"/>
  <c r="D35" i="2"/>
  <c r="R35" i="2" s="1"/>
  <c r="R13" i="2"/>
  <c r="R31" i="2"/>
  <c r="R10" i="2"/>
  <c r="D36" i="2"/>
  <c r="D25" i="2"/>
  <c r="N25" i="2" s="1"/>
  <c r="D14" i="2"/>
  <c r="N14" i="2" s="1"/>
  <c r="D34" i="2"/>
  <c r="V34" i="2" s="1"/>
  <c r="D19" i="2"/>
  <c r="Z19" i="2" s="1"/>
  <c r="D38" i="2"/>
  <c r="D24" i="2"/>
  <c r="V24" i="2" s="1"/>
  <c r="N38" i="2"/>
  <c r="R3" i="2"/>
  <c r="Z23" i="2"/>
  <c r="D8" i="2"/>
  <c r="Z8" i="2" s="1"/>
  <c r="D21" i="2"/>
  <c r="V21" i="2" s="1"/>
  <c r="R2" i="2"/>
  <c r="R28" i="2"/>
  <c r="R5" i="2"/>
  <c r="V36" i="2"/>
  <c r="Z25" i="2"/>
  <c r="Z38" i="2"/>
  <c r="Z14" i="2"/>
  <c r="Z34" i="2"/>
  <c r="D18" i="2"/>
  <c r="V18" i="2" s="1"/>
  <c r="N2" i="2"/>
  <c r="N28" i="2"/>
  <c r="N5" i="2"/>
  <c r="R36" i="2"/>
  <c r="D39" i="2"/>
  <c r="Z39" i="2" s="1"/>
  <c r="D20" i="2"/>
  <c r="N20" i="2" s="1"/>
  <c r="D37" i="2"/>
  <c r="N37" i="2" s="1"/>
  <c r="D9" i="2"/>
  <c r="Z9" i="2" s="1"/>
  <c r="D32" i="2"/>
  <c r="Z32" i="2" s="1"/>
  <c r="D16" i="2"/>
  <c r="N16" i="2" s="1"/>
  <c r="R23" i="2"/>
  <c r="V23" i="2"/>
  <c r="R25" i="2"/>
  <c r="R38" i="2"/>
  <c r="R34" i="2"/>
  <c r="Z2" i="2"/>
  <c r="Z28" i="2"/>
  <c r="Z5" i="2"/>
  <c r="N23" i="2"/>
  <c r="V2" i="2"/>
  <c r="V28" i="2"/>
  <c r="V5" i="2"/>
  <c r="Z36" i="2"/>
  <c r="Z24" i="2"/>
  <c r="V11" i="2"/>
  <c r="V4" i="2"/>
  <c r="N33" i="2"/>
  <c r="N15" i="2"/>
  <c r="N13" i="2"/>
  <c r="N31" i="2"/>
  <c r="N10" i="2"/>
  <c r="R11" i="2"/>
  <c r="R22" i="2"/>
  <c r="R40" i="2"/>
  <c r="R26" i="2"/>
  <c r="R4" i="2"/>
  <c r="V39" i="2"/>
  <c r="N17" i="2"/>
  <c r="N30" i="2"/>
  <c r="N27" i="2"/>
  <c r="V25" i="2"/>
  <c r="V38" i="2"/>
  <c r="V14" i="2"/>
  <c r="Z17" i="2"/>
  <c r="Z33" i="2"/>
  <c r="Z7" i="2"/>
  <c r="Z30" i="2"/>
  <c r="Z15" i="2"/>
  <c r="V26" i="2"/>
  <c r="N7" i="2"/>
  <c r="R27" i="2"/>
  <c r="N11" i="2"/>
  <c r="N22" i="2"/>
  <c r="N40" i="2"/>
  <c r="N26" i="2"/>
  <c r="N4" i="2"/>
  <c r="R39" i="2"/>
  <c r="R18" i="2"/>
  <c r="Z13" i="2"/>
  <c r="Z31" i="2"/>
  <c r="Z10" i="2"/>
  <c r="V40" i="2"/>
  <c r="V33" i="2"/>
  <c r="V15" i="2"/>
  <c r="Z27" i="2"/>
  <c r="V22" i="2"/>
  <c r="V17" i="2"/>
  <c r="V7" i="2"/>
  <c r="V30" i="2"/>
  <c r="N18" i="2"/>
  <c r="R32" i="2"/>
  <c r="R16" i="2"/>
  <c r="V13" i="2"/>
  <c r="V31" i="2"/>
  <c r="V10" i="2"/>
  <c r="Z11" i="2"/>
  <c r="Z22" i="2"/>
  <c r="Z40" i="2"/>
  <c r="Z26" i="2"/>
  <c r="Z4" i="2"/>
  <c r="R17" i="2"/>
  <c r="R33" i="2"/>
  <c r="R7" i="2"/>
  <c r="R30" i="2"/>
  <c r="R15" i="2"/>
  <c r="V12" i="2"/>
  <c r="V27" i="2"/>
  <c r="D6" i="2"/>
  <c r="Z6" i="2" s="1"/>
  <c r="M8" i="2"/>
  <c r="M21" i="2"/>
  <c r="M36" i="2"/>
  <c r="N36" i="2" s="1"/>
  <c r="M24" i="2"/>
  <c r="N24" i="2" s="1"/>
  <c r="V29" i="2" l="1"/>
  <c r="Z12" i="2"/>
  <c r="Z35" i="2"/>
  <c r="R37" i="2"/>
  <c r="N12" i="2"/>
  <c r="Z21" i="2"/>
  <c r="Z29" i="2"/>
  <c r="Z20" i="2"/>
  <c r="R29" i="2"/>
  <c r="V37" i="2"/>
  <c r="R21" i="2"/>
  <c r="V35" i="2"/>
  <c r="N34" i="2"/>
  <c r="V20" i="2"/>
  <c r="N35" i="2"/>
  <c r="N21" i="2"/>
  <c r="V3" i="2"/>
  <c r="N3" i="2"/>
  <c r="V8" i="2"/>
  <c r="V19" i="2"/>
  <c r="R24" i="2"/>
  <c r="V16" i="2"/>
  <c r="R19" i="2"/>
  <c r="Z16" i="2"/>
  <c r="N19" i="2"/>
  <c r="N8" i="2"/>
  <c r="N39" i="2"/>
  <c r="R8" i="2"/>
  <c r="Z37" i="2"/>
  <c r="R14" i="2"/>
  <c r="R9" i="2"/>
  <c r="Z18" i="2"/>
  <c r="V6" i="2"/>
  <c r="R20" i="2"/>
  <c r="N32" i="2"/>
  <c r="N9" i="2"/>
  <c r="V32" i="2"/>
  <c r="V9" i="2"/>
  <c r="N6" i="2"/>
  <c r="R6" i="2"/>
</calcChain>
</file>

<file path=xl/sharedStrings.xml><?xml version="1.0" encoding="utf-8"?>
<sst xmlns="http://schemas.openxmlformats.org/spreadsheetml/2006/main" count="4264" uniqueCount="193">
  <si>
    <t>7A2</t>
  </si>
  <si>
    <t>7A3</t>
  </si>
  <si>
    <t>8A4</t>
  </si>
  <si>
    <t>7C1</t>
  </si>
  <si>
    <t>1A5</t>
  </si>
  <si>
    <t>12B4</t>
  </si>
  <si>
    <t>12C4</t>
  </si>
  <si>
    <t>5C1</t>
  </si>
  <si>
    <t>8A5</t>
  </si>
  <si>
    <t>8A6</t>
  </si>
  <si>
    <t>12B3</t>
  </si>
  <si>
    <t>2A4</t>
  </si>
  <si>
    <t>1C4</t>
  </si>
  <si>
    <t>1A6</t>
  </si>
  <si>
    <t>10C5</t>
  </si>
  <si>
    <t>10A5</t>
  </si>
  <si>
    <t>10B4</t>
  </si>
  <si>
    <t>10C4</t>
  </si>
  <si>
    <t>10D2</t>
  </si>
  <si>
    <t>11A3</t>
  </si>
  <si>
    <t>10C6</t>
  </si>
  <si>
    <t>2D2</t>
  </si>
  <si>
    <t>2D5</t>
  </si>
  <si>
    <t>11A5</t>
  </si>
  <si>
    <t>3C5</t>
  </si>
  <si>
    <t>11A4</t>
  </si>
  <si>
    <t>12A3</t>
  </si>
  <si>
    <t>10A2</t>
  </si>
  <si>
    <t>12C3</t>
  </si>
  <si>
    <t>12B6</t>
  </si>
  <si>
    <t>7B6</t>
  </si>
  <si>
    <t>9A5</t>
  </si>
  <si>
    <t>10A6</t>
  </si>
  <si>
    <t>11D2</t>
  </si>
  <si>
    <t>11B6</t>
  </si>
  <si>
    <t>11B1</t>
  </si>
  <si>
    <t>12B1</t>
  </si>
  <si>
    <t>Condition</t>
  </si>
  <si>
    <t>(01-04-22)</t>
  </si>
  <si>
    <t>Sample</t>
  </si>
  <si>
    <t>Ct eef1a</t>
  </si>
  <si>
    <t>Ct b-actine</t>
  </si>
  <si>
    <t>Ct sep15-1</t>
  </si>
  <si>
    <t>Ct Nipbl</t>
  </si>
  <si>
    <t>Ct Mecp2</t>
  </si>
  <si>
    <t>Ct DNMT3aa</t>
  </si>
  <si>
    <t>INCONNU</t>
  </si>
  <si>
    <t>Faible</t>
  </si>
  <si>
    <t>Contrôle</t>
  </si>
  <si>
    <t>Forte</t>
  </si>
  <si>
    <t>Colonne1</t>
  </si>
  <si>
    <t>Controle average</t>
  </si>
  <si>
    <t>eef1a</t>
  </si>
  <si>
    <t>b-actine</t>
  </si>
  <si>
    <t>sep15-1</t>
  </si>
  <si>
    <t>Nipbl</t>
  </si>
  <si>
    <t>Mecp2</t>
  </si>
  <si>
    <t>DNMT3aa</t>
  </si>
  <si>
    <t>delta Ct eef1a</t>
  </si>
  <si>
    <t>delta Ct b-actine</t>
  </si>
  <si>
    <t>delta Ct sep15-1</t>
  </si>
  <si>
    <t>Delta Ct Nipbl</t>
  </si>
  <si>
    <t>Delta Ct Mecp2</t>
  </si>
  <si>
    <t>Delta Ct DNMT3aa1</t>
  </si>
  <si>
    <t>RQ eef1-a</t>
  </si>
  <si>
    <t>RQ b-actine</t>
  </si>
  <si>
    <t>RQ sep 15-1</t>
  </si>
  <si>
    <t>RQ Nipbl</t>
  </si>
  <si>
    <t>RQ Mecp2</t>
  </si>
  <si>
    <t>RQ DNMT3aa2</t>
  </si>
  <si>
    <t>RQ geomean ctrl</t>
  </si>
  <si>
    <t>Relative gene expression Mecp2</t>
  </si>
  <si>
    <t>Relative gene expression DNMT3aa</t>
  </si>
  <si>
    <t>Relative gene expression</t>
  </si>
  <si>
    <t>Relative gene expression sep15-1</t>
  </si>
  <si>
    <t>Trial    39</t>
  </si>
  <si>
    <t>T1 11B2</t>
  </si>
  <si>
    <t>(à rajouter)</t>
  </si>
  <si>
    <t>Target</t>
  </si>
  <si>
    <t>S1</t>
  </si>
  <si>
    <t>S2</t>
  </si>
  <si>
    <t>S3</t>
  </si>
  <si>
    <t>S4</t>
  </si>
  <si>
    <t>S5</t>
  </si>
  <si>
    <t>Rt-</t>
  </si>
  <si>
    <t>NTC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</si>
  <si>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</si>
  <si>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</si>
  <si>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</si>
  <si>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</si>
  <si>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</si>
  <si>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</si>
  <si>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</si>
  <si>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</si>
  <si>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</si>
  <si>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</si>
  <si>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</si>
  <si>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</si>
  <si>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</si>
  <si>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</si>
  <si>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</si>
  <si>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</si>
  <si>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</si>
  <si>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</si>
  <si>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</si>
  <si>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</si>
  <si>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</si>
  <si>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</si>
  <si>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</si>
  <si>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</si>
  <si>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</si>
  <si>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</si>
  <si>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</si>
  <si>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</si>
  <si>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</si>
  <si>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</si>
  <si>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</si>
  <si>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</si>
  <si>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</si>
  <si>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</si>
  <si>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</si>
  <si>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</si>
  <si>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</si>
  <si>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</si>
  <si>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</si>
  <si>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</si>
  <si>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</si>
  <si>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</si>
  <si>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</si>
  <si>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</si>
  <si>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</si>
  <si>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</si>
  <si>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</si>
  <si>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</si>
  <si>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bactin</t>
  </si>
  <si>
    <t>Cq</t>
  </si>
  <si>
    <t>Undetermined</t>
  </si>
  <si>
    <t>Cq Mean</t>
  </si>
  <si>
    <t>Cq SD</t>
  </si>
  <si>
    <t/>
  </si>
  <si>
    <t>Well</t>
  </si>
  <si>
    <t>sep15</t>
  </si>
  <si>
    <t>NIPBL</t>
  </si>
  <si>
    <t>DNMT3AA1</t>
  </si>
  <si>
    <t>MECP2</t>
  </si>
  <si>
    <t>AVANT CORRECTION</t>
  </si>
  <si>
    <t>APRES CORRECTION</t>
  </si>
  <si>
    <t>commentaires</t>
  </si>
  <si>
    <t>s4 m si que 2 et sd trj &gt;0.5</t>
  </si>
  <si>
    <t>comme ça sd</t>
  </si>
  <si>
    <t>s5 laissé qd m</t>
  </si>
  <si>
    <t xml:space="preserve"> </t>
  </si>
  <si>
    <t>sample31 retiré car 1 pas dét et sd tjr &gt;0.5</t>
  </si>
  <si>
    <t>APRES CORRECTION SD</t>
  </si>
  <si>
    <t>RT-</t>
  </si>
  <si>
    <t>Pas NTC car que 2 valeurs et sd trop grand</t>
  </si>
  <si>
    <t>New Cq mean</t>
  </si>
  <si>
    <t>New Cq SD</t>
  </si>
  <si>
    <t>jsp ?</t>
  </si>
  <si>
    <t>Sample 40 ?</t>
  </si>
  <si>
    <t>New Cq Mean</t>
  </si>
  <si>
    <t>New CQ SD</t>
  </si>
  <si>
    <t>j'inclus inconnu (39)?</t>
  </si>
  <si>
    <t>Contrôle average</t>
  </si>
  <si>
    <t>Calcul delta Ct</t>
  </si>
  <si>
    <t>Average</t>
  </si>
  <si>
    <t>Delta Ct</t>
  </si>
  <si>
    <t>RQ</t>
  </si>
  <si>
    <t>Test si prends que ceux qui ont marché</t>
  </si>
  <si>
    <t>test si prends pas ceux ou pas de valeurs</t>
  </si>
  <si>
    <t>Test</t>
  </si>
  <si>
    <t>Test contrôle average</t>
  </si>
  <si>
    <t>RQ GEOMEAN</t>
  </si>
  <si>
    <t>RQ geomean</t>
  </si>
  <si>
    <t>tableau b actine</t>
  </si>
  <si>
    <t>NA</t>
  </si>
  <si>
    <t>HGK B-actine</t>
  </si>
  <si>
    <t>REL GENE EXP</t>
  </si>
  <si>
    <t>Expression génique</t>
  </si>
  <si>
    <t xml:space="preserve">Expression génique </t>
  </si>
  <si>
    <t>EXPRESSION GENIQUE</t>
  </si>
  <si>
    <t>nipbl</t>
  </si>
  <si>
    <t>sep_15_</t>
  </si>
  <si>
    <t>dnmt3a1_</t>
  </si>
  <si>
    <t>mecp2_</t>
  </si>
  <si>
    <t>gene</t>
  </si>
  <si>
    <t>relative_gene_expression</t>
  </si>
  <si>
    <t>sample</t>
  </si>
  <si>
    <t>num</t>
  </si>
  <si>
    <t>treatment</t>
  </si>
  <si>
    <t>données manquantes pour un des 4 gènes</t>
  </si>
  <si>
    <t>Légende</t>
  </si>
  <si>
    <t>N=39-13=26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</si>
</sst>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0000"/>
    <numFmt numFmtId="167" formatCode="0.00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2" borderId="1" xfId="0" applyNumberFormat="1" applyFill="1" applyBorder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4" fillId="0" borderId="0" xfId="0" applyFont="1"/>
    <xf numFmtId="0" fontId="5" fillId="0" borderId="0" xfId="0" applyFont="1"/>
    <xf numFmtId="0" fontId="5" fillId="4" borderId="0" xfId="0" applyFont="1" applyFill="1"/>
    <xf numFmtId="0" fontId="0" fillId="4" borderId="0" xfId="0" applyFill="1"/>
    <xf numFmtId="0" fontId="5" fillId="5" borderId="0" xfId="0" applyFont="1" applyFill="1"/>
    <xf numFmtId="0" fontId="1" fillId="0" borderId="0" xfId="0" applyFont="1"/>
    <xf numFmtId="0" fontId="6" fillId="0" borderId="0" xfId="0" applyFont="1"/>
    <xf numFmtId="0" fontId="7" fillId="0" borderId="0" xfId="0" applyFont="1"/>
    <xf numFmtId="0" fontId="7" fillId="5" borderId="0" xfId="0" applyFont="1" applyFill="1"/>
    <xf numFmtId="0" fontId="8" fillId="5" borderId="0" xfId="0" applyFont="1" applyFill="1"/>
    <xf numFmtId="0" fontId="5" fillId="6" borderId="0" xfId="0" applyFont="1" applyFill="1"/>
    <xf numFmtId="0" fontId="6" fillId="4" borderId="0" xfId="0" applyFont="1" applyFill="1"/>
    <xf numFmtId="0" fontId="6" fillId="6" borderId="0" xfId="0" applyFont="1" applyFill="1"/>
    <xf numFmtId="0" fontId="2" fillId="0" borderId="0" xfId="0" applyFont="1"/>
    <xf numFmtId="0" fontId="7" fillId="4" borderId="0" xfId="0" applyFont="1" applyFill="1"/>
    <xf numFmtId="17" fontId="0" fillId="0" borderId="0" xfId="0" applyNumberFormat="1"/>
    <xf numFmtId="17" fontId="7" fillId="0" borderId="0" xfId="0" applyNumberFormat="1" applyFont="1"/>
    <xf numFmtId="0" fontId="5" fillId="7" borderId="0" xfId="0" applyFont="1" applyFill="1"/>
    <xf numFmtId="0" fontId="5" fillId="3" borderId="0" xfId="0" applyFont="1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5" borderId="0" xfId="0" applyFill="1"/>
    <xf numFmtId="165" fontId="0" fillId="5" borderId="0" xfId="0" applyNumberFormat="1" applyFill="1"/>
    <xf numFmtId="164" fontId="0" fillId="5" borderId="0" xfId="0" applyNumberFormat="1" applyFill="1"/>
    <xf numFmtId="0" fontId="0" fillId="5" borderId="2" xfId="0" applyFill="1" applyBorder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ethovision,%20taille,%20poids,%20hatching%20rate%20CSV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 ethovision, taille, poids"/>
      <sheetName val="Analysis (2)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375D4F-7482-4837-B55B-12E718EE2C02}" name="Tableau1" displayName="Tableau1" ref="A1:Z40" totalsRowShown="0">
  <autoFilter ref="A1:Z40" xr:uid="{13375D4F-7482-4837-B55B-12E718EE2C02}"/>
  <sortState xmlns:xlrd2="http://schemas.microsoft.com/office/spreadsheetml/2017/richdata2" ref="A2:Z40">
    <sortCondition ref="C1:C40"/>
  </sortState>
  <tableColumns count="26">
    <tableColumn id="1" xr3:uid="{7036C8E3-1DB4-4ACF-B183-5EB73B68DEFA}" name="Colonne1"/>
    <tableColumn id="2" xr3:uid="{C9E1E07A-7A63-4F46-B33D-BAE0AF5444D7}" name="Condition"/>
    <tableColumn id="3" xr3:uid="{0BD73A04-0AC2-4740-9D45-529519DD808A}" name="Sample"/>
    <tableColumn id="26" xr3:uid="{412E50F7-2F3E-4EA6-8F6C-F6BD5C7A2DDF}" name="RQ geomean ctrl" dataDxfId="16">
      <calculatedColumnFormula>GEOMEAN(Tableau1[[#This Row],[RQ eef1-a]],Tableau1[[#This Row],[RQ b-actine]])</calculatedColumnFormula>
    </tableColumn>
    <tableColumn id="4" xr3:uid="{F8BCF667-39D2-447A-B9F3-894086A4C307}" name="Ct eef1a"/>
    <tableColumn id="15" xr3:uid="{C306E2E5-2589-4455-BA49-DDC3E60EE883}" name="delta Ct eef1a" dataDxfId="15">
      <calculatedColumnFormula>AB27-Tableau1[[#This Row],[Ct eef1a]]</calculatedColumnFormula>
    </tableColumn>
    <tableColumn id="10" xr3:uid="{78AE08CD-0F63-4516-97FF-78968E733874}" name="RQ eef1-a" dataDxfId="14">
      <calculatedColumnFormula>2.71828182845904^Tableau1[[#This Row],[delta Ct eef1a]]</calculatedColumnFormula>
    </tableColumn>
    <tableColumn id="5" xr3:uid="{905E273A-343A-4FA1-9431-8A497AEE93B4}" name="Ct b-actine"/>
    <tableColumn id="16" xr3:uid="{D48A8BF0-7D51-4941-BCA1-859613AFE9E4}" name="delta Ct b-actine" dataDxfId="13">
      <calculatedColumnFormula>AC27-Tableau1[[#This Row],[Ct b-actine]]</calculatedColumnFormula>
    </tableColumn>
    <tableColumn id="12" xr3:uid="{DBD543DF-B720-4CEA-9352-E8C733C5E811}" name="RQ b-actine" dataDxfId="12">
      <calculatedColumnFormula>2.71828182845904^Tableau1[[#This Row],[delta Ct b-actine]]</calculatedColumnFormula>
    </tableColumn>
    <tableColumn id="6" xr3:uid="{C5F195DC-E10C-497D-9A9D-F9D46A422E97}" name="Ct sep15-1"/>
    <tableColumn id="17" xr3:uid="{5E89495E-F5D0-4E54-9952-184F809A7568}" name="delta Ct sep15-1" dataDxfId="11">
      <calculatedColumnFormula>AD27-Tableau1[[#This Row],[Ct sep15-1]]</calculatedColumnFormula>
    </tableColumn>
    <tableColumn id="13" xr3:uid="{4800452F-BDF4-4670-AC7C-249B384D6723}" name="RQ sep 15-1" dataDxfId="10">
      <calculatedColumnFormula>2.71828182845904^Tableau1[[#This Row],[delta Ct sep15-1]]</calculatedColumnFormula>
    </tableColumn>
    <tableColumn id="20" xr3:uid="{F1E181E6-976A-4EB3-8BBE-715F279CE2D4}" name="Relative gene expression sep15-1" dataDxfId="9">
      <calculatedColumnFormula>Tableau1[[#This Row],[RQ sep 15-1]]/Tableau1[[#This Row],[RQ geomean ctrl]]</calculatedColumnFormula>
    </tableColumn>
    <tableColumn id="7" xr3:uid="{8E14FDAD-1C0E-4335-9575-2B09BFD2C21C}" name="Ct Nipbl"/>
    <tableColumn id="14" xr3:uid="{FEAE4F2D-BF72-4E93-B91F-F3CDA1ABF452}" name="Delta Ct Nipbl" dataDxfId="8">
      <calculatedColumnFormula>AE27-Tableau1[[#This Row],[Ct Nipbl]]</calculatedColumnFormula>
    </tableColumn>
    <tableColumn id="19" xr3:uid="{22629AEB-B267-49A5-8FF3-330D6ABCE5CA}" name="RQ Nipbl" dataDxfId="7">
      <calculatedColumnFormula>2.71828182845904^Tableau1[[#This Row],[Delta Ct Nipbl]]</calculatedColumnFormula>
    </tableColumn>
    <tableColumn id="21" xr3:uid="{54E999BE-6C61-4C24-9488-EFCFCD9A10E3}" name="Relative gene expression" dataDxfId="6">
      <calculatedColumnFormula>Tableau1[[#This Row],[RQ Nipbl]]/Tableau1[[#This Row],[RQ geomean ctrl]]</calculatedColumnFormula>
    </tableColumn>
    <tableColumn id="8" xr3:uid="{4858B29C-330C-4625-9D48-13CCEF29E120}" name="Ct Mecp2"/>
    <tableColumn id="18" xr3:uid="{9BAFEE9B-FF92-4847-AEC4-48C780640634}" name="Delta Ct Mecp2" dataDxfId="5">
      <calculatedColumnFormula>AF27-Tableau1[[#This Row],[Ct Mecp2]]</calculatedColumnFormula>
    </tableColumn>
    <tableColumn id="24" xr3:uid="{C6E631F1-7FC0-4075-A250-BF3066FD468C}" name="RQ Mecp2" dataDxfId="4">
      <calculatedColumnFormula>2.71828182845904^Tableau1[[#This Row],[Delta Ct Mecp2]]</calculatedColumnFormula>
    </tableColumn>
    <tableColumn id="22" xr3:uid="{CC5CCBA4-5A63-43EB-844F-D98C4C59B089}" name="Relative gene expression Mecp2" dataDxfId="3">
      <calculatedColumnFormula>Tableau1[[#This Row],[RQ Mecp2]]/Tableau1[[#This Row],[RQ geomean ctrl]]</calculatedColumnFormula>
    </tableColumn>
    <tableColumn id="11" xr3:uid="{3F886E8C-BF8D-44DC-9C4E-CF6F4BF8F957}" name="Ct DNMT3aa"/>
    <tableColumn id="9" xr3:uid="{6F9AD8EA-E52E-4AE6-9A84-5083B4A7440E}" name="Delta Ct DNMT3aa1" dataDxfId="2">
      <calculatedColumnFormula>AG27-Tableau1[[#This Row],[Ct DNMT3aa]]</calculatedColumnFormula>
    </tableColumn>
    <tableColumn id="25" xr3:uid="{26C3BA23-95B5-4BE5-8780-6BAAF1C257B7}" name="RQ DNMT3aa2" dataDxfId="1">
      <calculatedColumnFormula>2.71828182845904^Tableau1[[#This Row],[Delta Ct DNMT3aa1]]</calculatedColumnFormula>
    </tableColumn>
    <tableColumn id="23" xr3:uid="{47152A4F-2FD2-47E8-A0DC-096E71539612}" name="Relative gene expression DNMT3aa" dataDxfId="0">
      <calculatedColumnFormula>Tableau1[[#This Row],[RQ DNMT3aa2]]/Tableau1[[#This Row],[RQ geomean ctrl]]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D85DC-A7DA-4855-AE6A-BC0C80CAAF99}">
  <dimension ref="C1:D49"/>
  <sheetViews>
    <sheetView workbookViewId="0">
      <selection activeCell="K44" sqref="K44"/>
    </sheetView>
  </sheetViews>
  <sheetFormatPr baseColWidth="10" defaultRowHeight="14.4"/>
  <cols>
    <col min="4" max="4" width="13.88671875" customWidth="1"/>
    <col min="5" max="5" width="19" customWidth="1"/>
    <col min="6" max="6" width="16.88671875" customWidth="1"/>
    <col min="7" max="7" width="19" customWidth="1"/>
    <col min="8" max="8" width="14.88671875" customWidth="1"/>
    <col min="9" max="9" width="15.77734375" customWidth="1"/>
    <col min="13" max="13" width="21.33203125" customWidth="1"/>
  </cols>
  <sheetData>
    <row r="1" spans="3:4">
      <c r="C1" t="s">
        <v>191</v>
      </c>
    </row>
    <row r="2" spans="3:4">
      <c r="C2" s="29"/>
      <c r="D2" t="s">
        <v>190</v>
      </c>
    </row>
    <row r="4" spans="3:4">
      <c r="C4" t="s">
        <v>79</v>
      </c>
    </row>
    <row r="5" spans="3:4">
      <c r="C5" t="s">
        <v>80</v>
      </c>
    </row>
    <row r="6" spans="3:4">
      <c r="C6" t="s">
        <v>81</v>
      </c>
    </row>
    <row r="7" spans="3:4">
      <c r="C7" t="s">
        <v>82</v>
      </c>
    </row>
    <row r="8" spans="3:4">
      <c r="C8" t="s">
        <v>83</v>
      </c>
    </row>
    <row r="9" spans="3:4">
      <c r="C9" s="29" t="s">
        <v>154</v>
      </c>
    </row>
    <row r="10" spans="3:4">
      <c r="C10" s="29" t="s">
        <v>86</v>
      </c>
      <c r="D10" s="4" t="s">
        <v>47</v>
      </c>
    </row>
    <row r="11" spans="3:4">
      <c r="C11" t="s">
        <v>87</v>
      </c>
      <c r="D11" s="4" t="s">
        <v>48</v>
      </c>
    </row>
    <row r="12" spans="3:4">
      <c r="C12" t="s">
        <v>88</v>
      </c>
      <c r="D12" s="4" t="s">
        <v>48</v>
      </c>
    </row>
    <row r="13" spans="3:4">
      <c r="C13" s="29" t="s">
        <v>89</v>
      </c>
      <c r="D13" s="4" t="s">
        <v>48</v>
      </c>
    </row>
    <row r="14" spans="3:4">
      <c r="C14" t="s">
        <v>90</v>
      </c>
      <c r="D14" s="4" t="s">
        <v>47</v>
      </c>
    </row>
    <row r="15" spans="3:4">
      <c r="C15" t="s">
        <v>91</v>
      </c>
      <c r="D15" s="4" t="s">
        <v>47</v>
      </c>
    </row>
    <row r="16" spans="3:4">
      <c r="C16" t="s">
        <v>92</v>
      </c>
      <c r="D16" s="4" t="s">
        <v>49</v>
      </c>
    </row>
    <row r="17" spans="3:4">
      <c r="C17" t="s">
        <v>93</v>
      </c>
      <c r="D17" s="4" t="s">
        <v>47</v>
      </c>
    </row>
    <row r="18" spans="3:4">
      <c r="C18" t="s">
        <v>94</v>
      </c>
      <c r="D18" s="4" t="s">
        <v>48</v>
      </c>
    </row>
    <row r="19" spans="3:4">
      <c r="C19" t="s">
        <v>95</v>
      </c>
      <c r="D19" s="4" t="s">
        <v>49</v>
      </c>
    </row>
    <row r="20" spans="3:4">
      <c r="C20" t="s">
        <v>96</v>
      </c>
      <c r="D20" s="4" t="s">
        <v>49</v>
      </c>
    </row>
    <row r="21" spans="3:4">
      <c r="C21" s="29" t="s">
        <v>97</v>
      </c>
      <c r="D21" s="4" t="s">
        <v>49</v>
      </c>
    </row>
    <row r="22" spans="3:4">
      <c r="C22" t="s">
        <v>98</v>
      </c>
      <c r="D22" s="4" t="s">
        <v>47</v>
      </c>
    </row>
    <row r="23" spans="3:4">
      <c r="C23" s="29" t="s">
        <v>99</v>
      </c>
      <c r="D23" s="4" t="s">
        <v>48</v>
      </c>
    </row>
    <row r="24" spans="3:4">
      <c r="C24" s="29" t="s">
        <v>100</v>
      </c>
      <c r="D24" s="4" t="s">
        <v>48</v>
      </c>
    </row>
    <row r="25" spans="3:4">
      <c r="C25" t="s">
        <v>101</v>
      </c>
      <c r="D25" s="4" t="s">
        <v>49</v>
      </c>
    </row>
    <row r="26" spans="3:4">
      <c r="C26" t="s">
        <v>102</v>
      </c>
      <c r="D26" s="4" t="s">
        <v>47</v>
      </c>
    </row>
    <row r="27" spans="3:4">
      <c r="C27" t="s">
        <v>103</v>
      </c>
      <c r="D27" s="4" t="s">
        <v>48</v>
      </c>
    </row>
    <row r="28" spans="3:4">
      <c r="C28" t="s">
        <v>104</v>
      </c>
      <c r="D28" s="4" t="s">
        <v>49</v>
      </c>
    </row>
    <row r="29" spans="3:4">
      <c r="C29" s="29" t="s">
        <v>105</v>
      </c>
      <c r="D29" s="4" t="s">
        <v>47</v>
      </c>
    </row>
    <row r="30" spans="3:4">
      <c r="C30" s="29" t="s">
        <v>106</v>
      </c>
      <c r="D30" s="4" t="s">
        <v>47</v>
      </c>
    </row>
    <row r="31" spans="3:4">
      <c r="C31" t="s">
        <v>107</v>
      </c>
      <c r="D31" s="4" t="s">
        <v>48</v>
      </c>
    </row>
    <row r="32" spans="3:4">
      <c r="C32" s="29" t="s">
        <v>108</v>
      </c>
      <c r="D32" s="4" t="s">
        <v>48</v>
      </c>
    </row>
    <row r="33" spans="3:4">
      <c r="C33" t="s">
        <v>109</v>
      </c>
      <c r="D33" s="4" t="s">
        <v>49</v>
      </c>
    </row>
    <row r="34" spans="3:4">
      <c r="C34" t="s">
        <v>110</v>
      </c>
      <c r="D34" s="4" t="s">
        <v>48</v>
      </c>
    </row>
    <row r="35" spans="3:4">
      <c r="C35" s="29" t="s">
        <v>111</v>
      </c>
      <c r="D35" s="4" t="s">
        <v>47</v>
      </c>
    </row>
    <row r="36" spans="3:4">
      <c r="C36" t="s">
        <v>112</v>
      </c>
      <c r="D36" s="4" t="s">
        <v>48</v>
      </c>
    </row>
    <row r="37" spans="3:4">
      <c r="C37" t="s">
        <v>113</v>
      </c>
      <c r="D37" s="4" t="s">
        <v>48</v>
      </c>
    </row>
    <row r="38" spans="3:4">
      <c r="C38" s="29" t="s">
        <v>114</v>
      </c>
      <c r="D38" s="4" t="s">
        <v>48</v>
      </c>
    </row>
    <row r="39" spans="3:4">
      <c r="C39" t="s">
        <v>115</v>
      </c>
      <c r="D39" s="4" t="s">
        <v>47</v>
      </c>
    </row>
    <row r="40" spans="3:4">
      <c r="C40" s="29" t="s">
        <v>116</v>
      </c>
      <c r="D40" s="4" t="s">
        <v>48</v>
      </c>
    </row>
    <row r="41" spans="3:4">
      <c r="C41" s="29" t="s">
        <v>117</v>
      </c>
      <c r="D41" s="4" t="s">
        <v>47</v>
      </c>
    </row>
    <row r="42" spans="3:4">
      <c r="C42" t="s">
        <v>118</v>
      </c>
      <c r="D42" s="4" t="s">
        <v>48</v>
      </c>
    </row>
    <row r="43" spans="3:4">
      <c r="C43" t="s">
        <v>119</v>
      </c>
      <c r="D43" s="4" t="s">
        <v>48</v>
      </c>
    </row>
    <row r="44" spans="3:4">
      <c r="C44" t="s">
        <v>120</v>
      </c>
      <c r="D44" s="4" t="s">
        <v>48</v>
      </c>
    </row>
    <row r="45" spans="3:4">
      <c r="C45" t="s">
        <v>121</v>
      </c>
      <c r="D45" s="4" t="s">
        <v>47</v>
      </c>
    </row>
    <row r="46" spans="3:4">
      <c r="C46" t="s">
        <v>122</v>
      </c>
      <c r="D46" s="4" t="s">
        <v>47</v>
      </c>
    </row>
    <row r="47" spans="3:4">
      <c r="C47" t="s">
        <v>123</v>
      </c>
      <c r="D47" s="4" t="s">
        <v>47</v>
      </c>
    </row>
    <row r="48" spans="3:4">
      <c r="C48" s="29" t="s">
        <v>124</v>
      </c>
      <c r="D48" s="4" t="s">
        <v>48</v>
      </c>
    </row>
    <row r="49" spans="3:3">
      <c r="C49" t="s">
        <v>192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FD72-BE31-4815-B00E-0886C45BA73D}">
  <dimension ref="A1:AG47"/>
  <sheetViews>
    <sheetView tabSelected="1" workbookViewId="0">
      <selection activeCell="B40" sqref="B2:B40"/>
    </sheetView>
  </sheetViews>
  <sheetFormatPr baseColWidth="10" defaultRowHeight="14.4"/>
  <cols>
    <col min="4" max="4" width="16.6640625" customWidth="1"/>
    <col min="6" max="7" width="13.5546875" customWidth="1"/>
    <col min="8" max="8" width="13" customWidth="1"/>
    <col min="9" max="10" width="14.88671875" customWidth="1"/>
    <col min="11" max="11" width="13" customWidth="1"/>
    <col min="12" max="13" width="16.33203125" customWidth="1"/>
    <col min="14" max="14" width="24.109375" customWidth="1"/>
    <col min="16" max="17" width="15.6640625" customWidth="1"/>
    <col min="18" max="18" width="25.44140625" customWidth="1"/>
    <col min="20" max="21" width="17.44140625" customWidth="1"/>
    <col min="22" max="22" width="28.44140625" customWidth="1"/>
    <col min="24" max="25" width="19.6640625" customWidth="1"/>
    <col min="26" max="26" width="25.21875" customWidth="1"/>
    <col min="27" max="27" width="14.88671875" customWidth="1"/>
  </cols>
  <sheetData>
    <row r="1" spans="1:33">
      <c r="A1" t="s">
        <v>50</v>
      </c>
      <c r="B1" t="s">
        <v>37</v>
      </c>
      <c r="C1" t="s">
        <v>39</v>
      </c>
      <c r="D1" t="s">
        <v>70</v>
      </c>
      <c r="E1" t="s">
        <v>40</v>
      </c>
      <c r="F1" t="s">
        <v>58</v>
      </c>
      <c r="G1" t="s">
        <v>64</v>
      </c>
      <c r="H1" t="s">
        <v>41</v>
      </c>
      <c r="I1" t="s">
        <v>59</v>
      </c>
      <c r="J1" t="s">
        <v>65</v>
      </c>
      <c r="K1" t="s">
        <v>42</v>
      </c>
      <c r="L1" t="s">
        <v>60</v>
      </c>
      <c r="M1" t="s">
        <v>66</v>
      </c>
      <c r="N1" t="s">
        <v>74</v>
      </c>
      <c r="O1" t="s">
        <v>43</v>
      </c>
      <c r="P1" t="s">
        <v>61</v>
      </c>
      <c r="Q1" t="s">
        <v>67</v>
      </c>
      <c r="R1" t="s">
        <v>73</v>
      </c>
      <c r="S1" t="s">
        <v>44</v>
      </c>
      <c r="T1" t="s">
        <v>62</v>
      </c>
      <c r="U1" t="s">
        <v>68</v>
      </c>
      <c r="V1" t="s">
        <v>71</v>
      </c>
      <c r="W1" t="s">
        <v>45</v>
      </c>
      <c r="X1" t="s">
        <v>63</v>
      </c>
      <c r="Y1" t="s">
        <v>69</v>
      </c>
      <c r="Z1" t="s">
        <v>72</v>
      </c>
    </row>
    <row r="2" spans="1:33">
      <c r="A2" t="s">
        <v>19</v>
      </c>
      <c r="B2" t="s">
        <v>47</v>
      </c>
      <c r="C2">
        <v>1</v>
      </c>
      <c r="D2">
        <f>GEOMEAN(Tableau1[[#This Row],[RQ eef1-a]],Tableau1[[#This Row],[RQ b-actine]])</f>
        <v>0.22687385719990558</v>
      </c>
      <c r="E2">
        <v>29.382999999999999</v>
      </c>
      <c r="F2">
        <f>AB27-Tableau1[[#This Row],[Ct eef1a]]</f>
        <v>-2.012833333333333</v>
      </c>
      <c r="G2">
        <f>2.71828182845904^Tableau1[[#This Row],[delta Ct eef1a]]</f>
        <v>0.13360957739865234</v>
      </c>
      <c r="H2">
        <v>24.728000000000002</v>
      </c>
      <c r="I2">
        <f>AC27-Tableau1[[#This Row],[Ct b-actine]]</f>
        <v>-0.95388888888889412</v>
      </c>
      <c r="J2">
        <f>2.71828182845904^Tableau1[[#This Row],[delta Ct b-actine]]</f>
        <v>0.38523995122884297</v>
      </c>
      <c r="K2">
        <v>30.917000000000002</v>
      </c>
      <c r="L2">
        <f>AD27-Tableau1[[#This Row],[Ct sep15-1]]</f>
        <v>-2.4280624999999958</v>
      </c>
      <c r="M2">
        <f>2.71828182845904^Tableau1[[#This Row],[delta Ct sep15-1]]</f>
        <v>8.8207569293279553E-2</v>
      </c>
      <c r="N2">
        <f>Tableau1[[#This Row],[RQ sep 15-1]]/Tableau1[[#This Row],[RQ geomean ctrl]]</f>
        <v>0.38879565227102009</v>
      </c>
      <c r="O2">
        <v>32.241</v>
      </c>
      <c r="P2">
        <f>AE27-Tableau1[[#This Row],[Ct Nipbl]]</f>
        <v>-4.6262142857142869</v>
      </c>
      <c r="Q2">
        <f>2.71828182845904^Tableau1[[#This Row],[Delta Ct Nipbl]]</f>
        <v>9.7917578223341677E-3</v>
      </c>
      <c r="R2">
        <f>Tableau1[[#This Row],[RQ Nipbl]]/Tableau1[[#This Row],[RQ geomean ctrl]]</f>
        <v>4.3159480528892964E-2</v>
      </c>
      <c r="S2">
        <v>36.119999999999997</v>
      </c>
      <c r="T2">
        <f>AF27-Tableau1[[#This Row],[Ct Mecp2]]</f>
        <v>-6.9368888888888911</v>
      </c>
      <c r="U2">
        <f>2.71828182845904^Tableau1[[#This Row],[Delta Ct Mecp2]]</f>
        <v>9.7128668227366749E-4</v>
      </c>
      <c r="V2">
        <f>Tableau1[[#This Row],[RQ Mecp2]]/Tableau1[[#This Row],[RQ geomean ctrl]]</f>
        <v>4.281174985348077E-3</v>
      </c>
      <c r="W2">
        <v>31.446000000000002</v>
      </c>
      <c r="X2">
        <f>AG27-Tableau1[[#This Row],[Ct DNMT3aa]]</f>
        <v>-2.7168235294117693</v>
      </c>
      <c r="Y2">
        <f>2.71828182845904^Tableau1[[#This Row],[Delta Ct DNMT3aa1]]</f>
        <v>6.6084336335507921E-2</v>
      </c>
      <c r="Z2">
        <f>Tableau1[[#This Row],[RQ DNMT3aa2]]/Tableau1[[#This Row],[RQ geomean ctrl]]</f>
        <v>0.29128228854186122</v>
      </c>
    </row>
    <row r="3" spans="1:33">
      <c r="A3" t="s">
        <v>13</v>
      </c>
      <c r="B3" t="s">
        <v>48</v>
      </c>
      <c r="C3">
        <v>2</v>
      </c>
      <c r="D3">
        <f>GEOMEAN(Tableau1[[#This Row],[RQ eef1-a]],Tableau1[[#This Row],[RQ b-actine]])</f>
        <v>1.9324059580782644E-9</v>
      </c>
      <c r="E3">
        <v>21.335000000000001</v>
      </c>
      <c r="F3">
        <f>AB28-Tableau1[[#This Row],[Ct eef1a]]</f>
        <v>-21.335000000000001</v>
      </c>
      <c r="G3">
        <f>2.71828182845904^Tableau1[[#This Row],[delta Ct eef1a]]</f>
        <v>5.4240942661553586E-10</v>
      </c>
      <c r="H3">
        <v>18.794</v>
      </c>
      <c r="I3">
        <f>AC28-Tableau1[[#This Row],[Ct b-actine]]</f>
        <v>-18.794</v>
      </c>
      <c r="J3">
        <f>2.71828182845904^Tableau1[[#This Row],[delta Ct b-actine]]</f>
        <v>6.884454073957679E-9</v>
      </c>
      <c r="K3">
        <v>23.806000000000001</v>
      </c>
      <c r="L3">
        <f>AD28-Tableau1[[#This Row],[Ct sep15-1]]</f>
        <v>-23.806000000000001</v>
      </c>
      <c r="M3">
        <f>2.71828182845904^Tableau1[[#This Row],[delta Ct sep15-1]]</f>
        <v>4.5833768178691326E-11</v>
      </c>
      <c r="N3">
        <f>Tableau1[[#This Row],[RQ sep 15-1]]/Tableau1[[#This Row],[RQ geomean ctrl]]</f>
        <v>2.3718498686617594E-2</v>
      </c>
      <c r="O3">
        <v>26.228000000000002</v>
      </c>
      <c r="P3">
        <f>AE28-Tableau1[[#This Row],[Ct Nipbl]]</f>
        <v>-26.228000000000002</v>
      </c>
      <c r="Q3">
        <f>2.71828182845904^Tableau1[[#This Row],[Delta Ct Nipbl]]</f>
        <v>4.0674697209005479E-12</v>
      </c>
      <c r="R3">
        <f>Tableau1[[#This Row],[RQ Nipbl]]/Tableau1[[#This Row],[RQ geomean ctrl]]</f>
        <v>2.1048733077523515E-3</v>
      </c>
      <c r="S3">
        <v>22.806999999999999</v>
      </c>
      <c r="T3">
        <f>AF28-Tableau1[[#This Row],[Ct Mecp2]]</f>
        <v>-22.806999999999999</v>
      </c>
      <c r="U3">
        <f>2.71828182845904^Tableau1[[#This Row],[Delta Ct Mecp2]]</f>
        <v>1.244645723445609E-10</v>
      </c>
      <c r="V3">
        <f>Tableau1[[#This Row],[RQ Mecp2]]/Tableau1[[#This Row],[RQ geomean ctrl]]</f>
        <v>6.4409122640223179E-2</v>
      </c>
      <c r="W3">
        <v>25.286000000000001</v>
      </c>
      <c r="X3">
        <f>AG28-Tableau1[[#This Row],[Ct DNMT3aa]]</f>
        <v>-25.286000000000001</v>
      </c>
      <c r="Y3">
        <f>2.71828182845904^Tableau1[[#This Row],[Delta Ct DNMT3aa1]]</f>
        <v>1.0433493038116844E-11</v>
      </c>
      <c r="Z3">
        <f>Tableau1[[#This Row],[RQ DNMT3aa2]]/Tableau1[[#This Row],[RQ geomean ctrl]]</f>
        <v>5.3992242129561252E-3</v>
      </c>
    </row>
    <row r="4" spans="1:33">
      <c r="A4" t="s">
        <v>33</v>
      </c>
      <c r="B4" t="s">
        <v>48</v>
      </c>
      <c r="C4">
        <v>3</v>
      </c>
      <c r="D4">
        <f>GEOMEAN(Tableau1[[#This Row],[RQ eef1-a]],Tableau1[[#This Row],[RQ b-actine]])</f>
        <v>6.023637434899931E-14</v>
      </c>
      <c r="E4">
        <v>32.837000000000003</v>
      </c>
      <c r="F4">
        <f>AB29-Tableau1[[#This Row],[Ct eef1a]]</f>
        <v>-32.837000000000003</v>
      </c>
      <c r="G4">
        <f>2.71828182845904^Tableau1[[#This Row],[delta Ct eef1a]]</f>
        <v>5.4836799258682992E-15</v>
      </c>
      <c r="H4">
        <v>28.044</v>
      </c>
      <c r="I4">
        <f>AC29-Tableau1[[#This Row],[Ct b-actine]]</f>
        <v>-28.044</v>
      </c>
      <c r="J4">
        <f>2.71828182845904^Tableau1[[#This Row],[delta Ct b-actine]]</f>
        <v>6.6167625458888332E-13</v>
      </c>
      <c r="K4">
        <v>32.905999999999999</v>
      </c>
      <c r="L4">
        <f>AD29-Tableau1[[#This Row],[Ct sep15-1]]</f>
        <v>-32.905999999999999</v>
      </c>
      <c r="M4">
        <f>2.71828182845904^Tableau1[[#This Row],[delta Ct sep15-1]]</f>
        <v>5.1180647798221625E-15</v>
      </c>
      <c r="N4">
        <f>Tableau1[[#This Row],[RQ sep 15-1]]/Tableau1[[#This Row],[RQ geomean ctrl]]</f>
        <v>8.4966348574848902E-2</v>
      </c>
      <c r="O4">
        <v>32.718000000000004</v>
      </c>
      <c r="P4">
        <f>AE29-Tableau1[[#This Row],[Ct Nipbl]]</f>
        <v>-32.718000000000004</v>
      </c>
      <c r="Q4">
        <f>2.71828182845904^Tableau1[[#This Row],[Delta Ct Nipbl]]</f>
        <v>6.176652110019755E-15</v>
      </c>
      <c r="R4">
        <f>Tableau1[[#This Row],[RQ Nipbl]]/Tableau1[[#This Row],[RQ geomean ctrl]]</f>
        <v>0.10254023713700434</v>
      </c>
      <c r="S4">
        <v>36.576000000000001</v>
      </c>
      <c r="T4">
        <f>AF29-Tableau1[[#This Row],[Ct Mecp2]]</f>
        <v>-36.576000000000001</v>
      </c>
      <c r="U4">
        <f>2.71828182845904^Tableau1[[#This Row],[Delta Ct Mecp2]]</f>
        <v>1.303902235483066E-16</v>
      </c>
      <c r="V4">
        <f>Tableau1[[#This Row],[RQ Mecp2]]/Tableau1[[#This Row],[RQ geomean ctrl]]</f>
        <v>2.1646426259463729E-3</v>
      </c>
      <c r="W4">
        <v>33.335000000000001</v>
      </c>
      <c r="X4">
        <f>AG29-Tableau1[[#This Row],[Ct DNMT3aa]]</f>
        <v>-33.335000000000001</v>
      </c>
      <c r="Y4">
        <f>2.71828182845904^Tableau1[[#This Row],[Delta Ct DNMT3aa1]]</f>
        <v>3.332678699572929E-15</v>
      </c>
      <c r="Z4">
        <f>Tableau1[[#This Row],[RQ DNMT3aa2]]/Tableau1[[#This Row],[RQ geomean ctrl]]</f>
        <v>5.5326681520769416E-2</v>
      </c>
    </row>
    <row r="5" spans="1:33">
      <c r="A5" t="s">
        <v>15</v>
      </c>
      <c r="B5" t="s">
        <v>48</v>
      </c>
      <c r="C5">
        <v>4</v>
      </c>
      <c r="D5">
        <f>GEOMEAN(Tableau1[[#This Row],[RQ eef1-a]],Tableau1[[#This Row],[RQ b-actine]])</f>
        <v>4.198661722218023E-9</v>
      </c>
      <c r="E5">
        <v>20.594999999999999</v>
      </c>
      <c r="F5">
        <f>AB30-Tableau1[[#This Row],[Ct eef1a]]</f>
        <v>-20.594999999999999</v>
      </c>
      <c r="G5">
        <f>2.71828182845904^Tableau1[[#This Row],[delta Ct eef1a]]</f>
        <v>1.1368551806400287E-9</v>
      </c>
      <c r="H5">
        <v>17.981999999999999</v>
      </c>
      <c r="I5">
        <f>AC30-Tableau1[[#This Row],[Ct b-actine]]</f>
        <v>-17.981999999999999</v>
      </c>
      <c r="J5">
        <f>2.71828182845904^Tableau1[[#This Row],[delta Ct b-actine]]</f>
        <v>1.5506601507233441E-8</v>
      </c>
      <c r="K5">
        <v>22.760999999999999</v>
      </c>
      <c r="L5">
        <f>AD30-Tableau1[[#This Row],[Ct sep15-1]]</f>
        <v>-22.760999999999999</v>
      </c>
      <c r="M5">
        <f>2.71828182845904^Tableau1[[#This Row],[delta Ct sep15-1]]</f>
        <v>1.3032366877268812E-10</v>
      </c>
      <c r="N5">
        <f>Tableau1[[#This Row],[RQ sep 15-1]]/Tableau1[[#This Row],[RQ geomean ctrl]]</f>
        <v>3.1039335244145878E-2</v>
      </c>
      <c r="O5">
        <v>25.375</v>
      </c>
      <c r="P5">
        <f>AE30-Tableau1[[#This Row],[Ct Nipbl]]</f>
        <v>-25.375</v>
      </c>
      <c r="Q5">
        <f>2.71828182845904^Tableau1[[#This Row],[Delta Ct Nipbl]]</f>
        <v>9.5450349228410693E-12</v>
      </c>
      <c r="R5">
        <f>Tableau1[[#This Row],[RQ Nipbl]]/Tableau1[[#This Row],[RQ geomean ctrl]]</f>
        <v>2.2733517378482025E-3</v>
      </c>
      <c r="S5">
        <v>22.021999999999998</v>
      </c>
      <c r="T5">
        <f>AF30-Tableau1[[#This Row],[Ct Mecp2]]</f>
        <v>-22.021999999999998</v>
      </c>
      <c r="U5">
        <f>2.71828182845904^Tableau1[[#This Row],[Delta Ct Mecp2]]</f>
        <v>2.728769922836068E-10</v>
      </c>
      <c r="V5">
        <f>Tableau1[[#This Row],[RQ Mecp2]]/Tableau1[[#This Row],[RQ geomean ctrl]]</f>
        <v>6.4991421156800011E-2</v>
      </c>
      <c r="W5">
        <v>24.408000000000001</v>
      </c>
      <c r="X5">
        <f>AG30-Tableau1[[#This Row],[Ct DNMT3aa]]</f>
        <v>-24.408000000000001</v>
      </c>
      <c r="Y5">
        <f>2.71828182845904^Tableau1[[#This Row],[Delta Ct DNMT3aa1]]</f>
        <v>2.5103847366585464E-11</v>
      </c>
      <c r="Z5">
        <f>Tableau1[[#This Row],[RQ DNMT3aa2]]/Tableau1[[#This Row],[RQ geomean ctrl]]</f>
        <v>5.979011653580865E-3</v>
      </c>
    </row>
    <row r="6" spans="1:33">
      <c r="A6" t="s">
        <v>27</v>
      </c>
      <c r="B6" t="s">
        <v>47</v>
      </c>
      <c r="C6">
        <v>5</v>
      </c>
      <c r="D6">
        <f>GEOMEAN(Tableau1[[#This Row],[RQ eef1-a]],Tableau1[[#This Row],[RQ b-actine]])</f>
        <v>1.0911867189103642E-9</v>
      </c>
      <c r="E6">
        <v>22.228000000000002</v>
      </c>
      <c r="F6">
        <f>AB31-Tableau1[[#This Row],[Ct eef1a]]</f>
        <v>-22.228000000000002</v>
      </c>
      <c r="G6">
        <f>2.71828182845904^Tableau1[[#This Row],[delta Ct eef1a]]</f>
        <v>2.2207632207699786E-10</v>
      </c>
      <c r="H6">
        <v>19.044</v>
      </c>
      <c r="I6">
        <f>AC31-Tableau1[[#This Row],[Ct b-actine]]</f>
        <v>-19.044</v>
      </c>
      <c r="J6">
        <f>2.71828182845904^Tableau1[[#This Row],[delta Ct b-actine]]</f>
        <v>5.3616182238173631E-9</v>
      </c>
      <c r="K6">
        <v>24.265000000000001</v>
      </c>
      <c r="L6">
        <f>AD31-Tableau1[[#This Row],[Ct sep15-1]]</f>
        <v>-24.265000000000001</v>
      </c>
      <c r="M6">
        <f>2.71828182845904^Tableau1[[#This Row],[delta Ct sep15-1]]</f>
        <v>2.8963056843304465E-11</v>
      </c>
      <c r="N6">
        <f>Tableau1[[#This Row],[RQ sep 15-1]]/Tableau1[[#This Row],[RQ geomean ctrl]]</f>
        <v>2.6542713855815948E-2</v>
      </c>
      <c r="O6">
        <v>26.779</v>
      </c>
      <c r="P6">
        <f>AE31-Tableau1[[#This Row],[Ct Nipbl]]</f>
        <v>-26.779</v>
      </c>
      <c r="Q6">
        <f>2.71828182845904^Tableau1[[#This Row],[Delta Ct Nipbl]]</f>
        <v>2.3443803312896632E-12</v>
      </c>
      <c r="R6">
        <f>Tableau1[[#This Row],[RQ Nipbl]]/Tableau1[[#This Row],[RQ geomean ctrl]]</f>
        <v>2.1484685349091415E-3</v>
      </c>
      <c r="S6">
        <v>22.943000000000001</v>
      </c>
      <c r="T6">
        <f>AF31-Tableau1[[#This Row],[Ct Mecp2]]</f>
        <v>-22.943000000000001</v>
      </c>
      <c r="U6">
        <f>2.71828182845904^Tableau1[[#This Row],[Delta Ct Mecp2]]</f>
        <v>1.0863798497680889E-10</v>
      </c>
      <c r="V6">
        <f>Tableau1[[#This Row],[RQ Mecp2]]/Tableau1[[#This Row],[RQ geomean ctrl]]</f>
        <v>9.9559482436967772E-2</v>
      </c>
      <c r="W6">
        <v>24.494</v>
      </c>
      <c r="X6">
        <f>AG31-Tableau1[[#This Row],[Ct DNMT3aa]]</f>
        <v>-24.494</v>
      </c>
      <c r="Y6">
        <f>2.71828182845904^Tableau1[[#This Row],[Delta Ct DNMT3aa1]]</f>
        <v>2.3035145525010033E-11</v>
      </c>
      <c r="Z6">
        <f>Tableau1[[#This Row],[RQ DNMT3aa2]]/Tableau1[[#This Row],[RQ geomean ctrl]]</f>
        <v>2.1110177686191452E-2</v>
      </c>
    </row>
    <row r="7" spans="1:33">
      <c r="A7" t="s">
        <v>28</v>
      </c>
      <c r="B7" t="s">
        <v>47</v>
      </c>
      <c r="C7">
        <v>6</v>
      </c>
      <c r="D7">
        <f>GEOMEAN(Tableau1[[#This Row],[RQ eef1-a]],Tableau1[[#This Row],[RQ b-actine]])</f>
        <v>2.0529254752141861E-9</v>
      </c>
      <c r="E7">
        <v>21.388000000000002</v>
      </c>
      <c r="F7">
        <f>AB32-Tableau1[[#This Row],[Ct eef1a]]</f>
        <v>-21.388000000000002</v>
      </c>
      <c r="G7">
        <f>2.71828182845904^Tableau1[[#This Row],[delta Ct eef1a]]</f>
        <v>5.1441025878415762E-10</v>
      </c>
      <c r="H7">
        <v>18.62</v>
      </c>
      <c r="I7">
        <f>AC32-Tableau1[[#This Row],[Ct b-actine]]</f>
        <v>-18.62</v>
      </c>
      <c r="J7">
        <f>2.71828182845904^Tableau1[[#This Row],[delta Ct b-actine]]</f>
        <v>8.1928828883480014E-9</v>
      </c>
      <c r="K7">
        <v>23.937000000000001</v>
      </c>
      <c r="L7">
        <f>AD32-Tableau1[[#This Row],[Ct sep15-1]]</f>
        <v>-23.937000000000001</v>
      </c>
      <c r="M7">
        <f>2.71828182845904^Tableau1[[#This Row],[delta Ct sep15-1]]</f>
        <v>4.0206196113666633E-11</v>
      </c>
      <c r="N7">
        <f>Tableau1[[#This Row],[RQ sep 15-1]]/Tableau1[[#This Row],[RQ geomean ctrl]]</f>
        <v>1.9584829843602498E-2</v>
      </c>
      <c r="O7">
        <v>26.291</v>
      </c>
      <c r="P7">
        <f>AE32-Tableau1[[#This Row],[Ct Nipbl]]</f>
        <v>-26.291</v>
      </c>
      <c r="Q7">
        <f>2.71828182845904^Tableau1[[#This Row],[Delta Ct Nipbl]]</f>
        <v>3.8191241488677347E-12</v>
      </c>
      <c r="R7">
        <f>Tableau1[[#This Row],[RQ Nipbl]]/Tableau1[[#This Row],[RQ geomean ctrl]]</f>
        <v>1.8603325814685392E-3</v>
      </c>
      <c r="S7">
        <v>22.716000000000001</v>
      </c>
      <c r="T7">
        <f>AF32-Tableau1[[#This Row],[Ct Mecp2]]</f>
        <v>-22.716000000000001</v>
      </c>
      <c r="U7">
        <f>2.71828182845904^Tableau1[[#This Row],[Delta Ct Mecp2]]</f>
        <v>1.3632218834174719E-10</v>
      </c>
      <c r="V7">
        <f>Tableau1[[#This Row],[RQ Mecp2]]/Tableau1[[#This Row],[RQ geomean ctrl]]</f>
        <v>6.640386608652922E-2</v>
      </c>
      <c r="W7">
        <v>24.806999999999999</v>
      </c>
      <c r="X7">
        <f>AG32-Tableau1[[#This Row],[Ct DNMT3aa]]</f>
        <v>-24.806999999999999</v>
      </c>
      <c r="Y7">
        <f>2.71828182845904^Tableau1[[#This Row],[Delta Ct DNMT3aa1]]</f>
        <v>1.6844448151175082E-11</v>
      </c>
      <c r="Z7">
        <f>Tableau1[[#This Row],[RQ DNMT3aa2]]/Tableau1[[#This Row],[RQ geomean ctrl]]</f>
        <v>8.2050948047286843E-3</v>
      </c>
    </row>
    <row r="8" spans="1:33">
      <c r="A8" t="s">
        <v>36</v>
      </c>
      <c r="B8" t="s">
        <v>49</v>
      </c>
      <c r="C8">
        <v>7</v>
      </c>
      <c r="D8">
        <f>GEOMEAN(Tableau1[[#This Row],[RQ eef1-a]],Tableau1[[#This Row],[RQ b-actine]])</f>
        <v>2.8548551775761283E-12</v>
      </c>
      <c r="E8">
        <v>28.077000000000002</v>
      </c>
      <c r="F8">
        <f>AB33-Tableau1[[#This Row],[Ct eef1a]]</f>
        <v>-28.077000000000002</v>
      </c>
      <c r="G8">
        <f>2.71828182845904^Tableau1[[#This Row],[delta Ct eef1a]]</f>
        <v>6.4019729027919305E-13</v>
      </c>
      <c r="H8">
        <v>25.087</v>
      </c>
      <c r="I8">
        <f>AC33-Tableau1[[#This Row],[Ct b-actine]]</f>
        <v>-25.087</v>
      </c>
      <c r="J8">
        <f>2.71828182845904^Tableau1[[#This Row],[delta Ct b-actine]]</f>
        <v>1.2730760046452066E-11</v>
      </c>
      <c r="K8">
        <v>29.716999999999999</v>
      </c>
      <c r="L8">
        <f>AD33-Tableau1[[#This Row],[Ct sep15-1]]</f>
        <v>-29.716999999999999</v>
      </c>
      <c r="M8">
        <f>2.71828182845904^Tableau1[[#This Row],[delta Ct sep15-1]]</f>
        <v>1.2418549744287307E-13</v>
      </c>
      <c r="N8">
        <f>Tableau1[[#This Row],[RQ sep 15-1]]/Tableau1[[#This Row],[RQ geomean ctrl]]</f>
        <v>4.3499753829303135E-2</v>
      </c>
      <c r="O8">
        <v>32.831000000000003</v>
      </c>
      <c r="P8">
        <f>AE33-Tableau1[[#This Row],[Ct Nipbl]]</f>
        <v>-32.831000000000003</v>
      </c>
      <c r="Q8">
        <f>2.71828182845904^Tableau1[[#This Row],[Delta Ct Nipbl]]</f>
        <v>5.5166809093711266E-15</v>
      </c>
      <c r="R8">
        <f>Tableau1[[#This Row],[RQ Nipbl]]/Tableau1[[#This Row],[RQ geomean ctrl]]</f>
        <v>1.9323855559128507E-3</v>
      </c>
      <c r="S8">
        <v>29.343</v>
      </c>
      <c r="T8">
        <f>AF33-Tableau1[[#This Row],[Ct Mecp2]]</f>
        <v>-29.343</v>
      </c>
      <c r="U8">
        <f>2.71828182845904^Tableau1[[#This Row],[Delta Ct Mecp2]]</f>
        <v>1.8050823408118026E-13</v>
      </c>
      <c r="V8">
        <f>Tableau1[[#This Row],[RQ Mecp2]]/Tableau1[[#This Row],[RQ geomean ctrl]]</f>
        <v>6.3228508226619767E-2</v>
      </c>
      <c r="W8">
        <v>31.443999999999999</v>
      </c>
      <c r="X8">
        <f>AG33-Tableau1[[#This Row],[Ct DNMT3aa]]</f>
        <v>-31.443999999999999</v>
      </c>
      <c r="Y8">
        <f>2.71828182845904^Tableau1[[#This Row],[Delta Ct DNMT3aa1]]</f>
        <v>2.2082300270732445E-14</v>
      </c>
      <c r="Z8">
        <f>Tableau1[[#This Row],[RQ DNMT3aa2]]/Tableau1[[#This Row],[RQ geomean ctrl]]</f>
        <v>7.7349984139934861E-3</v>
      </c>
      <c r="AB8" t="s">
        <v>52</v>
      </c>
      <c r="AC8" t="s">
        <v>53</v>
      </c>
      <c r="AD8" t="s">
        <v>54</v>
      </c>
      <c r="AE8" t="s">
        <v>55</v>
      </c>
      <c r="AF8" t="s">
        <v>56</v>
      </c>
      <c r="AG8" t="s">
        <v>57</v>
      </c>
    </row>
    <row r="9" spans="1:33">
      <c r="A9" t="s">
        <v>20</v>
      </c>
      <c r="B9" t="s">
        <v>47</v>
      </c>
      <c r="C9">
        <v>8</v>
      </c>
      <c r="D9">
        <f>GEOMEAN(Tableau1[[#This Row],[RQ eef1-a]],Tableau1[[#This Row],[RQ b-actine]])</f>
        <v>8.3758363041736686E-10</v>
      </c>
      <c r="E9">
        <v>22.404</v>
      </c>
      <c r="F9">
        <f>AB34-Tableau1[[#This Row],[Ct eef1a]]</f>
        <v>-22.404</v>
      </c>
      <c r="G9">
        <f>2.71828182845904^Tableau1[[#This Row],[delta Ct eef1a]]</f>
        <v>1.8623719736712677E-10</v>
      </c>
      <c r="H9">
        <v>19.396999999999998</v>
      </c>
      <c r="I9">
        <f>AC34-Tableau1[[#This Row],[Ct b-actine]]</f>
        <v>-19.396999999999998</v>
      </c>
      <c r="J9">
        <f>2.71828182845904^Tableau1[[#This Row],[delta Ct b-actine]]</f>
        <v>3.7669506836498818E-9</v>
      </c>
      <c r="K9">
        <v>23.716999999999999</v>
      </c>
      <c r="L9">
        <f>AD34-Tableau1[[#This Row],[Ct sep15-1]]</f>
        <v>-23.716999999999999</v>
      </c>
      <c r="M9">
        <f>2.71828182845904^Tableau1[[#This Row],[delta Ct sep15-1]]</f>
        <v>5.0100005402672895E-11</v>
      </c>
      <c r="N9">
        <f>Tableau1[[#This Row],[RQ sep 15-1]]/Tableau1[[#This Row],[RQ geomean ctrl]]</f>
        <v>5.9814929021127269E-2</v>
      </c>
      <c r="O9">
        <v>27.06</v>
      </c>
      <c r="P9">
        <f>AE34-Tableau1[[#This Row],[Ct Nipbl]]</f>
        <v>-27.06</v>
      </c>
      <c r="Q9">
        <f>2.71828182845904^Tableau1[[#This Row],[Delta Ct Nipbl]]</f>
        <v>1.7700735792661749E-12</v>
      </c>
      <c r="R9">
        <f>Tableau1[[#This Row],[RQ Nipbl]]/Tableau1[[#This Row],[RQ geomean ctrl]]</f>
        <v>2.1133096624442738E-3</v>
      </c>
      <c r="S9">
        <v>23.742000000000001</v>
      </c>
      <c r="T9">
        <f>AF34-Tableau1[[#This Row],[Ct Mecp2]]</f>
        <v>-23.742000000000001</v>
      </c>
      <c r="U9">
        <f>2.71828182845904^Tableau1[[#This Row],[Delta Ct Mecp2]]</f>
        <v>4.8863031861899785E-11</v>
      </c>
      <c r="V9">
        <f>Tableau1[[#This Row],[RQ Mecp2]]/Tableau1[[#This Row],[RQ geomean ctrl]]</f>
        <v>5.8338093161576475E-2</v>
      </c>
      <c r="W9">
        <v>25.846</v>
      </c>
      <c r="X9">
        <f>AG34-Tableau1[[#This Row],[Ct DNMT3aa]]</f>
        <v>-25.846</v>
      </c>
      <c r="Y9">
        <f>2.71828182845904^Tableau1[[#This Row],[Delta Ct DNMT3aa1]]</f>
        <v>5.9597057909758798E-12</v>
      </c>
      <c r="Z9">
        <f>Tableau1[[#This Row],[RQ DNMT3aa2]]/Tableau1[[#This Row],[RQ geomean ctrl]]</f>
        <v>7.1153560964487403E-3</v>
      </c>
      <c r="AB9" s="3">
        <v>21.335000000000001</v>
      </c>
      <c r="AC9" s="3">
        <v>18.794</v>
      </c>
      <c r="AD9" s="3">
        <v>23.806000000000001</v>
      </c>
      <c r="AE9" s="3">
        <v>26.228000000000002</v>
      </c>
      <c r="AF9" s="3">
        <v>22.806999999999999</v>
      </c>
      <c r="AG9" s="3">
        <v>25.286000000000001</v>
      </c>
    </row>
    <row r="10" spans="1:33">
      <c r="A10" t="s">
        <v>2</v>
      </c>
      <c r="B10" t="s">
        <v>48</v>
      </c>
      <c r="C10">
        <v>9</v>
      </c>
      <c r="D10">
        <f>GEOMEAN(Tableau1[[#This Row],[RQ eef1-a]],Tableau1[[#This Row],[RQ b-actine]])</f>
        <v>7.7087105514741909E-10</v>
      </c>
      <c r="E10">
        <v>22.873000000000001</v>
      </c>
      <c r="F10">
        <f>AB35-Tableau1[[#This Row],[Ct eef1a]]</f>
        <v>-22.873000000000001</v>
      </c>
      <c r="G10">
        <f>2.71828182845904^Tableau1[[#This Row],[delta Ct eef1a]]</f>
        <v>1.1651512768260023E-10</v>
      </c>
      <c r="H10">
        <v>19.094000000000001</v>
      </c>
      <c r="I10">
        <f>AC35-Tableau1[[#This Row],[Ct b-actine]]</f>
        <v>-19.094000000000001</v>
      </c>
      <c r="J10">
        <f>2.71828182845904^Tableau1[[#This Row],[delta Ct b-actine]]</f>
        <v>5.1001290174343277E-9</v>
      </c>
      <c r="K10">
        <v>24.343</v>
      </c>
      <c r="L10">
        <f>AD35-Tableau1[[#This Row],[Ct sep15-1]]</f>
        <v>-24.343</v>
      </c>
      <c r="M10">
        <f>2.71828182845904^Tableau1[[#This Row],[delta Ct sep15-1]]</f>
        <v>2.6789797264015063E-11</v>
      </c>
      <c r="N10">
        <f>Tableau1[[#This Row],[RQ sep 15-1]]/Tableau1[[#This Row],[RQ geomean ctrl]]</f>
        <v>3.4752630916842324E-2</v>
      </c>
      <c r="O10">
        <v>27.109000000000002</v>
      </c>
      <c r="P10">
        <f>AE35-Tableau1[[#This Row],[Ct Nipbl]]</f>
        <v>-27.109000000000002</v>
      </c>
      <c r="Q10">
        <f>2.71828182845904^Tableau1[[#This Row],[Delta Ct Nipbl]]</f>
        <v>1.6854306603551374E-12</v>
      </c>
      <c r="R10">
        <f>Tableau1[[#This Row],[RQ Nipbl]]/Tableau1[[#This Row],[RQ geomean ctrl]]</f>
        <v>2.1863976460146381E-3</v>
      </c>
      <c r="S10">
        <v>23.911999999999999</v>
      </c>
      <c r="T10">
        <f>AF35-Tableau1[[#This Row],[Ct Mecp2]]</f>
        <v>-23.911999999999999</v>
      </c>
      <c r="U10">
        <f>2.71828182845904^Tableau1[[#This Row],[Delta Ct Mecp2]]</f>
        <v>4.1224020814113015E-11</v>
      </c>
      <c r="V10">
        <f>Tableau1[[#This Row],[RQ Mecp2]]/Tableau1[[#This Row],[RQ geomean ctrl]]</f>
        <v>5.3477193804130387E-2</v>
      </c>
      <c r="W10">
        <v>26.125</v>
      </c>
      <c r="X10">
        <f>AG35-Tableau1[[#This Row],[Ct DNMT3aa]]</f>
        <v>-26.125</v>
      </c>
      <c r="Y10">
        <f>2.71828182845904^Tableau1[[#This Row],[Delta Ct DNMT3aa1]]</f>
        <v>4.5087552422950496E-12</v>
      </c>
      <c r="Z10">
        <f>Tableau1[[#This Row],[RQ DNMT3aa2]]/Tableau1[[#This Row],[RQ geomean ctrl]]</f>
        <v>5.8489097653728981E-3</v>
      </c>
      <c r="AB10" s="4">
        <v>32.837000000000003</v>
      </c>
      <c r="AC10" s="4">
        <v>28.044</v>
      </c>
      <c r="AD10" s="4">
        <v>32.905999999999999</v>
      </c>
      <c r="AE10" s="4">
        <v>32.718000000000004</v>
      </c>
      <c r="AF10" s="4">
        <v>36.576000000000001</v>
      </c>
      <c r="AG10" s="4">
        <v>33.335000000000001</v>
      </c>
    </row>
    <row r="11" spans="1:33">
      <c r="A11" t="s">
        <v>26</v>
      </c>
      <c r="B11" t="s">
        <v>49</v>
      </c>
      <c r="C11">
        <v>10</v>
      </c>
      <c r="D11">
        <f>GEOMEAN(Tableau1[[#This Row],[RQ eef1-a]],Tableau1[[#This Row],[RQ b-actine]])</f>
        <v>3.0427625518988315E-9</v>
      </c>
      <c r="E11">
        <v>21.114999999999998</v>
      </c>
      <c r="F11">
        <f>AB36-Tableau1[[#This Row],[Ct eef1a]]</f>
        <v>-21.114999999999998</v>
      </c>
      <c r="G11">
        <f>2.71828182845904^Tableau1[[#This Row],[delta Ct eef1a]]</f>
        <v>6.7588376495686436E-10</v>
      </c>
      <c r="H11">
        <v>18.106000000000002</v>
      </c>
      <c r="I11">
        <f>AC36-Tableau1[[#This Row],[Ct b-actine]]</f>
        <v>-18.106000000000002</v>
      </c>
      <c r="J11">
        <f>2.71828182845904^Tableau1[[#This Row],[delta Ct b-actine]]</f>
        <v>1.3698219172092071E-8</v>
      </c>
      <c r="K11">
        <v>23.53</v>
      </c>
      <c r="L11">
        <f>AD36-Tableau1[[#This Row],[Ct sep15-1]]</f>
        <v>-23.53</v>
      </c>
      <c r="M11">
        <f>2.71828182845904^Tableau1[[#This Row],[delta Ct sep15-1]]</f>
        <v>6.0401933494610945E-11</v>
      </c>
      <c r="N11">
        <f>Tableau1[[#This Row],[RQ sep 15-1]]/Tableau1[[#This Row],[RQ geomean ctrl]]</f>
        <v>1.9851017772292881E-2</v>
      </c>
      <c r="O11">
        <v>25.952999999999999</v>
      </c>
      <c r="P11">
        <f>AE36-Tableau1[[#This Row],[Ct Nipbl]]</f>
        <v>-25.952999999999999</v>
      </c>
      <c r="Q11">
        <f>2.71828182845904^Tableau1[[#This Row],[Delta Ct Nipbl]]</f>
        <v>5.3549486566608266E-12</v>
      </c>
      <c r="R11">
        <f>Tableau1[[#This Row],[RQ Nipbl]]/Tableau1[[#This Row],[RQ geomean ctrl]]</f>
        <v>1.7598969900950959E-3</v>
      </c>
      <c r="S11">
        <v>22.577999999999999</v>
      </c>
      <c r="T11">
        <f>AF36-Tableau1[[#This Row],[Ct Mecp2]]</f>
        <v>-22.577999999999999</v>
      </c>
      <c r="U11">
        <f>2.71828182845904^Tableau1[[#This Row],[Delta Ct Mecp2]]</f>
        <v>1.564945391761977E-10</v>
      </c>
      <c r="V11">
        <f>Tableau1[[#This Row],[RQ Mecp2]]/Tableau1[[#This Row],[RQ geomean ctrl]]</f>
        <v>5.1431729064279931E-2</v>
      </c>
      <c r="W11">
        <v>24.922000000000001</v>
      </c>
      <c r="X11">
        <f>AG36-Tableau1[[#This Row],[Ct DNMT3aa]]</f>
        <v>-24.922000000000001</v>
      </c>
      <c r="Y11">
        <f>2.71828182845904^Tableau1[[#This Row],[Delta Ct DNMT3aa1]]</f>
        <v>1.5014570794751455E-11</v>
      </c>
      <c r="Z11">
        <f>Tableau1[[#This Row],[RQ DNMT3aa2]]/Tableau1[[#This Row],[RQ geomean ctrl]]</f>
        <v>4.9345193844921075E-3</v>
      </c>
      <c r="AB11" s="3">
        <v>20.594999999999999</v>
      </c>
      <c r="AC11" s="3">
        <v>17.981999999999999</v>
      </c>
      <c r="AD11" s="3">
        <v>22.760999999999999</v>
      </c>
      <c r="AE11" s="3">
        <v>25.375</v>
      </c>
      <c r="AF11" s="3">
        <v>22.021999999999998</v>
      </c>
      <c r="AG11" s="3">
        <v>24.408000000000001</v>
      </c>
    </row>
    <row r="12" spans="1:33">
      <c r="A12" t="s">
        <v>25</v>
      </c>
      <c r="B12" t="s">
        <v>49</v>
      </c>
      <c r="C12">
        <v>11</v>
      </c>
      <c r="D12">
        <f>GEOMEAN(Tableau1[[#This Row],[RQ eef1-a]],Tableau1[[#This Row],[RQ b-actine]])</f>
        <v>5.3911883674018574E-9</v>
      </c>
      <c r="E12">
        <v>20.395</v>
      </c>
      <c r="F12">
        <f>AB37-Tableau1[[#This Row],[Ct eef1a]]</f>
        <v>-20.395</v>
      </c>
      <c r="G12">
        <f>2.71828182845904^Tableau1[[#This Row],[delta Ct eef1a]]</f>
        <v>1.388558053262408E-9</v>
      </c>
      <c r="H12">
        <v>17.681999999999999</v>
      </c>
      <c r="I12">
        <f>AC37-Tableau1[[#This Row],[Ct b-actine]]</f>
        <v>-17.681999999999999</v>
      </c>
      <c r="J12">
        <f>2.71828182845904^Tableau1[[#This Row],[delta Ct b-actine]]</f>
        <v>2.0931722620110328E-8</v>
      </c>
      <c r="K12">
        <v>23.367000000000001</v>
      </c>
      <c r="L12">
        <f>AD37-Tableau1[[#This Row],[Ct sep15-1]]</f>
        <v>-23.367000000000001</v>
      </c>
      <c r="M12">
        <f>2.71828182845904^Tableau1[[#This Row],[delta Ct sep15-1]]</f>
        <v>7.1095291851279558E-11</v>
      </c>
      <c r="N12">
        <f>Tableau1[[#This Row],[RQ sep 15-1]]/Tableau1[[#This Row],[RQ geomean ctrl]]</f>
        <v>1.3187313632215392E-2</v>
      </c>
      <c r="O12">
        <v>25.283000000000001</v>
      </c>
      <c r="P12">
        <f>AE37-Tableau1[[#This Row],[Ct Nipbl]]</f>
        <v>-25.283000000000001</v>
      </c>
      <c r="Q12">
        <f>2.71828182845904^Tableau1[[#This Row],[Delta Ct Nipbl]]</f>
        <v>1.046484051493582E-11</v>
      </c>
      <c r="R12">
        <f>Tableau1[[#This Row],[RQ Nipbl]]/Tableau1[[#This Row],[RQ geomean ctrl]]</f>
        <v>1.9411008856993577E-3</v>
      </c>
      <c r="S12">
        <v>22.24</v>
      </c>
      <c r="T12">
        <f>AF37-Tableau1[[#This Row],[Ct Mecp2]]</f>
        <v>-22.24</v>
      </c>
      <c r="U12">
        <f>2.71828182845904^Tableau1[[#This Row],[Delta Ct Mecp2]]</f>
        <v>2.1942733194069774E-10</v>
      </c>
      <c r="V12">
        <f>Tableau1[[#This Row],[RQ Mecp2]]/Tableau1[[#This Row],[RQ geomean ctrl]]</f>
        <v>4.0701106506958316E-2</v>
      </c>
      <c r="W12">
        <v>23.58</v>
      </c>
      <c r="X12">
        <f>AG37-Tableau1[[#This Row],[Ct DNMT3aa]]</f>
        <v>-23.58</v>
      </c>
      <c r="Y12">
        <f>2.71828182845904^Tableau1[[#This Row],[Delta Ct DNMT3aa1]]</f>
        <v>5.7456096436809327E-11</v>
      </c>
      <c r="Z12">
        <f>Tableau1[[#This Row],[RQ DNMT3aa2]]/Tableau1[[#This Row],[RQ geomean ctrl]]</f>
        <v>1.0657408445273596E-2</v>
      </c>
      <c r="AB12" s="4">
        <v>22.873000000000001</v>
      </c>
      <c r="AC12" s="4">
        <v>19.094000000000001</v>
      </c>
      <c r="AD12" s="4">
        <v>24.343</v>
      </c>
      <c r="AE12" s="4">
        <v>27.109000000000002</v>
      </c>
      <c r="AF12" s="4">
        <v>23.911999999999999</v>
      </c>
      <c r="AG12" s="4">
        <v>26.125</v>
      </c>
    </row>
    <row r="13" spans="1:33">
      <c r="A13" t="s">
        <v>34</v>
      </c>
      <c r="B13" t="s">
        <v>49</v>
      </c>
      <c r="C13">
        <v>12</v>
      </c>
      <c r="D13">
        <f>GEOMEAN(Tableau1[[#This Row],[RQ eef1-a]],Tableau1[[#This Row],[RQ b-actine]])</f>
        <v>3.3698272701583776E-16</v>
      </c>
      <c r="E13">
        <v>38.143999999999998</v>
      </c>
      <c r="F13">
        <f>AB38-Tableau1[[#This Row],[Ct eef1a]]</f>
        <v>-38.143999999999998</v>
      </c>
      <c r="G13">
        <f>2.71828182845904^Tableau1[[#This Row],[delta Ct eef1a]]</f>
        <v>2.7181366241654711E-17</v>
      </c>
      <c r="H13">
        <v>33.109000000000002</v>
      </c>
      <c r="I13">
        <f>AC38-Tableau1[[#This Row],[Ct b-actine]]</f>
        <v>-33.109000000000002</v>
      </c>
      <c r="J13">
        <f>2.71828182845904^Tableau1[[#This Row],[delta Ct b-actine]]</f>
        <v>4.177764917975574E-15</v>
      </c>
      <c r="L13">
        <f>AD38-Tableau1[[#This Row],[Ct sep15-1]]</f>
        <v>0</v>
      </c>
      <c r="M13">
        <f>2.71828182845904^Tableau1[[#This Row],[delta Ct sep15-1]]</f>
        <v>1</v>
      </c>
      <c r="N13">
        <f>Tableau1[[#This Row],[RQ sep 15-1]]/Tableau1[[#This Row],[RQ geomean ctrl]]</f>
        <v>2967511150662037.5</v>
      </c>
      <c r="O13">
        <v>35.701000000000001</v>
      </c>
      <c r="P13">
        <f>AE38-Tableau1[[#This Row],[Ct Nipbl]]</f>
        <v>-35.701000000000001</v>
      </c>
      <c r="Q13">
        <f>2.71828182845904^Tableau1[[#This Row],[Delta Ct Nipbl]]</f>
        <v>3.1278988584487745E-16</v>
      </c>
      <c r="R13">
        <f>Tableau1[[#This Row],[RQ Nipbl]]/Tableau1[[#This Row],[RQ geomean ctrl]]</f>
        <v>0.92820747405897963</v>
      </c>
      <c r="S13">
        <v>36.896000000000001</v>
      </c>
      <c r="T13">
        <f>AF38-Tableau1[[#This Row],[Ct Mecp2]]</f>
        <v>-36.896000000000001</v>
      </c>
      <c r="U13">
        <f>2.71828182845904^Tableau1[[#This Row],[Delta Ct Mecp2]]</f>
        <v>9.4682735273426135E-17</v>
      </c>
      <c r="V13">
        <f>Tableau1[[#This Row],[RQ Mecp2]]/Tableau1[[#This Row],[RQ geomean ctrl]]</f>
        <v>0.28097207269907387</v>
      </c>
      <c r="W13">
        <v>34.890999999999998</v>
      </c>
      <c r="X13">
        <f>AG38-Tableau1[[#This Row],[Ct DNMT3aa]]</f>
        <v>-34.890999999999998</v>
      </c>
      <c r="Y13">
        <f>2.71828182845904^Tableau1[[#This Row],[Delta Ct DNMT3aa1]]</f>
        <v>7.0312288254232332E-16</v>
      </c>
      <c r="Z13">
        <f>Tableau1[[#This Row],[RQ DNMT3aa2]]/Tableau1[[#This Row],[RQ geomean ctrl]]</f>
        <v>2.0865249942299786</v>
      </c>
      <c r="AB13" s="3">
        <v>36.206000000000003</v>
      </c>
      <c r="AC13" s="3">
        <v>35.356999999999999</v>
      </c>
      <c r="AD13" s="3"/>
      <c r="AE13" s="3"/>
      <c r="AF13" s="3">
        <v>37.186</v>
      </c>
      <c r="AG13" s="3"/>
    </row>
    <row r="14" spans="1:33">
      <c r="A14" t="s">
        <v>9</v>
      </c>
      <c r="B14" t="s">
        <v>47</v>
      </c>
      <c r="C14">
        <v>13</v>
      </c>
      <c r="D14">
        <f>GEOMEAN(Tableau1[[#This Row],[RQ eef1-a]],Tableau1[[#This Row],[RQ b-actine]])</f>
        <v>1.8510736774765637E-9</v>
      </c>
      <c r="E14">
        <v>21.515000000000001</v>
      </c>
      <c r="F14">
        <f>AB39-Tableau1[[#This Row],[Ct eef1a]]</f>
        <v>-21.515000000000001</v>
      </c>
      <c r="G14">
        <f>2.71828182845904^Tableau1[[#This Row],[delta Ct eef1a]]</f>
        <v>4.5305843644062561E-10</v>
      </c>
      <c r="H14">
        <v>18.7</v>
      </c>
      <c r="I14">
        <f>AC39-Tableau1[[#This Row],[Ct b-actine]]</f>
        <v>-18.7</v>
      </c>
      <c r="J14">
        <f>2.71828182845904^Tableau1[[#This Row],[delta Ct b-actine]]</f>
        <v>7.5629841182654081E-9</v>
      </c>
      <c r="K14">
        <v>23.600999999999999</v>
      </c>
      <c r="L14">
        <f>AD39-Tableau1[[#This Row],[Ct sep15-1]]</f>
        <v>-23.600999999999999</v>
      </c>
      <c r="M14">
        <f>2.71828182845904^Tableau1[[#This Row],[delta Ct sep15-1]]</f>
        <v>5.6262099261055401E-11</v>
      </c>
      <c r="N14">
        <f>Tableau1[[#This Row],[RQ sep 15-1]]/Tableau1[[#This Row],[RQ geomean ctrl]]</f>
        <v>3.0394305718696998E-2</v>
      </c>
      <c r="O14">
        <v>25.984999999999999</v>
      </c>
      <c r="P14">
        <f>AE39-Tableau1[[#This Row],[Ct Nipbl]]</f>
        <v>-25.984999999999999</v>
      </c>
      <c r="Q14">
        <f>2.71828182845904^Tableau1[[#This Row],[Delta Ct Nipbl]]</f>
        <v>5.1863030206721672E-12</v>
      </c>
      <c r="R14">
        <f>Tableau1[[#This Row],[RQ Nipbl]]/Tableau1[[#This Row],[RQ geomean ctrl]]</f>
        <v>2.801780979211094E-3</v>
      </c>
      <c r="S14">
        <v>22.036999999999999</v>
      </c>
      <c r="T14">
        <f>AF39-Tableau1[[#This Row],[Ct Mecp2]]</f>
        <v>-22.036999999999999</v>
      </c>
      <c r="U14">
        <f>2.71828182845904^Tableau1[[#This Row],[Delta Ct Mecp2]]</f>
        <v>2.6881438314155374E-10</v>
      </c>
      <c r="V14">
        <f>Tableau1[[#This Row],[RQ Mecp2]]/Tableau1[[#This Row],[RQ geomean ctrl]]</f>
        <v>0.14522079072941557</v>
      </c>
      <c r="W14">
        <v>24.530999999999999</v>
      </c>
      <c r="X14">
        <f>AG39-Tableau1[[#This Row],[Ct DNMT3aa]]</f>
        <v>-24.530999999999999</v>
      </c>
      <c r="Y14">
        <f>2.71828182845904^Tableau1[[#This Row],[Delta Ct DNMT3aa1]]</f>
        <v>2.2198420016744734E-11</v>
      </c>
      <c r="Z14">
        <f>Tableau1[[#This Row],[RQ DNMT3aa2]]/Tableau1[[#This Row],[RQ geomean ctrl]]</f>
        <v>1.1992186095480679E-2</v>
      </c>
      <c r="AB14" s="4">
        <v>33.784999999999997</v>
      </c>
      <c r="AC14" s="4">
        <v>28.305</v>
      </c>
      <c r="AD14" s="4">
        <v>38.970999999999997</v>
      </c>
      <c r="AE14" s="4">
        <v>32.82</v>
      </c>
      <c r="AF14" s="4">
        <v>36.939</v>
      </c>
      <c r="AG14" s="4">
        <v>34.244</v>
      </c>
    </row>
    <row r="15" spans="1:33">
      <c r="A15" t="s">
        <v>3</v>
      </c>
      <c r="B15" t="s">
        <v>48</v>
      </c>
      <c r="C15">
        <v>14</v>
      </c>
      <c r="D15">
        <f>GEOMEAN(Tableau1[[#This Row],[RQ eef1-a]],Tableau1[[#This Row],[RQ b-actine]])</f>
        <v>2.8859712196618046E-16</v>
      </c>
      <c r="E15">
        <v>36.206000000000003</v>
      </c>
      <c r="F15">
        <f>AB40-Tableau1[[#This Row],[Ct eef1a]]</f>
        <v>-36.206000000000003</v>
      </c>
      <c r="G15">
        <f>2.71828182845904^Tableau1[[#This Row],[delta Ct eef1a]]</f>
        <v>1.8877044004457193E-16</v>
      </c>
      <c r="H15">
        <v>35.356999999999999</v>
      </c>
      <c r="I15">
        <f>AC40-Tableau1[[#This Row],[Ct b-actine]]</f>
        <v>-35.356999999999999</v>
      </c>
      <c r="J15">
        <f>2.71828182845904^Tableau1[[#This Row],[delta Ct b-actine]]</f>
        <v>4.4121473037567022E-16</v>
      </c>
      <c r="L15">
        <f>AD40-Tableau1[[#This Row],[Ct sep15-1]]</f>
        <v>0</v>
      </c>
      <c r="M15">
        <f>2.71828182845904^Tableau1[[#This Row],[delta Ct sep15-1]]</f>
        <v>1</v>
      </c>
      <c r="N15">
        <f>Tableau1[[#This Row],[RQ sep 15-1]]/Tableau1[[#This Row],[RQ geomean ctrl]]</f>
        <v>3465038019738762.5</v>
      </c>
      <c r="P15">
        <f>AE40-Tableau1[[#This Row],[Ct Nipbl]]</f>
        <v>0</v>
      </c>
      <c r="Q15">
        <f>2.71828182845904^Tableau1[[#This Row],[Delta Ct Nipbl]]</f>
        <v>1</v>
      </c>
      <c r="R15">
        <f>Tableau1[[#This Row],[RQ Nipbl]]/Tableau1[[#This Row],[RQ geomean ctrl]]</f>
        <v>3465038019738762.5</v>
      </c>
      <c r="S15">
        <v>37.186</v>
      </c>
      <c r="T15">
        <f>AF40-Tableau1[[#This Row],[Ct Mecp2]]</f>
        <v>-37.186</v>
      </c>
      <c r="U15">
        <f>2.71828182845904^Tableau1[[#This Row],[Delta Ct Mecp2]]</f>
        <v>7.0847641283790747E-17</v>
      </c>
      <c r="V15">
        <f>Tableau1[[#This Row],[RQ Mecp2]]/Tableau1[[#This Row],[RQ geomean ctrl]]</f>
        <v>0.24548977065714847</v>
      </c>
      <c r="X15">
        <f>AG40-Tableau1[[#This Row],[Ct DNMT3aa]]</f>
        <v>0</v>
      </c>
      <c r="Y15">
        <f>2.71828182845904^Tableau1[[#This Row],[Delta Ct DNMT3aa1]]</f>
        <v>1</v>
      </c>
      <c r="Z15">
        <f>Tableau1[[#This Row],[RQ DNMT3aa2]]/Tableau1[[#This Row],[RQ geomean ctrl]]</f>
        <v>3465038019738762.5</v>
      </c>
      <c r="AB15" s="3">
        <v>24.021000000000001</v>
      </c>
      <c r="AC15" s="3">
        <v>19.71</v>
      </c>
      <c r="AD15" s="3">
        <v>36.649000000000001</v>
      </c>
      <c r="AE15" s="3">
        <v>26.948</v>
      </c>
      <c r="AF15" s="3">
        <v>26.814</v>
      </c>
      <c r="AG15" s="3">
        <v>25.722999999999999</v>
      </c>
    </row>
    <row r="16" spans="1:33">
      <c r="A16" t="s">
        <v>31</v>
      </c>
      <c r="B16" t="s">
        <v>48</v>
      </c>
      <c r="C16">
        <v>15</v>
      </c>
      <c r="D16">
        <f>GEOMEAN(Tableau1[[#This Row],[RQ eef1-a]],Tableau1[[#This Row],[RQ b-actine]])</f>
        <v>3.2909994469655878E-14</v>
      </c>
      <c r="E16">
        <v>33.784999999999997</v>
      </c>
      <c r="F16">
        <f>AB41-Tableau1[[#This Row],[Ct eef1a]]</f>
        <v>-33.784999999999997</v>
      </c>
      <c r="G16">
        <f>2.71828182845904^Tableau1[[#This Row],[delta Ct eef1a]]</f>
        <v>2.1250097591579512E-15</v>
      </c>
      <c r="H16">
        <v>28.305</v>
      </c>
      <c r="I16">
        <f>AC41-Tableau1[[#This Row],[Ct b-actine]]</f>
        <v>-28.305</v>
      </c>
      <c r="J16">
        <f>2.71828182845904^Tableau1[[#This Row],[delta Ct b-actine]]</f>
        <v>5.0967659387218671E-13</v>
      </c>
      <c r="K16">
        <v>38.970999999999997</v>
      </c>
      <c r="L16">
        <f>AD41-Tableau1[[#This Row],[Ct sep15-1]]</f>
        <v>-38.970999999999997</v>
      </c>
      <c r="M16">
        <f>2.71828182845904^Tableau1[[#This Row],[delta Ct sep15-1]]</f>
        <v>1.1888025986215565E-17</v>
      </c>
      <c r="N16">
        <f>Tableau1[[#This Row],[RQ sep 15-1]]/Tableau1[[#This Row],[RQ geomean ctrl]]</f>
        <v>3.6122844071507593E-4</v>
      </c>
      <c r="O16">
        <v>32.82</v>
      </c>
      <c r="P16">
        <f>AE41-Tableau1[[#This Row],[Ct Nipbl]]</f>
        <v>-32.82</v>
      </c>
      <c r="Q16">
        <f>2.71828182845904^Tableau1[[#This Row],[Delta Ct Nipbl]]</f>
        <v>5.5776993857257796E-15</v>
      </c>
      <c r="R16">
        <f>Tableau1[[#This Row],[RQ Nipbl]]/Tableau1[[#This Row],[RQ geomean ctrl]]</f>
        <v>0.16948344949947064</v>
      </c>
      <c r="S16">
        <v>36.939</v>
      </c>
      <c r="T16">
        <f>AF41-Tableau1[[#This Row],[Ct Mecp2]]</f>
        <v>-36.939</v>
      </c>
      <c r="U16">
        <f>2.71828182845904^Tableau1[[#This Row],[Delta Ct Mecp2]]</f>
        <v>9.0697670561116355E-17</v>
      </c>
      <c r="V16">
        <f>Tableau1[[#This Row],[RQ Mecp2]]/Tableau1[[#This Row],[RQ geomean ctrl]]</f>
        <v>2.7559308964558672E-3</v>
      </c>
      <c r="W16">
        <v>34.244</v>
      </c>
      <c r="X16">
        <f>AG41-Tableau1[[#This Row],[Ct DNMT3aa]]</f>
        <v>-34.244</v>
      </c>
      <c r="Y16">
        <f>2.71828182845904^Tableau1[[#This Row],[Delta Ct DNMT3aa1]]</f>
        <v>1.3428260623721113E-15</v>
      </c>
      <c r="Z16">
        <f>Tableau1[[#This Row],[RQ DNMT3aa2]]/Tableau1[[#This Row],[RQ geomean ctrl]]</f>
        <v>4.0802986570242124E-2</v>
      </c>
      <c r="AB16" s="4">
        <v>20.907</v>
      </c>
      <c r="AC16" s="4">
        <v>17.695</v>
      </c>
      <c r="AD16" s="4">
        <v>25.52</v>
      </c>
      <c r="AE16" s="4">
        <v>24.71</v>
      </c>
      <c r="AF16" s="4">
        <v>21.437000000000001</v>
      </c>
      <c r="AG16" s="4">
        <v>23.212</v>
      </c>
    </row>
    <row r="17" spans="1:33">
      <c r="A17" t="s">
        <v>10</v>
      </c>
      <c r="B17" t="s">
        <v>49</v>
      </c>
      <c r="C17">
        <v>16</v>
      </c>
      <c r="D17">
        <f>GEOMEAN(Tableau1[[#This Row],[RQ eef1-a]],Tableau1[[#This Row],[RQ b-actine]])</f>
        <v>1.3162224281161124E-9</v>
      </c>
      <c r="E17">
        <v>22.077999999999999</v>
      </c>
      <c r="F17">
        <f>AB42-Tableau1[[#This Row],[Ct eef1a]]</f>
        <v>-22.077999999999999</v>
      </c>
      <c r="G17">
        <f>2.71828182845904^Tableau1[[#This Row],[delta Ct eef1a]]</f>
        <v>2.5801587548821165E-10</v>
      </c>
      <c r="H17">
        <v>18.818999999999999</v>
      </c>
      <c r="I17">
        <f>AC42-Tableau1[[#This Row],[Ct b-actine]]</f>
        <v>-18.818999999999999</v>
      </c>
      <c r="J17">
        <f>2.71828182845904^Tableau1[[#This Row],[delta Ct b-actine]]</f>
        <v>6.7144762972347702E-9</v>
      </c>
      <c r="K17">
        <v>24.504000000000001</v>
      </c>
      <c r="L17">
        <f>AD42-Tableau1[[#This Row],[Ct sep15-1]]</f>
        <v>-24.504000000000001</v>
      </c>
      <c r="M17">
        <f>2.71828182845904^Tableau1[[#This Row],[delta Ct sep15-1]]</f>
        <v>2.280594199742404E-11</v>
      </c>
      <c r="N17">
        <f>Tableau1[[#This Row],[RQ sep 15-1]]/Tableau1[[#This Row],[RQ geomean ctrl]]</f>
        <v>1.7326814609948421E-2</v>
      </c>
      <c r="O17">
        <v>26.821999999999999</v>
      </c>
      <c r="P17">
        <f>AE42-Tableau1[[#This Row],[Ct Nipbl]]</f>
        <v>-26.821999999999999</v>
      </c>
      <c r="Q17">
        <f>2.71828182845904^Tableau1[[#This Row],[Delta Ct Nipbl]]</f>
        <v>2.2457086219914885E-12</v>
      </c>
      <c r="R17">
        <f>Tableau1[[#This Row],[RQ Nipbl]]/Tableau1[[#This Row],[RQ geomean ctrl]]</f>
        <v>1.7061771430272119E-3</v>
      </c>
      <c r="S17">
        <v>23.832000000000001</v>
      </c>
      <c r="T17">
        <f>AF42-Tableau1[[#This Row],[Ct Mecp2]]</f>
        <v>-23.832000000000001</v>
      </c>
      <c r="U17">
        <f>2.71828182845904^Tableau1[[#This Row],[Delta Ct Mecp2]]</f>
        <v>4.4657448625491863E-11</v>
      </c>
      <c r="V17">
        <f>Tableau1[[#This Row],[RQ Mecp2]]/Tableau1[[#This Row],[RQ geomean ctrl]]</f>
        <v>3.3928496940603979E-2</v>
      </c>
      <c r="W17">
        <v>25.823</v>
      </c>
      <c r="X17">
        <f>AG42-Tableau1[[#This Row],[Ct DNMT3aa]]</f>
        <v>-25.823</v>
      </c>
      <c r="Y17">
        <f>2.71828182845904^Tableau1[[#This Row],[Delta Ct DNMT3aa1]]</f>
        <v>6.0983675214513982E-12</v>
      </c>
      <c r="Z17">
        <f>Tableau1[[#This Row],[RQ DNMT3aa2]]/Tableau1[[#This Row],[RQ geomean ctrl]]</f>
        <v>4.6332347718613881E-3</v>
      </c>
      <c r="AB17" s="3">
        <v>23.48</v>
      </c>
      <c r="AC17" s="3">
        <v>19.506</v>
      </c>
      <c r="AD17" s="3">
        <v>25.141999999999999</v>
      </c>
      <c r="AE17" s="3">
        <v>27.436</v>
      </c>
      <c r="AF17" s="3">
        <v>23.579000000000001</v>
      </c>
      <c r="AG17" s="3">
        <v>25.437000000000001</v>
      </c>
    </row>
    <row r="18" spans="1:33">
      <c r="A18" t="s">
        <v>8</v>
      </c>
      <c r="B18" t="s">
        <v>47</v>
      </c>
      <c r="C18">
        <v>17</v>
      </c>
      <c r="D18">
        <f>GEOMEAN(Tableau1[[#This Row],[RQ eef1-a]],Tableau1[[#This Row],[RQ b-actine]])</f>
        <v>4.2582187112687326E-10</v>
      </c>
      <c r="E18">
        <v>22.855</v>
      </c>
      <c r="F18">
        <f>AB43-Tableau1[[#This Row],[Ct eef1a]]</f>
        <v>-22.855</v>
      </c>
      <c r="G18">
        <f>2.71828182845904^Tableau1[[#This Row],[delta Ct eef1a]]</f>
        <v>1.1863138919575317E-10</v>
      </c>
      <c r="H18">
        <v>20.298999999999999</v>
      </c>
      <c r="I18">
        <f>AC43-Tableau1[[#This Row],[Ct b-actine]]</f>
        <v>-20.298999999999999</v>
      </c>
      <c r="J18">
        <f>2.71828182845904^Tableau1[[#This Row],[delta Ct b-actine]]</f>
        <v>1.5284678630104299E-9</v>
      </c>
      <c r="K18">
        <v>25.030999999999999</v>
      </c>
      <c r="L18">
        <f>AD43-Tableau1[[#This Row],[Ct sep15-1]]</f>
        <v>-25.030999999999999</v>
      </c>
      <c r="M18">
        <f>2.71828182845904^Tableau1[[#This Row],[delta Ct sep15-1]]</f>
        <v>1.3464022337334309E-11</v>
      </c>
      <c r="N18">
        <f>Tableau1[[#This Row],[RQ sep 15-1]]/Tableau1[[#This Row],[RQ geomean ctrl]]</f>
        <v>3.1618907459365131E-2</v>
      </c>
      <c r="O18">
        <v>27.582999999999998</v>
      </c>
      <c r="P18">
        <f>AE43-Tableau1[[#This Row],[Ct Nipbl]]</f>
        <v>-27.582999999999998</v>
      </c>
      <c r="Q18">
        <f>2.71828182845904^Tableau1[[#This Row],[Delta Ct Nipbl]]</f>
        <v>1.0491928097710258E-12</v>
      </c>
      <c r="R18">
        <f>Tableau1[[#This Row],[RQ Nipbl]]/Tableau1[[#This Row],[RQ geomean ctrl]]</f>
        <v>2.4639241920441889E-3</v>
      </c>
      <c r="S18">
        <v>25.699000000000002</v>
      </c>
      <c r="T18">
        <f>AF43-Tableau1[[#This Row],[Ct Mecp2]]</f>
        <v>-25.699000000000002</v>
      </c>
      <c r="U18">
        <f>2.71828182845904^Tableau1[[#This Row],[Delta Ct Mecp2]]</f>
        <v>6.9034488214688772E-12</v>
      </c>
      <c r="V18">
        <f>Tableau1[[#This Row],[RQ Mecp2]]/Tableau1[[#This Row],[RQ geomean ctrl]]</f>
        <v>1.6212057880446447E-2</v>
      </c>
      <c r="W18">
        <v>27.315999999999999</v>
      </c>
      <c r="X18">
        <f>AG43-Tableau1[[#This Row],[Ct DNMT3aa]]</f>
        <v>-27.315999999999999</v>
      </c>
      <c r="Y18">
        <f>2.71828182845904^Tableau1[[#This Row],[Delta Ct DNMT3aa1]]</f>
        <v>1.3702882455602632E-12</v>
      </c>
      <c r="Z18">
        <f>Tableau1[[#This Row],[RQ DNMT3aa2]]/Tableau1[[#This Row],[RQ geomean ctrl]]</f>
        <v>3.2179846515022876E-3</v>
      </c>
      <c r="AB18" s="4">
        <v>33.731000000000002</v>
      </c>
      <c r="AC18" s="4">
        <v>26.635000000000002</v>
      </c>
      <c r="AD18" s="4">
        <v>31.826000000000001</v>
      </c>
      <c r="AE18" s="4">
        <v>31.402999999999999</v>
      </c>
      <c r="AF18" s="4">
        <v>37.244999999999997</v>
      </c>
      <c r="AG18" s="4">
        <v>31.5</v>
      </c>
    </row>
    <row r="19" spans="1:33">
      <c r="A19" t="s">
        <v>29</v>
      </c>
      <c r="B19" t="s">
        <v>48</v>
      </c>
      <c r="C19">
        <v>18</v>
      </c>
      <c r="D19">
        <f>GEOMEAN(Tableau1[[#This Row],[RQ eef1-a]],Tableau1[[#This Row],[RQ b-actine]])</f>
        <v>3.1910529156569889E-10</v>
      </c>
      <c r="E19">
        <v>24.021000000000001</v>
      </c>
      <c r="F19">
        <f>AB44-Tableau1[[#This Row],[Ct eef1a]]</f>
        <v>-24.021000000000001</v>
      </c>
      <c r="G19">
        <f>2.71828182845904^Tableau1[[#This Row],[delta Ct eef1a]]</f>
        <v>3.6966833395595441E-11</v>
      </c>
      <c r="H19">
        <v>19.71</v>
      </c>
      <c r="I19">
        <f>AC44-Tableau1[[#This Row],[Ct b-actine]]</f>
        <v>-19.71</v>
      </c>
      <c r="J19">
        <f>2.71828182845904^Tableau1[[#This Row],[delta Ct b-actine]]</f>
        <v>2.7545823580702596E-9</v>
      </c>
      <c r="K19">
        <v>36.649000000000001</v>
      </c>
      <c r="L19">
        <f>AD44-Tableau1[[#This Row],[Ct sep15-1]]</f>
        <v>-36.649000000000001</v>
      </c>
      <c r="M19">
        <f>2.71828182845904^Tableau1[[#This Row],[delta Ct sep15-1]]</f>
        <v>1.2121086003775446E-16</v>
      </c>
      <c r="N19">
        <f>Tableau1[[#This Row],[RQ sep 15-1]]/Tableau1[[#This Row],[RQ geomean ctrl]]</f>
        <v>3.7984597323043453E-7</v>
      </c>
      <c r="O19">
        <v>26.948</v>
      </c>
      <c r="P19">
        <f>AE44-Tableau1[[#This Row],[Ct Nipbl]]</f>
        <v>-26.948</v>
      </c>
      <c r="Q19">
        <f>2.71828182845904^Tableau1[[#This Row],[Delta Ct Nipbl]]</f>
        <v>1.9798500626972203E-12</v>
      </c>
      <c r="R19">
        <f>Tableau1[[#This Row],[RQ Nipbl]]/Tableau1[[#This Row],[RQ geomean ctrl]]</f>
        <v>6.2043786644308888E-3</v>
      </c>
      <c r="S19">
        <v>26.814</v>
      </c>
      <c r="T19">
        <f>AF44-Tableau1[[#This Row],[Ct Mecp2]]</f>
        <v>-26.814</v>
      </c>
      <c r="U19">
        <f>2.71828182845904^Tableau1[[#This Row],[Delta Ct Mecp2]]</f>
        <v>2.2637463456610066E-12</v>
      </c>
      <c r="V19">
        <f>Tableau1[[#This Row],[RQ Mecp2]]/Tableau1[[#This Row],[RQ geomean ctrl]]</f>
        <v>7.0940420152667254E-3</v>
      </c>
      <c r="W19">
        <v>25.722999999999999</v>
      </c>
      <c r="X19">
        <f>AG44-Tableau1[[#This Row],[Ct DNMT3aa]]</f>
        <v>-25.722999999999999</v>
      </c>
      <c r="Y19">
        <f>2.71828182845904^Tableau1[[#This Row],[Delta Ct DNMT3aa1]]</f>
        <v>6.7397384324451627E-12</v>
      </c>
      <c r="Z19">
        <f>Tableau1[[#This Row],[RQ DNMT3aa2]]/Tableau1[[#This Row],[RQ geomean ctrl]]</f>
        <v>2.1120735414246659E-2</v>
      </c>
      <c r="AB19" s="3">
        <v>22.603999999999999</v>
      </c>
      <c r="AC19" s="3">
        <v>19.315999999999999</v>
      </c>
      <c r="AD19" s="3">
        <v>24.832999999999998</v>
      </c>
      <c r="AE19" s="3">
        <v>27.068000000000001</v>
      </c>
      <c r="AF19" s="3">
        <v>24.07</v>
      </c>
      <c r="AG19" s="3">
        <v>25.751000000000001</v>
      </c>
    </row>
    <row r="20" spans="1:33">
      <c r="A20" t="s">
        <v>35</v>
      </c>
      <c r="B20" t="s">
        <v>49</v>
      </c>
      <c r="C20">
        <v>19</v>
      </c>
      <c r="D20">
        <f>GEOMEAN(Tableau1[[#This Row],[RQ eef1-a]],Tableau1[[#This Row],[RQ b-actine]])</f>
        <v>4.1396291599036311E-13</v>
      </c>
      <c r="E20">
        <v>31.829000000000001</v>
      </c>
      <c r="F20">
        <f>AB45-Tableau1[[#This Row],[Ct eef1a]]</f>
        <v>-31.829000000000001</v>
      </c>
      <c r="G20">
        <f>2.71828182845904^Tableau1[[#This Row],[delta Ct eef1a]]</f>
        <v>1.5025915268080605E-14</v>
      </c>
      <c r="H20">
        <v>25.196999999999999</v>
      </c>
      <c r="I20">
        <f>AC45-Tableau1[[#This Row],[Ct b-actine]]</f>
        <v>-25.196999999999999</v>
      </c>
      <c r="J20">
        <f>2.71828182845904^Tableau1[[#This Row],[delta Ct b-actine]]</f>
        <v>1.1404649417880984E-11</v>
      </c>
      <c r="K20">
        <v>31.385999999999999</v>
      </c>
      <c r="L20">
        <f>AD45-Tableau1[[#This Row],[Ct sep15-1]]</f>
        <v>-31.385999999999999</v>
      </c>
      <c r="M20">
        <f>2.71828182845904^Tableau1[[#This Row],[delta Ct sep15-1]]</f>
        <v>2.3400944736672506E-14</v>
      </c>
      <c r="N20">
        <f>Tableau1[[#This Row],[RQ sep 15-1]]/Tableau1[[#This Row],[RQ geomean ctrl]]</f>
        <v>5.6529084690323493E-2</v>
      </c>
      <c r="O20">
        <v>33.176000000000002</v>
      </c>
      <c r="P20">
        <f>AE45-Tableau1[[#This Row],[Ct Nipbl]]</f>
        <v>-33.176000000000002</v>
      </c>
      <c r="Q20">
        <f>2.71828182845904^Tableau1[[#This Row],[Delta Ct Nipbl]]</f>
        <v>3.9070257036038881E-15</v>
      </c>
      <c r="R20">
        <f>Tableau1[[#This Row],[RQ Nipbl]]/Tableau1[[#This Row],[RQ geomean ctrl]]</f>
        <v>9.4381055710189322E-3</v>
      </c>
      <c r="S20">
        <v>34.32</v>
      </c>
      <c r="T20">
        <f>AF45-Tableau1[[#This Row],[Ct Mecp2]]</f>
        <v>-34.32</v>
      </c>
      <c r="U20">
        <f>2.71828182845904^Tableau1[[#This Row],[Delta Ct Mecp2]]</f>
        <v>1.2445529571967918E-15</v>
      </c>
      <c r="V20">
        <f>Tableau1[[#This Row],[RQ Mecp2]]/Tableau1[[#This Row],[RQ geomean ctrl]]</f>
        <v>3.0064358644767216E-3</v>
      </c>
      <c r="W20">
        <v>30.606999999999999</v>
      </c>
      <c r="X20">
        <f>AG45-Tableau1[[#This Row],[Ct DNMT3aa]]</f>
        <v>-30.606999999999999</v>
      </c>
      <c r="Y20">
        <f>2.71828182845904^Tableau1[[#This Row],[Delta Ct DNMT3aa1]]</f>
        <v>5.0997488933327491E-14</v>
      </c>
      <c r="Z20">
        <f>Tableau1[[#This Row],[RQ DNMT3aa2]]/Tableau1[[#This Row],[RQ geomean ctrl]]</f>
        <v>0.12319337545326087</v>
      </c>
      <c r="AB20" s="4">
        <v>33.421999999999997</v>
      </c>
      <c r="AC20" s="4">
        <v>32.506</v>
      </c>
      <c r="AD20" s="4">
        <v>36.649000000000001</v>
      </c>
      <c r="AE20" s="4"/>
      <c r="AF20" s="4">
        <v>35.695</v>
      </c>
      <c r="AG20" s="4">
        <v>34.561999999999998</v>
      </c>
    </row>
    <row r="21" spans="1:33">
      <c r="A21" t="s">
        <v>18</v>
      </c>
      <c r="B21" t="s">
        <v>47</v>
      </c>
      <c r="C21">
        <v>20</v>
      </c>
      <c r="D21" t="e">
        <f>GEOMEAN(Tableau1[[#This Row],[RQ eef1-a]],Tableau1[[#This Row],[RQ b-actine]])</f>
        <v>#REF!</v>
      </c>
      <c r="E21">
        <v>35.24</v>
      </c>
      <c r="F21">
        <f>AB46-Tableau1[[#This Row],[Ct eef1a]]</f>
        <v>-35.24</v>
      </c>
      <c r="G21">
        <f>2.71828182845904^Tableau1[[#This Row],[delta Ct eef1a]]</f>
        <v>4.9597805108096109E-16</v>
      </c>
      <c r="H21">
        <v>34.386000000000003</v>
      </c>
      <c r="I21" t="e">
        <f>AC46-Tableau1[[#This Row],[Ct b-actine]]</f>
        <v>#REF!</v>
      </c>
      <c r="J21" t="e">
        <f>2.71828182845904^Tableau1[[#This Row],[delta Ct b-actine]]</f>
        <v>#REF!</v>
      </c>
      <c r="K21">
        <v>34.345999999999997</v>
      </c>
      <c r="L21">
        <f>AD46-Tableau1[[#This Row],[Ct sep15-1]]</f>
        <v>-34.345999999999997</v>
      </c>
      <c r="M21">
        <f>2.71828182845904^Tableau1[[#This Row],[delta Ct sep15-1]]</f>
        <v>1.2126116170731747E-15</v>
      </c>
      <c r="N21" t="e">
        <f>Tableau1[[#This Row],[RQ sep 15-1]]/Tableau1[[#This Row],[RQ geomean ctrl]]</f>
        <v>#REF!</v>
      </c>
      <c r="O21">
        <v>34.326000000000001</v>
      </c>
      <c r="P21">
        <f>AE46-Tableau1[[#This Row],[Ct Nipbl]]</f>
        <v>-34.326000000000001</v>
      </c>
      <c r="Q21">
        <f>2.71828182845904^Tableau1[[#This Row],[Delta Ct Nipbl]]</f>
        <v>1.2371079966700592E-15</v>
      </c>
      <c r="R21" t="e">
        <f>Tableau1[[#This Row],[RQ Nipbl]]/Tableau1[[#This Row],[RQ geomean ctrl]]</f>
        <v>#REF!</v>
      </c>
      <c r="S21">
        <v>36.859000000000002</v>
      </c>
      <c r="T21">
        <f>AF46-Tableau1[[#This Row],[Ct Mecp2]]</f>
        <v>-36.859000000000002</v>
      </c>
      <c r="U21">
        <f>2.71828182845904^Tableau1[[#This Row],[Delta Ct Mecp2]]</f>
        <v>9.8251613587100974E-17</v>
      </c>
      <c r="V21" t="e">
        <f>Tableau1[[#This Row],[RQ Mecp2]]/Tableau1[[#This Row],[RQ geomean ctrl]]</f>
        <v>#REF!</v>
      </c>
      <c r="W21">
        <v>34.728999999999999</v>
      </c>
      <c r="X21">
        <f>AG46-Tableau1[[#This Row],[Ct DNMT3aa]]</f>
        <v>-34.728999999999999</v>
      </c>
      <c r="Y21">
        <f>2.71828182845904^Tableau1[[#This Row],[Delta Ct DNMT3aa1]]</f>
        <v>8.2677424234453242E-16</v>
      </c>
      <c r="Z21" t="e">
        <f>Tableau1[[#This Row],[RQ DNMT3aa2]]/Tableau1[[#This Row],[RQ geomean ctrl]]</f>
        <v>#REF!</v>
      </c>
      <c r="AB21" s="3">
        <v>29.329000000000001</v>
      </c>
      <c r="AC21" s="3">
        <v>23.452999999999999</v>
      </c>
      <c r="AD21" s="3">
        <v>29.757000000000001</v>
      </c>
      <c r="AE21" s="3">
        <v>25.11</v>
      </c>
      <c r="AF21" s="3">
        <v>34.375</v>
      </c>
      <c r="AG21" s="3">
        <v>30.334</v>
      </c>
    </row>
    <row r="22" spans="1:33">
      <c r="A22" t="s">
        <v>21</v>
      </c>
      <c r="B22" t="s">
        <v>47</v>
      </c>
      <c r="C22">
        <v>21</v>
      </c>
      <c r="D22">
        <f>GEOMEAN(Tableau1[[#This Row],[RQ eef1-a]],Tableau1[[#This Row],[RQ b-actine]])</f>
        <v>3.0764177039505746E-9</v>
      </c>
      <c r="E22">
        <v>20.908999999999999</v>
      </c>
      <c r="F22">
        <f>AB47-Tableau1[[#This Row],[Ct eef1a]]</f>
        <v>-20.908999999999999</v>
      </c>
      <c r="G22">
        <f>2.71828182845904^Tableau1[[#This Row],[delta Ct eef1a]]</f>
        <v>8.304943417191612E-10</v>
      </c>
      <c r="H22">
        <v>18.29</v>
      </c>
      <c r="I22">
        <f>AC47-Tableau1[[#This Row],[Ct b-actine]]</f>
        <v>-18.29</v>
      </c>
      <c r="J22">
        <f>2.71828182845904^Tableau1[[#This Row],[delta Ct b-actine]]</f>
        <v>1.1396038977928372E-8</v>
      </c>
      <c r="K22">
        <v>23.212</v>
      </c>
      <c r="L22">
        <f>AD47-Tableau1[[#This Row],[Ct sep15-1]]</f>
        <v>-23.212</v>
      </c>
      <c r="M22">
        <f>2.71828182845904^Tableau1[[#This Row],[delta Ct sep15-1]]</f>
        <v>8.3014983527238997E-11</v>
      </c>
      <c r="N22">
        <f>Tableau1[[#This Row],[RQ sep 15-1]]/Tableau1[[#This Row],[RQ geomean ctrl]]</f>
        <v>2.6984301715802603E-2</v>
      </c>
      <c r="O22">
        <v>25.718</v>
      </c>
      <c r="P22">
        <f>AE47-Tableau1[[#This Row],[Ct Nipbl]]</f>
        <v>-25.718</v>
      </c>
      <c r="Q22">
        <f>2.71828182845904^Tableau1[[#This Row],[Delta Ct Nipbl]]</f>
        <v>6.7735215119246955E-12</v>
      </c>
      <c r="R22">
        <f>Tableau1[[#This Row],[RQ Nipbl]]/Tableau1[[#This Row],[RQ geomean ctrl]]</f>
        <v>2.2017561214871745E-3</v>
      </c>
      <c r="S22">
        <v>21.888999999999999</v>
      </c>
      <c r="T22">
        <f>AF47-Tableau1[[#This Row],[Ct Mecp2]]</f>
        <v>-21.888999999999999</v>
      </c>
      <c r="U22">
        <f>2.71828182845904^Tableau1[[#This Row],[Delta Ct Mecp2]]</f>
        <v>3.1169374398048906E-10</v>
      </c>
      <c r="V22">
        <f>Tableau1[[#This Row],[RQ Mecp2]]/Tableau1[[#This Row],[RQ geomean ctrl]]</f>
        <v>0.10131710774522858</v>
      </c>
      <c r="W22">
        <v>23.946999999999999</v>
      </c>
      <c r="X22">
        <f>AG47-Tableau1[[#This Row],[Ct DNMT3aa]]</f>
        <v>-23.946999999999999</v>
      </c>
      <c r="Y22">
        <f>2.71828182845904^Tableau1[[#This Row],[Delta Ct DNMT3aa1]]</f>
        <v>3.9806137778022176E-11</v>
      </c>
      <c r="Z22">
        <f>Tableau1[[#This Row],[RQ DNMT3aa2]]/Tableau1[[#This Row],[RQ geomean ctrl]]</f>
        <v>1.2939119979353004E-2</v>
      </c>
      <c r="AB22" s="4">
        <v>35.854999999999997</v>
      </c>
      <c r="AC22" s="4">
        <v>32.36</v>
      </c>
      <c r="AD22" s="4"/>
      <c r="AE22" s="4"/>
      <c r="AF22" s="4">
        <v>36.363999999999997</v>
      </c>
      <c r="AG22" s="4">
        <v>35.847999999999999</v>
      </c>
    </row>
    <row r="23" spans="1:33">
      <c r="A23" t="s">
        <v>12</v>
      </c>
      <c r="B23" t="s">
        <v>48</v>
      </c>
      <c r="C23">
        <v>22</v>
      </c>
      <c r="D23">
        <f>GEOMEAN(Tableau1[[#This Row],[RQ eef1-a]],Tableau1[[#This Row],[RQ b-actine]])</f>
        <v>4.1465051086459152E-9</v>
      </c>
      <c r="E23">
        <v>20.907</v>
      </c>
      <c r="F23">
        <f>AB48-Tableau1[[#This Row],[Ct eef1a]]</f>
        <v>-20.907</v>
      </c>
      <c r="G23">
        <f>2.71828182845904^Tableau1[[#This Row],[delta Ct eef1a]]</f>
        <v>8.3215699249916159E-10</v>
      </c>
      <c r="H23">
        <v>17.695</v>
      </c>
      <c r="I23">
        <f>AC48-Tableau1[[#This Row],[Ct b-actine]]</f>
        <v>-17.695</v>
      </c>
      <c r="J23">
        <f>2.71828182845904^Tableau1[[#This Row],[delta Ct b-actine]]</f>
        <v>2.0661371316956153E-8</v>
      </c>
      <c r="K23">
        <v>25.52</v>
      </c>
      <c r="L23">
        <f>AD48-Tableau1[[#This Row],[Ct sep15-1]]</f>
        <v>-25.52</v>
      </c>
      <c r="M23">
        <f>2.71828182845904^Tableau1[[#This Row],[delta Ct sep15-1]]</f>
        <v>8.2566679967781233E-12</v>
      </c>
      <c r="N23">
        <f>Tableau1[[#This Row],[RQ sep 15-1]]/Tableau1[[#This Row],[RQ geomean ctrl]]</f>
        <v>1.9912354574366906E-3</v>
      </c>
      <c r="O23">
        <v>24.71</v>
      </c>
      <c r="P23">
        <f>AE48-Tableau1[[#This Row],[Ct Nipbl]]</f>
        <v>-24.71</v>
      </c>
      <c r="Q23">
        <f>2.71828182845904^Tableau1[[#This Row],[Delta Ct Nipbl]]</f>
        <v>1.8560229933293472E-11</v>
      </c>
      <c r="R23">
        <f>Tableau1[[#This Row],[RQ Nipbl]]/Tableau1[[#This Row],[RQ geomean ctrl]]</f>
        <v>4.4761140881252916E-3</v>
      </c>
      <c r="S23">
        <v>21.437000000000001</v>
      </c>
      <c r="T23">
        <f>AF48-Tableau1[[#This Row],[Ct Mecp2]]</f>
        <v>-21.437000000000001</v>
      </c>
      <c r="U23">
        <f>2.71828182845904^Tableau1[[#This Row],[Delta Ct Mecp2]]</f>
        <v>4.8981174133759973E-10</v>
      </c>
      <c r="V23">
        <f>Tableau1[[#This Row],[RQ Mecp2]]/Tableau1[[#This Row],[RQ geomean ctrl]]</f>
        <v>0.11812640488885179</v>
      </c>
      <c r="W23">
        <v>23.212</v>
      </c>
      <c r="X23">
        <f>AG48-Tableau1[[#This Row],[Ct DNMT3aa]]</f>
        <v>-23.212</v>
      </c>
      <c r="Y23">
        <f>2.71828182845904^Tableau1[[#This Row],[Delta Ct DNMT3aa1]]</f>
        <v>8.3014983527238997E-11</v>
      </c>
      <c r="Z23">
        <f>Tableau1[[#This Row],[RQ DNMT3aa2]]/Tableau1[[#This Row],[RQ geomean ctrl]]</f>
        <v>2.0020470577533766E-2</v>
      </c>
      <c r="AB23" s="3">
        <v>22.960999999999999</v>
      </c>
      <c r="AC23" s="3">
        <v>19.565999999999999</v>
      </c>
      <c r="AD23" s="3">
        <v>25.738</v>
      </c>
      <c r="AE23" s="3">
        <v>27.619</v>
      </c>
      <c r="AF23" s="3">
        <v>24.823</v>
      </c>
      <c r="AG23" s="3">
        <v>27.358000000000001</v>
      </c>
    </row>
    <row r="24" spans="1:33">
      <c r="A24" t="s">
        <v>1</v>
      </c>
      <c r="B24" t="s">
        <v>48</v>
      </c>
      <c r="C24">
        <v>23</v>
      </c>
      <c r="D24">
        <f>GEOMEAN(Tableau1[[#This Row],[RQ eef1-a]],Tableau1[[#This Row],[RQ b-actine]])</f>
        <v>4.6313617065332469E-10</v>
      </c>
      <c r="E24">
        <v>23.48</v>
      </c>
      <c r="F24">
        <f>AB49-Tableau1[[#This Row],[Ct eef1a]]</f>
        <v>-23.48</v>
      </c>
      <c r="G24">
        <f>2.71828182845904^Tableau1[[#This Row],[delta Ct eef1a]]</f>
        <v>6.3498806848111148E-11</v>
      </c>
      <c r="H24">
        <v>19.506</v>
      </c>
      <c r="I24">
        <f>AC49-Tableau1[[#This Row],[Ct b-actine]]</f>
        <v>-19.506</v>
      </c>
      <c r="J24">
        <f>2.71828182845904^Tableau1[[#This Row],[delta Ct b-actine]]</f>
        <v>3.3779392592446158E-9</v>
      </c>
      <c r="K24">
        <v>25.141999999999999</v>
      </c>
      <c r="L24">
        <f>AD49-Tableau1[[#This Row],[Ct sep15-1]]</f>
        <v>-25.141999999999999</v>
      </c>
      <c r="M24">
        <f>2.71828182845904^Tableau1[[#This Row],[delta Ct sep15-1]]</f>
        <v>1.2049475306126486E-11</v>
      </c>
      <c r="N24">
        <f>Tableau1[[#This Row],[RQ sep 15-1]]/Tableau1[[#This Row],[RQ geomean ctrl]]</f>
        <v>2.6017132907431632E-2</v>
      </c>
      <c r="O24">
        <v>27.436</v>
      </c>
      <c r="P24">
        <f>AE49-Tableau1[[#This Row],[Ct Nipbl]]</f>
        <v>-27.436</v>
      </c>
      <c r="Q24">
        <f>2.71828182845904^Tableau1[[#This Row],[Delta Ct Nipbl]]</f>
        <v>1.215336649180695E-12</v>
      </c>
      <c r="R24">
        <f>Tableau1[[#This Row],[RQ Nipbl]]/Tableau1[[#This Row],[RQ geomean ctrl]]</f>
        <v>2.6241453943583719E-3</v>
      </c>
      <c r="S24">
        <v>23.579000000000001</v>
      </c>
      <c r="T24">
        <f>AF49-Tableau1[[#This Row],[Ct Mecp2]]</f>
        <v>-23.579000000000001</v>
      </c>
      <c r="U24">
        <f>2.71828182845904^Tableau1[[#This Row],[Delta Ct Mecp2]]</f>
        <v>5.7513581270872637E-11</v>
      </c>
      <c r="V24">
        <f>Tableau1[[#This Row],[RQ Mecp2]]/Tableau1[[#This Row],[RQ geomean ctrl]]</f>
        <v>0.12418287517846188</v>
      </c>
      <c r="W24">
        <v>25.437000000000001</v>
      </c>
      <c r="X24">
        <f>AG49-Tableau1[[#This Row],[Ct DNMT3aa]]</f>
        <v>-25.437000000000001</v>
      </c>
      <c r="Y24">
        <f>2.71828182845904^Tableau1[[#This Row],[Delta Ct DNMT3aa1]]</f>
        <v>8.9712149778016447E-12</v>
      </c>
      <c r="Z24">
        <f>Tableau1[[#This Row],[RQ DNMT3aa2]]/Tableau1[[#This Row],[RQ geomean ctrl]]</f>
        <v>1.9370577264881662E-2</v>
      </c>
      <c r="AB24" s="4">
        <v>22.605</v>
      </c>
      <c r="AC24" s="4">
        <v>19.077999999999999</v>
      </c>
      <c r="AD24" s="4">
        <v>24.681999999999999</v>
      </c>
      <c r="AE24" s="4">
        <v>26.870999999999999</v>
      </c>
      <c r="AF24" s="4">
        <v>24.181000000000001</v>
      </c>
      <c r="AG24" s="4">
        <v>25.44</v>
      </c>
    </row>
    <row r="25" spans="1:33">
      <c r="A25" t="s">
        <v>32</v>
      </c>
      <c r="B25" t="s">
        <v>49</v>
      </c>
      <c r="C25">
        <v>24</v>
      </c>
      <c r="D25">
        <f>GEOMEAN(Tableau1[[#This Row],[RQ eef1-a]],Tableau1[[#This Row],[RQ b-actine]])</f>
        <v>9.0462556334842358E-10</v>
      </c>
      <c r="E25">
        <v>22.637</v>
      </c>
      <c r="F25">
        <f>AB50-Tableau1[[#This Row],[Ct eef1a]]</f>
        <v>-22.637</v>
      </c>
      <c r="G25">
        <f>2.71828182845904^Tableau1[[#This Row],[delta Ct eef1a]]</f>
        <v>1.4752846141752235E-10</v>
      </c>
      <c r="H25">
        <v>19.010000000000002</v>
      </c>
      <c r="I25">
        <f>AC50-Tableau1[[#This Row],[Ct b-actine]]</f>
        <v>-19.010000000000002</v>
      </c>
      <c r="J25">
        <f>2.71828182845904^Tableau1[[#This Row],[delta Ct b-actine]]</f>
        <v>5.5470476815143913E-9</v>
      </c>
      <c r="K25">
        <v>24.611999999999998</v>
      </c>
      <c r="L25">
        <f>AD50-Tableau1[[#This Row],[Ct sep15-1]]</f>
        <v>-24.611999999999998</v>
      </c>
      <c r="M25">
        <f>2.71828182845904^Tableau1[[#This Row],[delta Ct sep15-1]]</f>
        <v>2.0471242899479715E-11</v>
      </c>
      <c r="N25">
        <f>Tableau1[[#This Row],[RQ sep 15-1]]/Tableau1[[#This Row],[RQ geomean ctrl]]</f>
        <v>2.2629520686665645E-2</v>
      </c>
      <c r="O25">
        <v>26.443999999999999</v>
      </c>
      <c r="P25">
        <f>AE50-Tableau1[[#This Row],[Ct Nipbl]]</f>
        <v>-26.443999999999999</v>
      </c>
      <c r="Q25">
        <f>2.71828182845904^Tableau1[[#This Row],[Delta Ct Nipbl]]</f>
        <v>3.277303943431049E-12</v>
      </c>
      <c r="R25">
        <f>Tableau1[[#This Row],[RQ Nipbl]]/Tableau1[[#This Row],[RQ geomean ctrl]]</f>
        <v>3.6228292414159534E-3</v>
      </c>
      <c r="S25">
        <v>23.423999999999999</v>
      </c>
      <c r="T25">
        <f>AF50-Tableau1[[#This Row],[Ct Mecp2]]</f>
        <v>-23.423999999999999</v>
      </c>
      <c r="U25">
        <f>2.71828182845904^Tableau1[[#This Row],[Delta Ct Mecp2]]</f>
        <v>6.7156191042600883E-11</v>
      </c>
      <c r="V25">
        <f>Tableau1[[#This Row],[RQ Mecp2]]/Tableau1[[#This Row],[RQ geomean ctrl]]</f>
        <v>7.4236450707877197E-2</v>
      </c>
      <c r="W25">
        <v>25.495000000000001</v>
      </c>
      <c r="X25">
        <f>AG50-Tableau1[[#This Row],[Ct DNMT3aa]]</f>
        <v>-25.495000000000001</v>
      </c>
      <c r="Y25">
        <f>2.71828182845904^Tableau1[[#This Row],[Delta Ct DNMT3aa1]]</f>
        <v>8.4656865422467429E-12</v>
      </c>
      <c r="Z25">
        <f>Tableau1[[#This Row],[RQ DNMT3aa2]]/Tableau1[[#This Row],[RQ geomean ctrl]]</f>
        <v>9.3582216612489409E-3</v>
      </c>
      <c r="AB25" s="3">
        <v>20.545999999999999</v>
      </c>
      <c r="AC25" s="3">
        <v>17.821000000000002</v>
      </c>
      <c r="AD25" s="3">
        <v>23.238</v>
      </c>
      <c r="AE25" s="3">
        <v>25.192</v>
      </c>
      <c r="AF25" s="3">
        <v>21.693000000000001</v>
      </c>
      <c r="AG25" s="3">
        <v>23.187999999999999</v>
      </c>
    </row>
    <row r="26" spans="1:33">
      <c r="A26" t="s">
        <v>33</v>
      </c>
      <c r="B26" t="s">
        <v>48</v>
      </c>
      <c r="C26">
        <v>25</v>
      </c>
      <c r="D26">
        <f>GEOMEAN(Tableau1[[#This Row],[RQ eef1-a]],Tableau1[[#This Row],[RQ b-actine]])</f>
        <v>7.7927304218445034E-14</v>
      </c>
      <c r="E26">
        <v>33.731000000000002</v>
      </c>
      <c r="F26">
        <f>AB51-Tableau1[[#This Row],[Ct eef1a]]</f>
        <v>-33.731000000000002</v>
      </c>
      <c r="G26">
        <f>2.71828182845904^Tableau1[[#This Row],[delta Ct eef1a]]</f>
        <v>2.242915080220481E-15</v>
      </c>
      <c r="H26">
        <v>26.635000000000002</v>
      </c>
      <c r="I26">
        <f>AC51-Tableau1[[#This Row],[Ct b-actine]]</f>
        <v>-26.635000000000002</v>
      </c>
      <c r="J26">
        <f>2.71828182845904^Tableau1[[#This Row],[delta Ct b-actine]]</f>
        <v>2.7074875889447994E-12</v>
      </c>
      <c r="K26">
        <v>31.826000000000001</v>
      </c>
      <c r="L26">
        <f>AD51-Tableau1[[#This Row],[Ct sep15-1]]</f>
        <v>-31.826000000000001</v>
      </c>
      <c r="M26">
        <f>2.71828182845904^Tableau1[[#This Row],[delta Ct sep15-1]]</f>
        <v>1.5071060698170916E-14</v>
      </c>
      <c r="N26">
        <f>Tableau1[[#This Row],[RQ sep 15-1]]/Tableau1[[#This Row],[RQ geomean ctrl]]</f>
        <v>0.19339897420195457</v>
      </c>
      <c r="O26">
        <v>31.402999999999999</v>
      </c>
      <c r="P26">
        <f>AE51-Tableau1[[#This Row],[Ct Nipbl]]</f>
        <v>-31.402999999999999</v>
      </c>
      <c r="Q26">
        <f>2.71828182845904^Tableau1[[#This Row],[Delta Ct Nipbl]]</f>
        <v>2.3006491032350118E-14</v>
      </c>
      <c r="R26">
        <f>Tableau1[[#This Row],[RQ Nipbl]]/Tableau1[[#This Row],[RQ geomean ctrl]]</f>
        <v>0.29523016692401616</v>
      </c>
      <c r="S26">
        <v>37.244999999999997</v>
      </c>
      <c r="T26">
        <f>AF51-Tableau1[[#This Row],[Ct Mecp2]]</f>
        <v>-37.244999999999997</v>
      </c>
      <c r="U26">
        <f>2.71828182845904^Tableau1[[#This Row],[Delta Ct Mecp2]]</f>
        <v>6.6788551017043703E-17</v>
      </c>
      <c r="V26">
        <f>Tableau1[[#This Row],[RQ Mecp2]]/Tableau1[[#This Row],[RQ geomean ctrl]]</f>
        <v>8.5706225419812686E-4</v>
      </c>
      <c r="W26">
        <v>31.5</v>
      </c>
      <c r="X26">
        <f>AG51-Tableau1[[#This Row],[Ct DNMT3aa]]</f>
        <v>-31.5</v>
      </c>
      <c r="Y26">
        <f>2.71828182845904^Tableau1[[#This Row],[Delta Ct DNMT3aa1]]</f>
        <v>2.0879679116460595E-14</v>
      </c>
      <c r="Z26">
        <f>Tableau1[[#This Row],[RQ DNMT3aa2]]/Tableau1[[#This Row],[RQ geomean ctrl]]</f>
        <v>0.26793791118361915</v>
      </c>
      <c r="AB26" s="4">
        <v>35.570999999999998</v>
      </c>
      <c r="AC26" s="4">
        <v>32.712000000000003</v>
      </c>
      <c r="AD26" s="4">
        <v>29.001999999999999</v>
      </c>
      <c r="AE26" s="4"/>
      <c r="AF26" s="4">
        <v>35.578000000000003</v>
      </c>
      <c r="AG26" s="4">
        <v>36.645000000000003</v>
      </c>
    </row>
    <row r="27" spans="1:33">
      <c r="A27" t="s">
        <v>23</v>
      </c>
      <c r="B27" t="s">
        <v>47</v>
      </c>
      <c r="C27">
        <v>26</v>
      </c>
      <c r="D27">
        <f>GEOMEAN(Tableau1[[#This Row],[RQ eef1-a]],Tableau1[[#This Row],[RQ b-actine]])</f>
        <v>1.2665109508229476E-9</v>
      </c>
      <c r="E27">
        <v>22.113</v>
      </c>
      <c r="F27">
        <f>AB52-Tableau1[[#This Row],[Ct eef1a]]</f>
        <v>-22.113</v>
      </c>
      <c r="G27">
        <f>2.71828182845904^Tableau1[[#This Row],[delta Ct eef1a]]</f>
        <v>2.4914152685185504E-10</v>
      </c>
      <c r="H27">
        <v>18.861000000000001</v>
      </c>
      <c r="I27">
        <f>AC52-Tableau1[[#This Row],[Ct b-actine]]</f>
        <v>-18.861000000000001</v>
      </c>
      <c r="J27">
        <f>2.71828182845904^Tableau1[[#This Row],[delta Ct b-actine]]</f>
        <v>6.4383084137886419E-9</v>
      </c>
      <c r="K27">
        <v>24.382999999999999</v>
      </c>
      <c r="L27">
        <f>AD52-Tableau1[[#This Row],[Ct sep15-1]]</f>
        <v>-24.382999999999999</v>
      </c>
      <c r="M27">
        <f>2.71828182845904^Tableau1[[#This Row],[delta Ct sep15-1]]</f>
        <v>2.5739354288297496E-11</v>
      </c>
      <c r="N27">
        <f>Tableau1[[#This Row],[RQ sep 15-1]]/Tableau1[[#This Row],[RQ geomean ctrl]]</f>
        <v>2.0323041243009148E-2</v>
      </c>
      <c r="O27">
        <v>26.44</v>
      </c>
      <c r="P27">
        <f>AE52-Tableau1[[#This Row],[Ct Nipbl]]</f>
        <v>-26.44</v>
      </c>
      <c r="Q27">
        <f>2.71828182845904^Tableau1[[#This Row],[Delta Ct Nipbl]]</f>
        <v>3.2904394126292085E-12</v>
      </c>
      <c r="R27">
        <f>Tableau1[[#This Row],[RQ Nipbl]]/Tableau1[[#This Row],[RQ geomean ctrl]]</f>
        <v>2.5980347114181383E-3</v>
      </c>
      <c r="S27">
        <v>23.677</v>
      </c>
      <c r="T27">
        <f>AF52-Tableau1[[#This Row],[Ct Mecp2]]</f>
        <v>-23.677</v>
      </c>
      <c r="U27">
        <f>2.71828182845904^Tableau1[[#This Row],[Delta Ct Mecp2]]</f>
        <v>5.214462541019877E-11</v>
      </c>
      <c r="V27">
        <f>Tableau1[[#This Row],[RQ Mecp2]]/Tableau1[[#This Row],[RQ geomean ctrl]]</f>
        <v>4.1171870939068059E-2</v>
      </c>
      <c r="W27">
        <v>25.335000000000001</v>
      </c>
      <c r="X27">
        <f>AG52-Tableau1[[#This Row],[Ct DNMT3aa]]</f>
        <v>-25.335000000000001</v>
      </c>
      <c r="Y27">
        <f>2.71828182845904^Tableau1[[#This Row],[Delta Ct DNMT3aa1]]</f>
        <v>9.9345751877355881E-12</v>
      </c>
      <c r="Z27">
        <f>Tableau1[[#This Row],[RQ DNMT3aa2]]/Tableau1[[#This Row],[RQ geomean ctrl]]</f>
        <v>7.8440499715224307E-3</v>
      </c>
      <c r="AA27" t="s">
        <v>51</v>
      </c>
      <c r="AB27">
        <f t="shared" ref="AB27:AG27" si="0">AVERAGE(AB9:AB26)</f>
        <v>27.370166666666666</v>
      </c>
      <c r="AC27">
        <f t="shared" si="0"/>
        <v>23.774111111111107</v>
      </c>
      <c r="AD27">
        <f t="shared" si="0"/>
        <v>28.488937500000006</v>
      </c>
      <c r="AE27">
        <f t="shared" si="0"/>
        <v>27.614785714285713</v>
      </c>
      <c r="AF27">
        <f t="shared" si="0"/>
        <v>29.183111111111106</v>
      </c>
      <c r="AG27">
        <f t="shared" si="0"/>
        <v>28.729176470588232</v>
      </c>
    </row>
    <row r="28" spans="1:33">
      <c r="A28" t="s">
        <v>14</v>
      </c>
      <c r="B28" t="s">
        <v>48</v>
      </c>
      <c r="C28">
        <v>27</v>
      </c>
      <c r="D28">
        <f>GEOMEAN(Tableau1[[#This Row],[RQ eef1-a]],Tableau1[[#This Row],[RQ b-actine]])</f>
        <v>7.8920105893358747E-10</v>
      </c>
      <c r="E28">
        <v>22.603999999999999</v>
      </c>
      <c r="F28">
        <f>AB53-Tableau1[[#This Row],[Ct eef1a]]</f>
        <v>-22.603999999999999</v>
      </c>
      <c r="G28">
        <f>2.71828182845904^Tableau1[[#This Row],[delta Ct eef1a]]</f>
        <v>1.5247812085152056E-10</v>
      </c>
      <c r="H28">
        <v>19.315999999999999</v>
      </c>
      <c r="I28">
        <f>AC53-Tableau1[[#This Row],[Ct b-actine]]</f>
        <v>-19.315999999999999</v>
      </c>
      <c r="J28">
        <f>2.71828182845904^Tableau1[[#This Row],[delta Ct b-actine]]</f>
        <v>4.0847716901521913E-9</v>
      </c>
      <c r="K28">
        <v>24.832999999999998</v>
      </c>
      <c r="L28">
        <f>AD53-Tableau1[[#This Row],[Ct sep15-1]]</f>
        <v>-24.832999999999998</v>
      </c>
      <c r="M28">
        <f>2.71828182845904^Tableau1[[#This Row],[delta Ct sep15-1]]</f>
        <v>1.6412136898785105E-11</v>
      </c>
      <c r="N28">
        <f>Tableau1[[#This Row],[RQ sep 15-1]]/Tableau1[[#This Row],[RQ geomean ctrl]]</f>
        <v>2.0795888085809337E-2</v>
      </c>
      <c r="O28">
        <v>27.068000000000001</v>
      </c>
      <c r="P28">
        <f>AE53-Tableau1[[#This Row],[Ct Nipbl]]</f>
        <v>-27.068000000000001</v>
      </c>
      <c r="Q28">
        <f>2.71828182845904^Tableau1[[#This Row],[Delta Ct Nipbl]]</f>
        <v>1.7559694822419086E-12</v>
      </c>
      <c r="R28">
        <f>Tableau1[[#This Row],[RQ Nipbl]]/Tableau1[[#This Row],[RQ geomean ctrl]]</f>
        <v>2.2249963584877503E-3</v>
      </c>
      <c r="S28">
        <v>24.07</v>
      </c>
      <c r="T28">
        <f>AF53-Tableau1[[#This Row],[Ct Mecp2]]</f>
        <v>-24.07</v>
      </c>
      <c r="U28">
        <f>2.71828182845904^Tableau1[[#This Row],[Delta Ct Mecp2]]</f>
        <v>3.5199121183994503E-11</v>
      </c>
      <c r="V28">
        <f>Tableau1[[#This Row],[RQ Mecp2]]/Tableau1[[#This Row],[RQ geomean ctrl]]</f>
        <v>4.4600955340274785E-2</v>
      </c>
      <c r="W28">
        <v>25.751000000000001</v>
      </c>
      <c r="X28">
        <f>AG53-Tableau1[[#This Row],[Ct DNMT3aa]]</f>
        <v>-25.751000000000001</v>
      </c>
      <c r="Y28">
        <f>2.71828182845904^Tableau1[[#This Row],[Delta Ct DNMT3aa1]]</f>
        <v>6.5536432469929341E-12</v>
      </c>
      <c r="Z28">
        <f>Tableau1[[#This Row],[RQ DNMT3aa2]]/Tableau1[[#This Row],[RQ geomean ctrl]]</f>
        <v>8.3041490793848947E-3</v>
      </c>
    </row>
    <row r="29" spans="1:33">
      <c r="A29" t="s">
        <v>17</v>
      </c>
      <c r="B29" t="s">
        <v>48</v>
      </c>
      <c r="C29">
        <v>28</v>
      </c>
      <c r="D29">
        <f>GEOMEAN(Tableau1[[#This Row],[RQ eef1-a]],Tableau1[[#This Row],[RQ b-actine]])</f>
        <v>4.8296615604573139E-15</v>
      </c>
      <c r="E29">
        <v>33.421999999999997</v>
      </c>
      <c r="F29">
        <f>AB54-Tableau1[[#This Row],[Ct eef1a]]</f>
        <v>-33.421999999999997</v>
      </c>
      <c r="G29">
        <f>2.71828182845904^Tableau1[[#This Row],[delta Ct eef1a]]</f>
        <v>3.0549902310029952E-15</v>
      </c>
      <c r="H29">
        <v>32.506</v>
      </c>
      <c r="I29">
        <f>AC54-Tableau1[[#This Row],[Ct b-actine]]</f>
        <v>-32.506</v>
      </c>
      <c r="J29">
        <f>2.71828182845904^Tableau1[[#This Row],[delta Ct b-actine]]</f>
        <v>7.6352554426666214E-15</v>
      </c>
      <c r="K29">
        <v>36.649000000000001</v>
      </c>
      <c r="L29">
        <f>AD54-Tableau1[[#This Row],[Ct sep15-1]]</f>
        <v>-36.649000000000001</v>
      </c>
      <c r="M29">
        <f>2.71828182845904^Tableau1[[#This Row],[delta Ct sep15-1]]</f>
        <v>1.2121086003775446E-16</v>
      </c>
      <c r="N29">
        <f>Tableau1[[#This Row],[RQ sep 15-1]]/Tableau1[[#This Row],[RQ geomean ctrl]]</f>
        <v>2.5097174723414196E-2</v>
      </c>
      <c r="P29">
        <f>AE54-Tableau1[[#This Row],[Ct Nipbl]]</f>
        <v>0</v>
      </c>
      <c r="Q29">
        <f>2.71828182845904^Tableau1[[#This Row],[Delta Ct Nipbl]]</f>
        <v>1</v>
      </c>
      <c r="R29">
        <f>Tableau1[[#This Row],[RQ Nipbl]]/Tableau1[[#This Row],[RQ geomean ctrl]]</f>
        <v>207053845798940.69</v>
      </c>
      <c r="S29">
        <v>35.695</v>
      </c>
      <c r="T29">
        <f>AF54-Tableau1[[#This Row],[Ct Mecp2]]</f>
        <v>-35.695</v>
      </c>
      <c r="U29">
        <f>2.71828182845904^Tableau1[[#This Row],[Delta Ct Mecp2]]</f>
        <v>3.1467226665523881E-16</v>
      </c>
      <c r="V29">
        <f>Tableau1[[#This Row],[RQ Mecp2]]/Tableau1[[#This Row],[RQ geomean ctrl]]</f>
        <v>6.5154102977236963E-2</v>
      </c>
      <c r="W29">
        <v>34.561999999999998</v>
      </c>
      <c r="X29">
        <f>AG54-Tableau1[[#This Row],[Ct DNMT3aa]]</f>
        <v>-34.561999999999998</v>
      </c>
      <c r="Y29">
        <f>2.71828182845904^Tableau1[[#This Row],[Delta Ct DNMT3aa1]]</f>
        <v>9.7704398733774163E-16</v>
      </c>
      <c r="Z29">
        <f>Tableau1[[#This Row],[RQ DNMT3aa2]]/Tableau1[[#This Row],[RQ geomean ctrl]]</f>
        <v>0.20230071509301092</v>
      </c>
    </row>
    <row r="30" spans="1:33">
      <c r="A30" t="s">
        <v>11</v>
      </c>
      <c r="B30" t="s">
        <v>48</v>
      </c>
      <c r="C30">
        <v>29</v>
      </c>
      <c r="D30">
        <f>GEOMEAN(Tableau1[[#This Row],[RQ eef1-a]],Tableau1[[#This Row],[RQ b-actine]])</f>
        <v>3.4556864340202634E-12</v>
      </c>
      <c r="E30">
        <v>29.329000000000001</v>
      </c>
      <c r="F30">
        <f>AB55-Tableau1[[#This Row],[Ct eef1a]]</f>
        <v>-29.329000000000001</v>
      </c>
      <c r="G30">
        <f>2.71828182845904^Tableau1[[#This Row],[delta Ct eef1a]]</f>
        <v>1.8305312200743341E-13</v>
      </c>
      <c r="H30">
        <v>23.452999999999999</v>
      </c>
      <c r="I30">
        <f>AC55-Tableau1[[#This Row],[Ct b-actine]]</f>
        <v>-23.452999999999999</v>
      </c>
      <c r="J30">
        <f>2.71828182845904^Tableau1[[#This Row],[delta Ct b-actine]]</f>
        <v>6.523662966964723E-11</v>
      </c>
      <c r="K30">
        <v>29.757000000000001</v>
      </c>
      <c r="L30">
        <f>AD55-Tableau1[[#This Row],[Ct sep15-1]]</f>
        <v>-29.757000000000001</v>
      </c>
      <c r="M30">
        <f>2.71828182845904^Tableau1[[#This Row],[delta Ct sep15-1]]</f>
        <v>1.1931611443898996E-13</v>
      </c>
      <c r="N30">
        <f>Tableau1[[#This Row],[RQ sep 15-1]]/Tableau1[[#This Row],[RQ geomean ctrl]]</f>
        <v>3.4527471377135459E-2</v>
      </c>
      <c r="O30">
        <v>25.11</v>
      </c>
      <c r="P30">
        <f>AE55-Tableau1[[#This Row],[Ct Nipbl]]</f>
        <v>-25.11</v>
      </c>
      <c r="Q30">
        <f>2.71828182845904^Tableau1[[#This Row],[Delta Ct Nipbl]]</f>
        <v>1.2441294183317349E-11</v>
      </c>
      <c r="R30">
        <f>Tableau1[[#This Row],[RQ Nipbl]]/Tableau1[[#This Row],[RQ geomean ctrl]]</f>
        <v>3.6002381642142929</v>
      </c>
      <c r="S30">
        <v>34.375</v>
      </c>
      <c r="T30">
        <f>AF55-Tableau1[[#This Row],[Ct Mecp2]]</f>
        <v>-34.375</v>
      </c>
      <c r="U30">
        <f>2.71828182845904^Tableau1[[#This Row],[Delta Ct Mecp2]]</f>
        <v>1.1779508898283519E-15</v>
      </c>
      <c r="V30">
        <f>Tableau1[[#This Row],[RQ Mecp2]]/Tableau1[[#This Row],[RQ geomean ctrl]]</f>
        <v>3.4087319909345825E-4</v>
      </c>
      <c r="W30">
        <v>30.334</v>
      </c>
      <c r="X30">
        <f>AG55-Tableau1[[#This Row],[Ct DNMT3aa]]</f>
        <v>-30.334</v>
      </c>
      <c r="Y30">
        <f>2.71828182845904^Tableau1[[#This Row],[Delta Ct DNMT3aa1]]</f>
        <v>6.7005613194945892E-14</v>
      </c>
      <c r="Z30">
        <f>Tableau1[[#This Row],[RQ DNMT3aa2]]/Tableau1[[#This Row],[RQ geomean ctrl]]</f>
        <v>1.9389957530664366E-2</v>
      </c>
    </row>
    <row r="31" spans="1:33">
      <c r="A31" t="s">
        <v>7</v>
      </c>
      <c r="B31" t="s">
        <v>47</v>
      </c>
      <c r="C31">
        <v>30</v>
      </c>
      <c r="D31">
        <f>GEOMEAN(Tableau1[[#This Row],[RQ eef1-a]],Tableau1[[#This Row],[RQ b-actine]])</f>
        <v>4.0404718831207052E-16</v>
      </c>
      <c r="E31">
        <v>36.045000000000002</v>
      </c>
      <c r="F31">
        <f>AB56-Tableau1[[#This Row],[Ct eef1a]]</f>
        <v>-36.045000000000002</v>
      </c>
      <c r="G31">
        <f>2.71828182845904^Tableau1[[#This Row],[delta Ct eef1a]]</f>
        <v>2.2174579847673907E-16</v>
      </c>
      <c r="H31">
        <v>34.844999999999999</v>
      </c>
      <c r="I31">
        <f>AC56-Tableau1[[#This Row],[Ct b-actine]]</f>
        <v>-34.844999999999999</v>
      </c>
      <c r="J31">
        <f>2.71828182845904^Tableau1[[#This Row],[delta Ct b-actine]]</f>
        <v>7.3622197806834647E-16</v>
      </c>
      <c r="L31">
        <f>AD56-Tableau1[[#This Row],[Ct sep15-1]]</f>
        <v>0</v>
      </c>
      <c r="M31">
        <f>2.71828182845904^Tableau1[[#This Row],[delta Ct sep15-1]]</f>
        <v>1</v>
      </c>
      <c r="N31">
        <f>Tableau1[[#This Row],[RQ sep 15-1]]/Tableau1[[#This Row],[RQ geomean ctrl]]</f>
        <v>2474958442793663</v>
      </c>
      <c r="O31">
        <v>30.853000000000002</v>
      </c>
      <c r="P31">
        <f>AE56-Tableau1[[#This Row],[Ct Nipbl]]</f>
        <v>-30.853000000000002</v>
      </c>
      <c r="Q31">
        <f>2.71828182845904^Tableau1[[#This Row],[Delta Ct Nipbl]]</f>
        <v>3.987607001235975E-14</v>
      </c>
      <c r="R31">
        <f>Tableau1[[#This Row],[RQ Nipbl]]/Tableau1[[#This Row],[RQ geomean ctrl]]</f>
        <v>98.691616142520971</v>
      </c>
      <c r="S31">
        <v>37.606000000000002</v>
      </c>
      <c r="T31">
        <f>AF56-Tableau1[[#This Row],[Ct Mecp2]]</f>
        <v>-37.606000000000002</v>
      </c>
      <c r="U31">
        <f>2.71828182845904^Tableau1[[#This Row],[Delta Ct Mecp2]]</f>
        <v>4.6550217396912554E-17</v>
      </c>
      <c r="V31">
        <f>Tableau1[[#This Row],[RQ Mecp2]]/Tableau1[[#This Row],[RQ geomean ctrl]]</f>
        <v>0.11520985356036918</v>
      </c>
      <c r="X31">
        <f>AG56-Tableau1[[#This Row],[Ct DNMT3aa]]</f>
        <v>0</v>
      </c>
      <c r="Y31">
        <f>2.71828182845904^Tableau1[[#This Row],[Delta Ct DNMT3aa1]]</f>
        <v>1</v>
      </c>
      <c r="Z31">
        <f>Tableau1[[#This Row],[RQ DNMT3aa2]]/Tableau1[[#This Row],[RQ geomean ctrl]]</f>
        <v>2474958442793663</v>
      </c>
    </row>
    <row r="32" spans="1:33">
      <c r="A32" t="s">
        <v>30</v>
      </c>
      <c r="B32" t="s">
        <v>48</v>
      </c>
      <c r="C32">
        <v>31</v>
      </c>
      <c r="D32">
        <f>GEOMEAN(Tableau1[[#This Row],[RQ eef1-a]],Tableau1[[#This Row],[RQ b-actine]])</f>
        <v>1.5392209239984671E-15</v>
      </c>
      <c r="E32">
        <v>35.854999999999997</v>
      </c>
      <c r="F32">
        <f>AB57-Tableau1[[#This Row],[Ct eef1a]]</f>
        <v>-35.854999999999997</v>
      </c>
      <c r="G32">
        <f>2.71828182845904^Tableau1[[#This Row],[delta Ct eef1a]]</f>
        <v>2.6814601759018401E-16</v>
      </c>
      <c r="H32">
        <v>32.36</v>
      </c>
      <c r="I32">
        <f>AC57-Tableau1[[#This Row],[Ct b-actine]]</f>
        <v>-32.36</v>
      </c>
      <c r="J32">
        <f>2.71828182845904^Tableau1[[#This Row],[delta Ct b-actine]]</f>
        <v>8.8354884930479169E-15</v>
      </c>
      <c r="L32">
        <f>AD57-Tableau1[[#This Row],[Ct sep15-1]]</f>
        <v>0</v>
      </c>
      <c r="M32">
        <f>2.71828182845904^Tableau1[[#This Row],[delta Ct sep15-1]]</f>
        <v>1</v>
      </c>
      <c r="N32">
        <f>Tableau1[[#This Row],[RQ sep 15-1]]/Tableau1[[#This Row],[RQ geomean ctrl]]</f>
        <v>649679317899524.5</v>
      </c>
      <c r="P32">
        <f>AE57-Tableau1[[#This Row],[Ct Nipbl]]</f>
        <v>0</v>
      </c>
      <c r="Q32">
        <f>2.71828182845904^Tableau1[[#This Row],[Delta Ct Nipbl]]</f>
        <v>1</v>
      </c>
      <c r="R32">
        <f>Tableau1[[#This Row],[RQ Nipbl]]/Tableau1[[#This Row],[RQ geomean ctrl]]</f>
        <v>649679317899524.5</v>
      </c>
      <c r="S32">
        <v>36.363999999999997</v>
      </c>
      <c r="T32">
        <f>AF57-Tableau1[[#This Row],[Ct Mecp2]]</f>
        <v>-36.363999999999997</v>
      </c>
      <c r="U32">
        <f>2.71828182845904^Tableau1[[#This Row],[Delta Ct Mecp2]]</f>
        <v>1.6118159907415302E-16</v>
      </c>
      <c r="V32">
        <f>Tableau1[[#This Row],[RQ Mecp2]]/Tableau1[[#This Row],[RQ geomean ctrl]]</f>
        <v>0.10471635134445037</v>
      </c>
      <c r="W32">
        <v>35.847999999999999</v>
      </c>
      <c r="X32">
        <f>AG57-Tableau1[[#This Row],[Ct DNMT3aa]]</f>
        <v>-35.847999999999999</v>
      </c>
      <c r="Y32">
        <f>2.71828182845904^Tableau1[[#This Row],[Delta Ct DNMT3aa1]]</f>
        <v>2.7002962464662309E-16</v>
      </c>
      <c r="Z32">
        <f>Tableau1[[#This Row],[RQ DNMT3aa2]]/Tableau1[[#This Row],[RQ geomean ctrl]]</f>
        <v>0.17543266235308272</v>
      </c>
    </row>
    <row r="33" spans="1:29">
      <c r="A33" t="s">
        <v>4</v>
      </c>
      <c r="B33" t="s">
        <v>47</v>
      </c>
      <c r="C33">
        <v>32</v>
      </c>
      <c r="D33">
        <f>GEOMEAN(Tableau1[[#This Row],[RQ eef1-a]],Tableau1[[#This Row],[RQ b-actine]])</f>
        <v>7.9276046635899639E-10</v>
      </c>
      <c r="E33">
        <v>22.646000000000001</v>
      </c>
      <c r="F33">
        <f>AB58-Tableau1[[#This Row],[Ct eef1a]]</f>
        <v>-22.646000000000001</v>
      </c>
      <c r="G33">
        <f>2.71828182845904^Tableau1[[#This Row],[delta Ct eef1a]]</f>
        <v>1.4620666228300207E-10</v>
      </c>
      <c r="H33">
        <v>19.265000000000001</v>
      </c>
      <c r="I33">
        <f>AC58-Tableau1[[#This Row],[Ct b-actine]]</f>
        <v>-19.265000000000001</v>
      </c>
      <c r="J33">
        <f>2.71828182845904^Tableau1[[#This Row],[delta Ct b-actine]]</f>
        <v>4.2984987633822694E-9</v>
      </c>
      <c r="K33">
        <v>25.52</v>
      </c>
      <c r="L33">
        <f>AD58-Tableau1[[#This Row],[Ct sep15-1]]</f>
        <v>-25.52</v>
      </c>
      <c r="M33">
        <f>2.71828182845904^Tableau1[[#This Row],[delta Ct sep15-1]]</f>
        <v>8.2566679967781233E-12</v>
      </c>
      <c r="N33">
        <f>Tableau1[[#This Row],[RQ sep 15-1]]/Tableau1[[#This Row],[RQ geomean ctrl]]</f>
        <v>1.0415085447814379E-2</v>
      </c>
      <c r="O33">
        <v>27.558</v>
      </c>
      <c r="P33">
        <f>AE58-Tableau1[[#This Row],[Ct Nipbl]]</f>
        <v>-27.558</v>
      </c>
      <c r="Q33">
        <f>2.71828182845904^Tableau1[[#This Row],[Delta Ct Nipbl]]</f>
        <v>1.075753252203742E-12</v>
      </c>
      <c r="R33">
        <f>Tableau1[[#This Row],[RQ Nipbl]]/Tableau1[[#This Row],[RQ geomean ctrl]]</f>
        <v>1.3569713650637496E-3</v>
      </c>
      <c r="S33">
        <v>25.140999999999998</v>
      </c>
      <c r="T33">
        <f>AF58-Tableau1[[#This Row],[Ct Mecp2]]</f>
        <v>-25.140999999999998</v>
      </c>
      <c r="U33">
        <f>2.71828182845904^Tableau1[[#This Row],[Delta Ct Mecp2]]</f>
        <v>1.2061530808179031E-11</v>
      </c>
      <c r="V33">
        <f>Tableau1[[#This Row],[RQ Mecp2]]/Tableau1[[#This Row],[RQ geomean ctrl]]</f>
        <v>1.5214596741403406E-2</v>
      </c>
      <c r="W33">
        <v>26.538</v>
      </c>
      <c r="X33">
        <f>AG58-Tableau1[[#This Row],[Ct DNMT3aa]]</f>
        <v>-26.538</v>
      </c>
      <c r="Y33">
        <f>2.71828182845904^Tableau1[[#This Row],[Delta Ct DNMT3aa1]]</f>
        <v>2.9832732863289703E-12</v>
      </c>
      <c r="Z33">
        <f>Tableau1[[#This Row],[RQ DNMT3aa2]]/Tableau1[[#This Row],[RQ geomean ctrl]]</f>
        <v>3.7631458844442612E-3</v>
      </c>
    </row>
    <row r="34" spans="1:29">
      <c r="A34" t="s">
        <v>16</v>
      </c>
      <c r="B34" t="s">
        <v>48</v>
      </c>
      <c r="C34">
        <v>33</v>
      </c>
      <c r="D34">
        <f>GEOMEAN(Tableau1[[#This Row],[RQ eef1-a]],Tableau1[[#This Row],[RQ b-actine]])</f>
        <v>5.826118102392406E-10</v>
      </c>
      <c r="E34">
        <v>22.960999999999999</v>
      </c>
      <c r="F34">
        <f>AB59-Tableau1[[#This Row],[Ct eef1a]]</f>
        <v>-22.960999999999999</v>
      </c>
      <c r="G34">
        <f>2.71828182845904^Tableau1[[#This Row],[delta Ct eef1a]]</f>
        <v>1.0669999547814849E-10</v>
      </c>
      <c r="H34">
        <v>19.565999999999999</v>
      </c>
      <c r="I34">
        <f>AC59-Tableau1[[#This Row],[Ct b-actine]]</f>
        <v>-19.565999999999999</v>
      </c>
      <c r="J34">
        <f>2.71828182845904^Tableau1[[#This Row],[delta Ct b-actine]]</f>
        <v>3.1812233909584326E-9</v>
      </c>
      <c r="K34">
        <v>25.738</v>
      </c>
      <c r="L34">
        <f>AD59-Tableau1[[#This Row],[Ct sep15-1]]</f>
        <v>-25.738</v>
      </c>
      <c r="M34">
        <f>2.71828182845904^Tableau1[[#This Row],[delta Ct sep15-1]]</f>
        <v>6.6393967996033563E-12</v>
      </c>
      <c r="N34">
        <f>Tableau1[[#This Row],[RQ sep 15-1]]/Tableau1[[#This Row],[RQ geomean ctrl]]</f>
        <v>1.1395918659590835E-2</v>
      </c>
      <c r="O34">
        <v>27.619</v>
      </c>
      <c r="P34">
        <f>AE59-Tableau1[[#This Row],[Ct Nipbl]]</f>
        <v>-27.619</v>
      </c>
      <c r="Q34">
        <f>2.71828182845904^Tableau1[[#This Row],[Delta Ct Nipbl]]</f>
        <v>1.0120936599379034E-12</v>
      </c>
      <c r="R34">
        <f>Tableau1[[#This Row],[RQ Nipbl]]/Tableau1[[#This Row],[RQ geomean ctrl]]</f>
        <v>1.7371663981928253E-3</v>
      </c>
      <c r="S34">
        <v>24.823</v>
      </c>
      <c r="T34">
        <f>AF59-Tableau1[[#This Row],[Ct Mecp2]]</f>
        <v>-24.823</v>
      </c>
      <c r="U34">
        <f>2.71828182845904^Tableau1[[#This Row],[Delta Ct Mecp2]]</f>
        <v>1.6577081616826105E-11</v>
      </c>
      <c r="V34">
        <f>Tableau1[[#This Row],[RQ Mecp2]]/Tableau1[[#This Row],[RQ geomean ctrl]]</f>
        <v>2.8453047681987396E-2</v>
      </c>
      <c r="W34">
        <v>27.358000000000001</v>
      </c>
      <c r="X34">
        <f>AG59-Tableau1[[#This Row],[Ct DNMT3aa]]</f>
        <v>-27.358000000000001</v>
      </c>
      <c r="Y34">
        <f>2.71828182845904^Tableau1[[#This Row],[Delta Ct DNMT3aa1]]</f>
        <v>1.3139279893414223E-12</v>
      </c>
      <c r="Z34">
        <f>Tableau1[[#This Row],[RQ DNMT3aa2]]/Tableau1[[#This Row],[RQ geomean ctrl]]</f>
        <v>2.2552374775957219E-3</v>
      </c>
    </row>
    <row r="35" spans="1:29">
      <c r="A35" t="s">
        <v>6</v>
      </c>
      <c r="B35" t="s">
        <v>48</v>
      </c>
      <c r="C35">
        <v>34</v>
      </c>
      <c r="D35">
        <f>GEOMEAN(Tableau1[[#This Row],[RQ eef1-a]],Tableau1[[#This Row],[RQ b-actine]])</f>
        <v>8.8848797719599813E-10</v>
      </c>
      <c r="E35">
        <v>22.605</v>
      </c>
      <c r="F35">
        <f>AB60-Tableau1[[#This Row],[Ct eef1a]]</f>
        <v>-22.605</v>
      </c>
      <c r="G35">
        <f>2.71828182845904^Tableau1[[#This Row],[delta Ct eef1a]]</f>
        <v>1.5232571894432262E-10</v>
      </c>
      <c r="H35">
        <v>19.077999999999999</v>
      </c>
      <c r="I35">
        <f>AC60-Tableau1[[#This Row],[Ct b-actine]]</f>
        <v>-19.077999999999999</v>
      </c>
      <c r="J35">
        <f>2.71828182845904^Tableau1[[#This Row],[delta Ct b-actine]]</f>
        <v>5.182387393887031E-9</v>
      </c>
      <c r="K35">
        <v>24.681999999999999</v>
      </c>
      <c r="L35">
        <f>AD60-Tableau1[[#This Row],[Ct sep15-1]]</f>
        <v>-24.681999999999999</v>
      </c>
      <c r="M35">
        <f>2.71828182845904^Tableau1[[#This Row],[delta Ct sep15-1]]</f>
        <v>1.9087260365268406E-11</v>
      </c>
      <c r="N35">
        <f>Tableau1[[#This Row],[RQ sep 15-1]]/Tableau1[[#This Row],[RQ geomean ctrl]]</f>
        <v>2.1482857230669995E-2</v>
      </c>
      <c r="O35">
        <v>26.870999999999999</v>
      </c>
      <c r="P35">
        <f>AE60-Tableau1[[#This Row],[Ct Nipbl]]</f>
        <v>-26.870999999999999</v>
      </c>
      <c r="Q35">
        <f>2.71828182845904^Tableau1[[#This Row],[Delta Ct Nipbl]]</f>
        <v>2.1383213726615294E-12</v>
      </c>
      <c r="R35">
        <f>Tableau1[[#This Row],[RQ Nipbl]]/Tableau1[[#This Row],[RQ geomean ctrl]]</f>
        <v>2.4066970263457166E-3</v>
      </c>
      <c r="S35">
        <v>24.181000000000001</v>
      </c>
      <c r="T35">
        <f>AF60-Tableau1[[#This Row],[Ct Mecp2]]</f>
        <v>-24.181000000000001</v>
      </c>
      <c r="U35">
        <f>2.71828182845904^Tableau1[[#This Row],[Delta Ct Mecp2]]</f>
        <v>3.1501057475805375E-11</v>
      </c>
      <c r="V35">
        <f>Tableau1[[#This Row],[RQ Mecp2]]/Tableau1[[#This Row],[RQ geomean ctrl]]</f>
        <v>3.5454680630817727E-2</v>
      </c>
      <c r="W35">
        <v>25.44</v>
      </c>
      <c r="X35">
        <f>AG60-Tableau1[[#This Row],[Ct DNMT3aa]]</f>
        <v>-25.44</v>
      </c>
      <c r="Y35">
        <f>2.71828182845904^Tableau1[[#This Row],[Delta Ct DNMT3aa1]]</f>
        <v>8.9443416629954315E-12</v>
      </c>
      <c r="Z35">
        <f>Tableau1[[#This Row],[RQ DNMT3aa2]]/Tableau1[[#This Row],[RQ geomean ctrl]]</f>
        <v>1.0066924812222116E-2</v>
      </c>
    </row>
    <row r="36" spans="1:29">
      <c r="A36" t="s">
        <v>0</v>
      </c>
      <c r="B36" t="s">
        <v>48</v>
      </c>
      <c r="C36">
        <v>35</v>
      </c>
      <c r="D36">
        <f>GEOMEAN(Tableau1[[#This Row],[RQ eef1-a]],Tableau1[[#This Row],[RQ b-actine]])</f>
        <v>4.6634981241619028E-9</v>
      </c>
      <c r="E36">
        <v>20.545999999999999</v>
      </c>
      <c r="F36">
        <f>AB61-Tableau1[[#This Row],[Ct eef1a]]</f>
        <v>-20.545999999999999</v>
      </c>
      <c r="G36">
        <f>2.71828182845904^Tableau1[[#This Row],[delta Ct eef1a]]</f>
        <v>1.1939484465523885E-9</v>
      </c>
      <c r="H36">
        <v>17.821000000000002</v>
      </c>
      <c r="I36">
        <f>AC61-Tableau1[[#This Row],[Ct b-actine]]</f>
        <v>-17.821000000000002</v>
      </c>
      <c r="J36">
        <f>2.71828182845904^Tableau1[[#This Row],[delta Ct b-actine]]</f>
        <v>1.8215371707933545E-8</v>
      </c>
      <c r="K36">
        <v>23.238</v>
      </c>
      <c r="L36">
        <f>AD61-Tableau1[[#This Row],[Ct sep15-1]]</f>
        <v>-23.238</v>
      </c>
      <c r="M36">
        <f>2.71828182845904^Tableau1[[#This Row],[delta Ct sep15-1]]</f>
        <v>8.0884411413881283E-11</v>
      </c>
      <c r="N36">
        <f>Tableau1[[#This Row],[RQ sep 15-1]]/Tableau1[[#This Row],[RQ geomean ctrl]]</f>
        <v>1.7344150090854247E-2</v>
      </c>
      <c r="O36">
        <v>25.192</v>
      </c>
      <c r="P36">
        <f>AE61-Tableau1[[#This Row],[Ct Nipbl]]</f>
        <v>-25.192</v>
      </c>
      <c r="Q36">
        <f>2.71828182845904^Tableau1[[#This Row],[Delta Ct Nipbl]]</f>
        <v>1.1461815460982255E-11</v>
      </c>
      <c r="R36">
        <f>Tableau1[[#This Row],[RQ Nipbl]]/Tableau1[[#This Row],[RQ geomean ctrl]]</f>
        <v>2.4577720749147094E-3</v>
      </c>
      <c r="S36">
        <v>21.693000000000001</v>
      </c>
      <c r="T36">
        <f>AF61-Tableau1[[#This Row],[Ct Mecp2]]</f>
        <v>-21.693000000000001</v>
      </c>
      <c r="U36">
        <f>2.71828182845904^Tableau1[[#This Row],[Delta Ct Mecp2]]</f>
        <v>3.7918382577665022E-10</v>
      </c>
      <c r="V36">
        <f>Tableau1[[#This Row],[RQ Mecp2]]/Tableau1[[#This Row],[RQ geomean ctrl]]</f>
        <v>8.1308883520735842E-2</v>
      </c>
      <c r="W36">
        <v>23.187999999999999</v>
      </c>
      <c r="X36">
        <f>AG61-Tableau1[[#This Row],[Ct DNMT3aa]]</f>
        <v>-23.187999999999999</v>
      </c>
      <c r="Y36">
        <f>2.71828182845904^Tableau1[[#This Row],[Delta Ct DNMT3aa1]]</f>
        <v>8.5031443866800433E-11</v>
      </c>
      <c r="Z36">
        <f>Tableau1[[#This Row],[RQ DNMT3aa2]]/Tableau1[[#This Row],[RQ geomean ctrl]]</f>
        <v>1.8233403681722677E-2</v>
      </c>
    </row>
    <row r="37" spans="1:29">
      <c r="A37" t="s">
        <v>22</v>
      </c>
      <c r="B37" t="s">
        <v>47</v>
      </c>
      <c r="C37">
        <v>36</v>
      </c>
      <c r="D37">
        <f>GEOMEAN(Tableau1[[#This Row],[RQ eef1-a]],Tableau1[[#This Row],[RQ b-actine]])</f>
        <v>5.0878275395796982E-10</v>
      </c>
      <c r="E37">
        <v>23.132999999999999</v>
      </c>
      <c r="F37">
        <f>AB62-Tableau1[[#This Row],[Ct eef1a]]</f>
        <v>-23.132999999999999</v>
      </c>
      <c r="G37">
        <f>2.71828182845904^Tableau1[[#This Row],[delta Ct eef1a]]</f>
        <v>8.9839173969774082E-11</v>
      </c>
      <c r="H37">
        <v>19.664999999999999</v>
      </c>
      <c r="I37">
        <f>AC62-Tableau1[[#This Row],[Ct b-actine]]</f>
        <v>-19.664999999999999</v>
      </c>
      <c r="J37">
        <f>2.71828182845904^Tableau1[[#This Row],[delta Ct b-actine]]</f>
        <v>2.8813698889545455E-9</v>
      </c>
      <c r="K37">
        <v>26.361000000000001</v>
      </c>
      <c r="L37">
        <f>AD62-Tableau1[[#This Row],[Ct sep15-1]]</f>
        <v>-26.361000000000001</v>
      </c>
      <c r="M37">
        <f>2.71828182845904^Tableau1[[#This Row],[delta Ct sep15-1]]</f>
        <v>3.5609277538578389E-12</v>
      </c>
      <c r="N37">
        <f>Tableau1[[#This Row],[RQ sep 15-1]]/Tableau1[[#This Row],[RQ geomean ctrl]]</f>
        <v>6.9989159934300852E-3</v>
      </c>
      <c r="O37">
        <v>27.675999999999998</v>
      </c>
      <c r="P37">
        <f>AE62-Tableau1[[#This Row],[Ct Nipbl]]</f>
        <v>-27.675999999999998</v>
      </c>
      <c r="Q37">
        <f>2.71828182845904^Tableau1[[#This Row],[Delta Ct Nipbl]]</f>
        <v>9.5601766882080378E-13</v>
      </c>
      <c r="R37">
        <f>Tableau1[[#This Row],[RQ Nipbl]]/Tableau1[[#This Row],[RQ geomean ctrl]]</f>
        <v>1.8790292347444224E-3</v>
      </c>
      <c r="S37">
        <v>24.780999999999999</v>
      </c>
      <c r="T37">
        <f>AF62-Tableau1[[#This Row],[Ct Mecp2]]</f>
        <v>-24.780999999999999</v>
      </c>
      <c r="U37">
        <f>2.71828182845904^Tableau1[[#This Row],[Delta Ct Mecp2]]</f>
        <v>1.7288146891988745E-11</v>
      </c>
      <c r="V37">
        <f>Tableau1[[#This Row],[RQ Mecp2]]/Tableau1[[#This Row],[RQ geomean ctrl]]</f>
        <v>3.3979427874665943E-2</v>
      </c>
      <c r="W37">
        <v>25.846</v>
      </c>
      <c r="X37">
        <f>AG62-Tableau1[[#This Row],[Ct DNMT3aa]]</f>
        <v>-25.846</v>
      </c>
      <c r="Y37">
        <f>2.71828182845904^Tableau1[[#This Row],[Delta Ct DNMT3aa1]]</f>
        <v>5.9597057909758798E-12</v>
      </c>
      <c r="Z37">
        <f>Tableau1[[#This Row],[RQ DNMT3aa2]]/Tableau1[[#This Row],[RQ geomean ctrl]]</f>
        <v>1.1713655277451104E-2</v>
      </c>
    </row>
    <row r="38" spans="1:29">
      <c r="A38" t="s">
        <v>24</v>
      </c>
      <c r="B38" t="s">
        <v>47</v>
      </c>
      <c r="C38">
        <v>37</v>
      </c>
      <c r="D38">
        <f>GEOMEAN(Tableau1[[#This Row],[RQ eef1-a]],Tableau1[[#This Row],[RQ b-actine]])</f>
        <v>2.3274327519958219E-9</v>
      </c>
      <c r="E38">
        <v>21.46</v>
      </c>
      <c r="F38">
        <f>AB63-Tableau1[[#This Row],[Ct eef1a]]</f>
        <v>-21.46</v>
      </c>
      <c r="G38">
        <f>2.71828182845904^Tableau1[[#This Row],[delta Ct eef1a]]</f>
        <v>4.7867463892089683E-10</v>
      </c>
      <c r="H38">
        <v>18.297000000000001</v>
      </c>
      <c r="I38">
        <f>AC63-Tableau1[[#This Row],[Ct b-actine]]</f>
        <v>-18.297000000000001</v>
      </c>
      <c r="J38">
        <f>2.71828182845904^Tableau1[[#This Row],[delta Ct b-actine]]</f>
        <v>1.1316545257702738E-8</v>
      </c>
      <c r="K38">
        <v>23.123000000000001</v>
      </c>
      <c r="L38">
        <f>AD63-Tableau1[[#This Row],[Ct sep15-1]]</f>
        <v>-23.123000000000001</v>
      </c>
      <c r="M38">
        <f>2.71828182845904^Tableau1[[#This Row],[delta Ct sep15-1]]</f>
        <v>9.0742072678873781E-11</v>
      </c>
      <c r="N38">
        <f>Tableau1[[#This Row],[RQ sep 15-1]]/Tableau1[[#This Row],[RQ geomean ctrl]]</f>
        <v>3.8988053511346599E-2</v>
      </c>
      <c r="O38">
        <v>25.696999999999999</v>
      </c>
      <c r="P38">
        <f>AE63-Tableau1[[#This Row],[Ct Nipbl]]</f>
        <v>-25.696999999999999</v>
      </c>
      <c r="Q38">
        <f>2.71828182845904^Tableau1[[#This Row],[Delta Ct Nipbl]]</f>
        <v>6.9172695352186777E-12</v>
      </c>
      <c r="R38">
        <f>Tableau1[[#This Row],[RQ Nipbl]]/Tableau1[[#This Row],[RQ geomean ctrl]]</f>
        <v>2.9720598927238501E-3</v>
      </c>
      <c r="S38">
        <v>22.263000000000002</v>
      </c>
      <c r="T38">
        <f>AF63-Tableau1[[#This Row],[Ct Mecp2]]</f>
        <v>-22.263000000000002</v>
      </c>
      <c r="U38">
        <f>2.71828182845904^Tableau1[[#This Row],[Delta Ct Mecp2]]</f>
        <v>2.1443809942010891E-10</v>
      </c>
      <c r="V38">
        <f>Tableau1[[#This Row],[RQ Mecp2]]/Tableau1[[#This Row],[RQ geomean ctrl]]</f>
        <v>9.2135035582112432E-2</v>
      </c>
      <c r="W38">
        <v>24.055</v>
      </c>
      <c r="X38">
        <f>AG63-Tableau1[[#This Row],[Ct DNMT3aa]]</f>
        <v>-24.055</v>
      </c>
      <c r="Y38">
        <f>2.71828182845904^Tableau1[[#This Row],[Delta Ct DNMT3aa1]]</f>
        <v>3.5731087776864757E-11</v>
      </c>
      <c r="Z38">
        <f>Tableau1[[#This Row],[RQ DNMT3aa2]]/Tableau1[[#This Row],[RQ geomean ctrl]]</f>
        <v>1.535214615598436E-2</v>
      </c>
    </row>
    <row r="39" spans="1:29">
      <c r="A39" t="s">
        <v>5</v>
      </c>
      <c r="B39" t="s">
        <v>47</v>
      </c>
      <c r="C39">
        <v>38</v>
      </c>
      <c r="D39">
        <f>GEOMEAN(Tableau1[[#This Row],[RQ eef1-a]],Tableau1[[#This Row],[RQ b-actine]])</f>
        <v>1.9586703240940812E-9</v>
      </c>
      <c r="E39">
        <v>21.396000000000001</v>
      </c>
      <c r="F39">
        <f>AB64-Tableau1[[#This Row],[Ct eef1a]]</f>
        <v>-21.396000000000001</v>
      </c>
      <c r="G39">
        <f>2.71828182845904^Tableau1[[#This Row],[delta Ct eef1a]]</f>
        <v>5.1031139403347624E-10</v>
      </c>
      <c r="H39">
        <v>18.706</v>
      </c>
      <c r="I39">
        <f>AC64-Tableau1[[#This Row],[Ct b-actine]]</f>
        <v>-18.706</v>
      </c>
      <c r="J39">
        <f>2.71828182845904^Tableau1[[#This Row],[delta Ct b-actine]]</f>
        <v>7.5177420754104255E-9</v>
      </c>
      <c r="K39">
        <v>23.591999999999999</v>
      </c>
      <c r="L39">
        <f>AD64-Tableau1[[#This Row],[Ct sep15-1]]</f>
        <v>-23.591999999999999</v>
      </c>
      <c r="M39">
        <f>2.71828182845904^Tableau1[[#This Row],[delta Ct sep15-1]]</f>
        <v>5.6770743620678434E-11</v>
      </c>
      <c r="N39">
        <f>Tableau1[[#This Row],[RQ sep 15-1]]/Tableau1[[#This Row],[RQ geomean ctrl]]</f>
        <v>2.8984328256944355E-2</v>
      </c>
      <c r="O39">
        <v>26.225000000000001</v>
      </c>
      <c r="P39">
        <f>AE64-Tableau1[[#This Row],[Ct Nipbl]]</f>
        <v>-26.225000000000001</v>
      </c>
      <c r="Q39">
        <f>2.71828182845904^Tableau1[[#This Row],[Delta Ct Nipbl]]</f>
        <v>4.079690451994344E-12</v>
      </c>
      <c r="R39">
        <f>Tableau1[[#This Row],[RQ Nipbl]]/Tableau1[[#This Row],[RQ geomean ctrl]]</f>
        <v>2.0828877641168486E-3</v>
      </c>
      <c r="S39">
        <v>22.75</v>
      </c>
      <c r="T39">
        <f>AF64-Tableau1[[#This Row],[Ct Mecp2]]</f>
        <v>-22.75</v>
      </c>
      <c r="U39">
        <f>2.71828182845904^Tableau1[[#This Row],[Delta Ct Mecp2]]</f>
        <v>1.317651427009603E-10</v>
      </c>
      <c r="V39">
        <f>Tableau1[[#This Row],[RQ Mecp2]]/Tableau1[[#This Row],[RQ geomean ctrl]]</f>
        <v>6.7272751866449987E-2</v>
      </c>
      <c r="W39">
        <v>24.785</v>
      </c>
      <c r="X39">
        <f>AG64-Tableau1[[#This Row],[Ct DNMT3aa]]</f>
        <v>-24.785</v>
      </c>
      <c r="Y39">
        <f>2.71828182845904^Tableau1[[#This Row],[Delta Ct DNMT3aa1]]</f>
        <v>1.7219132425373264E-11</v>
      </c>
      <c r="Z39">
        <f>Tableau1[[#This Row],[RQ DNMT3aa2]]/Tableau1[[#This Row],[RQ geomean ctrl]]</f>
        <v>8.7912356732812655E-3</v>
      </c>
    </row>
    <row r="40" spans="1:29">
      <c r="A40" t="s">
        <v>46</v>
      </c>
      <c r="B40" t="s">
        <v>48</v>
      </c>
      <c r="C40">
        <v>39</v>
      </c>
      <c r="D40">
        <f>GEOMEAN(Tableau1[[#This Row],[RQ eef1-a]],Tableau1[[#This Row],[RQ b-actine]])</f>
        <v>1.4877670844787225E-15</v>
      </c>
      <c r="E40">
        <v>35.570999999999998</v>
      </c>
      <c r="F40">
        <f>AB65-Tableau1[[#This Row],[Ct eef1a]]</f>
        <v>-35.570999999999998</v>
      </c>
      <c r="G40">
        <f>2.71828182845904^Tableau1[[#This Row],[delta Ct eef1a]]</f>
        <v>3.5621400001701567E-16</v>
      </c>
      <c r="H40">
        <v>32.712000000000003</v>
      </c>
      <c r="I40">
        <f>AC65-Tableau1[[#This Row],[Ct b-actine]]</f>
        <v>-32.712000000000003</v>
      </c>
      <c r="J40">
        <f>2.71828182845904^Tableau1[[#This Row],[delta Ct b-actine]]</f>
        <v>6.213823425111271E-15</v>
      </c>
      <c r="K40">
        <v>29.001999999999999</v>
      </c>
      <c r="L40">
        <f>AD65-Tableau1[[#This Row],[Ct sep15-1]]</f>
        <v>-29.001999999999999</v>
      </c>
      <c r="M40">
        <f>2.71828182845904^Tableau1[[#This Row],[delta Ct sep15-1]]</f>
        <v>2.5385834000237427E-13</v>
      </c>
      <c r="N40">
        <f>Tableau1[[#This Row],[RQ sep 15-1]]/Tableau1[[#This Row],[RQ geomean ctrl]]</f>
        <v>170.6304317730756</v>
      </c>
      <c r="P40">
        <f>AE65-Tableau1[[#This Row],[Ct Nipbl]]</f>
        <v>0</v>
      </c>
      <c r="Q40">
        <f>2.71828182845904^Tableau1[[#This Row],[Delta Ct Nipbl]]</f>
        <v>1</v>
      </c>
      <c r="R40">
        <f>Tableau1[[#This Row],[RQ Nipbl]]/Tableau1[[#This Row],[RQ geomean ctrl]]</f>
        <v>672148221608475.63</v>
      </c>
      <c r="S40">
        <v>35.578000000000003</v>
      </c>
      <c r="T40">
        <f>AF65-Tableau1[[#This Row],[Ct Mecp2]]</f>
        <v>-35.578000000000003</v>
      </c>
      <c r="U40">
        <f>2.71828182845904^Tableau1[[#This Row],[Delta Ct Mecp2]]</f>
        <v>3.5372920893191465E-16</v>
      </c>
      <c r="V40">
        <f>Tableau1[[#This Row],[RQ Mecp2]]/Tableau1[[#This Row],[RQ geomean ctrl]]</f>
        <v>0.23775845871455933</v>
      </c>
      <c r="W40">
        <v>36.645000000000003</v>
      </c>
      <c r="X40">
        <f>AG65-Tableau1[[#This Row],[Ct DNMT3aa]]</f>
        <v>-36.645000000000003</v>
      </c>
      <c r="Y40">
        <f>2.71828182845904^Tableau1[[#This Row],[Delta Ct DNMT3aa1]]</f>
        <v>1.2169667445899529E-16</v>
      </c>
      <c r="Z40">
        <f>Tableau1[[#This Row],[RQ DNMT3aa2]]/Tableau1[[#This Row],[RQ geomean ctrl]]</f>
        <v>8.1798203313279277E-2</v>
      </c>
    </row>
    <row r="46" spans="1:29">
      <c r="A46" t="s">
        <v>75</v>
      </c>
      <c r="B46" t="s">
        <v>76</v>
      </c>
      <c r="C46" s="1" t="s">
        <v>38</v>
      </c>
      <c r="J46" t="e">
        <f>([1]!Tableau2[[#This Row],[T1 Total distance moved ]]+[1]!Tableau2[[#This Row],[T2 Total distance moved ]]+[1]!Tableau2[[#This Row],[T3 Total distance moved ]])/3</f>
        <v>#REF!</v>
      </c>
      <c r="K46" t="e">
        <f>([1]!Tableau2[[#This Row],[T1 Cumulative time shelter]]+[1]!Tableau2[[#This Row],[T2 Cumulative time shelter]]+[1]!Tableau2[[#This Row],[T3 Cumulative time shelter]])/3</f>
        <v>#REF!</v>
      </c>
      <c r="L46">
        <v>1098.7</v>
      </c>
      <c r="M46">
        <v>595.67999999999995</v>
      </c>
      <c r="N46">
        <v>152.12</v>
      </c>
      <c r="O46">
        <v>516.64</v>
      </c>
      <c r="P46">
        <v>148.96</v>
      </c>
      <c r="Q46" t="e">
        <f>1800-[1]!Tableau2[[#This Row],[T1 Cumulative duration intern]]-[1]!Tableau2[[#This Row],[T1 Cumulative duration extern]]</f>
        <v>#REF!</v>
      </c>
      <c r="R46" s="2"/>
      <c r="S46" s="2"/>
      <c r="T46" s="2"/>
      <c r="U46" s="2"/>
      <c r="V46" s="2"/>
      <c r="W46" t="e">
        <f>1800-[1]!Tableau2[[#This Row],[T2 Cumulative duration intern]]-[1]!Tableau2[[#This Row],[T2 Cumulative duration extern]]</f>
        <v>#REF!</v>
      </c>
      <c r="X46" s="2"/>
      <c r="Y46" s="2"/>
      <c r="Z46" s="2"/>
      <c r="AA46" s="2"/>
      <c r="AB46" s="2"/>
      <c r="AC46" t="e">
        <f>1800-[1]!Tableau2[[#This Row],[T3 Cumulative duration intern]]-[1]!Tableau2[[#This Row],[T3 Cumulative duration extern]]</f>
        <v>#REF!</v>
      </c>
    </row>
    <row r="47" spans="1:29">
      <c r="D47" t="s">
        <v>77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B59E-A20C-4E92-BE99-3633A008F4A9}">
  <dimension ref="A1:AP333"/>
  <sheetViews>
    <sheetView workbookViewId="0">
      <selection activeCell="V42" sqref="V42:X42"/>
    </sheetView>
  </sheetViews>
  <sheetFormatPr baseColWidth="10" defaultRowHeight="14.4"/>
  <cols>
    <col min="24" max="24" width="16" customWidth="1"/>
  </cols>
  <sheetData>
    <row r="1" spans="1:41">
      <c r="S1" t="s">
        <v>169</v>
      </c>
    </row>
    <row r="2" spans="1:41">
      <c r="A2" s="5" t="s">
        <v>39</v>
      </c>
      <c r="B2" s="5" t="s">
        <v>78</v>
      </c>
      <c r="C2" s="5" t="s">
        <v>135</v>
      </c>
      <c r="D2" s="5" t="s">
        <v>137</v>
      </c>
      <c r="E2" s="5" t="s">
        <v>138</v>
      </c>
      <c r="F2" s="11" t="s">
        <v>160</v>
      </c>
      <c r="G2" s="11" t="s">
        <v>157</v>
      </c>
      <c r="J2" s="5" t="s">
        <v>39</v>
      </c>
      <c r="K2" s="5" t="s">
        <v>78</v>
      </c>
      <c r="L2" s="5" t="s">
        <v>137</v>
      </c>
      <c r="M2" s="5" t="s">
        <v>138</v>
      </c>
      <c r="O2" s="5" t="s">
        <v>51</v>
      </c>
      <c r="S2" s="5" t="s">
        <v>51</v>
      </c>
      <c r="W2" s="10" t="s">
        <v>164</v>
      </c>
      <c r="AC2" t="s">
        <v>174</v>
      </c>
      <c r="AK2" t="s">
        <v>172</v>
      </c>
    </row>
    <row r="3" spans="1:41">
      <c r="A3" s="6" t="s">
        <v>79</v>
      </c>
      <c r="B3" s="6" t="s">
        <v>52</v>
      </c>
      <c r="C3" s="6">
        <v>21.910692655724752</v>
      </c>
      <c r="D3" s="6">
        <v>21.844318429147631</v>
      </c>
      <c r="E3" s="6">
        <v>0.33963564583079686</v>
      </c>
      <c r="J3" s="6" t="s">
        <v>79</v>
      </c>
      <c r="K3" s="6" t="s">
        <v>52</v>
      </c>
      <c r="L3" s="6">
        <v>21.844318429147631</v>
      </c>
      <c r="M3" s="6">
        <v>0.33963564583079686</v>
      </c>
      <c r="R3" s="10"/>
      <c r="S3" t="s">
        <v>87</v>
      </c>
      <c r="T3" s="12">
        <v>21.022413400000001</v>
      </c>
      <c r="U3" s="12"/>
      <c r="V3" s="10"/>
      <c r="W3" s="5" t="s">
        <v>39</v>
      </c>
      <c r="X3" s="5" t="s">
        <v>137</v>
      </c>
      <c r="Y3" s="10" t="s">
        <v>166</v>
      </c>
      <c r="Z3" s="10" t="s">
        <v>167</v>
      </c>
      <c r="AD3" s="10" t="s">
        <v>164</v>
      </c>
      <c r="AK3" s="5" t="s">
        <v>39</v>
      </c>
      <c r="AL3" s="10" t="s">
        <v>173</v>
      </c>
    </row>
    <row r="4" spans="1:41">
      <c r="A4" s="6" t="s">
        <v>79</v>
      </c>
      <c r="B4" s="6" t="s">
        <v>52</v>
      </c>
      <c r="C4" s="6">
        <v>21.476395272903424</v>
      </c>
      <c r="D4" s="6">
        <v>21.844318429147631</v>
      </c>
      <c r="E4" s="6">
        <v>0.33963564583079686</v>
      </c>
      <c r="J4" t="s">
        <v>80</v>
      </c>
      <c r="L4" s="6">
        <v>23.678112026921241</v>
      </c>
      <c r="M4" s="6">
        <v>8.833052918391282E-2</v>
      </c>
      <c r="O4" t="s">
        <v>87</v>
      </c>
      <c r="P4" s="12">
        <v>21.022413400000001</v>
      </c>
      <c r="Q4" s="12">
        <v>1.285417E-2</v>
      </c>
      <c r="R4" s="6"/>
      <c r="S4" t="s">
        <v>88</v>
      </c>
      <c r="T4" s="6">
        <v>32.836975253411332</v>
      </c>
      <c r="U4" s="6"/>
      <c r="V4" s="10"/>
      <c r="W4" s="5"/>
      <c r="X4" s="5"/>
      <c r="Y4" s="10"/>
      <c r="Z4" s="10"/>
      <c r="AC4" s="6">
        <v>23.225258100000001</v>
      </c>
      <c r="AD4" s="5" t="s">
        <v>39</v>
      </c>
      <c r="AE4" s="5" t="s">
        <v>137</v>
      </c>
      <c r="AF4" s="10" t="s">
        <v>166</v>
      </c>
      <c r="AG4" t="s">
        <v>167</v>
      </c>
      <c r="AK4" s="5"/>
    </row>
    <row r="5" spans="1:41">
      <c r="A5" s="6" t="s">
        <v>79</v>
      </c>
      <c r="B5" s="6" t="s">
        <v>52</v>
      </c>
      <c r="C5" s="6">
        <v>22.145867358814712</v>
      </c>
      <c r="D5" s="6">
        <v>21.844318429147631</v>
      </c>
      <c r="E5" s="6">
        <v>0.33963564583079686</v>
      </c>
      <c r="J5" t="s">
        <v>81</v>
      </c>
      <c r="L5" s="6">
        <v>25.874869153628367</v>
      </c>
      <c r="M5" s="6">
        <v>9.5375935055000555E-2</v>
      </c>
      <c r="O5" t="s">
        <v>88</v>
      </c>
      <c r="P5" s="6">
        <v>32.836975253411332</v>
      </c>
      <c r="Q5" s="6">
        <v>0.42851905875597762</v>
      </c>
      <c r="R5" s="6"/>
      <c r="S5" t="s">
        <v>89</v>
      </c>
      <c r="T5" s="6">
        <v>20.595005957159625</v>
      </c>
      <c r="U5" s="6"/>
      <c r="V5" s="6">
        <v>25.900325500000001</v>
      </c>
      <c r="W5" s="6" t="s">
        <v>79</v>
      </c>
      <c r="X5" s="6">
        <v>21.844318429147631</v>
      </c>
      <c r="Y5">
        <f>V5-X5</f>
        <v>4.0560070708523703</v>
      </c>
      <c r="Z5">
        <f>2.71828182845904^Y5</f>
        <v>57.743285304159144</v>
      </c>
      <c r="AC5" s="6">
        <v>23.225258100000001</v>
      </c>
      <c r="AD5" s="6" t="s">
        <v>79</v>
      </c>
      <c r="AE5" s="6">
        <v>19.497225951003021</v>
      </c>
      <c r="AF5">
        <f>AC5-AE5</f>
        <v>3.7280321489969808</v>
      </c>
      <c r="AG5">
        <f>2.71828182845904^AF5</f>
        <v>41.59717053618656</v>
      </c>
      <c r="AK5" s="6" t="s">
        <v>79</v>
      </c>
      <c r="AL5">
        <f>GEOMEAN(AG5,Z5)</f>
        <v>49.009767252220072</v>
      </c>
    </row>
    <row r="6" spans="1:41">
      <c r="A6" s="6" t="s">
        <v>80</v>
      </c>
      <c r="B6" s="6" t="s">
        <v>52</v>
      </c>
      <c r="C6" s="6">
        <v>23.616956813816437</v>
      </c>
      <c r="D6" s="6">
        <v>23.678112026921241</v>
      </c>
      <c r="E6" s="6">
        <v>8.833052918391282E-2</v>
      </c>
      <c r="J6" t="s">
        <v>82</v>
      </c>
      <c r="O6" t="s">
        <v>89</v>
      </c>
      <c r="P6" s="6">
        <v>20.595005957159625</v>
      </c>
      <c r="Q6" s="6">
        <v>5.3170465851285972E-2</v>
      </c>
      <c r="R6" s="6"/>
      <c r="S6" t="s">
        <v>94</v>
      </c>
      <c r="T6" s="6">
        <v>22.873019957586266</v>
      </c>
      <c r="U6" s="6"/>
      <c r="V6" s="6">
        <v>25.900325500000001</v>
      </c>
      <c r="W6" t="s">
        <v>80</v>
      </c>
      <c r="X6" s="6">
        <v>23.678112026921241</v>
      </c>
      <c r="Y6">
        <f>V6-X6</f>
        <v>2.2222134730787602</v>
      </c>
      <c r="Z6">
        <f>2.71828182845904^Y6</f>
        <v>9.2277336170210607</v>
      </c>
      <c r="AC6" s="6">
        <v>23.225258100000001</v>
      </c>
      <c r="AD6" t="s">
        <v>80</v>
      </c>
      <c r="AE6" s="6">
        <v>21.538051598636287</v>
      </c>
      <c r="AF6">
        <f t="shared" ref="AF6:AF49" si="0">AC6-AE6</f>
        <v>1.6872065013637148</v>
      </c>
      <c r="AG6">
        <f t="shared" ref="AG6:AG49" si="1">2.71828182845904^AF6</f>
        <v>5.4043625193191547</v>
      </c>
      <c r="AK6" t="s">
        <v>80</v>
      </c>
      <c r="AL6">
        <f t="shared" ref="AL6:AL50" si="2">GEOMEAN(AG6,Z6)</f>
        <v>7.061870693951426</v>
      </c>
    </row>
    <row r="7" spans="1:41">
      <c r="A7" s="6" t="s">
        <v>80</v>
      </c>
      <c r="B7" s="6" t="s">
        <v>52</v>
      </c>
      <c r="C7" s="6">
        <v>23.637997962688139</v>
      </c>
      <c r="D7" s="6">
        <v>23.678112026921241</v>
      </c>
      <c r="E7" s="6">
        <v>8.833052918391282E-2</v>
      </c>
      <c r="J7" t="s">
        <v>83</v>
      </c>
      <c r="L7" s="12">
        <v>30.043966300000001</v>
      </c>
      <c r="M7" s="12">
        <v>0.40228180000000002</v>
      </c>
      <c r="O7" t="s">
        <v>94</v>
      </c>
      <c r="P7" s="6">
        <v>22.873019957586266</v>
      </c>
      <c r="Q7" s="6">
        <v>0.2401388903741575</v>
      </c>
      <c r="R7" s="6"/>
      <c r="S7" t="s">
        <v>99</v>
      </c>
      <c r="T7" s="6">
        <v>36.206266535077269</v>
      </c>
      <c r="U7" s="6"/>
      <c r="V7" s="6">
        <v>25.900325500000001</v>
      </c>
      <c r="W7" t="s">
        <v>81</v>
      </c>
      <c r="X7" s="6">
        <v>25.874869153628367</v>
      </c>
      <c r="Y7">
        <f>V7-X7</f>
        <v>2.5456346371633742E-2</v>
      </c>
      <c r="Z7">
        <f>2.71828182845904^Y7</f>
        <v>1.0257831261376711</v>
      </c>
      <c r="AC7" s="6">
        <v>23.225258100000001</v>
      </c>
      <c r="AD7" t="s">
        <v>81</v>
      </c>
      <c r="AE7" s="6">
        <v>23.744801853530642</v>
      </c>
      <c r="AF7">
        <f t="shared" si="0"/>
        <v>-0.51954375353064108</v>
      </c>
      <c r="AG7">
        <f t="shared" si="1"/>
        <v>0.59479185775852783</v>
      </c>
      <c r="AK7" t="s">
        <v>81</v>
      </c>
      <c r="AL7">
        <f t="shared" si="2"/>
        <v>0.78110655563295317</v>
      </c>
    </row>
    <row r="8" spans="1:41">
      <c r="A8" s="6" t="s">
        <v>80</v>
      </c>
      <c r="B8" s="6" t="s">
        <v>52</v>
      </c>
      <c r="C8" s="6">
        <v>23.779381304259154</v>
      </c>
      <c r="D8" s="6">
        <v>23.678112026921241</v>
      </c>
      <c r="E8" s="6">
        <v>8.833052918391282E-2</v>
      </c>
      <c r="J8" t="s">
        <v>154</v>
      </c>
      <c r="O8" t="s">
        <v>99</v>
      </c>
      <c r="P8" s="6">
        <v>36.206266535077269</v>
      </c>
      <c r="Q8" s="6">
        <v>5.8775748903983358E-3</v>
      </c>
      <c r="R8" s="6"/>
      <c r="S8" t="s">
        <v>103</v>
      </c>
      <c r="T8" s="6">
        <v>24.020557402858334</v>
      </c>
      <c r="U8" s="6"/>
      <c r="V8" s="23">
        <v>25.900325500000001</v>
      </c>
      <c r="W8" s="2" t="s">
        <v>82</v>
      </c>
      <c r="Y8" t="s">
        <v>175</v>
      </c>
      <c r="Z8" t="s">
        <v>175</v>
      </c>
      <c r="AC8" s="6">
        <v>23.225258100000001</v>
      </c>
      <c r="AD8" t="s">
        <v>82</v>
      </c>
      <c r="AE8" s="6">
        <v>25.678962070423022</v>
      </c>
      <c r="AF8">
        <f t="shared" si="0"/>
        <v>-2.453703970423021</v>
      </c>
      <c r="AG8">
        <f t="shared" si="1"/>
        <v>8.5974548825085803E-2</v>
      </c>
      <c r="AK8" t="s">
        <v>82</v>
      </c>
      <c r="AL8">
        <f t="shared" si="2"/>
        <v>8.5974548825085803E-2</v>
      </c>
    </row>
    <row r="9" spans="1:41">
      <c r="A9" s="6" t="s">
        <v>81</v>
      </c>
      <c r="B9" s="6" t="s">
        <v>52</v>
      </c>
      <c r="C9" s="6">
        <v>25.981155256135182</v>
      </c>
      <c r="D9" s="6">
        <v>25.874869153628367</v>
      </c>
      <c r="E9" s="6">
        <v>9.5375935055000555E-2</v>
      </c>
      <c r="J9" s="12" t="s">
        <v>85</v>
      </c>
      <c r="K9" s="12"/>
      <c r="L9" s="12">
        <v>35.615647099999997</v>
      </c>
      <c r="M9" s="12">
        <v>0.20437989000000001</v>
      </c>
      <c r="O9" t="s">
        <v>100</v>
      </c>
      <c r="R9" s="6"/>
      <c r="S9" t="s">
        <v>107</v>
      </c>
      <c r="T9" s="6">
        <v>20.906966568879074</v>
      </c>
      <c r="U9" s="6"/>
      <c r="V9" s="6">
        <v>25.900325500000001</v>
      </c>
      <c r="W9" t="s">
        <v>83</v>
      </c>
      <c r="X9" s="12">
        <v>30.043966300000001</v>
      </c>
      <c r="Y9">
        <f t="shared" ref="Y9:Y50" si="3">V9-X9</f>
        <v>-4.1436408</v>
      </c>
      <c r="Z9">
        <f t="shared" ref="Z9:Z50" si="4">2.71828182845904^Y9</f>
        <v>1.5864984990876036E-2</v>
      </c>
      <c r="AC9" s="6">
        <v>23.225258100000001</v>
      </c>
      <c r="AD9" t="s">
        <v>83</v>
      </c>
      <c r="AE9" s="6">
        <v>27.666554732733392</v>
      </c>
      <c r="AF9">
        <f t="shared" si="0"/>
        <v>-4.4412966327333905</v>
      </c>
      <c r="AG9">
        <f t="shared" si="1"/>
        <v>1.1780653431460305E-2</v>
      </c>
      <c r="AK9" t="s">
        <v>83</v>
      </c>
      <c r="AL9">
        <f t="shared" si="2"/>
        <v>1.3671133452381702E-2</v>
      </c>
    </row>
    <row r="10" spans="1:41">
      <c r="A10" s="6" t="s">
        <v>81</v>
      </c>
      <c r="B10" s="6" t="s">
        <v>52</v>
      </c>
      <c r="C10" s="6">
        <v>25.846706440604336</v>
      </c>
      <c r="D10" s="6">
        <v>25.874869153628367</v>
      </c>
      <c r="E10" s="6">
        <v>9.5375935055000555E-2</v>
      </c>
      <c r="J10" t="s">
        <v>86</v>
      </c>
      <c r="L10" s="6">
        <v>29.382821166374583</v>
      </c>
      <c r="M10" s="6">
        <v>0.43216567897380309</v>
      </c>
      <c r="O10" t="s">
        <v>103</v>
      </c>
      <c r="P10" s="6">
        <v>24.020557402858334</v>
      </c>
      <c r="Q10" s="6">
        <v>0.23481250360735564</v>
      </c>
      <c r="R10" s="6"/>
      <c r="S10" t="s">
        <v>108</v>
      </c>
      <c r="T10" s="6">
        <v>23.480105806891629</v>
      </c>
      <c r="U10" s="6"/>
      <c r="V10" s="23">
        <v>25.900325500000001</v>
      </c>
      <c r="W10" s="2" t="s">
        <v>154</v>
      </c>
      <c r="Y10">
        <f t="shared" si="3"/>
        <v>25.900325500000001</v>
      </c>
      <c r="Z10">
        <f t="shared" si="4"/>
        <v>177161130992.79193</v>
      </c>
      <c r="AC10" s="6">
        <v>23.225258100000001</v>
      </c>
      <c r="AD10" t="s">
        <v>154</v>
      </c>
      <c r="AE10" s="6">
        <v>36.218724132676151</v>
      </c>
      <c r="AF10">
        <f t="shared" si="0"/>
        <v>-12.99346603267615</v>
      </c>
      <c r="AG10">
        <f t="shared" si="1"/>
        <v>2.2751466805423196E-6</v>
      </c>
      <c r="AK10" t="s">
        <v>154</v>
      </c>
      <c r="AL10">
        <f t="shared" si="2"/>
        <v>634.87601868346997</v>
      </c>
    </row>
    <row r="11" spans="1:41">
      <c r="A11" s="6" t="s">
        <v>81</v>
      </c>
      <c r="B11" s="6" t="s">
        <v>52</v>
      </c>
      <c r="C11" s="6">
        <v>25.796745764145584</v>
      </c>
      <c r="D11" s="6">
        <v>25.874869153628367</v>
      </c>
      <c r="E11" s="6">
        <v>9.5375935055000555E-2</v>
      </c>
      <c r="J11" t="s">
        <v>87</v>
      </c>
      <c r="L11" s="12">
        <v>21.022413400000001</v>
      </c>
      <c r="M11" s="12">
        <v>1.285417E-2</v>
      </c>
      <c r="O11" t="s">
        <v>107</v>
      </c>
      <c r="P11" s="6">
        <v>20.906966568879074</v>
      </c>
      <c r="Q11" s="6">
        <v>0.20820944129843477</v>
      </c>
      <c r="R11" s="6"/>
      <c r="S11" t="s">
        <v>112</v>
      </c>
      <c r="T11" s="6">
        <v>22.603979218908147</v>
      </c>
      <c r="U11" s="6"/>
      <c r="V11" s="6">
        <v>25.900325500000001</v>
      </c>
      <c r="W11" s="12" t="s">
        <v>85</v>
      </c>
      <c r="X11" s="12">
        <v>35.615647099999997</v>
      </c>
      <c r="Y11">
        <f t="shared" si="3"/>
        <v>-9.7153215999999958</v>
      </c>
      <c r="Z11">
        <f t="shared" si="4"/>
        <v>6.0351690452567636E-5</v>
      </c>
      <c r="AC11" s="6">
        <v>23.225258100000001</v>
      </c>
      <c r="AD11" t="s">
        <v>86</v>
      </c>
      <c r="AE11" s="6">
        <v>24.727727016137958</v>
      </c>
      <c r="AF11">
        <f t="shared" si="0"/>
        <v>-1.502468916137957</v>
      </c>
      <c r="AG11">
        <f t="shared" si="1"/>
        <v>0.22257994998603564</v>
      </c>
      <c r="AK11" s="12" t="s">
        <v>85</v>
      </c>
      <c r="AL11">
        <f t="shared" si="2"/>
        <v>3.6651161294705531E-3</v>
      </c>
    </row>
    <row r="12" spans="1:41" s="8" customFormat="1">
      <c r="A12" s="7" t="s">
        <v>82</v>
      </c>
      <c r="B12" s="7" t="s">
        <v>52</v>
      </c>
      <c r="C12" s="7">
        <v>28.374402060712029</v>
      </c>
      <c r="D12" s="7">
        <v>28.004947803847141</v>
      </c>
      <c r="E12" s="7">
        <v>0.52248722073491327</v>
      </c>
      <c r="F12"/>
      <c r="G12"/>
      <c r="H12"/>
      <c r="I12"/>
      <c r="J12" t="s">
        <v>88</v>
      </c>
      <c r="K12"/>
      <c r="L12" s="6">
        <v>32.836975253411332</v>
      </c>
      <c r="M12" s="6">
        <v>0.42851905875597762</v>
      </c>
      <c r="N12"/>
      <c r="O12" t="s">
        <v>108</v>
      </c>
      <c r="P12" s="6">
        <v>23.480105806891629</v>
      </c>
      <c r="Q12" s="6">
        <v>0.10650895068277853</v>
      </c>
      <c r="R12" s="6"/>
      <c r="S12" t="s">
        <v>113</v>
      </c>
      <c r="T12" s="6">
        <v>33.422315934708124</v>
      </c>
      <c r="U12" s="6"/>
      <c r="V12" s="6">
        <v>25.900325500000001</v>
      </c>
      <c r="W12" t="s">
        <v>86</v>
      </c>
      <c r="X12" s="6">
        <v>29.382821166374583</v>
      </c>
      <c r="Y12">
        <f t="shared" si="3"/>
        <v>-3.4824956663745823</v>
      </c>
      <c r="Z12">
        <f t="shared" si="4"/>
        <v>3.0730621872866851E-2</v>
      </c>
      <c r="AA12"/>
      <c r="AB12"/>
      <c r="AC12" s="6">
        <v>23.225258100000001</v>
      </c>
      <c r="AD12" t="s">
        <v>87</v>
      </c>
      <c r="AE12" s="6">
        <v>18.79429367405962</v>
      </c>
      <c r="AF12">
        <f t="shared" si="0"/>
        <v>4.4309644259403811</v>
      </c>
      <c r="AG12">
        <f t="shared" si="1"/>
        <v>84.012401591535948</v>
      </c>
      <c r="AH12"/>
      <c r="AI12"/>
      <c r="AJ12"/>
      <c r="AK12" t="s">
        <v>86</v>
      </c>
      <c r="AL12">
        <f t="shared" si="2"/>
        <v>1.6067835404748607</v>
      </c>
      <c r="AM12"/>
      <c r="AN12"/>
      <c r="AO12"/>
    </row>
    <row r="13" spans="1:41" s="8" customFormat="1">
      <c r="A13" s="7" t="s">
        <v>82</v>
      </c>
      <c r="B13" s="7" t="s">
        <v>52</v>
      </c>
      <c r="C13" s="7">
        <v>27.635493546982254</v>
      </c>
      <c r="D13" s="7">
        <v>28.004947803847141</v>
      </c>
      <c r="E13" s="7">
        <v>0.52248722073491327</v>
      </c>
      <c r="F13"/>
      <c r="G13"/>
      <c r="H13"/>
      <c r="I13"/>
      <c r="J13" t="s">
        <v>89</v>
      </c>
      <c r="K13"/>
      <c r="L13" s="6">
        <v>20.595005957159625</v>
      </c>
      <c r="M13" s="6">
        <v>5.3170465851285972E-2</v>
      </c>
      <c r="N13"/>
      <c r="O13" t="s">
        <v>110</v>
      </c>
      <c r="P13"/>
      <c r="Q13"/>
      <c r="R13" s="6"/>
      <c r="S13" t="s">
        <v>114</v>
      </c>
      <c r="T13" s="12">
        <v>29.1257226</v>
      </c>
      <c r="U13" s="12"/>
      <c r="V13" s="6">
        <v>25.900325500000001</v>
      </c>
      <c r="W13" t="s">
        <v>87</v>
      </c>
      <c r="X13" s="12">
        <v>21.022413400000001</v>
      </c>
      <c r="Y13">
        <f t="shared" si="3"/>
        <v>4.8779120999999996</v>
      </c>
      <c r="Z13">
        <f t="shared" si="4"/>
        <v>131.35611893364054</v>
      </c>
      <c r="AA13"/>
      <c r="AB13"/>
      <c r="AC13" s="6">
        <v>23.225258100000001</v>
      </c>
      <c r="AD13" t="s">
        <v>88</v>
      </c>
      <c r="AE13" s="6">
        <v>28.044389947553366</v>
      </c>
      <c r="AF13">
        <f t="shared" si="0"/>
        <v>-4.8191318475533649</v>
      </c>
      <c r="AG13">
        <f t="shared" si="1"/>
        <v>8.0737933808939163E-3</v>
      </c>
      <c r="AH13"/>
      <c r="AI13"/>
      <c r="AJ13"/>
      <c r="AK13" t="s">
        <v>87</v>
      </c>
      <c r="AL13">
        <f t="shared" si="2"/>
        <v>1.0298262783529759</v>
      </c>
      <c r="AM13"/>
      <c r="AN13"/>
      <c r="AO13"/>
    </row>
    <row r="14" spans="1:41" s="8" customFormat="1">
      <c r="A14" s="16" t="s">
        <v>83</v>
      </c>
      <c r="B14" s="16" t="s">
        <v>52</v>
      </c>
      <c r="C14" s="16">
        <v>30.816517639357507</v>
      </c>
      <c r="D14" s="16">
        <v>30.30148343651112</v>
      </c>
      <c r="E14" s="16">
        <v>0.52899043716071503</v>
      </c>
      <c r="F14"/>
      <c r="G14"/>
      <c r="H14"/>
      <c r="I14"/>
      <c r="J14" t="s">
        <v>90</v>
      </c>
      <c r="K14"/>
      <c r="L14" s="6">
        <v>22.228028398830045</v>
      </c>
      <c r="M14" s="6">
        <v>0.35434766504186921</v>
      </c>
      <c r="N14"/>
      <c r="O14" t="s">
        <v>112</v>
      </c>
      <c r="P14" s="6">
        <v>22.603979218908147</v>
      </c>
      <c r="Q14" s="6">
        <v>0.18729678285244747</v>
      </c>
      <c r="R14" s="6"/>
      <c r="S14" t="s">
        <v>118</v>
      </c>
      <c r="T14" s="6">
        <v>22.961066551948548</v>
      </c>
      <c r="U14" s="6"/>
      <c r="V14" s="6">
        <v>25.900325500000001</v>
      </c>
      <c r="W14" t="s">
        <v>88</v>
      </c>
      <c r="X14" s="6">
        <v>32.836975253411332</v>
      </c>
      <c r="Y14">
        <f t="shared" si="3"/>
        <v>-6.9366497534113307</v>
      </c>
      <c r="Z14">
        <f t="shared" si="4"/>
        <v>9.7151897915238655E-4</v>
      </c>
      <c r="AA14"/>
      <c r="AB14"/>
      <c r="AC14" s="6">
        <v>23.225258100000001</v>
      </c>
      <c r="AD14" t="s">
        <v>89</v>
      </c>
      <c r="AE14" s="6">
        <v>17.982197975971406</v>
      </c>
      <c r="AF14">
        <f t="shared" si="0"/>
        <v>5.2430601240285952</v>
      </c>
      <c r="AG14">
        <f t="shared" si="1"/>
        <v>189.24834060858694</v>
      </c>
      <c r="AH14"/>
      <c r="AI14"/>
      <c r="AJ14"/>
      <c r="AK14" t="s">
        <v>88</v>
      </c>
      <c r="AL14">
        <f t="shared" si="2"/>
        <v>0.42878707381908976</v>
      </c>
      <c r="AM14"/>
      <c r="AN14"/>
      <c r="AO14"/>
    </row>
    <row r="15" spans="1:41" s="8" customFormat="1">
      <c r="A15" s="7" t="s">
        <v>83</v>
      </c>
      <c r="B15" s="7" t="s">
        <v>52</v>
      </c>
      <c r="C15" s="7">
        <v>29.759562203558339</v>
      </c>
      <c r="D15" s="7">
        <v>30.30148343651112</v>
      </c>
      <c r="E15" s="7">
        <v>0.52899043716071503</v>
      </c>
      <c r="F15">
        <f>(C15+C16)/2</f>
        <v>30.043966335087926</v>
      </c>
      <c r="G15">
        <f>STDEVA(C15,C16)</f>
        <v>0.40220818000408426</v>
      </c>
      <c r="H15"/>
      <c r="I15"/>
      <c r="J15" t="s">
        <v>91</v>
      </c>
      <c r="K15"/>
      <c r="L15" s="6">
        <v>21.388104893621279</v>
      </c>
      <c r="M15" s="6">
        <v>0.46259718542123512</v>
      </c>
      <c r="N15"/>
      <c r="O15" t="s">
        <v>113</v>
      </c>
      <c r="P15" s="6">
        <v>33.422315934708124</v>
      </c>
      <c r="Q15" s="6">
        <v>0.248110479703396</v>
      </c>
      <c r="R15" s="6"/>
      <c r="S15" t="s">
        <v>119</v>
      </c>
      <c r="T15" s="6">
        <v>22.605115607100924</v>
      </c>
      <c r="U15" s="6"/>
      <c r="V15" s="6">
        <v>25.900325500000001</v>
      </c>
      <c r="W15" t="s">
        <v>89</v>
      </c>
      <c r="X15" s="6">
        <v>20.595005957159625</v>
      </c>
      <c r="Y15">
        <f t="shared" si="3"/>
        <v>5.3053195428403761</v>
      </c>
      <c r="Z15">
        <f t="shared" si="4"/>
        <v>201.40534976981061</v>
      </c>
      <c r="AA15"/>
      <c r="AB15"/>
      <c r="AC15" s="6">
        <v>23.225258100000001</v>
      </c>
      <c r="AD15" t="s">
        <v>90</v>
      </c>
      <c r="AE15" s="6">
        <v>19.043772069386169</v>
      </c>
      <c r="AF15">
        <f t="shared" si="0"/>
        <v>4.1814860306138328</v>
      </c>
      <c r="AG15">
        <f t="shared" si="1"/>
        <v>65.463061082030038</v>
      </c>
      <c r="AH15"/>
      <c r="AI15"/>
      <c r="AJ15"/>
      <c r="AK15" t="s">
        <v>89</v>
      </c>
      <c r="AL15">
        <f t="shared" si="2"/>
        <v>114.82426012924593</v>
      </c>
      <c r="AM15"/>
      <c r="AN15"/>
      <c r="AO15"/>
    </row>
    <row r="16" spans="1:41" s="8" customFormat="1">
      <c r="A16" s="7" t="s">
        <v>83</v>
      </c>
      <c r="B16" s="7" t="s">
        <v>52</v>
      </c>
      <c r="C16" s="7">
        <v>30.328370466617514</v>
      </c>
      <c r="D16" s="7">
        <v>30.30148343651112</v>
      </c>
      <c r="E16" s="7">
        <v>0.52899043716071503</v>
      </c>
      <c r="F16" s="12"/>
      <c r="G16" s="12"/>
      <c r="H16"/>
      <c r="I16"/>
      <c r="J16" t="s">
        <v>92</v>
      </c>
      <c r="K16"/>
      <c r="L16" s="6">
        <v>28.077182851537653</v>
      </c>
      <c r="M16" s="6">
        <v>0.14534794202251161</v>
      </c>
      <c r="N16"/>
      <c r="O16" t="s">
        <v>114</v>
      </c>
      <c r="P16" s="12">
        <v>29.1257226</v>
      </c>
      <c r="Q16" s="12">
        <v>0.70703868999999997</v>
      </c>
      <c r="R16" s="6"/>
      <c r="S16" t="s">
        <v>120</v>
      </c>
      <c r="T16" s="12">
        <v>20.274754999999999</v>
      </c>
      <c r="U16" s="12"/>
      <c r="V16" s="6">
        <v>25.900325500000001</v>
      </c>
      <c r="W16" t="s">
        <v>90</v>
      </c>
      <c r="X16" s="6">
        <v>22.228028398830045</v>
      </c>
      <c r="Y16">
        <f t="shared" si="3"/>
        <v>3.6722971011699563</v>
      </c>
      <c r="Z16">
        <f t="shared" si="4"/>
        <v>39.342175098271575</v>
      </c>
      <c r="AA16"/>
      <c r="AB16"/>
      <c r="AC16" s="6">
        <v>23.225258100000001</v>
      </c>
      <c r="AD16" t="s">
        <v>91</v>
      </c>
      <c r="AE16" s="6">
        <v>18.620040306827864</v>
      </c>
      <c r="AF16">
        <f t="shared" si="0"/>
        <v>4.6052177931721374</v>
      </c>
      <c r="AG16">
        <f t="shared" si="1"/>
        <v>100.00476083172771</v>
      </c>
      <c r="AH16"/>
      <c r="AI16"/>
      <c r="AJ16"/>
      <c r="AK16" t="s">
        <v>90</v>
      </c>
      <c r="AL16">
        <f t="shared" si="2"/>
        <v>62.724834087485654</v>
      </c>
      <c r="AM16"/>
      <c r="AN16"/>
      <c r="AO16"/>
    </row>
    <row r="17" spans="1:41">
      <c r="A17" s="9" t="s">
        <v>84</v>
      </c>
      <c r="B17" s="9" t="s">
        <v>52</v>
      </c>
      <c r="C17" s="9" t="s">
        <v>136</v>
      </c>
      <c r="D17" s="9" t="s">
        <v>139</v>
      </c>
      <c r="E17" s="9" t="s">
        <v>139</v>
      </c>
      <c r="J17" t="s">
        <v>93</v>
      </c>
      <c r="L17" s="6">
        <v>22.403949839948755</v>
      </c>
      <c r="M17" s="6">
        <v>0.25858777851959597</v>
      </c>
      <c r="O17" t="s">
        <v>118</v>
      </c>
      <c r="P17" s="6">
        <v>22.961066551948548</v>
      </c>
      <c r="Q17" s="6">
        <v>0.27187596942773762</v>
      </c>
      <c r="R17" s="6"/>
      <c r="S17" t="s">
        <v>124</v>
      </c>
      <c r="T17" s="6">
        <v>35.570616533216572</v>
      </c>
      <c r="U17" s="6"/>
      <c r="V17" s="6">
        <v>25.900325500000001</v>
      </c>
      <c r="W17" t="s">
        <v>91</v>
      </c>
      <c r="X17" s="6">
        <v>21.388104893621279</v>
      </c>
      <c r="Y17">
        <f t="shared" si="3"/>
        <v>4.5122206063787225</v>
      </c>
      <c r="Z17">
        <f t="shared" si="4"/>
        <v>91.123944418660258</v>
      </c>
      <c r="AC17" s="6">
        <v>23.225258100000001</v>
      </c>
      <c r="AD17" t="s">
        <v>92</v>
      </c>
      <c r="AE17" s="6">
        <v>25.087407075221847</v>
      </c>
      <c r="AF17">
        <f t="shared" si="0"/>
        <v>-1.8621489752218459</v>
      </c>
      <c r="AG17">
        <f t="shared" si="1"/>
        <v>0.15533845294072815</v>
      </c>
      <c r="AK17" t="s">
        <v>91</v>
      </c>
      <c r="AL17">
        <f t="shared" si="2"/>
        <v>3.7623201022575929</v>
      </c>
    </row>
    <row r="18" spans="1:41">
      <c r="A18" s="9" t="s">
        <v>84</v>
      </c>
      <c r="B18" s="9" t="s">
        <v>52</v>
      </c>
      <c r="C18" s="9" t="s">
        <v>136</v>
      </c>
      <c r="D18" s="9" t="s">
        <v>139</v>
      </c>
      <c r="E18" s="9" t="s">
        <v>139</v>
      </c>
      <c r="J18" t="s">
        <v>94</v>
      </c>
      <c r="L18" s="6">
        <v>22.873019957586266</v>
      </c>
      <c r="M18" s="6">
        <v>0.2401388903741575</v>
      </c>
      <c r="O18" t="s">
        <v>119</v>
      </c>
      <c r="P18" s="6">
        <v>22.605115607100924</v>
      </c>
      <c r="Q18" s="6">
        <v>0.25607411370118477</v>
      </c>
      <c r="R18" s="6"/>
      <c r="S18" t="s">
        <v>165</v>
      </c>
      <c r="T18">
        <f>AVERAGE(T3:T17)</f>
        <v>25.900325488516394</v>
      </c>
      <c r="V18" s="6">
        <v>25.900325500000001</v>
      </c>
      <c r="W18" t="s">
        <v>92</v>
      </c>
      <c r="X18" s="6">
        <v>28.077182851537653</v>
      </c>
      <c r="Y18">
        <f t="shared" si="3"/>
        <v>-2.1768573515376524</v>
      </c>
      <c r="Z18">
        <f t="shared" si="4"/>
        <v>0.11339733923072097</v>
      </c>
      <c r="AC18" s="6">
        <v>23.225258100000001</v>
      </c>
      <c r="AD18" t="s">
        <v>93</v>
      </c>
      <c r="AE18" s="6">
        <v>19.396771560712377</v>
      </c>
      <c r="AF18">
        <f t="shared" si="0"/>
        <v>3.8284865392876242</v>
      </c>
      <c r="AG18">
        <f t="shared" si="1"/>
        <v>45.992877120260857</v>
      </c>
      <c r="AK18" t="s">
        <v>92</v>
      </c>
      <c r="AL18">
        <f t="shared" si="2"/>
        <v>2.2837403287158295</v>
      </c>
    </row>
    <row r="19" spans="1:41">
      <c r="A19" s="9" t="s">
        <v>84</v>
      </c>
      <c r="B19" s="9" t="s">
        <v>52</v>
      </c>
      <c r="C19" s="9" t="s">
        <v>136</v>
      </c>
      <c r="D19" s="9" t="s">
        <v>139</v>
      </c>
      <c r="E19" s="9" t="s">
        <v>139</v>
      </c>
      <c r="J19" t="s">
        <v>95</v>
      </c>
      <c r="L19" s="6">
        <v>21.115162155812971</v>
      </c>
      <c r="M19" s="6">
        <v>0.19807746366112336</v>
      </c>
      <c r="O19" t="s">
        <v>120</v>
      </c>
      <c r="P19" s="12">
        <v>20.274754999999999</v>
      </c>
      <c r="Q19" s="12">
        <v>0.26725200999999998</v>
      </c>
      <c r="R19" s="6"/>
      <c r="S19" s="6"/>
      <c r="T19" s="6"/>
      <c r="U19" s="6"/>
      <c r="V19" s="6">
        <v>25.900325500000001</v>
      </c>
      <c r="W19" t="s">
        <v>93</v>
      </c>
      <c r="X19" s="6">
        <v>22.403949839948755</v>
      </c>
      <c r="Y19">
        <f t="shared" si="3"/>
        <v>3.4963756600512461</v>
      </c>
      <c r="Z19">
        <f t="shared" si="4"/>
        <v>32.995647540351158</v>
      </c>
      <c r="AC19" s="6">
        <v>23.225258100000001</v>
      </c>
      <c r="AD19" t="s">
        <v>94</v>
      </c>
      <c r="AE19" s="6">
        <v>19.09413592549009</v>
      </c>
      <c r="AF19">
        <f t="shared" si="0"/>
        <v>4.1311221745099118</v>
      </c>
      <c r="AG19">
        <f t="shared" si="1"/>
        <v>62.247736579176838</v>
      </c>
      <c r="AK19" t="s">
        <v>93</v>
      </c>
      <c r="AL19">
        <f t="shared" si="2"/>
        <v>45.320021804398365</v>
      </c>
    </row>
    <row r="20" spans="1:41" s="8" customFormat="1">
      <c r="A20" s="7" t="s">
        <v>85</v>
      </c>
      <c r="B20" s="7" t="s">
        <v>52</v>
      </c>
      <c r="C20" s="7">
        <v>35.76016546917657</v>
      </c>
      <c r="D20" s="7">
        <v>36.639034632225595</v>
      </c>
      <c r="E20" s="7">
        <v>1.7784408635068332</v>
      </c>
      <c r="F20"/>
      <c r="G20"/>
      <c r="H20"/>
      <c r="I20"/>
      <c r="J20" t="s">
        <v>96</v>
      </c>
      <c r="K20"/>
      <c r="L20" s="6">
        <v>20.395460520232021</v>
      </c>
      <c r="M20" s="6">
        <v>0.38746034258421891</v>
      </c>
      <c r="N20"/>
      <c r="O20" t="s">
        <v>124</v>
      </c>
      <c r="P20" s="6">
        <v>35.570616533216572</v>
      </c>
      <c r="Q20" s="6">
        <v>0.41042946298571836</v>
      </c>
      <c r="R20" s="6"/>
      <c r="S20" s="6"/>
      <c r="T20" s="6"/>
      <c r="U20" s="6"/>
      <c r="V20" s="6">
        <v>25.900325500000001</v>
      </c>
      <c r="W20" t="s">
        <v>94</v>
      </c>
      <c r="X20" s="6">
        <v>22.873019957586266</v>
      </c>
      <c r="Y20">
        <f t="shared" si="3"/>
        <v>3.0273055424137354</v>
      </c>
      <c r="Z20">
        <f t="shared" si="4"/>
        <v>20.641539838596241</v>
      </c>
      <c r="AA20"/>
      <c r="AB20"/>
      <c r="AC20" s="6">
        <v>23.225258100000001</v>
      </c>
      <c r="AD20" t="s">
        <v>95</v>
      </c>
      <c r="AE20" s="6">
        <v>18.105694043987533</v>
      </c>
      <c r="AF20">
        <f t="shared" si="0"/>
        <v>5.119564056012468</v>
      </c>
      <c r="AG20">
        <f t="shared" si="1"/>
        <v>167.26243667131021</v>
      </c>
      <c r="AH20"/>
      <c r="AI20"/>
      <c r="AJ20"/>
      <c r="AK20" t="s">
        <v>94</v>
      </c>
      <c r="AL20">
        <f t="shared" si="2"/>
        <v>58.758439819752965</v>
      </c>
      <c r="AM20"/>
      <c r="AN20"/>
      <c r="AO20"/>
    </row>
    <row r="21" spans="1:41" s="8" customFormat="1">
      <c r="A21" s="7" t="s">
        <v>85</v>
      </c>
      <c r="B21" s="7" t="s">
        <v>52</v>
      </c>
      <c r="C21" s="7">
        <v>35.471128661573445</v>
      </c>
      <c r="D21" s="7">
        <v>36.639034632225595</v>
      </c>
      <c r="E21" s="7">
        <v>1.7784408635068332</v>
      </c>
      <c r="F21">
        <f>(C20+C21)/2</f>
        <v>35.615647065375008</v>
      </c>
      <c r="G21">
        <f>STDEVA(C20,C21)</f>
        <v>0.20437988666868123</v>
      </c>
      <c r="H21"/>
      <c r="I21"/>
      <c r="J21" t="s">
        <v>97</v>
      </c>
      <c r="K21"/>
      <c r="L21" s="12">
        <v>37.216855199999998</v>
      </c>
      <c r="M21" s="12">
        <v>0.15460078999999999</v>
      </c>
      <c r="N21"/>
      <c r="O21" t="s">
        <v>165</v>
      </c>
      <c r="P21"/>
      <c r="Q21"/>
      <c r="R21" s="6"/>
      <c r="S21" s="6"/>
      <c r="T21" s="6"/>
      <c r="U21" s="6"/>
      <c r="V21" s="6">
        <v>25.900325500000001</v>
      </c>
      <c r="W21" t="s">
        <v>95</v>
      </c>
      <c r="X21" s="6">
        <v>21.115162155812971</v>
      </c>
      <c r="Y21">
        <f t="shared" si="3"/>
        <v>4.7851633441870298</v>
      </c>
      <c r="Z21">
        <f t="shared" si="4"/>
        <v>119.72091720267946</v>
      </c>
      <c r="AA21"/>
      <c r="AB21"/>
      <c r="AC21" s="6">
        <v>23.225258100000001</v>
      </c>
      <c r="AD21" t="s">
        <v>96</v>
      </c>
      <c r="AE21" s="6">
        <v>17.682238008383226</v>
      </c>
      <c r="AF21">
        <f t="shared" si="0"/>
        <v>5.5430200916167749</v>
      </c>
      <c r="AG21">
        <f t="shared" si="1"/>
        <v>255.44831297288778</v>
      </c>
      <c r="AH21"/>
      <c r="AI21"/>
      <c r="AJ21"/>
      <c r="AK21" t="s">
        <v>95</v>
      </c>
      <c r="AL21">
        <f t="shared" si="2"/>
        <v>174.87854736070759</v>
      </c>
      <c r="AM21"/>
      <c r="AN21"/>
      <c r="AO21"/>
    </row>
    <row r="22" spans="1:41" s="8" customFormat="1">
      <c r="A22" s="16" t="s">
        <v>85</v>
      </c>
      <c r="B22" s="16" t="s">
        <v>52</v>
      </c>
      <c r="C22" s="16">
        <v>38.685809765926784</v>
      </c>
      <c r="D22" s="16">
        <v>36.639034632225595</v>
      </c>
      <c r="E22" s="16">
        <v>1.7784408635068332</v>
      </c>
      <c r="F22" s="12"/>
      <c r="G22" s="12"/>
      <c r="H22"/>
      <c r="I22"/>
      <c r="J22" t="s">
        <v>98</v>
      </c>
      <c r="K22"/>
      <c r="L22" s="6">
        <v>21.514905285843394</v>
      </c>
      <c r="M22" s="6">
        <v>5.9937721263795075E-2</v>
      </c>
      <c r="N22"/>
      <c r="O22"/>
      <c r="P22"/>
      <c r="Q22"/>
      <c r="R22" s="6"/>
      <c r="S22" s="6"/>
      <c r="T22" s="6"/>
      <c r="U22" s="6"/>
      <c r="V22" s="6">
        <v>25.900325500000001</v>
      </c>
      <c r="W22" t="s">
        <v>96</v>
      </c>
      <c r="X22" s="6">
        <v>20.395460520232021</v>
      </c>
      <c r="Y22">
        <f t="shared" si="3"/>
        <v>5.5048649797679801</v>
      </c>
      <c r="Z22">
        <f t="shared" si="4"/>
        <v>245.88525395337837</v>
      </c>
      <c r="AA22"/>
      <c r="AB22"/>
      <c r="AC22" s="6">
        <v>23.225258100000001</v>
      </c>
      <c r="AD22" t="s">
        <v>97</v>
      </c>
      <c r="AE22">
        <v>32.285545800000001</v>
      </c>
      <c r="AF22">
        <f t="shared" si="0"/>
        <v>-9.0602876999999999</v>
      </c>
      <c r="AG22">
        <f t="shared" si="1"/>
        <v>1.1618954404455533E-4</v>
      </c>
      <c r="AH22"/>
      <c r="AI22"/>
      <c r="AJ22"/>
      <c r="AK22" t="s">
        <v>96</v>
      </c>
      <c r="AL22">
        <f t="shared" si="2"/>
        <v>0.16902454124807653</v>
      </c>
      <c r="AM22"/>
      <c r="AN22"/>
      <c r="AO22"/>
    </row>
    <row r="23" spans="1:41">
      <c r="A23" s="6" t="s">
        <v>86</v>
      </c>
      <c r="B23" s="6" t="s">
        <v>52</v>
      </c>
      <c r="C23" s="6">
        <v>29.811267069499692</v>
      </c>
      <c r="D23" s="6">
        <v>29.382821166374583</v>
      </c>
      <c r="E23" s="6">
        <v>0.43216567897380309</v>
      </c>
      <c r="J23" t="s">
        <v>99</v>
      </c>
      <c r="L23" s="6">
        <v>36.206266535077269</v>
      </c>
      <c r="M23" s="6">
        <v>5.8775748903983358E-3</v>
      </c>
      <c r="R23" s="6"/>
      <c r="S23" s="6"/>
      <c r="T23" s="6"/>
      <c r="U23" s="6"/>
      <c r="V23" s="6">
        <v>25.900325500000001</v>
      </c>
      <c r="W23" t="s">
        <v>97</v>
      </c>
      <c r="X23" s="12">
        <v>37.216855199999998</v>
      </c>
      <c r="Y23">
        <f t="shared" si="3"/>
        <v>-11.316529699999997</v>
      </c>
      <c r="Z23">
        <f t="shared" si="4"/>
        <v>1.2170084593536385E-5</v>
      </c>
      <c r="AC23" s="6">
        <v>23.225258100000001</v>
      </c>
      <c r="AD23" t="s">
        <v>98</v>
      </c>
      <c r="AE23" s="6">
        <v>18.699567600539748</v>
      </c>
      <c r="AF23">
        <f t="shared" si="0"/>
        <v>4.5256904994602536</v>
      </c>
      <c r="AG23">
        <f t="shared" si="1"/>
        <v>92.3596781235549</v>
      </c>
      <c r="AK23" t="s">
        <v>97</v>
      </c>
      <c r="AL23">
        <f t="shared" si="2"/>
        <v>3.3526483498802183E-2</v>
      </c>
    </row>
    <row r="24" spans="1:41">
      <c r="A24" s="6" t="s">
        <v>86</v>
      </c>
      <c r="B24" s="6" t="s">
        <v>52</v>
      </c>
      <c r="C24" s="6">
        <v>28.94702936511905</v>
      </c>
      <c r="D24" s="6">
        <v>29.382821166374583</v>
      </c>
      <c r="E24" s="6">
        <v>0.43216567897380309</v>
      </c>
      <c r="J24" t="s">
        <v>100</v>
      </c>
      <c r="R24" s="6"/>
      <c r="S24" s="6"/>
      <c r="T24" s="6"/>
      <c r="U24" s="6"/>
      <c r="V24" s="6">
        <v>25.900325500000001</v>
      </c>
      <c r="W24" t="s">
        <v>98</v>
      </c>
      <c r="X24" s="6">
        <v>21.514905285843394</v>
      </c>
      <c r="Y24">
        <f t="shared" si="3"/>
        <v>4.385420214156607</v>
      </c>
      <c r="Z24">
        <f t="shared" si="4"/>
        <v>80.271947535418093</v>
      </c>
      <c r="AC24" s="6">
        <v>23.225258100000001</v>
      </c>
      <c r="AD24" t="s">
        <v>99</v>
      </c>
      <c r="AE24" s="6">
        <v>35.357281141793862</v>
      </c>
      <c r="AF24">
        <f t="shared" si="0"/>
        <v>-12.132023041793861</v>
      </c>
      <c r="AG24">
        <f t="shared" si="1"/>
        <v>5.3843011023093214E-6</v>
      </c>
      <c r="AK24" t="s">
        <v>98</v>
      </c>
      <c r="AL24">
        <f t="shared" si="2"/>
        <v>2.0789620862330983E-2</v>
      </c>
    </row>
    <row r="25" spans="1:41">
      <c r="A25" s="6" t="s">
        <v>86</v>
      </c>
      <c r="B25" s="6" t="s">
        <v>52</v>
      </c>
      <c r="C25" s="6">
        <v>29.390167064505015</v>
      </c>
      <c r="D25" s="6">
        <v>29.382821166374583</v>
      </c>
      <c r="E25" s="6">
        <v>0.43216567897380309</v>
      </c>
      <c r="J25" t="s">
        <v>101</v>
      </c>
      <c r="L25" s="6">
        <v>22.077572549308229</v>
      </c>
      <c r="M25" s="6">
        <v>0.14265694583846564</v>
      </c>
      <c r="R25" s="6"/>
      <c r="S25" s="6"/>
      <c r="T25" s="6"/>
      <c r="U25" s="6"/>
      <c r="V25" s="6">
        <v>25.900325500000001</v>
      </c>
      <c r="W25" t="s">
        <v>99</v>
      </c>
      <c r="X25" s="6">
        <v>36.206266535077269</v>
      </c>
      <c r="Y25">
        <f t="shared" si="3"/>
        <v>-10.305941035077268</v>
      </c>
      <c r="Z25">
        <f t="shared" si="4"/>
        <v>3.343387216890899E-5</v>
      </c>
      <c r="AC25" s="6">
        <v>23.225258100000001</v>
      </c>
      <c r="AD25" t="s">
        <v>100</v>
      </c>
      <c r="AE25" s="6">
        <v>28.30530632232426</v>
      </c>
      <c r="AF25">
        <f t="shared" si="0"/>
        <v>-5.0800482223242582</v>
      </c>
      <c r="AG25">
        <f t="shared" si="1"/>
        <v>6.2196090847049593E-3</v>
      </c>
      <c r="AK25" t="s">
        <v>99</v>
      </c>
      <c r="AL25">
        <f t="shared" si="2"/>
        <v>4.5601054272747979E-4</v>
      </c>
    </row>
    <row r="26" spans="1:41" s="8" customFormat="1">
      <c r="A26" s="7" t="s">
        <v>87</v>
      </c>
      <c r="B26" s="7" t="s">
        <v>52</v>
      </c>
      <c r="C26" s="7">
        <v>21.031502687938442</v>
      </c>
      <c r="D26" s="7">
        <v>21.335185138135675</v>
      </c>
      <c r="E26" s="7">
        <v>0.54181275264078388</v>
      </c>
      <c r="F26"/>
      <c r="G26"/>
      <c r="H26"/>
      <c r="I26"/>
      <c r="J26" t="s">
        <v>102</v>
      </c>
      <c r="K26"/>
      <c r="L26" s="6">
        <v>22.855170491171226</v>
      </c>
      <c r="M26" s="6">
        <v>8.1773105010647926E-2</v>
      </c>
      <c r="N26"/>
      <c r="O26"/>
      <c r="P26"/>
      <c r="Q26"/>
      <c r="R26" s="6"/>
      <c r="S26" s="6"/>
      <c r="T26" s="6"/>
      <c r="U26" s="6"/>
      <c r="V26" s="23">
        <v>25.900325500000001</v>
      </c>
      <c r="W26" s="2" t="s">
        <v>100</v>
      </c>
      <c r="X26"/>
      <c r="Y26">
        <f t="shared" si="3"/>
        <v>25.900325500000001</v>
      </c>
      <c r="Z26">
        <f t="shared" si="4"/>
        <v>177161130992.79193</v>
      </c>
      <c r="AA26"/>
      <c r="AB26"/>
      <c r="AC26" s="6">
        <v>23.225258100000001</v>
      </c>
      <c r="AD26" t="s">
        <v>101</v>
      </c>
      <c r="AE26" s="6">
        <v>18.818650322648558</v>
      </c>
      <c r="AF26">
        <f t="shared" si="0"/>
        <v>4.4066077773514429</v>
      </c>
      <c r="AG26">
        <f t="shared" si="1"/>
        <v>81.990859976577184</v>
      </c>
      <c r="AH26"/>
      <c r="AI26"/>
      <c r="AJ26"/>
      <c r="AK26" t="s">
        <v>100</v>
      </c>
      <c r="AL26">
        <f t="shared" si="2"/>
        <v>3811245.6604792676</v>
      </c>
      <c r="AM26"/>
      <c r="AN26"/>
      <c r="AO26"/>
    </row>
    <row r="27" spans="1:41" s="8" customFormat="1">
      <c r="A27" s="7" t="s">
        <v>87</v>
      </c>
      <c r="B27" s="7" t="s">
        <v>52</v>
      </c>
      <c r="C27" s="7">
        <v>21.013324150862537</v>
      </c>
      <c r="D27" s="7">
        <v>21.335185138135675</v>
      </c>
      <c r="E27" s="7">
        <v>0.54181275264078388</v>
      </c>
      <c r="F27">
        <f>(C26+C27)/2</f>
        <v>21.02241341940049</v>
      </c>
      <c r="G27">
        <f>STDEVA(C26,C27)</f>
        <v>1.2854166838423105E-2</v>
      </c>
      <c r="H27"/>
      <c r="I27"/>
      <c r="J27" t="s">
        <v>103</v>
      </c>
      <c r="K27"/>
      <c r="L27" s="6">
        <v>24.020557402858334</v>
      </c>
      <c r="M27" s="6">
        <v>0.23481250360735564</v>
      </c>
      <c r="N27"/>
      <c r="O27"/>
      <c r="P27"/>
      <c r="Q27"/>
      <c r="R27" s="6"/>
      <c r="S27" s="6"/>
      <c r="T27" s="6"/>
      <c r="U27" s="6"/>
      <c r="V27" s="6">
        <v>25.900325500000001</v>
      </c>
      <c r="W27" t="s">
        <v>101</v>
      </c>
      <c r="X27" s="6">
        <v>22.077572549308229</v>
      </c>
      <c r="Y27">
        <f t="shared" si="3"/>
        <v>3.8227529506917719</v>
      </c>
      <c r="Z27">
        <f t="shared" si="4"/>
        <v>45.729927427544546</v>
      </c>
      <c r="AA27"/>
      <c r="AB27"/>
      <c r="AC27" s="6">
        <v>23.225258100000001</v>
      </c>
      <c r="AD27" t="s">
        <v>102</v>
      </c>
      <c r="AE27" s="12">
        <v>20.012903600000001</v>
      </c>
      <c r="AF27">
        <f t="shared" si="0"/>
        <v>3.2123545</v>
      </c>
      <c r="AG27">
        <f t="shared" si="1"/>
        <v>24.837497320581775</v>
      </c>
      <c r="AH27"/>
      <c r="AI27"/>
      <c r="AJ27"/>
      <c r="AK27" t="s">
        <v>101</v>
      </c>
      <c r="AL27">
        <f t="shared" si="2"/>
        <v>33.701883477812288</v>
      </c>
      <c r="AM27"/>
      <c r="AN27"/>
      <c r="AO27"/>
    </row>
    <row r="28" spans="1:41" s="8" customFormat="1">
      <c r="A28" s="16" t="s">
        <v>87</v>
      </c>
      <c r="B28" s="16" t="s">
        <v>52</v>
      </c>
      <c r="C28" s="16">
        <v>21.960728575606048</v>
      </c>
      <c r="D28" s="16">
        <v>21.335185138135675</v>
      </c>
      <c r="E28" s="16">
        <v>0.54181275264078388</v>
      </c>
      <c r="F28" s="12"/>
      <c r="G28" s="12"/>
      <c r="H28"/>
      <c r="I28"/>
      <c r="J28" t="s">
        <v>104</v>
      </c>
      <c r="K28"/>
      <c r="L28" s="6">
        <v>31.82935914776105</v>
      </c>
      <c r="M28" s="6">
        <v>0.12874481317331074</v>
      </c>
      <c r="N28"/>
      <c r="O28"/>
      <c r="P28"/>
      <c r="Q28"/>
      <c r="R28" s="6"/>
      <c r="S28" s="6"/>
      <c r="T28" s="6"/>
      <c r="U28" s="6"/>
      <c r="V28" s="6">
        <v>25.900325500000001</v>
      </c>
      <c r="W28" t="s">
        <v>102</v>
      </c>
      <c r="X28" s="6">
        <v>22.855170491171226</v>
      </c>
      <c r="Y28">
        <f t="shared" si="3"/>
        <v>3.0451550088287753</v>
      </c>
      <c r="Z28">
        <f t="shared" si="4"/>
        <v>21.013288195633475</v>
      </c>
      <c r="AA28"/>
      <c r="AB28"/>
      <c r="AC28" s="6">
        <v>23.225258100000001</v>
      </c>
      <c r="AD28" t="s">
        <v>103</v>
      </c>
      <c r="AE28" s="6">
        <v>19.710268685457169</v>
      </c>
      <c r="AF28">
        <f t="shared" si="0"/>
        <v>3.514989414542832</v>
      </c>
      <c r="AG28">
        <f t="shared" si="1"/>
        <v>33.615572085840704</v>
      </c>
      <c r="AH28"/>
      <c r="AI28"/>
      <c r="AJ28"/>
      <c r="AK28" t="s">
        <v>102</v>
      </c>
      <c r="AL28">
        <f t="shared" si="2"/>
        <v>26.577691850513705</v>
      </c>
      <c r="AM28"/>
      <c r="AN28"/>
      <c r="AO28"/>
    </row>
    <row r="29" spans="1:41">
      <c r="A29" s="6" t="s">
        <v>88</v>
      </c>
      <c r="B29" s="6" t="s">
        <v>52</v>
      </c>
      <c r="C29" s="6">
        <v>33.318167829345228</v>
      </c>
      <c r="D29" s="6">
        <v>32.836975253411332</v>
      </c>
      <c r="E29" s="6">
        <v>0.42851905875597762</v>
      </c>
      <c r="J29" t="s">
        <v>105</v>
      </c>
      <c r="R29" s="6"/>
      <c r="S29" s="6"/>
      <c r="T29" s="6"/>
      <c r="U29" s="6"/>
      <c r="V29" s="6">
        <v>25.900325500000001</v>
      </c>
      <c r="W29" t="s">
        <v>103</v>
      </c>
      <c r="X29" s="6">
        <v>24.020557402858334</v>
      </c>
      <c r="Y29">
        <f t="shared" si="3"/>
        <v>1.8797680971416675</v>
      </c>
      <c r="Z29">
        <f t="shared" si="4"/>
        <v>6.5519852618881238</v>
      </c>
      <c r="AC29" s="6">
        <v>23.225258100000001</v>
      </c>
      <c r="AD29" t="s">
        <v>104</v>
      </c>
      <c r="AE29" s="6">
        <v>25.196650134160922</v>
      </c>
      <c r="AF29">
        <f t="shared" si="0"/>
        <v>-1.971392034160921</v>
      </c>
      <c r="AG29">
        <f t="shared" si="1"/>
        <v>0.13926286256144796</v>
      </c>
      <c r="AK29" t="s">
        <v>103</v>
      </c>
      <c r="AL29">
        <f t="shared" si="2"/>
        <v>0.9552215570384488</v>
      </c>
    </row>
    <row r="30" spans="1:41">
      <c r="A30" s="6" t="s">
        <v>88</v>
      </c>
      <c r="B30" s="6" t="s">
        <v>52</v>
      </c>
      <c r="C30" s="6">
        <v>32.49653477499524</v>
      </c>
      <c r="D30" s="6">
        <v>32.836975253411332</v>
      </c>
      <c r="E30" s="6">
        <v>0.42851905875597762</v>
      </c>
      <c r="J30" t="s">
        <v>106</v>
      </c>
      <c r="L30" s="6">
        <v>20.909094851544783</v>
      </c>
      <c r="M30" s="6">
        <v>0.21922036854516061</v>
      </c>
      <c r="R30" s="6"/>
      <c r="S30" s="6"/>
      <c r="T30" s="6"/>
      <c r="U30" s="6"/>
      <c r="V30" s="6">
        <v>25.900325500000001</v>
      </c>
      <c r="W30" t="s">
        <v>104</v>
      </c>
      <c r="X30" s="6">
        <v>31.82935914776105</v>
      </c>
      <c r="Y30">
        <f t="shared" si="3"/>
        <v>-5.9290336477610488</v>
      </c>
      <c r="Z30">
        <f t="shared" si="4"/>
        <v>2.6610522604923587E-3</v>
      </c>
      <c r="AC30" s="6">
        <v>23.225258100000001</v>
      </c>
      <c r="AD30" t="s">
        <v>105</v>
      </c>
      <c r="AE30" s="12">
        <v>33.803687699999998</v>
      </c>
      <c r="AF30">
        <f t="shared" si="0"/>
        <v>-10.578429599999996</v>
      </c>
      <c r="AG30">
        <f t="shared" si="1"/>
        <v>2.5459296418421883E-5</v>
      </c>
      <c r="AK30" t="s">
        <v>104</v>
      </c>
      <c r="AL30">
        <f t="shared" si="2"/>
        <v>2.6028545538463453E-4</v>
      </c>
    </row>
    <row r="31" spans="1:41">
      <c r="A31" s="6" t="s">
        <v>88</v>
      </c>
      <c r="B31" s="6" t="s">
        <v>52</v>
      </c>
      <c r="C31" s="6">
        <v>32.69622315589352</v>
      </c>
      <c r="D31" s="6">
        <v>32.836975253411332</v>
      </c>
      <c r="E31" s="6">
        <v>0.42851905875597762</v>
      </c>
      <c r="J31" t="s">
        <v>107</v>
      </c>
      <c r="L31" s="6">
        <v>20.906966568879074</v>
      </c>
      <c r="M31" s="6">
        <v>0.20820944129843477</v>
      </c>
      <c r="R31" s="6"/>
      <c r="S31" s="6"/>
      <c r="T31" s="6"/>
      <c r="U31" s="6"/>
      <c r="V31" s="23">
        <v>25.900325500000001</v>
      </c>
      <c r="W31" s="2" t="s">
        <v>105</v>
      </c>
      <c r="Y31">
        <f t="shared" si="3"/>
        <v>25.900325500000001</v>
      </c>
      <c r="Z31">
        <f t="shared" si="4"/>
        <v>177161130992.79193</v>
      </c>
      <c r="AC31" s="6">
        <v>23.225258100000001</v>
      </c>
      <c r="AD31" t="s">
        <v>106</v>
      </c>
      <c r="AE31" s="12">
        <v>17.950088099999999</v>
      </c>
      <c r="AF31">
        <f t="shared" si="0"/>
        <v>5.2751700000000028</v>
      </c>
      <c r="AG31">
        <f t="shared" si="1"/>
        <v>195.42369571710904</v>
      </c>
      <c r="AK31" t="s">
        <v>105</v>
      </c>
      <c r="AL31">
        <f t="shared" si="2"/>
        <v>5884002.2906210925</v>
      </c>
    </row>
    <row r="32" spans="1:41">
      <c r="A32" s="6" t="s">
        <v>89</v>
      </c>
      <c r="B32" s="6" t="s">
        <v>52</v>
      </c>
      <c r="C32" s="6">
        <v>20.647254972551025</v>
      </c>
      <c r="D32" s="6">
        <v>20.595005957159625</v>
      </c>
      <c r="E32" s="6">
        <v>5.3170465851285972E-2</v>
      </c>
      <c r="J32" t="s">
        <v>108</v>
      </c>
      <c r="L32" s="6">
        <v>23.480105806891629</v>
      </c>
      <c r="M32" s="6">
        <v>0.10650895068277853</v>
      </c>
      <c r="R32" s="6"/>
      <c r="S32" s="6"/>
      <c r="T32" s="6"/>
      <c r="U32" s="6"/>
      <c r="V32" s="6">
        <v>25.900325500000001</v>
      </c>
      <c r="W32" t="s">
        <v>106</v>
      </c>
      <c r="X32" s="6">
        <v>20.909094851544783</v>
      </c>
      <c r="Y32">
        <f t="shared" si="3"/>
        <v>4.9912306484552182</v>
      </c>
      <c r="Z32">
        <f t="shared" si="4"/>
        <v>147.11736189122624</v>
      </c>
      <c r="AC32" s="6">
        <v>23.225258100000001</v>
      </c>
      <c r="AD32" t="s">
        <v>107</v>
      </c>
      <c r="AE32" s="6">
        <v>17.69474099894742</v>
      </c>
      <c r="AF32">
        <f t="shared" si="0"/>
        <v>5.5305171010525811</v>
      </c>
      <c r="AG32">
        <f t="shared" si="1"/>
        <v>252.27432862193487</v>
      </c>
      <c r="AK32" t="s">
        <v>106</v>
      </c>
      <c r="AL32">
        <f t="shared" si="2"/>
        <v>192.64976952942177</v>
      </c>
    </row>
    <row r="33" spans="1:38">
      <c r="A33" s="6" t="s">
        <v>89</v>
      </c>
      <c r="B33" s="6" t="s">
        <v>52</v>
      </c>
      <c r="C33" s="6">
        <v>20.540959616934288</v>
      </c>
      <c r="D33" s="6">
        <v>20.595005957159625</v>
      </c>
      <c r="E33" s="6">
        <v>5.3170465851285972E-2</v>
      </c>
      <c r="J33" t="s">
        <v>109</v>
      </c>
      <c r="L33" s="6">
        <v>22.636824376285421</v>
      </c>
      <c r="M33" s="6">
        <v>6.942651976326969E-2</v>
      </c>
      <c r="R33" s="6"/>
      <c r="S33" s="6"/>
      <c r="T33" s="6"/>
      <c r="U33" s="6"/>
      <c r="V33" s="6">
        <v>25.900325500000001</v>
      </c>
      <c r="W33" t="s">
        <v>107</v>
      </c>
      <c r="X33" s="6">
        <v>20.906966568879074</v>
      </c>
      <c r="Y33">
        <f t="shared" si="3"/>
        <v>4.9933589311209268</v>
      </c>
      <c r="Z33">
        <f t="shared" si="4"/>
        <v>147.43080264931709</v>
      </c>
      <c r="AC33" s="6">
        <v>23.225258100000001</v>
      </c>
      <c r="AD33" t="s">
        <v>108</v>
      </c>
      <c r="AE33" s="6">
        <v>19.505828370967937</v>
      </c>
      <c r="AF33">
        <f t="shared" si="0"/>
        <v>3.7194297290320648</v>
      </c>
      <c r="AG33">
        <f t="shared" si="1"/>
        <v>41.240868931141335</v>
      </c>
      <c r="AK33" t="s">
        <v>107</v>
      </c>
      <c r="AL33">
        <f t="shared" si="2"/>
        <v>77.975473121190177</v>
      </c>
    </row>
    <row r="34" spans="1:38">
      <c r="A34" s="6" t="s">
        <v>89</v>
      </c>
      <c r="B34" s="6" t="s">
        <v>52</v>
      </c>
      <c r="C34" s="6">
        <v>20.596803281993566</v>
      </c>
      <c r="D34" s="6">
        <v>20.595005957159625</v>
      </c>
      <c r="E34" s="6">
        <v>5.3170465851285972E-2</v>
      </c>
      <c r="J34" t="s">
        <v>110</v>
      </c>
      <c r="R34" s="6"/>
      <c r="S34" s="6"/>
      <c r="T34" s="6"/>
      <c r="U34" s="6"/>
      <c r="V34" s="6">
        <v>25.900325500000001</v>
      </c>
      <c r="W34" t="s">
        <v>108</v>
      </c>
      <c r="X34" s="6">
        <v>23.480105806891629</v>
      </c>
      <c r="Y34">
        <f t="shared" si="3"/>
        <v>2.4202196931083719</v>
      </c>
      <c r="Z34">
        <f t="shared" si="4"/>
        <v>11.248330224081919</v>
      </c>
      <c r="AC34" s="6">
        <v>23.225258100000001</v>
      </c>
      <c r="AD34" t="s">
        <v>109</v>
      </c>
      <c r="AE34" s="6">
        <v>19.0100962492095</v>
      </c>
      <c r="AF34">
        <f t="shared" si="0"/>
        <v>4.2151618507905013</v>
      </c>
      <c r="AG34">
        <f t="shared" si="1"/>
        <v>67.705123111885001</v>
      </c>
      <c r="AK34" t="s">
        <v>108</v>
      </c>
      <c r="AL34">
        <f t="shared" si="2"/>
        <v>27.596550194265284</v>
      </c>
    </row>
    <row r="35" spans="1:38">
      <c r="A35" s="6" t="s">
        <v>90</v>
      </c>
      <c r="B35" s="6" t="s">
        <v>52</v>
      </c>
      <c r="C35" s="6">
        <v>21.833961944483129</v>
      </c>
      <c r="D35" s="6">
        <v>22.228028398830045</v>
      </c>
      <c r="E35" s="6">
        <v>0.35434766504186921</v>
      </c>
      <c r="J35" t="s">
        <v>111</v>
      </c>
      <c r="L35" s="6">
        <v>22.112816412401006</v>
      </c>
      <c r="M35" s="6">
        <v>0.30203731478870066</v>
      </c>
      <c r="R35" s="6"/>
      <c r="S35" s="6"/>
      <c r="T35" s="6"/>
      <c r="U35" s="6"/>
      <c r="V35" s="6">
        <v>25.900325500000001</v>
      </c>
      <c r="W35" t="s">
        <v>109</v>
      </c>
      <c r="X35" s="6">
        <v>22.636824376285421</v>
      </c>
      <c r="Y35">
        <f t="shared" si="3"/>
        <v>3.2635011237145797</v>
      </c>
      <c r="Z35">
        <f t="shared" si="4"/>
        <v>26.140899637134176</v>
      </c>
      <c r="AC35" s="6">
        <v>23.225258100000001</v>
      </c>
      <c r="AD35" t="s">
        <v>110</v>
      </c>
      <c r="AE35" s="6">
        <v>26.634702793282599</v>
      </c>
      <c r="AF35">
        <f t="shared" si="0"/>
        <v>-3.4094446932825981</v>
      </c>
      <c r="AG35">
        <f t="shared" si="1"/>
        <v>3.3059553471733977E-2</v>
      </c>
      <c r="AK35" t="s">
        <v>109</v>
      </c>
      <c r="AL35">
        <f t="shared" si="2"/>
        <v>0.92962705928402734</v>
      </c>
    </row>
    <row r="36" spans="1:38">
      <c r="A36" s="6" t="s">
        <v>90</v>
      </c>
      <c r="B36" s="6" t="s">
        <v>52</v>
      </c>
      <c r="C36" s="6">
        <v>22.520434525138761</v>
      </c>
      <c r="D36" s="6">
        <v>22.228028398830045</v>
      </c>
      <c r="E36" s="6">
        <v>0.35434766504186921</v>
      </c>
      <c r="J36" t="s">
        <v>112</v>
      </c>
      <c r="L36" s="6">
        <v>22.603979218908147</v>
      </c>
      <c r="M36" s="6">
        <v>0.18729678285244747</v>
      </c>
      <c r="R36" s="6"/>
      <c r="S36" s="6"/>
      <c r="T36" s="6"/>
      <c r="U36" s="6"/>
      <c r="V36" s="23">
        <v>25.900325500000001</v>
      </c>
      <c r="W36" s="2" t="s">
        <v>110</v>
      </c>
      <c r="Y36">
        <f t="shared" si="3"/>
        <v>25.900325500000001</v>
      </c>
      <c r="Z36">
        <f t="shared" si="4"/>
        <v>177161130992.79193</v>
      </c>
      <c r="AC36" s="6">
        <v>23.225258100000001</v>
      </c>
      <c r="AD36" t="s">
        <v>111</v>
      </c>
      <c r="AE36" s="6">
        <v>18.861483813752347</v>
      </c>
      <c r="AF36">
        <f t="shared" si="0"/>
        <v>4.3637742862476543</v>
      </c>
      <c r="AG36">
        <f t="shared" si="1"/>
        <v>78.553057346937521</v>
      </c>
      <c r="AK36" t="s">
        <v>110</v>
      </c>
      <c r="AL36">
        <f t="shared" si="2"/>
        <v>3730489.0406654589</v>
      </c>
    </row>
    <row r="37" spans="1:38">
      <c r="A37" s="6" t="s">
        <v>90</v>
      </c>
      <c r="B37" s="6" t="s">
        <v>52</v>
      </c>
      <c r="C37" s="6">
        <v>22.329688726868241</v>
      </c>
      <c r="D37" s="6">
        <v>22.228028398830045</v>
      </c>
      <c r="E37" s="6">
        <v>0.35434766504186921</v>
      </c>
      <c r="J37" t="s">
        <v>113</v>
      </c>
      <c r="L37" s="6">
        <v>33.422315934708124</v>
      </c>
      <c r="M37" s="6">
        <v>0.248110479703396</v>
      </c>
      <c r="R37" s="6"/>
      <c r="S37" s="6"/>
      <c r="T37" s="6"/>
      <c r="U37" s="6"/>
      <c r="V37" s="6">
        <v>25.900325500000001</v>
      </c>
      <c r="W37" t="s">
        <v>111</v>
      </c>
      <c r="X37" s="6">
        <v>22.112816412401006</v>
      </c>
      <c r="Y37">
        <f t="shared" si="3"/>
        <v>3.7875090875989947</v>
      </c>
      <c r="Z37">
        <f t="shared" si="4"/>
        <v>44.146298643401195</v>
      </c>
      <c r="AC37" s="6">
        <v>23.225258100000001</v>
      </c>
      <c r="AD37" t="s">
        <v>112</v>
      </c>
      <c r="AE37" s="6">
        <v>19.316131925522981</v>
      </c>
      <c r="AF37">
        <f t="shared" si="0"/>
        <v>3.90912617447702</v>
      </c>
      <c r="AG37">
        <f t="shared" si="1"/>
        <v>49.855368040752829</v>
      </c>
      <c r="AK37" t="s">
        <v>111</v>
      </c>
      <c r="AL37">
        <f t="shared" si="2"/>
        <v>46.914070027058557</v>
      </c>
    </row>
    <row r="38" spans="1:38">
      <c r="A38" s="6" t="s">
        <v>91</v>
      </c>
      <c r="B38" s="6" t="s">
        <v>52</v>
      </c>
      <c r="C38" s="6">
        <v>21.093468655415563</v>
      </c>
      <c r="D38" s="6">
        <v>21.388104893621279</v>
      </c>
      <c r="E38" s="6">
        <v>0.46259718542123512</v>
      </c>
      <c r="J38" t="s">
        <v>114</v>
      </c>
      <c r="L38" s="12">
        <v>29.1257226</v>
      </c>
      <c r="M38" s="12">
        <v>0.70703868999999997</v>
      </c>
      <c r="R38" s="6"/>
      <c r="S38" s="6"/>
      <c r="T38" s="6"/>
      <c r="U38" s="6"/>
      <c r="V38" s="6">
        <v>25.900325500000001</v>
      </c>
      <c r="W38" t="s">
        <v>112</v>
      </c>
      <c r="X38" s="6">
        <v>22.603979218908147</v>
      </c>
      <c r="Y38">
        <f t="shared" si="3"/>
        <v>3.2963462810918536</v>
      </c>
      <c r="Z38">
        <f t="shared" si="4"/>
        <v>27.013757711258322</v>
      </c>
      <c r="AC38" s="6">
        <v>23.225258100000001</v>
      </c>
      <c r="AD38" t="s">
        <v>113</v>
      </c>
      <c r="AE38" s="12">
        <v>32.247589300000001</v>
      </c>
      <c r="AF38">
        <f t="shared" si="0"/>
        <v>-9.0223312</v>
      </c>
      <c r="AG38">
        <f t="shared" si="1"/>
        <v>1.2068445844486487E-4</v>
      </c>
      <c r="AK38" t="s">
        <v>112</v>
      </c>
      <c r="AL38">
        <f t="shared" si="2"/>
        <v>5.709764198234462E-2</v>
      </c>
    </row>
    <row r="39" spans="1:38">
      <c r="A39" s="6" t="s">
        <v>91</v>
      </c>
      <c r="B39" s="6" t="s">
        <v>52</v>
      </c>
      <c r="C39" s="6">
        <v>21.149562582890226</v>
      </c>
      <c r="D39" s="6">
        <v>21.388104893621279</v>
      </c>
      <c r="E39" s="6">
        <v>0.46259718542123512</v>
      </c>
      <c r="J39" t="s">
        <v>115</v>
      </c>
      <c r="L39" s="12">
        <v>35.068147199999999</v>
      </c>
      <c r="M39" s="12">
        <v>0.47429026000000002</v>
      </c>
      <c r="R39" s="6"/>
      <c r="S39" s="6"/>
      <c r="T39" s="6"/>
      <c r="U39" s="6"/>
      <c r="V39" s="6">
        <v>25.900325500000001</v>
      </c>
      <c r="W39" t="s">
        <v>113</v>
      </c>
      <c r="X39" s="6">
        <v>33.422315934708124</v>
      </c>
      <c r="Y39">
        <f t="shared" si="3"/>
        <v>-7.5219904347081226</v>
      </c>
      <c r="Z39">
        <f t="shared" si="4"/>
        <v>5.4105455957660707E-4</v>
      </c>
      <c r="AC39" s="6">
        <v>23.225258100000001</v>
      </c>
      <c r="AD39" t="s">
        <v>114</v>
      </c>
      <c r="AE39" s="6">
        <v>23.453025197607676</v>
      </c>
      <c r="AF39">
        <f t="shared" si="0"/>
        <v>-0.22776709760767488</v>
      </c>
      <c r="AG39">
        <f t="shared" si="1"/>
        <v>0.79630970067412699</v>
      </c>
      <c r="AK39" t="s">
        <v>113</v>
      </c>
      <c r="AL39">
        <f t="shared" si="2"/>
        <v>2.0756854154346693E-2</v>
      </c>
    </row>
    <row r="40" spans="1:38">
      <c r="A40" s="6" t="s">
        <v>91</v>
      </c>
      <c r="B40" s="6" t="s">
        <v>52</v>
      </c>
      <c r="C40" s="6">
        <v>21.92128344255805</v>
      </c>
      <c r="D40" s="6">
        <v>21.388104893621279</v>
      </c>
      <c r="E40" s="6">
        <v>0.46259718542123512</v>
      </c>
      <c r="J40" t="s">
        <v>116</v>
      </c>
      <c r="R40" s="6"/>
      <c r="S40" s="6"/>
      <c r="T40" s="6"/>
      <c r="U40" s="6"/>
      <c r="V40" s="6">
        <v>25.900325500000001</v>
      </c>
      <c r="W40" t="s">
        <v>114</v>
      </c>
      <c r="X40" s="12">
        <v>29.1257226</v>
      </c>
      <c r="Y40">
        <f t="shared" si="3"/>
        <v>-3.2253970999999986</v>
      </c>
      <c r="Z40">
        <f t="shared" si="4"/>
        <v>3.9739997689455818E-2</v>
      </c>
      <c r="AC40" s="6">
        <v>23.225258100000001</v>
      </c>
      <c r="AD40" t="s">
        <v>115</v>
      </c>
      <c r="AE40">
        <v>34.780862900000002</v>
      </c>
      <c r="AF40">
        <f t="shared" si="0"/>
        <v>-11.555604800000001</v>
      </c>
      <c r="AG40">
        <f t="shared" si="1"/>
        <v>9.5821860794880125E-6</v>
      </c>
      <c r="AK40" t="s">
        <v>114</v>
      </c>
      <c r="AL40">
        <f t="shared" si="2"/>
        <v>6.1708674646178332E-4</v>
      </c>
    </row>
    <row r="41" spans="1:38">
      <c r="A41" s="6" t="s">
        <v>92</v>
      </c>
      <c r="B41" s="6" t="s">
        <v>52</v>
      </c>
      <c r="C41" s="6">
        <v>28.214121243861136</v>
      </c>
      <c r="D41" s="6">
        <v>28.077182851537653</v>
      </c>
      <c r="E41" s="6">
        <v>0.14534794202251161</v>
      </c>
      <c r="J41" t="s">
        <v>117</v>
      </c>
      <c r="L41" s="6">
        <v>22.645889861957443</v>
      </c>
      <c r="M41" s="6">
        <v>0.21379948040131863</v>
      </c>
      <c r="R41" s="6"/>
      <c r="S41" s="6"/>
      <c r="T41" s="6"/>
      <c r="U41" s="6"/>
      <c r="V41" s="6">
        <v>25.900325500000001</v>
      </c>
      <c r="W41" t="s">
        <v>115</v>
      </c>
      <c r="X41" s="12">
        <v>35.068147199999999</v>
      </c>
      <c r="Y41">
        <f t="shared" si="3"/>
        <v>-9.1678216999999975</v>
      </c>
      <c r="Z41">
        <f t="shared" si="4"/>
        <v>1.0434355391953435E-4</v>
      </c>
      <c r="AC41" s="6">
        <v>23.225258100000001</v>
      </c>
      <c r="AD41" t="s">
        <v>116</v>
      </c>
      <c r="AE41">
        <v>32.045974299999997</v>
      </c>
      <c r="AF41">
        <f t="shared" si="0"/>
        <v>-8.8207161999999961</v>
      </c>
      <c r="AG41">
        <f t="shared" si="1"/>
        <v>1.4764258074059588E-4</v>
      </c>
      <c r="AK41" t="s">
        <v>115</v>
      </c>
      <c r="AL41">
        <f t="shared" si="2"/>
        <v>1.2411910241508182E-4</v>
      </c>
    </row>
    <row r="42" spans="1:38">
      <c r="A42" s="6" t="s">
        <v>92</v>
      </c>
      <c r="B42" s="6" t="s">
        <v>52</v>
      </c>
      <c r="C42" s="6">
        <v>27.924678354572649</v>
      </c>
      <c r="D42" s="6">
        <v>28.077182851537653</v>
      </c>
      <c r="E42" s="6">
        <v>0.14534794202251161</v>
      </c>
      <c r="J42" t="s">
        <v>118</v>
      </c>
      <c r="L42" s="6">
        <v>22.961066551948548</v>
      </c>
      <c r="M42" s="6">
        <v>0.27187596942773762</v>
      </c>
      <c r="R42" s="6"/>
      <c r="S42" s="6"/>
      <c r="T42" s="6"/>
      <c r="U42" s="6"/>
      <c r="V42" s="23">
        <v>25.900325500000001</v>
      </c>
      <c r="W42" s="2" t="s">
        <v>116</v>
      </c>
      <c r="X42" s="2"/>
      <c r="Y42">
        <f t="shared" si="3"/>
        <v>25.900325500000001</v>
      </c>
      <c r="Z42">
        <f t="shared" si="4"/>
        <v>177161130992.79193</v>
      </c>
      <c r="AC42" s="6">
        <v>23.225258100000001</v>
      </c>
      <c r="AD42" t="s">
        <v>117</v>
      </c>
      <c r="AE42" s="6">
        <v>19.265337846318754</v>
      </c>
      <c r="AF42">
        <f t="shared" si="0"/>
        <v>3.959920253681247</v>
      </c>
      <c r="AG42">
        <f t="shared" si="1"/>
        <v>52.453142837258689</v>
      </c>
      <c r="AK42" t="s">
        <v>116</v>
      </c>
      <c r="AL42">
        <f t="shared" si="2"/>
        <v>3048386.1483045765</v>
      </c>
    </row>
    <row r="43" spans="1:38">
      <c r="A43" s="6" t="s">
        <v>92</v>
      </c>
      <c r="B43" s="6" t="s">
        <v>52</v>
      </c>
      <c r="C43" s="6">
        <v>28.092748956179172</v>
      </c>
      <c r="D43" s="6">
        <v>28.077182851537653</v>
      </c>
      <c r="E43" s="6">
        <v>0.14534794202251161</v>
      </c>
      <c r="J43" t="s">
        <v>119</v>
      </c>
      <c r="L43" s="6">
        <v>22.605115607100924</v>
      </c>
      <c r="M43" s="6">
        <v>0.25607411370118477</v>
      </c>
      <c r="R43" s="6"/>
      <c r="S43" s="11"/>
      <c r="T43" s="11"/>
      <c r="U43" s="11"/>
      <c r="V43" s="6">
        <v>25.900325500000001</v>
      </c>
      <c r="W43" t="s">
        <v>117</v>
      </c>
      <c r="X43" s="6">
        <v>22.645889861957443</v>
      </c>
      <c r="Y43">
        <f t="shared" si="3"/>
        <v>3.2544356380425583</v>
      </c>
      <c r="Z43">
        <f t="shared" si="4"/>
        <v>25.90499061658381</v>
      </c>
      <c r="AC43" s="6">
        <v>23.225258100000001</v>
      </c>
      <c r="AD43" t="s">
        <v>118</v>
      </c>
      <c r="AE43" s="6">
        <v>19.566315473679794</v>
      </c>
      <c r="AF43">
        <f t="shared" si="0"/>
        <v>3.6589426263202078</v>
      </c>
      <c r="AG43">
        <f t="shared" si="1"/>
        <v>38.820273626814185</v>
      </c>
      <c r="AK43" t="s">
        <v>117</v>
      </c>
      <c r="AL43">
        <f t="shared" si="2"/>
        <v>31.711808905135598</v>
      </c>
    </row>
    <row r="44" spans="1:38">
      <c r="A44" s="6" t="s">
        <v>93</v>
      </c>
      <c r="B44" s="6" t="s">
        <v>52</v>
      </c>
      <c r="C44" s="6">
        <v>22.213376754728941</v>
      </c>
      <c r="D44" s="6">
        <v>22.403949839948755</v>
      </c>
      <c r="E44" s="6">
        <v>0.25858777851959597</v>
      </c>
      <c r="J44" t="s">
        <v>120</v>
      </c>
      <c r="L44" s="12">
        <v>20.274754999999999</v>
      </c>
      <c r="M44" s="12">
        <v>0.26725200999999998</v>
      </c>
      <c r="R44" s="6"/>
      <c r="S44" s="11"/>
      <c r="T44" s="11"/>
      <c r="U44" s="11"/>
      <c r="V44" s="6">
        <v>25.900325500000001</v>
      </c>
      <c r="W44" t="s">
        <v>118</v>
      </c>
      <c r="X44" s="6">
        <v>22.961066551948548</v>
      </c>
      <c r="Y44">
        <f t="shared" si="3"/>
        <v>2.939258948051453</v>
      </c>
      <c r="Z44">
        <f t="shared" si="4"/>
        <v>18.90183388009816</v>
      </c>
      <c r="AC44" s="6">
        <v>23.225258100000001</v>
      </c>
      <c r="AD44" t="s">
        <v>119</v>
      </c>
      <c r="AE44" s="6">
        <v>19.078321555895158</v>
      </c>
      <c r="AF44">
        <f t="shared" si="0"/>
        <v>4.1469365441048431</v>
      </c>
      <c r="AG44">
        <f t="shared" si="1"/>
        <v>63.239970388734712</v>
      </c>
      <c r="AK44" t="s">
        <v>118</v>
      </c>
      <c r="AL44">
        <f t="shared" si="2"/>
        <v>34.573854498308258</v>
      </c>
    </row>
    <row r="45" spans="1:38">
      <c r="A45" s="6" t="s">
        <v>93</v>
      </c>
      <c r="B45" s="6" t="s">
        <v>52</v>
      </c>
      <c r="C45" s="6">
        <v>22.698306881608673</v>
      </c>
      <c r="D45" s="6">
        <v>22.403949839948755</v>
      </c>
      <c r="E45" s="6">
        <v>0.25858777851959597</v>
      </c>
      <c r="J45" t="s">
        <v>121</v>
      </c>
      <c r="L45" s="6">
        <v>23.133350890350432</v>
      </c>
      <c r="M45" s="6">
        <v>0.26292824690210986</v>
      </c>
      <c r="R45" s="6"/>
      <c r="S45" s="14"/>
      <c r="T45" s="14"/>
      <c r="U45" s="14"/>
      <c r="V45" s="6">
        <v>25.900325500000001</v>
      </c>
      <c r="W45" t="s">
        <v>119</v>
      </c>
      <c r="X45" s="6">
        <v>22.605115607100924</v>
      </c>
      <c r="Y45">
        <f t="shared" si="3"/>
        <v>3.2952098928990772</v>
      </c>
      <c r="Z45">
        <f t="shared" si="4"/>
        <v>26.983077031835343</v>
      </c>
      <c r="AC45" s="6">
        <v>23.225258100000001</v>
      </c>
      <c r="AD45" t="s">
        <v>120</v>
      </c>
      <c r="AE45" s="6">
        <v>17.820566701564214</v>
      </c>
      <c r="AF45">
        <f t="shared" si="0"/>
        <v>5.4046913984357872</v>
      </c>
      <c r="AG45">
        <f t="shared" si="1"/>
        <v>222.44756222467757</v>
      </c>
      <c r="AK45" t="s">
        <v>119</v>
      </c>
      <c r="AL45">
        <f t="shared" si="2"/>
        <v>77.47463912179559</v>
      </c>
    </row>
    <row r="46" spans="1:38">
      <c r="A46" s="6" t="s">
        <v>93</v>
      </c>
      <c r="B46" s="6" t="s">
        <v>52</v>
      </c>
      <c r="C46" s="6">
        <v>22.300165883508654</v>
      </c>
      <c r="D46" s="6">
        <v>22.403949839948755</v>
      </c>
      <c r="E46" s="6">
        <v>0.25858777851959597</v>
      </c>
      <c r="J46" t="s">
        <v>122</v>
      </c>
      <c r="L46" s="6">
        <v>21.459961908146923</v>
      </c>
      <c r="M46" s="6">
        <v>7.3151292321477532E-2</v>
      </c>
      <c r="R46" s="11"/>
      <c r="S46" s="6"/>
      <c r="T46" s="6"/>
      <c r="U46" s="6"/>
      <c r="V46" s="6">
        <v>25.900325500000001</v>
      </c>
      <c r="W46" t="s">
        <v>120</v>
      </c>
      <c r="X46" s="12">
        <v>20.274754999999999</v>
      </c>
      <c r="Y46">
        <f t="shared" si="3"/>
        <v>5.625570500000002</v>
      </c>
      <c r="Z46">
        <f t="shared" si="4"/>
        <v>277.43051349197384</v>
      </c>
      <c r="AC46" s="6">
        <v>23.225258100000001</v>
      </c>
      <c r="AD46" t="s">
        <v>121</v>
      </c>
      <c r="AE46" s="6">
        <v>19.664663234790421</v>
      </c>
      <c r="AF46">
        <f t="shared" si="0"/>
        <v>3.5605948652095805</v>
      </c>
      <c r="AG46">
        <f t="shared" si="1"/>
        <v>35.184120730485112</v>
      </c>
      <c r="AK46" t="s">
        <v>120</v>
      </c>
      <c r="AL46">
        <f t="shared" si="2"/>
        <v>98.798525702674766</v>
      </c>
    </row>
    <row r="47" spans="1:38">
      <c r="A47" s="6" t="s">
        <v>94</v>
      </c>
      <c r="B47" s="6" t="s">
        <v>52</v>
      </c>
      <c r="C47" s="6">
        <v>23.145543411946363</v>
      </c>
      <c r="D47" s="6">
        <v>22.873019957586266</v>
      </c>
      <c r="E47" s="6">
        <v>0.2401388903741575</v>
      </c>
      <c r="J47" t="s">
        <v>123</v>
      </c>
      <c r="L47" s="6">
        <v>21.396078972521888</v>
      </c>
      <c r="M47" s="6">
        <v>7.1846775438275765E-2</v>
      </c>
      <c r="R47" s="11"/>
      <c r="S47" s="6"/>
      <c r="T47" s="6"/>
      <c r="U47" s="6"/>
      <c r="V47" s="6">
        <v>25.900325500000001</v>
      </c>
      <c r="W47" t="s">
        <v>121</v>
      </c>
      <c r="X47" s="6">
        <v>23.133350890350432</v>
      </c>
      <c r="Y47">
        <f t="shared" si="3"/>
        <v>2.7669746096495693</v>
      </c>
      <c r="Z47">
        <f t="shared" si="4"/>
        <v>15.910425873440623</v>
      </c>
      <c r="AC47" s="6">
        <v>23.225258100000001</v>
      </c>
      <c r="AD47" t="s">
        <v>122</v>
      </c>
      <c r="AE47" s="6">
        <v>18.296640858849617</v>
      </c>
      <c r="AF47">
        <f t="shared" si="0"/>
        <v>4.9286172411503841</v>
      </c>
      <c r="AG47">
        <f t="shared" si="1"/>
        <v>138.18829907604922</v>
      </c>
      <c r="AK47" t="s">
        <v>121</v>
      </c>
      <c r="AL47">
        <f t="shared" si="2"/>
        <v>46.889601075572443</v>
      </c>
    </row>
    <row r="48" spans="1:38">
      <c r="A48" s="6" t="s">
        <v>94</v>
      </c>
      <c r="B48" s="6" t="s">
        <v>52</v>
      </c>
      <c r="C48" s="6">
        <v>22.692430904884851</v>
      </c>
      <c r="D48" s="6">
        <v>22.873019957586266</v>
      </c>
      <c r="E48" s="6">
        <v>0.2401388903741575</v>
      </c>
      <c r="J48" t="s">
        <v>124</v>
      </c>
      <c r="L48" s="6">
        <v>35.570616533216572</v>
      </c>
      <c r="M48" s="6">
        <v>0.41042946298571836</v>
      </c>
      <c r="R48" s="14"/>
      <c r="S48" s="6"/>
      <c r="T48" s="6"/>
      <c r="U48" s="6"/>
      <c r="V48" s="6">
        <v>25.900325500000001</v>
      </c>
      <c r="W48" t="s">
        <v>122</v>
      </c>
      <c r="X48" s="6">
        <v>21.459961908146923</v>
      </c>
      <c r="Y48">
        <f t="shared" si="3"/>
        <v>4.4403635918530782</v>
      </c>
      <c r="Z48">
        <f t="shared" si="4"/>
        <v>84.805770756227076</v>
      </c>
      <c r="AC48" s="6">
        <v>23.225258100000001</v>
      </c>
      <c r="AD48" t="s">
        <v>123</v>
      </c>
      <c r="AE48" s="6">
        <v>18.705970619164866</v>
      </c>
      <c r="AF48">
        <f t="shared" si="0"/>
        <v>4.5192874808351355</v>
      </c>
      <c r="AG48">
        <f t="shared" si="1"/>
        <v>91.770186660755712</v>
      </c>
      <c r="AK48" t="s">
        <v>122</v>
      </c>
      <c r="AL48">
        <f t="shared" si="2"/>
        <v>88.219280274825508</v>
      </c>
    </row>
    <row r="49" spans="1:42">
      <c r="A49" s="6" t="s">
        <v>94</v>
      </c>
      <c r="B49" s="6" t="s">
        <v>52</v>
      </c>
      <c r="C49" s="6">
        <v>22.781085555927582</v>
      </c>
      <c r="D49" s="6">
        <v>22.873019957586266</v>
      </c>
      <c r="E49" s="6">
        <v>0.2401388903741575</v>
      </c>
      <c r="R49" s="6"/>
      <c r="S49" s="6"/>
      <c r="T49" s="6"/>
      <c r="U49" s="6"/>
      <c r="V49" s="6">
        <v>25.900325500000001</v>
      </c>
      <c r="W49" t="s">
        <v>123</v>
      </c>
      <c r="X49" s="6">
        <v>21.396078972521888</v>
      </c>
      <c r="Y49">
        <f t="shared" si="3"/>
        <v>4.5042465274781129</v>
      </c>
      <c r="Z49">
        <f t="shared" si="4"/>
        <v>90.400204311460456</v>
      </c>
      <c r="AC49" s="6">
        <v>23.225258100000001</v>
      </c>
      <c r="AD49" t="s">
        <v>124</v>
      </c>
      <c r="AE49" s="12">
        <v>32.224292400000003</v>
      </c>
      <c r="AF49">
        <f t="shared" si="0"/>
        <v>-8.9990343000000017</v>
      </c>
      <c r="AG49">
        <f t="shared" si="1"/>
        <v>1.2352903849755707E-4</v>
      </c>
      <c r="AK49" t="s">
        <v>123</v>
      </c>
      <c r="AL49">
        <f t="shared" si="2"/>
        <v>0.10567426516696213</v>
      </c>
    </row>
    <row r="50" spans="1:42">
      <c r="A50" s="6" t="s">
        <v>95</v>
      </c>
      <c r="B50" s="6" t="s">
        <v>52</v>
      </c>
      <c r="C50" s="6">
        <v>20.974161065640921</v>
      </c>
      <c r="D50" s="6">
        <v>21.115162155812971</v>
      </c>
      <c r="E50" s="6">
        <v>0.19807746366112336</v>
      </c>
      <c r="R50" s="6"/>
      <c r="S50" s="6"/>
      <c r="T50" s="6"/>
      <c r="U50" s="6"/>
      <c r="V50" s="6">
        <v>25.900325500000001</v>
      </c>
      <c r="W50" t="s">
        <v>124</v>
      </c>
      <c r="X50" s="6">
        <v>35.570616533216572</v>
      </c>
      <c r="Y50">
        <f t="shared" si="3"/>
        <v>-9.6702910332165715</v>
      </c>
      <c r="Z50">
        <f t="shared" si="4"/>
        <v>6.3131479302735308E-5</v>
      </c>
      <c r="AK50" t="s">
        <v>124</v>
      </c>
      <c r="AL50">
        <f t="shared" si="2"/>
        <v>6.3131479302735308E-5</v>
      </c>
    </row>
    <row r="51" spans="1:42">
      <c r="A51" s="6" t="s">
        <v>95</v>
      </c>
      <c r="B51" s="6" t="s">
        <v>52</v>
      </c>
      <c r="C51" s="6">
        <v>21.34162327616793</v>
      </c>
      <c r="D51" s="6">
        <v>21.115162155812971</v>
      </c>
      <c r="E51" s="6">
        <v>0.19807746366112336</v>
      </c>
      <c r="R51" s="6"/>
      <c r="S51" s="6"/>
      <c r="T51" s="6"/>
      <c r="U51" s="6"/>
      <c r="V51" s="6"/>
      <c r="W51" s="6"/>
    </row>
    <row r="52" spans="1:42">
      <c r="A52" s="6" t="s">
        <v>95</v>
      </c>
      <c r="B52" s="6" t="s">
        <v>52</v>
      </c>
      <c r="C52" s="6">
        <v>21.029702125630067</v>
      </c>
      <c r="D52" s="6">
        <v>21.115162155812971</v>
      </c>
      <c r="E52" s="6">
        <v>0.19807746366112336</v>
      </c>
      <c r="R52" s="6"/>
      <c r="S52" s="6"/>
      <c r="T52" s="6"/>
      <c r="U52" s="6"/>
      <c r="V52" s="6"/>
      <c r="W52" s="6"/>
    </row>
    <row r="53" spans="1:42">
      <c r="A53" s="6" t="s">
        <v>96</v>
      </c>
      <c r="B53" s="6" t="s">
        <v>52</v>
      </c>
      <c r="C53" s="6">
        <v>20.725114440363242</v>
      </c>
      <c r="D53" s="6">
        <v>20.395460520232021</v>
      </c>
      <c r="E53" s="6">
        <v>0.38746034258421891</v>
      </c>
      <c r="R53" s="6"/>
      <c r="S53" s="6"/>
      <c r="T53" s="6"/>
      <c r="U53" s="6"/>
      <c r="V53" s="6"/>
      <c r="W53" s="6"/>
    </row>
    <row r="54" spans="1:42">
      <c r="A54" s="6" t="s">
        <v>96</v>
      </c>
      <c r="B54" s="6" t="s">
        <v>52</v>
      </c>
      <c r="C54" s="6">
        <v>19.968676050669124</v>
      </c>
      <c r="D54" s="6">
        <v>20.395460520232021</v>
      </c>
      <c r="E54" s="6">
        <v>0.38746034258421891</v>
      </c>
      <c r="R54" s="6"/>
      <c r="S54" s="6"/>
      <c r="T54" s="6"/>
      <c r="U54" s="6"/>
      <c r="V54" s="6"/>
      <c r="W54" s="6"/>
    </row>
    <row r="55" spans="1:42">
      <c r="A55" s="6" t="s">
        <v>96</v>
      </c>
      <c r="B55" s="6" t="s">
        <v>52</v>
      </c>
      <c r="C55" s="6">
        <v>20.492591069663696</v>
      </c>
      <c r="D55" s="6">
        <v>20.395460520232021</v>
      </c>
      <c r="E55" s="6">
        <v>0.38746034258421891</v>
      </c>
      <c r="R55" s="6"/>
      <c r="S55" s="6"/>
      <c r="T55" s="6"/>
      <c r="U55" s="6"/>
      <c r="V55" s="6"/>
      <c r="W55" s="6"/>
    </row>
    <row r="56" spans="1:42" s="8" customFormat="1">
      <c r="A56" s="16" t="s">
        <v>97</v>
      </c>
      <c r="B56" s="16" t="s">
        <v>52</v>
      </c>
      <c r="C56" s="16">
        <v>39.997879419144638</v>
      </c>
      <c r="D56" s="16">
        <v>38.143863244081174</v>
      </c>
      <c r="E56" s="16">
        <v>1.609342314390187</v>
      </c>
      <c r="F56"/>
      <c r="G56"/>
      <c r="H56"/>
      <c r="I56"/>
      <c r="J56"/>
      <c r="K56"/>
      <c r="L56"/>
      <c r="M56"/>
      <c r="N56"/>
      <c r="O56"/>
      <c r="P56"/>
      <c r="Q56"/>
      <c r="R56" s="6"/>
      <c r="S56" s="6"/>
      <c r="T56" s="6"/>
      <c r="U56" s="6"/>
      <c r="V56" s="6"/>
      <c r="W56" s="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</row>
    <row r="57" spans="1:42" s="8" customFormat="1">
      <c r="A57" s="7" t="s">
        <v>97</v>
      </c>
      <c r="B57" s="7" t="s">
        <v>52</v>
      </c>
      <c r="C57" s="7">
        <v>37.326174422185403</v>
      </c>
      <c r="D57" s="7">
        <v>38.143863244081174</v>
      </c>
      <c r="E57" s="7">
        <v>1.609342314390187</v>
      </c>
      <c r="F57">
        <f>(C57+C58)/2</f>
        <v>37.216855156549443</v>
      </c>
      <c r="G57">
        <f>STDEVA(C57,C58)</f>
        <v>0.15460078809104238</v>
      </c>
      <c r="H57" s="12">
        <v>37.216855199999998</v>
      </c>
      <c r="I57" s="12">
        <v>0.15460078999999999</v>
      </c>
      <c r="J57"/>
      <c r="K57"/>
      <c r="L57"/>
      <c r="M57"/>
      <c r="N57"/>
      <c r="O57"/>
      <c r="P57"/>
      <c r="Q57"/>
      <c r="R57" s="6"/>
      <c r="S57" s="6"/>
      <c r="T57" s="6"/>
      <c r="U57" s="6"/>
      <c r="V57" s="6"/>
      <c r="W57" s="6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</row>
    <row r="58" spans="1:42" s="8" customFormat="1">
      <c r="A58" s="7" t="s">
        <v>97</v>
      </c>
      <c r="B58" s="7" t="s">
        <v>52</v>
      </c>
      <c r="C58" s="7">
        <v>37.107535890913482</v>
      </c>
      <c r="D58" s="7">
        <v>38.143863244081174</v>
      </c>
      <c r="E58" s="7">
        <v>1.609342314390187</v>
      </c>
      <c r="F58"/>
      <c r="G58"/>
      <c r="H58"/>
      <c r="I58"/>
      <c r="J58"/>
      <c r="K58"/>
      <c r="L58"/>
      <c r="M58"/>
      <c r="N58"/>
      <c r="O58"/>
      <c r="P58"/>
      <c r="Q58"/>
      <c r="R58" s="6"/>
      <c r="S58" s="9"/>
      <c r="T58" s="9"/>
      <c r="U58" s="9"/>
      <c r="V58" s="6"/>
      <c r="W58" s="6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</row>
    <row r="59" spans="1:42">
      <c r="A59" s="6" t="s">
        <v>98</v>
      </c>
      <c r="B59" s="6" t="s">
        <v>52</v>
      </c>
      <c r="C59" s="6">
        <v>21.461706627277039</v>
      </c>
      <c r="D59" s="6">
        <v>21.514905285843394</v>
      </c>
      <c r="E59" s="6">
        <v>5.9937721263795075E-2</v>
      </c>
      <c r="R59" s="6"/>
      <c r="S59" s="6"/>
      <c r="T59" s="6"/>
      <c r="U59" s="6"/>
      <c r="V59" s="6"/>
      <c r="W59" s="6"/>
    </row>
    <row r="60" spans="1:42">
      <c r="A60" s="6" t="s">
        <v>98</v>
      </c>
      <c r="B60" s="6" t="s">
        <v>52</v>
      </c>
      <c r="C60" s="6">
        <v>21.579844639583122</v>
      </c>
      <c r="D60" s="6">
        <v>21.514905285843394</v>
      </c>
      <c r="E60" s="6">
        <v>5.9937721263795075E-2</v>
      </c>
      <c r="R60" s="6"/>
      <c r="S60" s="6"/>
      <c r="T60" s="6"/>
      <c r="U60" s="6"/>
      <c r="V60" s="6"/>
      <c r="W60" s="6"/>
    </row>
    <row r="61" spans="1:42">
      <c r="A61" s="6" t="s">
        <v>98</v>
      </c>
      <c r="B61" s="6" t="s">
        <v>52</v>
      </c>
      <c r="C61" s="6">
        <v>21.503164590670018</v>
      </c>
      <c r="D61" s="6">
        <v>21.514905285843394</v>
      </c>
      <c r="E61" s="6">
        <v>5.9937721263795075E-2</v>
      </c>
      <c r="R61" s="9"/>
      <c r="S61" s="6"/>
      <c r="T61" s="6"/>
      <c r="U61" s="6"/>
      <c r="V61" s="6"/>
      <c r="W61" s="6"/>
    </row>
    <row r="62" spans="1:42">
      <c r="A62" s="6" t="s">
        <v>99</v>
      </c>
      <c r="B62" s="6" t="s">
        <v>52</v>
      </c>
      <c r="C62" s="6">
        <v>36.210422608152413</v>
      </c>
      <c r="D62" s="6">
        <v>36.206266535077269</v>
      </c>
      <c r="E62" s="6">
        <v>5.8775748903983358E-3</v>
      </c>
      <c r="R62" s="6"/>
      <c r="S62" s="6"/>
      <c r="T62" s="6"/>
      <c r="U62" s="6"/>
      <c r="V62" s="9"/>
      <c r="W62" s="6"/>
    </row>
    <row r="63" spans="1:42">
      <c r="A63" s="6" t="s">
        <v>99</v>
      </c>
      <c r="B63" s="6" t="s">
        <v>52</v>
      </c>
      <c r="C63" s="6">
        <v>36.202110462002125</v>
      </c>
      <c r="D63" s="6">
        <v>36.206266535077269</v>
      </c>
      <c r="E63" s="6">
        <v>5.8775748903983358E-3</v>
      </c>
      <c r="R63" s="6"/>
      <c r="S63" s="6"/>
      <c r="T63" s="6"/>
      <c r="U63" s="6"/>
      <c r="V63" s="6"/>
      <c r="W63" s="6"/>
    </row>
    <row r="64" spans="1:42">
      <c r="A64" s="9" t="s">
        <v>99</v>
      </c>
      <c r="B64" s="9" t="s">
        <v>52</v>
      </c>
      <c r="C64" s="9" t="s">
        <v>136</v>
      </c>
      <c r="D64" s="9" t="s">
        <v>139</v>
      </c>
      <c r="E64" s="9" t="s">
        <v>139</v>
      </c>
      <c r="R64" s="6"/>
      <c r="S64" s="6"/>
      <c r="T64" s="6"/>
      <c r="U64" s="6"/>
      <c r="V64" s="6"/>
      <c r="W64" s="6"/>
    </row>
    <row r="65" spans="1:23">
      <c r="A65" s="9" t="s">
        <v>100</v>
      </c>
      <c r="B65" s="9" t="s">
        <v>52</v>
      </c>
      <c r="C65" s="9" t="s">
        <v>136</v>
      </c>
      <c r="D65" s="9" t="s">
        <v>139</v>
      </c>
      <c r="E65" s="9" t="s">
        <v>139</v>
      </c>
      <c r="R65" s="6"/>
      <c r="S65" s="6"/>
      <c r="T65" s="6"/>
      <c r="U65" s="6"/>
      <c r="V65" s="6"/>
      <c r="W65" s="6"/>
    </row>
    <row r="66" spans="1:23">
      <c r="A66" s="6" t="s">
        <v>100</v>
      </c>
      <c r="B66" s="6" t="s">
        <v>52</v>
      </c>
      <c r="C66" s="6">
        <v>33.785350600304312</v>
      </c>
      <c r="D66" s="6">
        <v>33.785350600304312</v>
      </c>
      <c r="E66" s="6" t="s">
        <v>139</v>
      </c>
      <c r="R66" s="6"/>
      <c r="S66" s="6"/>
      <c r="T66" s="6"/>
      <c r="U66" s="6"/>
      <c r="V66" s="6"/>
      <c r="W66" s="6"/>
    </row>
    <row r="67" spans="1:23">
      <c r="A67" s="9" t="s">
        <v>100</v>
      </c>
      <c r="B67" s="9" t="s">
        <v>52</v>
      </c>
      <c r="C67" s="9" t="s">
        <v>136</v>
      </c>
      <c r="D67" s="9" t="s">
        <v>139</v>
      </c>
      <c r="E67" s="9" t="s">
        <v>139</v>
      </c>
      <c r="R67" s="6"/>
      <c r="S67" s="6"/>
      <c r="T67" s="6"/>
      <c r="U67" s="6"/>
      <c r="V67" s="6"/>
      <c r="W67" s="6"/>
    </row>
    <row r="68" spans="1:23">
      <c r="A68" s="6" t="s">
        <v>101</v>
      </c>
      <c r="B68" s="6" t="s">
        <v>52</v>
      </c>
      <c r="C68" s="6">
        <v>21.927828980946082</v>
      </c>
      <c r="D68" s="6">
        <v>22.077572549308229</v>
      </c>
      <c r="E68" s="6">
        <v>0.14265694583846564</v>
      </c>
      <c r="R68" s="6"/>
      <c r="S68" s="6"/>
      <c r="T68" s="6"/>
      <c r="U68" s="6"/>
      <c r="V68" s="6"/>
      <c r="W68" s="6"/>
    </row>
    <row r="69" spans="1:23">
      <c r="A69" s="6" t="s">
        <v>101</v>
      </c>
      <c r="B69" s="6" t="s">
        <v>52</v>
      </c>
      <c r="C69" s="6">
        <v>22.092999804752502</v>
      </c>
      <c r="D69" s="6">
        <v>22.077572549308229</v>
      </c>
      <c r="E69" s="6">
        <v>0.14265694583846564</v>
      </c>
      <c r="R69" s="6"/>
      <c r="S69" s="6"/>
      <c r="T69" s="6"/>
      <c r="U69" s="6"/>
      <c r="V69" s="6"/>
      <c r="W69" s="6"/>
    </row>
    <row r="70" spans="1:23">
      <c r="A70" s="6" t="s">
        <v>101</v>
      </c>
      <c r="B70" s="6" t="s">
        <v>52</v>
      </c>
      <c r="C70" s="6">
        <v>22.211888862226097</v>
      </c>
      <c r="D70" s="6">
        <v>22.077572549308229</v>
      </c>
      <c r="E70" s="6">
        <v>0.14265694583846564</v>
      </c>
      <c r="R70" s="6"/>
      <c r="S70" s="6"/>
      <c r="T70" s="6"/>
      <c r="U70" s="6"/>
      <c r="V70" s="6"/>
      <c r="W70" s="6"/>
    </row>
    <row r="71" spans="1:23">
      <c r="A71" s="6" t="s">
        <v>102</v>
      </c>
      <c r="B71" s="6" t="s">
        <v>52</v>
      </c>
      <c r="C71" s="6">
        <v>22.93936080353577</v>
      </c>
      <c r="D71" s="6">
        <v>22.855170491171226</v>
      </c>
      <c r="E71" s="6">
        <v>8.1773105010647926E-2</v>
      </c>
      <c r="R71" s="6"/>
      <c r="S71" s="6"/>
      <c r="T71" s="6"/>
      <c r="U71" s="6"/>
      <c r="V71" s="6"/>
      <c r="W71" s="6"/>
    </row>
    <row r="72" spans="1:23">
      <c r="A72" s="6" t="s">
        <v>102</v>
      </c>
      <c r="B72" s="6" t="s">
        <v>52</v>
      </c>
      <c r="C72" s="6">
        <v>22.850100112920245</v>
      </c>
      <c r="D72" s="6">
        <v>22.855170491171226</v>
      </c>
      <c r="E72" s="6">
        <v>8.1773105010647926E-2</v>
      </c>
      <c r="R72" s="6"/>
      <c r="S72" s="6"/>
      <c r="T72" s="6"/>
      <c r="U72" s="6"/>
      <c r="V72" s="6"/>
      <c r="W72" s="6"/>
    </row>
    <row r="73" spans="1:23">
      <c r="A73" s="6" t="s">
        <v>102</v>
      </c>
      <c r="B73" s="6" t="s">
        <v>52</v>
      </c>
      <c r="C73" s="6">
        <v>22.776050557057673</v>
      </c>
      <c r="D73" s="6">
        <v>22.855170491171226</v>
      </c>
      <c r="E73" s="6">
        <v>8.1773105010647926E-2</v>
      </c>
      <c r="R73" s="6"/>
      <c r="S73" s="6"/>
      <c r="T73" s="6"/>
      <c r="U73" s="6"/>
      <c r="V73" s="6"/>
      <c r="W73" s="6"/>
    </row>
    <row r="74" spans="1:23">
      <c r="A74" s="6" t="s">
        <v>103</v>
      </c>
      <c r="B74" s="6" t="s">
        <v>52</v>
      </c>
      <c r="C74" s="6">
        <v>24.140161261380598</v>
      </c>
      <c r="D74" s="6">
        <v>24.020557402858334</v>
      </c>
      <c r="E74" s="6">
        <v>0.23481250360735564</v>
      </c>
      <c r="R74" s="6"/>
      <c r="S74" s="6"/>
      <c r="T74" s="6"/>
      <c r="U74" s="6"/>
      <c r="V74" s="6"/>
      <c r="W74" s="6"/>
    </row>
    <row r="75" spans="1:23">
      <c r="A75" s="6" t="s">
        <v>103</v>
      </c>
      <c r="B75" s="6" t="s">
        <v>52</v>
      </c>
      <c r="C75" s="6">
        <v>23.750023179868485</v>
      </c>
      <c r="D75" s="6">
        <v>24.020557402858334</v>
      </c>
      <c r="E75" s="6">
        <v>0.23481250360735564</v>
      </c>
      <c r="R75" s="6"/>
      <c r="S75" s="6"/>
      <c r="T75" s="6"/>
      <c r="U75" s="6"/>
      <c r="V75" s="6"/>
      <c r="W75" s="6"/>
    </row>
    <row r="76" spans="1:23">
      <c r="A76" s="6" t="s">
        <v>103</v>
      </c>
      <c r="B76" s="6" t="s">
        <v>52</v>
      </c>
      <c r="C76" s="6">
        <v>24.171487767325928</v>
      </c>
      <c r="D76" s="6">
        <v>24.020557402858334</v>
      </c>
      <c r="E76" s="6">
        <v>0.23481250360735564</v>
      </c>
      <c r="R76" s="6"/>
      <c r="S76" s="6"/>
      <c r="T76" s="6"/>
      <c r="U76" s="6"/>
      <c r="V76" s="6"/>
      <c r="W76" s="6"/>
    </row>
    <row r="77" spans="1:23">
      <c r="A77" s="6" t="s">
        <v>104</v>
      </c>
      <c r="B77" s="6" t="s">
        <v>52</v>
      </c>
      <c r="C77" s="6">
        <v>31.920208609608963</v>
      </c>
      <c r="D77" s="6">
        <v>31.82935914776105</v>
      </c>
      <c r="E77" s="6">
        <v>0.12874481317331074</v>
      </c>
      <c r="R77" s="6"/>
      <c r="S77" s="6"/>
      <c r="T77" s="6"/>
      <c r="U77" s="6"/>
      <c r="V77" s="6"/>
      <c r="W77" s="6"/>
    </row>
    <row r="78" spans="1:23">
      <c r="A78" s="6" t="s">
        <v>104</v>
      </c>
      <c r="B78" s="6" t="s">
        <v>52</v>
      </c>
      <c r="C78" s="6">
        <v>31.885841278138969</v>
      </c>
      <c r="D78" s="6">
        <v>31.82935914776105</v>
      </c>
      <c r="E78" s="6">
        <v>0.12874481317331074</v>
      </c>
      <c r="R78" s="6"/>
      <c r="S78" s="6"/>
      <c r="T78" s="6"/>
      <c r="U78" s="6"/>
      <c r="V78" s="6"/>
      <c r="W78" s="6"/>
    </row>
    <row r="79" spans="1:23">
      <c r="A79" s="6" t="s">
        <v>104</v>
      </c>
      <c r="B79" s="6" t="s">
        <v>52</v>
      </c>
      <c r="C79" s="6">
        <v>31.682027555535214</v>
      </c>
      <c r="D79" s="6">
        <v>31.82935914776105</v>
      </c>
      <c r="E79" s="6">
        <v>0.12874481317331074</v>
      </c>
      <c r="R79" s="6"/>
      <c r="S79" s="6"/>
      <c r="T79" s="6"/>
      <c r="U79" s="6"/>
      <c r="V79" s="6"/>
      <c r="W79" s="6"/>
    </row>
    <row r="80" spans="1:23">
      <c r="A80" s="9" t="s">
        <v>105</v>
      </c>
      <c r="B80" s="9" t="s">
        <v>52</v>
      </c>
      <c r="C80" s="9" t="s">
        <v>136</v>
      </c>
      <c r="D80" s="9" t="s">
        <v>139</v>
      </c>
      <c r="E80" s="9" t="s">
        <v>139</v>
      </c>
      <c r="R80" s="6"/>
      <c r="S80" s="6"/>
      <c r="T80" s="6"/>
      <c r="U80" s="6"/>
      <c r="V80" s="6"/>
      <c r="W80" s="6"/>
    </row>
    <row r="81" spans="1:42">
      <c r="A81" s="6" t="s">
        <v>105</v>
      </c>
      <c r="B81" s="6" t="s">
        <v>52</v>
      </c>
      <c r="C81" s="6">
        <v>35.240111459593948</v>
      </c>
      <c r="D81" s="6">
        <v>35.240111459593948</v>
      </c>
      <c r="E81" s="6" t="s">
        <v>139</v>
      </c>
      <c r="R81" s="6"/>
      <c r="S81" s="6"/>
      <c r="T81" s="6"/>
      <c r="U81" s="6"/>
      <c r="V81" s="6"/>
      <c r="W81" s="6"/>
    </row>
    <row r="82" spans="1:42">
      <c r="A82" s="9" t="s">
        <v>105</v>
      </c>
      <c r="B82" s="9" t="s">
        <v>52</v>
      </c>
      <c r="C82" s="9" t="s">
        <v>136</v>
      </c>
      <c r="D82" s="9" t="s">
        <v>139</v>
      </c>
      <c r="E82" s="9" t="s">
        <v>139</v>
      </c>
      <c r="R82" s="6"/>
      <c r="S82" s="6"/>
      <c r="T82" s="6"/>
      <c r="U82" s="6"/>
      <c r="V82" s="6"/>
      <c r="W82" s="6"/>
    </row>
    <row r="83" spans="1:42">
      <c r="A83" s="6" t="s">
        <v>106</v>
      </c>
      <c r="B83" s="6" t="s">
        <v>52</v>
      </c>
      <c r="C83" s="6">
        <v>20.819204702405926</v>
      </c>
      <c r="D83" s="6">
        <v>20.909094851544783</v>
      </c>
      <c r="E83" s="6">
        <v>0.21922036854516061</v>
      </c>
      <c r="R83" s="6"/>
      <c r="S83" s="6"/>
      <c r="T83" s="6"/>
      <c r="U83" s="6"/>
      <c r="V83" s="6"/>
      <c r="W83" s="6"/>
    </row>
    <row r="84" spans="1:42">
      <c r="A84" s="6" t="s">
        <v>106</v>
      </c>
      <c r="B84" s="6" t="s">
        <v>52</v>
      </c>
      <c r="C84" s="6">
        <v>20.74910727668793</v>
      </c>
      <c r="D84" s="6">
        <v>20.909094851544783</v>
      </c>
      <c r="E84" s="6">
        <v>0.21922036854516061</v>
      </c>
      <c r="R84" s="6"/>
      <c r="S84" s="6"/>
      <c r="T84" s="6"/>
      <c r="U84" s="6"/>
      <c r="V84" s="6"/>
      <c r="W84" s="6"/>
    </row>
    <row r="85" spans="1:42">
      <c r="A85" s="6" t="s">
        <v>106</v>
      </c>
      <c r="B85" s="6" t="s">
        <v>52</v>
      </c>
      <c r="C85" s="6">
        <v>21.158972575540488</v>
      </c>
      <c r="D85" s="6">
        <v>20.909094851544783</v>
      </c>
      <c r="E85" s="6">
        <v>0.21922036854516061</v>
      </c>
      <c r="R85" s="6"/>
      <c r="S85" s="6"/>
      <c r="T85" s="6"/>
      <c r="U85" s="6"/>
      <c r="V85" s="6"/>
      <c r="W85" s="6"/>
    </row>
    <row r="86" spans="1:42">
      <c r="A86" s="6" t="s">
        <v>107</v>
      </c>
      <c r="B86" s="6" t="s">
        <v>52</v>
      </c>
      <c r="C86" s="6">
        <v>20.842127726236733</v>
      </c>
      <c r="D86" s="6">
        <v>20.906966568879074</v>
      </c>
      <c r="E86" s="6">
        <v>0.20820944129843477</v>
      </c>
      <c r="R86" s="6"/>
      <c r="S86" s="6"/>
      <c r="T86" s="6"/>
      <c r="U86" s="6"/>
      <c r="V86" s="6"/>
      <c r="W86" s="6"/>
    </row>
    <row r="87" spans="1:42">
      <c r="A87" s="6" t="s">
        <v>107</v>
      </c>
      <c r="B87" s="6" t="s">
        <v>52</v>
      </c>
      <c r="C87" s="6">
        <v>20.738891314935735</v>
      </c>
      <c r="D87" s="6">
        <v>20.906966568879074</v>
      </c>
      <c r="E87" s="6">
        <v>0.20820944129843477</v>
      </c>
      <c r="R87" s="6"/>
      <c r="S87" s="6"/>
      <c r="T87" s="6"/>
      <c r="U87" s="6"/>
      <c r="V87" s="6"/>
      <c r="W87" s="6"/>
    </row>
    <row r="88" spans="1:42">
      <c r="A88" s="6" t="s">
        <v>107</v>
      </c>
      <c r="B88" s="6" t="s">
        <v>52</v>
      </c>
      <c r="C88" s="6">
        <v>21.139880665464752</v>
      </c>
      <c r="D88" s="6">
        <v>20.906966568879074</v>
      </c>
      <c r="E88" s="6">
        <v>0.20820944129843477</v>
      </c>
      <c r="R88" s="6"/>
      <c r="S88" s="6"/>
      <c r="T88" s="6"/>
      <c r="U88" s="6"/>
      <c r="V88" s="6"/>
      <c r="W88" s="6"/>
    </row>
    <row r="89" spans="1:42">
      <c r="A89" s="6" t="s">
        <v>108</v>
      </c>
      <c r="B89" s="6" t="s">
        <v>52</v>
      </c>
      <c r="C89" s="6">
        <v>23.587744361881533</v>
      </c>
      <c r="D89" s="6">
        <v>23.480105806891629</v>
      </c>
      <c r="E89" s="6">
        <v>0.10650895068277853</v>
      </c>
      <c r="R89" s="6"/>
      <c r="S89" s="6"/>
      <c r="T89" s="6"/>
      <c r="U89" s="6"/>
      <c r="V89" s="6"/>
      <c r="W89" s="6"/>
    </row>
    <row r="90" spans="1:42">
      <c r="A90" s="6" t="s">
        <v>108</v>
      </c>
      <c r="B90" s="6" t="s">
        <v>52</v>
      </c>
      <c r="C90" s="6">
        <v>23.374763595812787</v>
      </c>
      <c r="D90" s="6">
        <v>23.480105806891629</v>
      </c>
      <c r="E90" s="6">
        <v>0.10650895068277853</v>
      </c>
      <c r="R90" s="6"/>
      <c r="S90" s="6"/>
      <c r="T90" s="6"/>
      <c r="U90" s="6"/>
      <c r="V90" s="6"/>
      <c r="W90" s="6"/>
    </row>
    <row r="91" spans="1:42">
      <c r="A91" s="6" t="s">
        <v>108</v>
      </c>
      <c r="B91" s="6" t="s">
        <v>52</v>
      </c>
      <c r="C91" s="6">
        <v>23.477809462980574</v>
      </c>
      <c r="D91" s="6">
        <v>23.480105806891629</v>
      </c>
      <c r="E91" s="6">
        <v>0.10650895068277853</v>
      </c>
      <c r="R91" s="6"/>
      <c r="S91" s="6"/>
      <c r="T91" s="6"/>
      <c r="U91" s="6"/>
      <c r="V91" s="6"/>
      <c r="W91" s="6"/>
    </row>
    <row r="92" spans="1:42">
      <c r="A92" s="6" t="s">
        <v>109</v>
      </c>
      <c r="B92" s="6" t="s">
        <v>52</v>
      </c>
      <c r="C92" s="6">
        <v>22.716694202025998</v>
      </c>
      <c r="D92" s="6">
        <v>22.636824376285421</v>
      </c>
      <c r="E92" s="6">
        <v>6.942651976326969E-2</v>
      </c>
      <c r="R92" s="6"/>
      <c r="S92" s="6"/>
      <c r="T92" s="6"/>
      <c r="U92" s="6"/>
      <c r="V92" s="6"/>
      <c r="W92" s="6"/>
    </row>
    <row r="93" spans="1:42">
      <c r="A93" s="6" t="s">
        <v>109</v>
      </c>
      <c r="B93" s="6" t="s">
        <v>52</v>
      </c>
      <c r="C93" s="6">
        <v>22.602860212844064</v>
      </c>
      <c r="D93" s="6">
        <v>22.636824376285421</v>
      </c>
      <c r="E93" s="6">
        <v>6.942651976326969E-2</v>
      </c>
      <c r="R93" s="6"/>
      <c r="S93" s="6"/>
      <c r="T93" s="6"/>
      <c r="U93" s="6"/>
      <c r="V93" s="6"/>
      <c r="W93" s="6"/>
    </row>
    <row r="94" spans="1:42">
      <c r="A94" s="6" t="s">
        <v>109</v>
      </c>
      <c r="B94" s="6" t="s">
        <v>52</v>
      </c>
      <c r="C94" s="6">
        <v>22.590918713986198</v>
      </c>
      <c r="D94" s="6">
        <v>22.636824376285421</v>
      </c>
      <c r="E94" s="6">
        <v>6.942651976326969E-2</v>
      </c>
      <c r="R94" s="6"/>
      <c r="S94" s="6"/>
      <c r="T94" s="6"/>
      <c r="U94" s="6"/>
      <c r="V94" s="6"/>
      <c r="W94" s="6"/>
    </row>
    <row r="95" spans="1:42">
      <c r="A95" s="9" t="s">
        <v>110</v>
      </c>
      <c r="B95" s="9" t="s">
        <v>52</v>
      </c>
      <c r="C95" s="9" t="s">
        <v>136</v>
      </c>
      <c r="D95" s="9" t="s">
        <v>139</v>
      </c>
      <c r="E95" s="9" t="s">
        <v>139</v>
      </c>
      <c r="R95" s="6"/>
      <c r="S95" s="6"/>
      <c r="T95" s="6"/>
      <c r="U95" s="6"/>
      <c r="V95" s="6"/>
      <c r="W95" s="6"/>
    </row>
    <row r="96" spans="1:42" s="8" customFormat="1">
      <c r="A96" s="7" t="s">
        <v>110</v>
      </c>
      <c r="B96" s="7" t="s">
        <v>52</v>
      </c>
      <c r="C96" s="7">
        <v>33.305487049953584</v>
      </c>
      <c r="D96" s="7">
        <v>33.730712223005462</v>
      </c>
      <c r="E96" s="7">
        <v>0.60135920679248311</v>
      </c>
      <c r="F96"/>
      <c r="G96"/>
      <c r="H96"/>
      <c r="I96"/>
      <c r="J96"/>
      <c r="K96"/>
      <c r="L96"/>
      <c r="M96"/>
      <c r="N96"/>
      <c r="O96"/>
      <c r="P96"/>
      <c r="Q96"/>
      <c r="R96" s="6"/>
      <c r="S96" s="6"/>
      <c r="T96" s="6"/>
      <c r="U96" s="6"/>
      <c r="V96" s="6"/>
      <c r="W96" s="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</row>
    <row r="97" spans="1:42" s="8" customFormat="1">
      <c r="A97" s="7" t="s">
        <v>110</v>
      </c>
      <c r="B97" s="7" t="s">
        <v>52</v>
      </c>
      <c r="C97" s="7">
        <v>34.15593739605734</v>
      </c>
      <c r="D97" s="7">
        <v>33.730712223005462</v>
      </c>
      <c r="E97" s="7">
        <v>0.60135920679248311</v>
      </c>
      <c r="F97"/>
      <c r="G97"/>
      <c r="H97"/>
      <c r="I97"/>
      <c r="J97"/>
      <c r="K97"/>
      <c r="L97"/>
      <c r="M97"/>
      <c r="N97"/>
      <c r="O97"/>
      <c r="P97"/>
      <c r="Q97"/>
      <c r="R97" s="6"/>
      <c r="S97" s="6"/>
      <c r="T97" s="6"/>
      <c r="U97" s="6"/>
      <c r="V97" s="6"/>
      <c r="W97" s="6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</row>
    <row r="98" spans="1:42">
      <c r="A98" s="6" t="s">
        <v>111</v>
      </c>
      <c r="B98" s="6" t="s">
        <v>52</v>
      </c>
      <c r="C98" s="6">
        <v>22.24543781618884</v>
      </c>
      <c r="D98" s="6">
        <v>22.112816412401006</v>
      </c>
      <c r="E98" s="6">
        <v>0.30203731478870066</v>
      </c>
      <c r="R98" s="6"/>
      <c r="S98" s="11"/>
      <c r="T98" s="11"/>
      <c r="U98" s="11"/>
      <c r="V98" s="6"/>
      <c r="W98" s="6"/>
    </row>
    <row r="99" spans="1:42">
      <c r="A99" s="6" t="s">
        <v>111</v>
      </c>
      <c r="B99" s="6" t="s">
        <v>52</v>
      </c>
      <c r="C99" s="6">
        <v>21.767157877210103</v>
      </c>
      <c r="D99" s="6">
        <v>22.112816412401006</v>
      </c>
      <c r="E99" s="6">
        <v>0.30203731478870066</v>
      </c>
      <c r="R99" s="6"/>
      <c r="S99" s="11"/>
      <c r="T99" s="11"/>
      <c r="U99" s="11"/>
      <c r="V99" s="6"/>
      <c r="W99" s="6"/>
    </row>
    <row r="100" spans="1:42">
      <c r="A100" s="6" t="s">
        <v>111</v>
      </c>
      <c r="B100" s="6" t="s">
        <v>52</v>
      </c>
      <c r="C100" s="6">
        <v>22.325853543804079</v>
      </c>
      <c r="D100" s="6">
        <v>22.112816412401006</v>
      </c>
      <c r="E100" s="6">
        <v>0.30203731478870066</v>
      </c>
      <c r="R100" s="6"/>
      <c r="V100" s="6"/>
      <c r="W100" s="6"/>
    </row>
    <row r="101" spans="1:42">
      <c r="A101" s="6" t="s">
        <v>112</v>
      </c>
      <c r="B101" s="6" t="s">
        <v>52</v>
      </c>
      <c r="C101" s="6">
        <v>22.523463916754416</v>
      </c>
      <c r="D101" s="6">
        <v>22.603979218908147</v>
      </c>
      <c r="E101" s="6">
        <v>0.18729678285244747</v>
      </c>
      <c r="R101" s="11"/>
      <c r="V101" s="6"/>
      <c r="W101" s="6"/>
    </row>
    <row r="102" spans="1:42">
      <c r="A102" s="6" t="s">
        <v>112</v>
      </c>
      <c r="B102" s="6" t="s">
        <v>52</v>
      </c>
      <c r="C102" s="6">
        <v>22.818070265671864</v>
      </c>
      <c r="D102" s="6">
        <v>22.603979218908147</v>
      </c>
      <c r="E102" s="6">
        <v>0.18729678285244747</v>
      </c>
      <c r="R102" s="11"/>
      <c r="V102" s="11"/>
      <c r="W102" s="6"/>
    </row>
    <row r="103" spans="1:42">
      <c r="A103" s="6" t="s">
        <v>112</v>
      </c>
      <c r="B103" s="6" t="s">
        <v>52</v>
      </c>
      <c r="C103" s="6">
        <v>22.470403474298159</v>
      </c>
      <c r="D103" s="6">
        <v>22.603979218908147</v>
      </c>
      <c r="E103" s="6">
        <v>0.18729678285244747</v>
      </c>
      <c r="V103" s="11"/>
      <c r="W103" s="6"/>
    </row>
    <row r="104" spans="1:42">
      <c r="A104" s="6" t="s">
        <v>113</v>
      </c>
      <c r="B104" s="6" t="s">
        <v>52</v>
      </c>
      <c r="C104" s="6">
        <v>33.242681760322753</v>
      </c>
      <c r="D104" s="6">
        <v>33.422315934708124</v>
      </c>
      <c r="E104" s="6">
        <v>0.248110479703396</v>
      </c>
    </row>
    <row r="105" spans="1:42">
      <c r="A105" s="6" t="s">
        <v>113</v>
      </c>
      <c r="B105" s="6" t="s">
        <v>52</v>
      </c>
      <c r="C105" s="6">
        <v>33.318852183007408</v>
      </c>
      <c r="D105" s="6">
        <v>33.422315934708124</v>
      </c>
      <c r="E105" s="6">
        <v>0.248110479703396</v>
      </c>
    </row>
    <row r="106" spans="1:42">
      <c r="A106" s="6" t="s">
        <v>113</v>
      </c>
      <c r="B106" s="6" t="s">
        <v>52</v>
      </c>
      <c r="C106" s="6">
        <v>33.705413860794209</v>
      </c>
      <c r="D106" s="6">
        <v>33.422315934708124</v>
      </c>
      <c r="E106" s="6">
        <v>0.248110479703396</v>
      </c>
    </row>
    <row r="107" spans="1:42" s="8" customFormat="1">
      <c r="A107" s="7" t="s">
        <v>114</v>
      </c>
      <c r="B107" s="7" t="s">
        <v>52</v>
      </c>
      <c r="C107" s="7">
        <v>28.625770714998744</v>
      </c>
      <c r="D107" s="7">
        <v>29.328772279824125</v>
      </c>
      <c r="E107" s="7">
        <v>0.61126051078070853</v>
      </c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</row>
    <row r="108" spans="1:42" s="8" customFormat="1">
      <c r="A108" s="7" t="s">
        <v>114</v>
      </c>
      <c r="B108" s="7" t="s">
        <v>52</v>
      </c>
      <c r="C108" s="7">
        <v>29.625674418209471</v>
      </c>
      <c r="D108" s="7">
        <v>29.328772279824125</v>
      </c>
      <c r="E108" s="7">
        <v>0.61126051078070853</v>
      </c>
      <c r="F108">
        <f>(C107+C108)/2</f>
        <v>29.125722566604107</v>
      </c>
      <c r="G108">
        <f>STDEVA(C107,C108)</f>
        <v>0.70703868907384593</v>
      </c>
      <c r="H108" s="12">
        <v>29.1257226</v>
      </c>
      <c r="I108" s="12">
        <v>0.70703868999999997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</row>
    <row r="109" spans="1:42" s="8" customFormat="1">
      <c r="A109" s="16" t="s">
        <v>114</v>
      </c>
      <c r="B109" s="16" t="s">
        <v>52</v>
      </c>
      <c r="C109" s="16">
        <v>29.734871706264165</v>
      </c>
      <c r="D109" s="16">
        <v>29.328772279824125</v>
      </c>
      <c r="E109" s="16">
        <v>0.61126051078070853</v>
      </c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</row>
    <row r="110" spans="1:42" s="8" customFormat="1">
      <c r="A110" s="7" t="s">
        <v>115</v>
      </c>
      <c r="B110" s="7" t="s">
        <v>52</v>
      </c>
      <c r="C110" s="7">
        <v>35.403521053260732</v>
      </c>
      <c r="D110" s="7">
        <v>36.045431464744006</v>
      </c>
      <c r="E110" s="7">
        <v>1.7256098176138146</v>
      </c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</row>
    <row r="111" spans="1:42" s="8" customFormat="1">
      <c r="A111" s="7" t="s">
        <v>115</v>
      </c>
      <c r="B111" s="7" t="s">
        <v>52</v>
      </c>
      <c r="C111" s="7">
        <v>34.732773340971278</v>
      </c>
      <c r="D111" s="7">
        <v>36.045431464744006</v>
      </c>
      <c r="E111" s="7">
        <v>1.7256098176138146</v>
      </c>
      <c r="F111">
        <f>(C110+C111)/2</f>
        <v>35.068147197116005</v>
      </c>
      <c r="G111">
        <f>STDEVA(C110,C111)</f>
        <v>0.47429025582523665</v>
      </c>
      <c r="H111" s="12">
        <v>35.068147199999999</v>
      </c>
      <c r="I111" s="12">
        <v>0.47429026000000002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</row>
    <row r="112" spans="1:42" s="8" customFormat="1">
      <c r="A112" s="16" t="s">
        <v>115</v>
      </c>
      <c r="B112" s="16" t="s">
        <v>52</v>
      </c>
      <c r="C112" s="16">
        <v>38</v>
      </c>
      <c r="D112" s="16">
        <v>36.045431464744006</v>
      </c>
      <c r="E112" s="16">
        <v>1.7256098176138146</v>
      </c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</row>
    <row r="113" spans="1:42" s="8" customFormat="1">
      <c r="A113" s="19" t="s">
        <v>116</v>
      </c>
      <c r="B113" s="19" t="s">
        <v>52</v>
      </c>
      <c r="C113" s="19">
        <v>34.579135247308173</v>
      </c>
      <c r="D113" s="19">
        <v>35.854928335522395</v>
      </c>
      <c r="E113" s="19">
        <v>1.8042438881343423</v>
      </c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</row>
    <row r="114" spans="1:42" s="8" customFormat="1">
      <c r="A114" s="19" t="s">
        <v>116</v>
      </c>
      <c r="B114" s="19" t="s">
        <v>52</v>
      </c>
      <c r="C114" s="19">
        <v>37.130721423736617</v>
      </c>
      <c r="D114" s="19">
        <v>35.854928335522395</v>
      </c>
      <c r="E114" s="19">
        <v>1.8042438881343423</v>
      </c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</row>
    <row r="115" spans="1:42" s="8" customFormat="1">
      <c r="A115" s="6" t="s">
        <v>117</v>
      </c>
      <c r="B115" s="6" t="s">
        <v>52</v>
      </c>
      <c r="C115" s="6">
        <v>22.675401925709593</v>
      </c>
      <c r="D115" s="6">
        <v>22.645889861957443</v>
      </c>
      <c r="E115" s="6">
        <v>0.21379948040131863</v>
      </c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</row>
    <row r="116" spans="1:42">
      <c r="A116" s="6" t="s">
        <v>117</v>
      </c>
      <c r="B116" s="6" t="s">
        <v>52</v>
      </c>
      <c r="C116" s="6">
        <v>22.843400163703606</v>
      </c>
      <c r="D116" s="6">
        <v>22.645889861957443</v>
      </c>
      <c r="E116" s="6">
        <v>0.21379948040131863</v>
      </c>
    </row>
    <row r="117" spans="1:42">
      <c r="A117" s="6" t="s">
        <v>117</v>
      </c>
      <c r="B117" s="6" t="s">
        <v>52</v>
      </c>
      <c r="C117" s="6">
        <v>22.418867496459136</v>
      </c>
      <c r="D117" s="6">
        <v>22.645889861957443</v>
      </c>
      <c r="E117" s="6">
        <v>0.21379948040131863</v>
      </c>
    </row>
    <row r="118" spans="1:42">
      <c r="A118" s="6" t="s">
        <v>118</v>
      </c>
      <c r="B118" s="6" t="s">
        <v>52</v>
      </c>
      <c r="C118" s="6">
        <v>22.840365829235374</v>
      </c>
      <c r="D118" s="6">
        <v>22.961066551948548</v>
      </c>
      <c r="E118" s="6">
        <v>0.27187596942773762</v>
      </c>
    </row>
    <row r="119" spans="1:42">
      <c r="A119" s="6" t="s">
        <v>118</v>
      </c>
      <c r="B119" s="6" t="s">
        <v>52</v>
      </c>
      <c r="C119" s="6">
        <v>22.77043873814938</v>
      </c>
      <c r="D119" s="6">
        <v>22.961066551948548</v>
      </c>
      <c r="E119" s="6">
        <v>0.27187596942773762</v>
      </c>
    </row>
    <row r="120" spans="1:42">
      <c r="A120" s="6" t="s">
        <v>118</v>
      </c>
      <c r="B120" s="6" t="s">
        <v>52</v>
      </c>
      <c r="C120" s="6">
        <v>23.27239508846089</v>
      </c>
      <c r="D120" s="6">
        <v>22.961066551948548</v>
      </c>
      <c r="E120" s="6">
        <v>0.27187596942773762</v>
      </c>
    </row>
    <row r="121" spans="1:42">
      <c r="A121" s="6" t="s">
        <v>119</v>
      </c>
      <c r="B121" s="6" t="s">
        <v>52</v>
      </c>
      <c r="C121" s="6">
        <v>22.900692435159357</v>
      </c>
      <c r="D121" s="6">
        <v>22.605115607100924</v>
      </c>
      <c r="E121" s="6">
        <v>0.25607411370118477</v>
      </c>
    </row>
    <row r="122" spans="1:42">
      <c r="A122" s="6" t="s">
        <v>119</v>
      </c>
      <c r="B122" s="6" t="s">
        <v>52</v>
      </c>
      <c r="C122" s="6">
        <v>22.450276962999155</v>
      </c>
      <c r="D122" s="6">
        <v>22.605115607100924</v>
      </c>
      <c r="E122" s="6">
        <v>0.25607411370118477</v>
      </c>
    </row>
    <row r="123" spans="1:42">
      <c r="A123" s="6" t="s">
        <v>119</v>
      </c>
      <c r="B123" s="6" t="s">
        <v>52</v>
      </c>
      <c r="C123" s="6">
        <v>22.464377423144256</v>
      </c>
      <c r="D123" s="6">
        <v>22.605115607100924</v>
      </c>
      <c r="E123" s="6">
        <v>0.25607411370118477</v>
      </c>
    </row>
    <row r="124" spans="1:42">
      <c r="A124" s="7" t="s">
        <v>120</v>
      </c>
      <c r="B124" s="7" t="s">
        <v>52</v>
      </c>
      <c r="C124" s="7">
        <v>20.463730681405735</v>
      </c>
      <c r="D124" s="7">
        <v>20.546349629829116</v>
      </c>
      <c r="E124" s="7">
        <v>0.50695442589689499</v>
      </c>
    </row>
    <row r="125" spans="1:42" s="8" customFormat="1">
      <c r="A125" s="7" t="s">
        <v>120</v>
      </c>
      <c r="B125" s="7" t="s">
        <v>52</v>
      </c>
      <c r="C125" s="7">
        <v>20.085779265874848</v>
      </c>
      <c r="D125" s="7">
        <v>20.546349629829116</v>
      </c>
      <c r="E125" s="7">
        <v>0.50695442589689499</v>
      </c>
      <c r="F125">
        <f>(C124+C125)/2</f>
        <v>20.274754973640292</v>
      </c>
      <c r="G125">
        <f>STDEVA(C124,C125)</f>
        <v>0.26725200888094508</v>
      </c>
      <c r="H125" s="12">
        <v>20.274754999999999</v>
      </c>
      <c r="I125" s="12">
        <v>0.26725200999999998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</row>
    <row r="126" spans="1:42" s="8" customFormat="1">
      <c r="A126" s="16" t="s">
        <v>120</v>
      </c>
      <c r="B126" s="16" t="s">
        <v>52</v>
      </c>
      <c r="C126" s="16">
        <v>21.089538942206765</v>
      </c>
      <c r="D126" s="16">
        <v>20.546349629829116</v>
      </c>
      <c r="E126" s="16">
        <v>0.50695442589689499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</row>
    <row r="127" spans="1:42" s="8" customFormat="1">
      <c r="A127" s="6" t="s">
        <v>121</v>
      </c>
      <c r="B127" s="6" t="s">
        <v>52</v>
      </c>
      <c r="C127" s="6">
        <v>23.019758087684046</v>
      </c>
      <c r="D127" s="6">
        <v>23.133350890350432</v>
      </c>
      <c r="E127" s="6">
        <v>0.26292824690210986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</row>
    <row r="128" spans="1:42">
      <c r="A128" s="6" t="s">
        <v>121</v>
      </c>
      <c r="B128" s="6" t="s">
        <v>52</v>
      </c>
      <c r="C128" s="6">
        <v>22.946315855224128</v>
      </c>
      <c r="D128" s="6">
        <v>23.133350890350432</v>
      </c>
      <c r="E128" s="6">
        <v>0.26292824690210986</v>
      </c>
    </row>
    <row r="129" spans="1:23">
      <c r="A129" s="6" t="s">
        <v>121</v>
      </c>
      <c r="B129" s="6" t="s">
        <v>52</v>
      </c>
      <c r="C129" s="6">
        <v>23.433978728143117</v>
      </c>
      <c r="D129" s="6">
        <v>23.133350890350432</v>
      </c>
      <c r="E129" s="6">
        <v>0.26292824690210986</v>
      </c>
    </row>
    <row r="130" spans="1:23">
      <c r="A130" s="6" t="s">
        <v>122</v>
      </c>
      <c r="B130" s="6" t="s">
        <v>52</v>
      </c>
      <c r="C130" s="6">
        <v>21.54278272741572</v>
      </c>
      <c r="D130" s="6">
        <v>21.459961908146923</v>
      </c>
      <c r="E130" s="6">
        <v>7.3151292321477532E-2</v>
      </c>
    </row>
    <row r="131" spans="1:23">
      <c r="A131" s="6" t="s">
        <v>122</v>
      </c>
      <c r="B131" s="6" t="s">
        <v>52</v>
      </c>
      <c r="C131" s="6">
        <v>21.40417632929352</v>
      </c>
      <c r="D131" s="6">
        <v>21.459961908146923</v>
      </c>
      <c r="E131" s="6">
        <v>7.3151292321477532E-2</v>
      </c>
    </row>
    <row r="132" spans="1:23">
      <c r="A132" s="6" t="s">
        <v>122</v>
      </c>
      <c r="B132" s="6" t="s">
        <v>52</v>
      </c>
      <c r="C132" s="6">
        <v>21.432926667731529</v>
      </c>
      <c r="D132" s="6">
        <v>21.459961908146923</v>
      </c>
      <c r="E132" s="6">
        <v>7.3151292321477532E-2</v>
      </c>
      <c r="L132" s="6"/>
    </row>
    <row r="133" spans="1:23">
      <c r="A133" s="6" t="s">
        <v>123</v>
      </c>
      <c r="B133" s="6" t="s">
        <v>52</v>
      </c>
      <c r="C133" s="6">
        <v>21.380964806605824</v>
      </c>
      <c r="D133" s="6">
        <v>21.396078972521888</v>
      </c>
      <c r="E133" s="6">
        <v>7.1846775438275765E-2</v>
      </c>
      <c r="G133" t="s">
        <v>147</v>
      </c>
      <c r="I133" t="s">
        <v>148</v>
      </c>
      <c r="L133" s="6"/>
    </row>
    <row r="134" spans="1:23">
      <c r="A134" s="6" t="s">
        <v>123</v>
      </c>
      <c r="B134" s="6" t="s">
        <v>52</v>
      </c>
      <c r="C134" s="6">
        <v>21.474280451097727</v>
      </c>
      <c r="D134" s="6">
        <v>21.396078972521888</v>
      </c>
      <c r="E134" s="6">
        <v>7.1846775438275765E-2</v>
      </c>
      <c r="G134" s="12"/>
      <c r="H134" s="12"/>
      <c r="I134" s="12" t="s">
        <v>150</v>
      </c>
      <c r="K134" t="s">
        <v>149</v>
      </c>
      <c r="L134" s="6"/>
    </row>
    <row r="135" spans="1:23">
      <c r="A135" s="6" t="s">
        <v>123</v>
      </c>
      <c r="B135" s="6" t="s">
        <v>52</v>
      </c>
      <c r="C135" s="6">
        <v>21.332991659862117</v>
      </c>
      <c r="D135" s="6">
        <v>21.396078972521888</v>
      </c>
      <c r="E135" s="6">
        <v>7.1846775438275765E-2</v>
      </c>
      <c r="I135" t="s">
        <v>152</v>
      </c>
      <c r="J135" s="12"/>
      <c r="K135" s="12"/>
    </row>
    <row r="136" spans="1:23">
      <c r="A136" s="6" t="s">
        <v>124</v>
      </c>
      <c r="B136" s="6" t="s">
        <v>52</v>
      </c>
      <c r="C136" s="6">
        <v>35.860833989692466</v>
      </c>
      <c r="D136" s="6">
        <v>35.570616533216572</v>
      </c>
      <c r="E136" s="6">
        <v>0.41042946298571836</v>
      </c>
    </row>
    <row r="137" spans="1:23">
      <c r="A137" s="6" t="s">
        <v>124</v>
      </c>
      <c r="B137" s="6" t="s">
        <v>52</v>
      </c>
      <c r="C137" s="6">
        <v>35.280399076740679</v>
      </c>
      <c r="D137" s="6">
        <v>35.570616533216572</v>
      </c>
      <c r="E137" s="6">
        <v>0.41042946298571836</v>
      </c>
    </row>
    <row r="138" spans="1:23">
      <c r="A138" s="13" t="s">
        <v>124</v>
      </c>
      <c r="B138" s="13" t="s">
        <v>52</v>
      </c>
      <c r="C138" s="13" t="s">
        <v>136</v>
      </c>
      <c r="D138" s="9"/>
      <c r="E138" s="9" t="s">
        <v>139</v>
      </c>
      <c r="L138" s="12"/>
    </row>
    <row r="139" spans="1:23">
      <c r="A139" s="6"/>
      <c r="B139" s="6"/>
      <c r="C139" s="6"/>
      <c r="D139" s="6"/>
      <c r="E139" s="6" t="s">
        <v>139</v>
      </c>
    </row>
    <row r="140" spans="1:23">
      <c r="A140" s="6"/>
      <c r="B140" s="6"/>
      <c r="C140" s="6"/>
      <c r="D140" s="6"/>
      <c r="E140" s="6" t="s">
        <v>139</v>
      </c>
      <c r="S140" s="12"/>
      <c r="T140" s="12"/>
      <c r="U140" s="12"/>
    </row>
    <row r="141" spans="1:23">
      <c r="A141" s="6"/>
      <c r="B141" s="6"/>
      <c r="C141" s="6"/>
      <c r="D141" s="6"/>
      <c r="E141" s="6"/>
    </row>
    <row r="142" spans="1:23">
      <c r="A142" s="12"/>
      <c r="B142" s="12"/>
      <c r="C142" s="12"/>
      <c r="D142" s="12"/>
      <c r="E142" s="12"/>
    </row>
    <row r="143" spans="1:23">
      <c r="A143" s="6"/>
      <c r="B143" s="6"/>
      <c r="C143" s="6"/>
      <c r="D143" s="6"/>
      <c r="E143" s="6" t="s">
        <v>139</v>
      </c>
      <c r="F143" s="12"/>
      <c r="R143" s="12"/>
    </row>
    <row r="144" spans="1:23">
      <c r="A144" s="6"/>
      <c r="B144" s="6"/>
      <c r="C144" s="6"/>
      <c r="D144" s="6"/>
      <c r="E144" s="6" t="s">
        <v>139</v>
      </c>
      <c r="Q144" s="12"/>
      <c r="V144" s="12"/>
      <c r="W144" s="12"/>
    </row>
    <row r="145" spans="1:17">
      <c r="A145" s="6"/>
      <c r="B145" s="6"/>
      <c r="C145" s="6"/>
      <c r="D145" s="6"/>
      <c r="E145" s="6" t="s">
        <v>139</v>
      </c>
    </row>
    <row r="146" spans="1:17">
      <c r="A146" s="6"/>
      <c r="B146" s="6"/>
      <c r="C146" s="6"/>
      <c r="D146" s="6"/>
      <c r="E146" s="6" t="s">
        <v>139</v>
      </c>
      <c r="P146" s="12"/>
    </row>
    <row r="147" spans="1:17">
      <c r="A147" s="6"/>
      <c r="B147" s="6"/>
      <c r="C147" s="6"/>
      <c r="D147" s="6"/>
      <c r="E147" s="6" t="s">
        <v>139</v>
      </c>
      <c r="Q147" t="s">
        <v>151</v>
      </c>
    </row>
    <row r="148" spans="1:17">
      <c r="A148" s="6"/>
      <c r="B148" s="6"/>
      <c r="C148" s="6"/>
      <c r="D148" s="6"/>
      <c r="E148" s="6" t="s">
        <v>139</v>
      </c>
      <c r="N148" s="12"/>
    </row>
    <row r="149" spans="1:17">
      <c r="A149" s="6"/>
      <c r="B149" s="6"/>
      <c r="C149" s="6"/>
      <c r="D149" s="6"/>
      <c r="E149" s="6" t="s">
        <v>139</v>
      </c>
      <c r="M149" s="12"/>
      <c r="O149" s="12"/>
    </row>
    <row r="150" spans="1:17">
      <c r="A150" s="6"/>
      <c r="B150" s="6"/>
      <c r="C150" s="6"/>
      <c r="D150" s="6"/>
      <c r="E150" s="6" t="s">
        <v>139</v>
      </c>
    </row>
    <row r="151" spans="1:17">
      <c r="A151" s="6"/>
      <c r="B151" s="6"/>
      <c r="C151" s="6"/>
      <c r="D151" s="6"/>
      <c r="E151" s="6" t="s">
        <v>139</v>
      </c>
    </row>
    <row r="152" spans="1:17">
      <c r="A152" s="6"/>
      <c r="B152" s="6"/>
      <c r="C152" s="6"/>
      <c r="D152" s="6"/>
      <c r="E152" s="6" t="s">
        <v>139</v>
      </c>
    </row>
    <row r="153" spans="1:17">
      <c r="A153" s="6"/>
      <c r="B153" s="6"/>
      <c r="C153" s="6"/>
      <c r="D153" s="6"/>
      <c r="E153" s="6" t="s">
        <v>139</v>
      </c>
    </row>
    <row r="154" spans="1:17">
      <c r="A154" s="6"/>
      <c r="B154" s="6"/>
      <c r="C154" s="6"/>
      <c r="D154" s="6"/>
      <c r="E154" s="6" t="s">
        <v>139</v>
      </c>
    </row>
    <row r="155" spans="1:17">
      <c r="A155" s="6"/>
      <c r="B155" s="6"/>
      <c r="C155" s="6"/>
      <c r="D155" s="6"/>
      <c r="E155" s="6" t="s">
        <v>139</v>
      </c>
    </row>
    <row r="156" spans="1:17">
      <c r="A156" s="6"/>
      <c r="B156" s="6"/>
      <c r="C156" s="6"/>
      <c r="D156" s="6"/>
      <c r="E156" s="6" t="s">
        <v>139</v>
      </c>
    </row>
    <row r="157" spans="1:17">
      <c r="A157" s="6"/>
      <c r="B157" s="6"/>
      <c r="C157" s="6"/>
      <c r="D157" s="6"/>
      <c r="E157" s="6" t="s">
        <v>139</v>
      </c>
    </row>
    <row r="158" spans="1:17">
      <c r="A158" s="6"/>
      <c r="B158" s="6"/>
      <c r="C158" s="6"/>
      <c r="D158" s="6"/>
      <c r="E158" s="6" t="s">
        <v>139</v>
      </c>
    </row>
    <row r="159" spans="1:17">
      <c r="A159" s="6"/>
      <c r="B159" s="6"/>
      <c r="C159" s="6"/>
      <c r="D159" s="6"/>
      <c r="E159" s="6" t="s">
        <v>139</v>
      </c>
    </row>
    <row r="160" spans="1:17">
      <c r="A160" s="6"/>
      <c r="B160" s="6"/>
      <c r="C160" s="6"/>
      <c r="D160" s="6"/>
      <c r="E160" s="6" t="s">
        <v>139</v>
      </c>
    </row>
    <row r="161" spans="1:5">
      <c r="A161" s="6"/>
      <c r="B161" s="6"/>
      <c r="C161" s="6"/>
      <c r="D161" s="6"/>
      <c r="E161" s="6" t="s">
        <v>139</v>
      </c>
    </row>
    <row r="162" spans="1:5">
      <c r="A162" s="6"/>
      <c r="B162" s="6"/>
      <c r="C162" s="6"/>
      <c r="D162" s="6"/>
      <c r="E162" s="6" t="s">
        <v>139</v>
      </c>
    </row>
    <row r="163" spans="1:5">
      <c r="A163" s="6"/>
      <c r="B163" s="6"/>
      <c r="C163" s="6"/>
      <c r="D163" s="6"/>
      <c r="E163" s="6" t="s">
        <v>139</v>
      </c>
    </row>
    <row r="164" spans="1:5">
      <c r="A164" s="6"/>
      <c r="B164" s="6"/>
      <c r="C164" s="6"/>
      <c r="D164" s="6"/>
      <c r="E164" s="6" t="s">
        <v>139</v>
      </c>
    </row>
    <row r="165" spans="1:5">
      <c r="A165" s="6"/>
      <c r="B165" s="6"/>
      <c r="C165" s="6"/>
      <c r="D165" s="6"/>
      <c r="E165" s="6" t="s">
        <v>139</v>
      </c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489C-7EF9-46CB-AEA3-F6493E5B3904}">
  <dimension ref="A1:AC167"/>
  <sheetViews>
    <sheetView topLeftCell="O12" workbookViewId="0">
      <selection activeCell="AE6" sqref="AE6"/>
    </sheetView>
  </sheetViews>
  <sheetFormatPr baseColWidth="10" defaultRowHeight="14.4"/>
  <sheetData>
    <row r="1" spans="1:29">
      <c r="N1" t="s">
        <v>153</v>
      </c>
      <c r="Q1" t="s">
        <v>51</v>
      </c>
      <c r="V1" t="s">
        <v>170</v>
      </c>
      <c r="W1" t="s">
        <v>163</v>
      </c>
      <c r="Z1" s="10" t="s">
        <v>164</v>
      </c>
    </row>
    <row r="2" spans="1:29">
      <c r="A2" s="5" t="s">
        <v>39</v>
      </c>
      <c r="B2" s="5" t="s">
        <v>78</v>
      </c>
      <c r="C2" s="5" t="s">
        <v>135</v>
      </c>
      <c r="D2" s="5" t="s">
        <v>137</v>
      </c>
      <c r="E2" s="5" t="s">
        <v>138</v>
      </c>
      <c r="F2" s="11" t="s">
        <v>156</v>
      </c>
      <c r="G2" s="11" t="s">
        <v>157</v>
      </c>
      <c r="L2" s="5" t="s">
        <v>39</v>
      </c>
      <c r="M2" s="5" t="s">
        <v>78</v>
      </c>
      <c r="N2" s="5" t="s">
        <v>137</v>
      </c>
      <c r="O2" s="5" t="s">
        <v>138</v>
      </c>
      <c r="Q2" t="s">
        <v>87</v>
      </c>
      <c r="R2" s="6" t="s">
        <v>134</v>
      </c>
      <c r="S2" s="6">
        <v>18.79429367405962</v>
      </c>
      <c r="T2" s="6">
        <v>0.26603670119305101</v>
      </c>
      <c r="U2" s="6"/>
      <c r="V2" t="s">
        <v>87</v>
      </c>
      <c r="W2" s="6">
        <v>18.79429367405962</v>
      </c>
      <c r="X2" s="6"/>
      <c r="Y2" s="6">
        <v>23.225258100000001</v>
      </c>
      <c r="Z2" s="5" t="s">
        <v>39</v>
      </c>
      <c r="AA2" s="5" t="s">
        <v>137</v>
      </c>
      <c r="AB2" s="10" t="s">
        <v>166</v>
      </c>
      <c r="AC2" t="s">
        <v>167</v>
      </c>
    </row>
    <row r="3" spans="1:29">
      <c r="A3" s="6" t="s">
        <v>79</v>
      </c>
      <c r="B3" s="6" t="s">
        <v>134</v>
      </c>
      <c r="C3" s="6">
        <v>19.382439334168481</v>
      </c>
      <c r="D3" s="6">
        <v>19.497225951003021</v>
      </c>
      <c r="E3" s="6">
        <v>0.11020950111158392</v>
      </c>
      <c r="L3" s="6" t="s">
        <v>79</v>
      </c>
      <c r="M3" s="6" t="s">
        <v>134</v>
      </c>
      <c r="N3" s="6">
        <v>19.497225951003021</v>
      </c>
      <c r="O3" s="6">
        <v>0.11020950111158392</v>
      </c>
      <c r="Q3" t="s">
        <v>88</v>
      </c>
      <c r="R3" s="6" t="s">
        <v>134</v>
      </c>
      <c r="S3" s="6">
        <v>28.044389947553366</v>
      </c>
      <c r="T3" s="6">
        <v>0.15377958304700529</v>
      </c>
      <c r="U3" s="6"/>
      <c r="V3" t="s">
        <v>88</v>
      </c>
      <c r="W3" s="6">
        <v>28.044389947553366</v>
      </c>
      <c r="X3" s="6"/>
      <c r="Y3" s="6">
        <v>23.225258100000001</v>
      </c>
      <c r="Z3" s="6" t="s">
        <v>79</v>
      </c>
      <c r="AA3" s="6">
        <v>19.497225951003021</v>
      </c>
      <c r="AB3">
        <f>Y3-AA3</f>
        <v>3.7280321489969808</v>
      </c>
      <c r="AC3">
        <f>2.71828182845904^AB3</f>
        <v>41.59717053618656</v>
      </c>
    </row>
    <row r="4" spans="1:29">
      <c r="A4" s="6" t="s">
        <v>79</v>
      </c>
      <c r="B4" s="6" t="s">
        <v>134</v>
      </c>
      <c r="C4" s="6">
        <v>19.507036084010409</v>
      </c>
      <c r="D4" s="6">
        <v>19.497225951003021</v>
      </c>
      <c r="E4" s="6">
        <v>0.11020950111158392</v>
      </c>
      <c r="L4" t="s">
        <v>80</v>
      </c>
      <c r="M4" s="6" t="s">
        <v>134</v>
      </c>
      <c r="N4" s="6">
        <v>21.538051598636287</v>
      </c>
      <c r="O4" s="6">
        <v>0.25079928361745707</v>
      </c>
      <c r="Q4" t="s">
        <v>89</v>
      </c>
      <c r="R4" s="6" t="s">
        <v>134</v>
      </c>
      <c r="S4" s="6">
        <v>17.982197975971406</v>
      </c>
      <c r="T4" s="6">
        <v>0.18652745795382553</v>
      </c>
      <c r="U4" s="6"/>
      <c r="V4" t="s">
        <v>89</v>
      </c>
      <c r="W4" s="6">
        <v>17.982197975971406</v>
      </c>
      <c r="X4" s="6"/>
      <c r="Y4" s="6">
        <v>23.225258100000001</v>
      </c>
      <c r="Z4" t="s">
        <v>80</v>
      </c>
      <c r="AA4" s="6">
        <v>21.538051598636287</v>
      </c>
      <c r="AB4">
        <f t="shared" ref="AB4:AB47" si="0">Y4-AA4</f>
        <v>1.6872065013637148</v>
      </c>
      <c r="AC4">
        <f t="shared" ref="AC4:AC47" si="1">2.71828182845904^AB4</f>
        <v>5.4043625193191547</v>
      </c>
    </row>
    <row r="5" spans="1:29">
      <c r="A5" s="6" t="s">
        <v>79</v>
      </c>
      <c r="B5" s="6" t="s">
        <v>134</v>
      </c>
      <c r="C5" s="6">
        <v>19.602202434830176</v>
      </c>
      <c r="D5" s="6">
        <v>19.497225951003021</v>
      </c>
      <c r="E5" s="6">
        <v>0.11020950111158392</v>
      </c>
      <c r="L5" t="s">
        <v>81</v>
      </c>
      <c r="M5" s="6" t="s">
        <v>134</v>
      </c>
      <c r="N5" s="6">
        <v>23.744801853530642</v>
      </c>
      <c r="O5" s="6">
        <v>0.30046728287703567</v>
      </c>
      <c r="Q5" t="s">
        <v>94</v>
      </c>
      <c r="R5" s="6" t="s">
        <v>134</v>
      </c>
      <c r="S5" s="6">
        <v>19.09413592549009</v>
      </c>
      <c r="T5" s="6">
        <v>0.2443291088225478</v>
      </c>
      <c r="U5" s="6"/>
      <c r="V5" t="s">
        <v>94</v>
      </c>
      <c r="W5" s="6">
        <v>19.09413592549009</v>
      </c>
      <c r="X5" s="6"/>
      <c r="Y5" s="6">
        <v>23.225258100000001</v>
      </c>
      <c r="Z5" t="s">
        <v>81</v>
      </c>
      <c r="AA5" s="6">
        <v>23.744801853530642</v>
      </c>
      <c r="AB5">
        <f t="shared" si="0"/>
        <v>-0.51954375353064108</v>
      </c>
      <c r="AC5">
        <f t="shared" si="1"/>
        <v>0.59479185775852783</v>
      </c>
    </row>
    <row r="6" spans="1:29">
      <c r="A6" s="6" t="s">
        <v>80</v>
      </c>
      <c r="B6" s="6" t="s">
        <v>134</v>
      </c>
      <c r="C6" s="6">
        <v>21.808927299458091</v>
      </c>
      <c r="D6" s="6">
        <v>21.538051598636287</v>
      </c>
      <c r="E6" s="6">
        <v>0.25079928361745707</v>
      </c>
      <c r="L6" t="s">
        <v>82</v>
      </c>
      <c r="M6" s="6" t="s">
        <v>134</v>
      </c>
      <c r="N6" s="6">
        <v>25.678962070423022</v>
      </c>
      <c r="O6" s="6">
        <v>0.13027721100721623</v>
      </c>
      <c r="Q6" t="s">
        <v>99</v>
      </c>
      <c r="R6" s="6" t="s">
        <v>134</v>
      </c>
      <c r="S6" s="6">
        <v>35.357281141793862</v>
      </c>
      <c r="T6" s="6">
        <v>4.6944917665285052E-2</v>
      </c>
      <c r="U6" s="6"/>
      <c r="V6" t="s">
        <v>99</v>
      </c>
      <c r="W6" s="6">
        <v>35.357281141793862</v>
      </c>
      <c r="X6" s="6"/>
      <c r="Y6" s="6">
        <v>23.225258100000001</v>
      </c>
      <c r="Z6" t="s">
        <v>82</v>
      </c>
      <c r="AA6" s="6">
        <v>25.678962070423022</v>
      </c>
      <c r="AB6">
        <f t="shared" si="0"/>
        <v>-2.453703970423021</v>
      </c>
      <c r="AC6">
        <f t="shared" si="1"/>
        <v>8.5974548825085803E-2</v>
      </c>
    </row>
    <row r="7" spans="1:29">
      <c r="A7" s="6" t="s">
        <v>80</v>
      </c>
      <c r="B7" s="6" t="s">
        <v>134</v>
      </c>
      <c r="C7" s="6">
        <v>21.313900464600877</v>
      </c>
      <c r="D7" s="6">
        <v>21.538051598636287</v>
      </c>
      <c r="E7" s="6">
        <v>0.25079928361745707</v>
      </c>
      <c r="L7" t="s">
        <v>83</v>
      </c>
      <c r="M7" s="6" t="s">
        <v>134</v>
      </c>
      <c r="N7" s="6">
        <v>27.666554732733392</v>
      </c>
      <c r="O7" s="6">
        <v>0.48716290442580351</v>
      </c>
      <c r="Q7" t="s">
        <v>100</v>
      </c>
      <c r="R7" s="6" t="s">
        <v>134</v>
      </c>
      <c r="S7" s="6">
        <v>28.30530632232426</v>
      </c>
      <c r="T7" s="6">
        <v>0.413180839543212</v>
      </c>
      <c r="U7" s="6"/>
      <c r="V7" t="s">
        <v>100</v>
      </c>
      <c r="W7" s="6">
        <v>28.30530632232426</v>
      </c>
      <c r="X7" s="6"/>
      <c r="Y7" s="6">
        <v>23.225258100000001</v>
      </c>
      <c r="Z7" t="s">
        <v>83</v>
      </c>
      <c r="AA7" s="6">
        <v>27.666554732733392</v>
      </c>
      <c r="AB7">
        <f t="shared" si="0"/>
        <v>-4.4412966327333905</v>
      </c>
      <c r="AC7">
        <f t="shared" si="1"/>
        <v>1.1780653431460305E-2</v>
      </c>
    </row>
    <row r="8" spans="1:29">
      <c r="A8" s="6" t="s">
        <v>80</v>
      </c>
      <c r="B8" s="6" t="s">
        <v>134</v>
      </c>
      <c r="C8" s="6">
        <v>21.491327031849885</v>
      </c>
      <c r="D8" s="6">
        <v>21.538051598636287</v>
      </c>
      <c r="E8" s="6">
        <v>0.25079928361745707</v>
      </c>
      <c r="L8" t="s">
        <v>154</v>
      </c>
      <c r="M8" s="6" t="s">
        <v>134</v>
      </c>
      <c r="N8" s="6">
        <v>36.218724132676151</v>
      </c>
      <c r="O8" s="6">
        <v>0.27943708636900577</v>
      </c>
      <c r="Q8" t="s">
        <v>103</v>
      </c>
      <c r="R8" s="6" t="s">
        <v>134</v>
      </c>
      <c r="S8" s="6">
        <v>19.710268685457169</v>
      </c>
      <c r="T8" s="6">
        <v>5.1617177673917436E-2</v>
      </c>
      <c r="U8" s="6"/>
      <c r="V8" t="s">
        <v>103</v>
      </c>
      <c r="W8" s="6">
        <v>19.710268685457169</v>
      </c>
      <c r="X8" s="6"/>
      <c r="Y8" s="6">
        <v>23.225258100000001</v>
      </c>
      <c r="Z8" t="s">
        <v>154</v>
      </c>
      <c r="AA8" s="6">
        <v>36.218724132676151</v>
      </c>
      <c r="AB8">
        <f t="shared" si="0"/>
        <v>-12.99346603267615</v>
      </c>
      <c r="AC8">
        <f t="shared" si="1"/>
        <v>2.2751466805423196E-6</v>
      </c>
    </row>
    <row r="9" spans="1:29">
      <c r="A9" s="6" t="s">
        <v>81</v>
      </c>
      <c r="B9" s="6" t="s">
        <v>134</v>
      </c>
      <c r="C9" s="6">
        <v>24.055296965578393</v>
      </c>
      <c r="D9" s="6">
        <v>23.744801853530642</v>
      </c>
      <c r="E9" s="6">
        <v>0.30046728287703567</v>
      </c>
      <c r="L9" t="s">
        <v>86</v>
      </c>
      <c r="M9" s="6" t="s">
        <v>134</v>
      </c>
      <c r="N9" s="6">
        <v>24.727727016137958</v>
      </c>
      <c r="O9" s="6">
        <v>0.27674731592429341</v>
      </c>
      <c r="Q9" t="s">
        <v>107</v>
      </c>
      <c r="R9" s="6" t="s">
        <v>134</v>
      </c>
      <c r="S9" s="6">
        <v>17.69474099894742</v>
      </c>
      <c r="T9" s="6">
        <v>0.29128451679153972</v>
      </c>
      <c r="U9" s="6"/>
      <c r="V9" t="s">
        <v>107</v>
      </c>
      <c r="W9" s="6">
        <v>17.69474099894742</v>
      </c>
      <c r="X9" s="6"/>
      <c r="Y9" s="6">
        <v>23.225258100000001</v>
      </c>
      <c r="Z9" t="s">
        <v>86</v>
      </c>
      <c r="AA9" s="6">
        <v>24.727727016137958</v>
      </c>
      <c r="AB9">
        <f t="shared" si="0"/>
        <v>-1.502468916137957</v>
      </c>
      <c r="AC9">
        <f t="shared" si="1"/>
        <v>0.22257994998603564</v>
      </c>
    </row>
    <row r="10" spans="1:29">
      <c r="A10" s="6" t="s">
        <v>81</v>
      </c>
      <c r="B10" s="6" t="s">
        <v>134</v>
      </c>
      <c r="C10" s="6">
        <v>23.455482760164109</v>
      </c>
      <c r="D10" s="6">
        <v>23.744801853530642</v>
      </c>
      <c r="E10" s="6">
        <v>0.30046728287703567</v>
      </c>
      <c r="L10" t="s">
        <v>87</v>
      </c>
      <c r="M10" s="6" t="s">
        <v>134</v>
      </c>
      <c r="N10" s="6">
        <v>18.79429367405962</v>
      </c>
      <c r="O10" s="6">
        <v>0.26603670119305101</v>
      </c>
      <c r="Q10" t="s">
        <v>108</v>
      </c>
      <c r="R10" s="6" t="s">
        <v>134</v>
      </c>
      <c r="S10" s="6">
        <v>19.505828370967937</v>
      </c>
      <c r="T10" s="6">
        <v>0.12412158671603044</v>
      </c>
      <c r="U10" s="6"/>
      <c r="V10" t="s">
        <v>108</v>
      </c>
      <c r="W10" s="6">
        <v>19.505828370967937</v>
      </c>
      <c r="X10" s="6"/>
      <c r="Y10" s="6">
        <v>23.225258100000001</v>
      </c>
      <c r="Z10" t="s">
        <v>87</v>
      </c>
      <c r="AA10" s="6">
        <v>18.79429367405962</v>
      </c>
      <c r="AB10">
        <f t="shared" si="0"/>
        <v>4.4309644259403811</v>
      </c>
      <c r="AC10">
        <f t="shared" si="1"/>
        <v>84.012401591535948</v>
      </c>
    </row>
    <row r="11" spans="1:29">
      <c r="A11" s="6" t="s">
        <v>81</v>
      </c>
      <c r="B11" s="6" t="s">
        <v>134</v>
      </c>
      <c r="C11" s="6">
        <v>23.723625834849422</v>
      </c>
      <c r="D11" s="6">
        <v>23.744801853530642</v>
      </c>
      <c r="E11" s="6">
        <v>0.30046728287703567</v>
      </c>
      <c r="L11" t="s">
        <v>88</v>
      </c>
      <c r="M11" s="6" t="s">
        <v>134</v>
      </c>
      <c r="N11" s="6">
        <v>28.044389947553366</v>
      </c>
      <c r="O11" s="6">
        <v>0.15377958304700529</v>
      </c>
      <c r="Q11" t="s">
        <v>110</v>
      </c>
      <c r="R11" s="6" t="s">
        <v>134</v>
      </c>
      <c r="S11" s="6">
        <v>26.634702793282599</v>
      </c>
      <c r="T11" s="6">
        <v>2.9486440737021165E-2</v>
      </c>
      <c r="U11" s="6"/>
      <c r="V11" t="s">
        <v>110</v>
      </c>
      <c r="W11" s="6">
        <v>26.634702793282599</v>
      </c>
      <c r="X11" s="6"/>
      <c r="Y11" s="6">
        <v>23.225258100000001</v>
      </c>
      <c r="Z11" t="s">
        <v>88</v>
      </c>
      <c r="AA11" s="6">
        <v>28.044389947553366</v>
      </c>
      <c r="AB11">
        <f t="shared" si="0"/>
        <v>-4.8191318475533649</v>
      </c>
      <c r="AC11">
        <f t="shared" si="1"/>
        <v>8.0737933808939163E-3</v>
      </c>
    </row>
    <row r="12" spans="1:29">
      <c r="A12" s="6" t="s">
        <v>82</v>
      </c>
      <c r="B12" s="6" t="s">
        <v>134</v>
      </c>
      <c r="C12" s="6">
        <v>25.692447063076237</v>
      </c>
      <c r="D12" s="6">
        <v>25.678962070423022</v>
      </c>
      <c r="E12" s="6">
        <v>0.13027721100721623</v>
      </c>
      <c r="L12" t="s">
        <v>89</v>
      </c>
      <c r="M12" s="6" t="s">
        <v>134</v>
      </c>
      <c r="N12" s="6">
        <v>17.982197975971406</v>
      </c>
      <c r="O12" s="6">
        <v>0.18652745795382553</v>
      </c>
      <c r="Q12" t="s">
        <v>112</v>
      </c>
      <c r="R12" s="6" t="s">
        <v>134</v>
      </c>
      <c r="S12" s="6">
        <v>19.316131925522981</v>
      </c>
      <c r="T12" s="6">
        <v>0.14567737997737654</v>
      </c>
      <c r="U12" s="6"/>
      <c r="V12" t="s">
        <v>112</v>
      </c>
      <c r="W12" s="6">
        <v>19.316131925522981</v>
      </c>
      <c r="X12" s="6"/>
      <c r="Y12" s="6">
        <v>23.225258100000001</v>
      </c>
      <c r="Z12" t="s">
        <v>89</v>
      </c>
      <c r="AA12" s="6">
        <v>17.982197975971406</v>
      </c>
      <c r="AB12">
        <f t="shared" si="0"/>
        <v>5.2430601240285952</v>
      </c>
      <c r="AC12">
        <f t="shared" si="1"/>
        <v>189.24834060858694</v>
      </c>
    </row>
    <row r="13" spans="1:29">
      <c r="A13" s="6" t="s">
        <v>82</v>
      </c>
      <c r="B13" s="6" t="s">
        <v>134</v>
      </c>
      <c r="C13" s="6">
        <v>25.542466855675777</v>
      </c>
      <c r="D13" s="6">
        <v>25.678962070423022</v>
      </c>
      <c r="E13" s="6">
        <v>0.13027721100721623</v>
      </c>
      <c r="L13" t="s">
        <v>90</v>
      </c>
      <c r="M13" s="6" t="s">
        <v>134</v>
      </c>
      <c r="N13" s="6">
        <v>19.043772069386169</v>
      </c>
      <c r="O13" s="6">
        <v>4.3875085194820314E-2</v>
      </c>
      <c r="Q13" t="s">
        <v>113</v>
      </c>
      <c r="R13" s="6" t="s">
        <v>134</v>
      </c>
      <c r="S13" s="12">
        <v>32.247589300000001</v>
      </c>
      <c r="T13" s="12">
        <v>0.35111582000000002</v>
      </c>
      <c r="U13" s="12"/>
      <c r="V13" t="s">
        <v>113</v>
      </c>
      <c r="W13" s="12">
        <v>32.247589300000001</v>
      </c>
      <c r="X13" s="12"/>
      <c r="Y13" s="6">
        <v>23.225258100000001</v>
      </c>
      <c r="Z13" t="s">
        <v>90</v>
      </c>
      <c r="AA13" s="6">
        <v>19.043772069386169</v>
      </c>
      <c r="AB13">
        <f t="shared" si="0"/>
        <v>4.1814860306138328</v>
      </c>
      <c r="AC13">
        <f t="shared" si="1"/>
        <v>65.463061082030038</v>
      </c>
    </row>
    <row r="14" spans="1:29">
      <c r="A14" s="6" t="s">
        <v>82</v>
      </c>
      <c r="B14" s="6" t="s">
        <v>134</v>
      </c>
      <c r="C14" s="6">
        <v>25.801972292517057</v>
      </c>
      <c r="D14" s="6">
        <v>25.678962070423022</v>
      </c>
      <c r="E14" s="6">
        <v>0.13027721100721623</v>
      </c>
      <c r="L14" t="s">
        <v>91</v>
      </c>
      <c r="M14" s="6" t="s">
        <v>134</v>
      </c>
      <c r="N14" s="6">
        <v>18.620040306827864</v>
      </c>
      <c r="O14" s="6">
        <v>0.29214127834730846</v>
      </c>
      <c r="Q14" t="s">
        <v>114</v>
      </c>
      <c r="R14" s="6" t="s">
        <v>134</v>
      </c>
      <c r="S14" s="6">
        <v>23.453025197607676</v>
      </c>
      <c r="T14" s="6">
        <v>0.12347703794825032</v>
      </c>
      <c r="U14" s="6"/>
      <c r="V14" t="s">
        <v>114</v>
      </c>
      <c r="W14" s="6">
        <v>23.453025197607676</v>
      </c>
      <c r="X14" s="6"/>
      <c r="Y14" s="6">
        <v>23.225258100000001</v>
      </c>
      <c r="Z14" t="s">
        <v>91</v>
      </c>
      <c r="AA14" s="6">
        <v>18.620040306827864</v>
      </c>
      <c r="AB14">
        <f t="shared" si="0"/>
        <v>4.6052177931721374</v>
      </c>
      <c r="AC14">
        <f t="shared" si="1"/>
        <v>100.00476083172771</v>
      </c>
    </row>
    <row r="15" spans="1:29">
      <c r="A15" s="6" t="s">
        <v>83</v>
      </c>
      <c r="B15" s="6" t="s">
        <v>134</v>
      </c>
      <c r="C15" s="6">
        <v>27.274955081896941</v>
      </c>
      <c r="D15" s="6">
        <v>27.666554732733392</v>
      </c>
      <c r="E15" s="6">
        <v>0.48716290442580351</v>
      </c>
      <c r="L15" t="s">
        <v>92</v>
      </c>
      <c r="M15" s="6" t="s">
        <v>134</v>
      </c>
      <c r="N15" s="6">
        <v>25.087407075221847</v>
      </c>
      <c r="O15" s="6">
        <v>0.33152361532963687</v>
      </c>
      <c r="Q15" t="s">
        <v>118</v>
      </c>
      <c r="R15" s="6" t="s">
        <v>134</v>
      </c>
      <c r="S15" s="6">
        <v>19.566315473679794</v>
      </c>
      <c r="T15" s="6">
        <v>0.15941104879563534</v>
      </c>
      <c r="U15" s="6"/>
      <c r="V15" t="s">
        <v>118</v>
      </c>
      <c r="W15" s="6">
        <v>19.566315473679794</v>
      </c>
      <c r="X15" s="6"/>
      <c r="Y15" s="6">
        <v>23.225258100000001</v>
      </c>
      <c r="Z15" t="s">
        <v>92</v>
      </c>
      <c r="AA15" s="6">
        <v>25.087407075221847</v>
      </c>
      <c r="AB15">
        <f t="shared" si="0"/>
        <v>-1.8621489752218459</v>
      </c>
      <c r="AC15">
        <f t="shared" si="1"/>
        <v>0.15533845294072815</v>
      </c>
    </row>
    <row r="16" spans="1:29">
      <c r="A16" s="6" t="s">
        <v>83</v>
      </c>
      <c r="B16" s="6" t="s">
        <v>134</v>
      </c>
      <c r="C16" s="6">
        <v>27.512618971533804</v>
      </c>
      <c r="D16" s="6">
        <v>27.666554732733392</v>
      </c>
      <c r="E16" s="6">
        <v>0.48716290442580351</v>
      </c>
      <c r="L16" t="s">
        <v>93</v>
      </c>
      <c r="M16" s="6" t="s">
        <v>134</v>
      </c>
      <c r="N16" s="6">
        <v>19.396771560712377</v>
      </c>
      <c r="O16" s="6">
        <v>0.19138257708852197</v>
      </c>
      <c r="Q16" t="s">
        <v>119</v>
      </c>
      <c r="R16" s="6" t="s">
        <v>134</v>
      </c>
      <c r="S16" s="6">
        <v>19.078321555895158</v>
      </c>
      <c r="T16" s="6">
        <v>4.4230421388441653E-2</v>
      </c>
      <c r="U16" s="6"/>
      <c r="V16" t="s">
        <v>119</v>
      </c>
      <c r="W16" s="6">
        <v>19.078321555895158</v>
      </c>
      <c r="X16" s="6"/>
      <c r="Y16" s="6">
        <v>23.225258100000001</v>
      </c>
      <c r="Z16" t="s">
        <v>93</v>
      </c>
      <c r="AA16" s="6">
        <v>19.396771560712377</v>
      </c>
      <c r="AB16">
        <f t="shared" si="0"/>
        <v>3.8284865392876242</v>
      </c>
      <c r="AC16">
        <f t="shared" si="1"/>
        <v>45.992877120260857</v>
      </c>
    </row>
    <row r="17" spans="1:29">
      <c r="A17" s="6" t="s">
        <v>83</v>
      </c>
      <c r="B17" s="6" t="s">
        <v>134</v>
      </c>
      <c r="C17" s="6">
        <v>28.212090144769441</v>
      </c>
      <c r="D17" s="6">
        <v>27.666554732733392</v>
      </c>
      <c r="E17" s="6">
        <v>0.48716290442580351</v>
      </c>
      <c r="L17" t="s">
        <v>94</v>
      </c>
      <c r="M17" s="6" t="s">
        <v>134</v>
      </c>
      <c r="N17" s="6">
        <v>19.09413592549009</v>
      </c>
      <c r="O17" s="6">
        <v>0.2443291088225478</v>
      </c>
      <c r="Q17" t="s">
        <v>120</v>
      </c>
      <c r="R17" s="6" t="s">
        <v>134</v>
      </c>
      <c r="S17" s="6">
        <v>17.820566701564214</v>
      </c>
      <c r="T17" s="6">
        <v>0.13827063141205442</v>
      </c>
      <c r="U17" s="6"/>
      <c r="V17" t="s">
        <v>120</v>
      </c>
      <c r="W17" s="6">
        <v>17.820566701564214</v>
      </c>
      <c r="X17" s="6"/>
      <c r="Y17" s="6">
        <v>23.225258100000001</v>
      </c>
      <c r="Z17" t="s">
        <v>94</v>
      </c>
      <c r="AA17" s="6">
        <v>19.09413592549009</v>
      </c>
      <c r="AB17">
        <f t="shared" si="0"/>
        <v>4.1311221745099118</v>
      </c>
      <c r="AC17">
        <f t="shared" si="1"/>
        <v>62.247736579176838</v>
      </c>
    </row>
    <row r="18" spans="1:29">
      <c r="A18" s="9" t="s">
        <v>84</v>
      </c>
      <c r="B18" s="9" t="s">
        <v>134</v>
      </c>
      <c r="C18" s="9" t="s">
        <v>136</v>
      </c>
      <c r="D18" s="6" t="s">
        <v>139</v>
      </c>
      <c r="E18" s="6" t="s">
        <v>139</v>
      </c>
      <c r="L18" t="s">
        <v>95</v>
      </c>
      <c r="M18" s="6" t="s">
        <v>134</v>
      </c>
      <c r="N18" s="6">
        <v>18.105694043987533</v>
      </c>
      <c r="O18" s="6">
        <v>0.16728210392760026</v>
      </c>
      <c r="Q18" t="s">
        <v>124</v>
      </c>
      <c r="R18" s="6" t="s">
        <v>134</v>
      </c>
      <c r="S18" s="12">
        <v>32.224292400000003</v>
      </c>
      <c r="T18" s="12">
        <v>5.2060400000000003E-3</v>
      </c>
      <c r="U18" s="12"/>
      <c r="V18" t="s">
        <v>124</v>
      </c>
      <c r="W18" s="12">
        <v>32.224292400000003</v>
      </c>
      <c r="X18" s="12"/>
      <c r="Y18" s="6">
        <v>23.225258100000001</v>
      </c>
      <c r="Z18" t="s">
        <v>95</v>
      </c>
      <c r="AA18" s="6">
        <v>18.105694043987533</v>
      </c>
      <c r="AB18">
        <f t="shared" si="0"/>
        <v>5.119564056012468</v>
      </c>
      <c r="AC18">
        <f t="shared" si="1"/>
        <v>167.26243667131021</v>
      </c>
    </row>
    <row r="19" spans="1:29">
      <c r="A19" s="6" t="s">
        <v>84</v>
      </c>
      <c r="B19" s="6" t="s">
        <v>134</v>
      </c>
      <c r="C19" s="6">
        <v>36.021132273989195</v>
      </c>
      <c r="D19" s="6">
        <v>36.218724132676151</v>
      </c>
      <c r="E19" s="6">
        <v>0.27943708636900577</v>
      </c>
      <c r="L19" t="s">
        <v>96</v>
      </c>
      <c r="M19" s="6" t="s">
        <v>134</v>
      </c>
      <c r="N19" s="6">
        <v>17.682238008383226</v>
      </c>
      <c r="O19" s="6">
        <v>0.30346460280426252</v>
      </c>
      <c r="V19" t="s">
        <v>163</v>
      </c>
      <c r="W19">
        <f>AVERAGE(W2:W18)</f>
        <v>23.225258140595159</v>
      </c>
      <c r="Y19" s="6">
        <v>23.225258100000001</v>
      </c>
      <c r="Z19" t="s">
        <v>96</v>
      </c>
      <c r="AA19" s="6">
        <v>17.682238008383226</v>
      </c>
      <c r="AB19">
        <f t="shared" si="0"/>
        <v>5.5430200916167749</v>
      </c>
      <c r="AC19">
        <f t="shared" si="1"/>
        <v>255.44831297288778</v>
      </c>
    </row>
    <row r="20" spans="1:29">
      <c r="A20" s="6" t="s">
        <v>84</v>
      </c>
      <c r="B20" s="6" t="s">
        <v>134</v>
      </c>
      <c r="C20" s="6">
        <v>36.416315991363106</v>
      </c>
      <c r="D20" s="6">
        <v>36.218724132676151</v>
      </c>
      <c r="E20" s="6">
        <v>0.27943708636900577</v>
      </c>
      <c r="L20" t="s">
        <v>97</v>
      </c>
      <c r="M20" s="6" t="s">
        <v>134</v>
      </c>
      <c r="N20">
        <v>32.285545800000001</v>
      </c>
      <c r="O20">
        <v>0.20694055</v>
      </c>
      <c r="Y20" s="6">
        <v>23.225258100000001</v>
      </c>
      <c r="Z20" t="s">
        <v>97</v>
      </c>
      <c r="AA20">
        <v>32.285545800000001</v>
      </c>
      <c r="AB20">
        <f t="shared" si="0"/>
        <v>-9.0602876999999999</v>
      </c>
      <c r="AC20">
        <f t="shared" si="1"/>
        <v>1.1618954404455533E-4</v>
      </c>
    </row>
    <row r="21" spans="1:29">
      <c r="A21" s="7" t="s">
        <v>85</v>
      </c>
      <c r="B21" s="7" t="s">
        <v>134</v>
      </c>
      <c r="C21" s="7">
        <v>37.893231173829477</v>
      </c>
      <c r="D21" s="7">
        <v>36.526500615603069</v>
      </c>
      <c r="E21" s="7">
        <v>1.9328488915534126</v>
      </c>
      <c r="L21" t="s">
        <v>98</v>
      </c>
      <c r="M21" s="6" t="s">
        <v>134</v>
      </c>
      <c r="N21" s="6">
        <v>18.699567600539748</v>
      </c>
      <c r="O21" s="6">
        <v>0.46323151999517764</v>
      </c>
      <c r="Q21" t="s">
        <v>162</v>
      </c>
      <c r="Y21" s="6">
        <v>23.225258100000001</v>
      </c>
      <c r="Z21" t="s">
        <v>98</v>
      </c>
      <c r="AA21" s="6">
        <v>18.699567600539748</v>
      </c>
      <c r="AB21">
        <f t="shared" si="0"/>
        <v>4.5256904994602536</v>
      </c>
      <c r="AC21">
        <f t="shared" si="1"/>
        <v>92.3596781235549</v>
      </c>
    </row>
    <row r="22" spans="1:29">
      <c r="A22" s="9" t="s">
        <v>85</v>
      </c>
      <c r="B22" s="9" t="s">
        <v>134</v>
      </c>
      <c r="C22" s="9" t="s">
        <v>136</v>
      </c>
      <c r="D22" s="9" t="s">
        <v>139</v>
      </c>
      <c r="E22" s="9" t="s">
        <v>139</v>
      </c>
      <c r="L22" t="s">
        <v>99</v>
      </c>
      <c r="M22" s="6" t="s">
        <v>134</v>
      </c>
      <c r="N22" s="6">
        <v>35.357281141793862</v>
      </c>
      <c r="O22" s="6">
        <v>4.6944917665285052E-2</v>
      </c>
      <c r="Y22" s="6">
        <v>23.225258100000001</v>
      </c>
      <c r="Z22" t="s">
        <v>99</v>
      </c>
      <c r="AA22" s="6">
        <v>35.357281141793862</v>
      </c>
      <c r="AB22">
        <f t="shared" si="0"/>
        <v>-12.132023041793861</v>
      </c>
      <c r="AC22">
        <f t="shared" si="1"/>
        <v>5.3843011023093214E-6</v>
      </c>
    </row>
    <row r="23" spans="1:29">
      <c r="A23" s="7" t="s">
        <v>85</v>
      </c>
      <c r="B23" s="7" t="s">
        <v>134</v>
      </c>
      <c r="C23" s="7">
        <v>35.159770057376662</v>
      </c>
      <c r="D23" s="7">
        <v>36.526500615603069</v>
      </c>
      <c r="E23" s="7">
        <v>1.9328488915534126</v>
      </c>
      <c r="L23" t="s">
        <v>100</v>
      </c>
      <c r="M23" s="6" t="s">
        <v>134</v>
      </c>
      <c r="N23" s="6">
        <v>28.30530632232426</v>
      </c>
      <c r="O23" s="6">
        <v>0.413180839543212</v>
      </c>
      <c r="Y23" s="6">
        <v>23.225258100000001</v>
      </c>
      <c r="Z23" t="s">
        <v>100</v>
      </c>
      <c r="AA23" s="6">
        <v>28.30530632232426</v>
      </c>
      <c r="AB23">
        <f t="shared" si="0"/>
        <v>-5.0800482223242582</v>
      </c>
      <c r="AC23">
        <f t="shared" si="1"/>
        <v>6.2196090847049593E-3</v>
      </c>
    </row>
    <row r="24" spans="1:29">
      <c r="A24" s="6" t="s">
        <v>86</v>
      </c>
      <c r="B24" s="6" t="s">
        <v>134</v>
      </c>
      <c r="C24" s="6">
        <v>24.929559452285829</v>
      </c>
      <c r="D24" s="6">
        <v>24.727727016137958</v>
      </c>
      <c r="E24" s="6">
        <v>0.27674731592429341</v>
      </c>
      <c r="L24" t="s">
        <v>101</v>
      </c>
      <c r="M24" s="6" t="s">
        <v>134</v>
      </c>
      <c r="N24" s="6">
        <v>18.818650322648558</v>
      </c>
      <c r="O24" s="6">
        <v>0.15685425888952925</v>
      </c>
      <c r="Y24" s="6">
        <v>23.225258100000001</v>
      </c>
      <c r="Z24" t="s">
        <v>101</v>
      </c>
      <c r="AA24" s="6">
        <v>18.818650322648558</v>
      </c>
      <c r="AB24">
        <f t="shared" si="0"/>
        <v>4.4066077773514429</v>
      </c>
      <c r="AC24">
        <f t="shared" si="1"/>
        <v>81.990859976577184</v>
      </c>
    </row>
    <row r="25" spans="1:29">
      <c r="A25" s="6" t="s">
        <v>86</v>
      </c>
      <c r="B25" s="6" t="s">
        <v>134</v>
      </c>
      <c r="C25" s="6">
        <v>24.412248854420206</v>
      </c>
      <c r="D25" s="6">
        <v>24.727727016137958</v>
      </c>
      <c r="E25" s="6">
        <v>0.27674731592429341</v>
      </c>
      <c r="L25" t="s">
        <v>102</v>
      </c>
      <c r="M25" s="6" t="s">
        <v>134</v>
      </c>
      <c r="N25" s="12">
        <v>20.012903600000001</v>
      </c>
      <c r="O25" s="12">
        <v>0.23254949999999999</v>
      </c>
      <c r="Y25" s="6">
        <v>23.225258100000001</v>
      </c>
      <c r="Z25" t="s">
        <v>102</v>
      </c>
      <c r="AA25" s="12">
        <v>20.012903600000001</v>
      </c>
      <c r="AB25">
        <f t="shared" si="0"/>
        <v>3.2123545</v>
      </c>
      <c r="AC25">
        <f t="shared" si="1"/>
        <v>24.837497320581775</v>
      </c>
    </row>
    <row r="26" spans="1:29">
      <c r="A26" s="6" t="s">
        <v>86</v>
      </c>
      <c r="B26" s="6" t="s">
        <v>134</v>
      </c>
      <c r="C26" s="6">
        <v>24.841372741707843</v>
      </c>
      <c r="D26" s="6">
        <v>24.727727016137958</v>
      </c>
      <c r="E26" s="6">
        <v>0.27674731592429341</v>
      </c>
      <c r="L26" t="s">
        <v>103</v>
      </c>
      <c r="M26" s="6" t="s">
        <v>134</v>
      </c>
      <c r="N26" s="6">
        <v>19.710268685457169</v>
      </c>
      <c r="O26" s="6">
        <v>5.1617177673917436E-2</v>
      </c>
      <c r="Y26" s="6">
        <v>23.225258100000001</v>
      </c>
      <c r="Z26" t="s">
        <v>103</v>
      </c>
      <c r="AA26" s="6">
        <v>19.710268685457169</v>
      </c>
      <c r="AB26">
        <f t="shared" si="0"/>
        <v>3.514989414542832</v>
      </c>
      <c r="AC26">
        <f t="shared" si="1"/>
        <v>33.615572085840704</v>
      </c>
    </row>
    <row r="27" spans="1:29">
      <c r="A27" s="6" t="s">
        <v>87</v>
      </c>
      <c r="B27" s="6" t="s">
        <v>134</v>
      </c>
      <c r="C27" s="6">
        <v>18.961144840901511</v>
      </c>
      <c r="D27" s="6">
        <v>18.79429367405962</v>
      </c>
      <c r="E27" s="6">
        <v>0.26603670119305101</v>
      </c>
      <c r="L27" t="s">
        <v>104</v>
      </c>
      <c r="M27" s="6" t="s">
        <v>134</v>
      </c>
      <c r="N27" s="6">
        <v>25.196650134160922</v>
      </c>
      <c r="O27" s="6">
        <v>0.32194868596682907</v>
      </c>
      <c r="Y27" s="6">
        <v>23.225258100000001</v>
      </c>
      <c r="Z27" t="s">
        <v>104</v>
      </c>
      <c r="AA27" s="6">
        <v>25.196650134160922</v>
      </c>
      <c r="AB27">
        <f t="shared" si="0"/>
        <v>-1.971392034160921</v>
      </c>
      <c r="AC27">
        <f t="shared" si="1"/>
        <v>0.13926286256144796</v>
      </c>
    </row>
    <row r="28" spans="1:29">
      <c r="A28" s="6" t="s">
        <v>87</v>
      </c>
      <c r="B28" s="6" t="s">
        <v>134</v>
      </c>
      <c r="C28" s="6">
        <v>18.487493869936337</v>
      </c>
      <c r="D28" s="6">
        <v>18.79429367405962</v>
      </c>
      <c r="E28" s="6">
        <v>0.26603670119305101</v>
      </c>
      <c r="L28" t="s">
        <v>105</v>
      </c>
      <c r="M28" s="6" t="s">
        <v>134</v>
      </c>
      <c r="N28" s="12">
        <v>33.803687699999998</v>
      </c>
      <c r="O28" s="12">
        <v>0.25831936</v>
      </c>
      <c r="Y28" s="6">
        <v>23.225258100000001</v>
      </c>
      <c r="Z28" t="s">
        <v>105</v>
      </c>
      <c r="AA28" s="12">
        <v>33.803687699999998</v>
      </c>
      <c r="AB28">
        <f t="shared" si="0"/>
        <v>-10.578429599999996</v>
      </c>
      <c r="AC28">
        <f t="shared" si="1"/>
        <v>2.5459296418421883E-5</v>
      </c>
    </row>
    <row r="29" spans="1:29">
      <c r="A29" s="6" t="s">
        <v>87</v>
      </c>
      <c r="B29" s="6" t="s">
        <v>134</v>
      </c>
      <c r="C29" s="6">
        <v>18.934242311341009</v>
      </c>
      <c r="D29" s="6">
        <v>18.79429367405962</v>
      </c>
      <c r="E29" s="6">
        <v>0.26603670119305101</v>
      </c>
      <c r="L29" t="s">
        <v>106</v>
      </c>
      <c r="M29" s="6" t="s">
        <v>134</v>
      </c>
      <c r="N29" s="12">
        <v>17.950088099999999</v>
      </c>
      <c r="O29" s="12">
        <v>0.11358833</v>
      </c>
      <c r="Y29" s="6">
        <v>23.225258100000001</v>
      </c>
      <c r="Z29" t="s">
        <v>106</v>
      </c>
      <c r="AA29" s="12">
        <v>17.950088099999999</v>
      </c>
      <c r="AB29">
        <f t="shared" si="0"/>
        <v>5.2751700000000028</v>
      </c>
      <c r="AC29">
        <f t="shared" si="1"/>
        <v>195.42369571710904</v>
      </c>
    </row>
    <row r="30" spans="1:29">
      <c r="A30" s="6" t="s">
        <v>88</v>
      </c>
      <c r="B30" s="6" t="s">
        <v>134</v>
      </c>
      <c r="C30" s="6">
        <v>27.866922920713655</v>
      </c>
      <c r="D30" s="6">
        <v>28.044389947553366</v>
      </c>
      <c r="E30" s="6">
        <v>0.15377958304700529</v>
      </c>
      <c r="L30" t="s">
        <v>107</v>
      </c>
      <c r="M30" s="6" t="s">
        <v>134</v>
      </c>
      <c r="N30" s="6">
        <v>17.69474099894742</v>
      </c>
      <c r="O30" s="6">
        <v>0.29128451679153972</v>
      </c>
      <c r="Y30" s="6">
        <v>23.225258100000001</v>
      </c>
      <c r="Z30" t="s">
        <v>107</v>
      </c>
      <c r="AA30" s="6">
        <v>17.69474099894742</v>
      </c>
      <c r="AB30">
        <f t="shared" si="0"/>
        <v>5.5305171010525811</v>
      </c>
      <c r="AC30">
        <f t="shared" si="1"/>
        <v>252.27432862193487</v>
      </c>
    </row>
    <row r="31" spans="1:29">
      <c r="A31" s="6" t="s">
        <v>88</v>
      </c>
      <c r="B31" s="6" t="s">
        <v>134</v>
      </c>
      <c r="C31" s="6">
        <v>28.1279032166562</v>
      </c>
      <c r="D31" s="6">
        <v>28.044389947553366</v>
      </c>
      <c r="E31" s="6">
        <v>0.15377958304700529</v>
      </c>
      <c r="L31" t="s">
        <v>108</v>
      </c>
      <c r="M31" s="6" t="s">
        <v>134</v>
      </c>
      <c r="N31" s="6">
        <v>19.505828370967937</v>
      </c>
      <c r="O31" s="6">
        <v>0.12412158671603044</v>
      </c>
      <c r="Y31" s="6">
        <v>23.225258100000001</v>
      </c>
      <c r="Z31" t="s">
        <v>108</v>
      </c>
      <c r="AA31" s="6">
        <v>19.505828370967937</v>
      </c>
      <c r="AB31">
        <f t="shared" si="0"/>
        <v>3.7194297290320648</v>
      </c>
      <c r="AC31">
        <f t="shared" si="1"/>
        <v>41.240868931141335</v>
      </c>
    </row>
    <row r="32" spans="1:29">
      <c r="A32" s="6" t="s">
        <v>88</v>
      </c>
      <c r="B32" s="6" t="s">
        <v>134</v>
      </c>
      <c r="C32" s="6">
        <v>28.138343705290232</v>
      </c>
      <c r="D32" s="6">
        <v>28.044389947553366</v>
      </c>
      <c r="E32" s="6">
        <v>0.15377958304700529</v>
      </c>
      <c r="L32" t="s">
        <v>109</v>
      </c>
      <c r="M32" s="6" t="s">
        <v>134</v>
      </c>
      <c r="N32" s="6">
        <v>19.0100962492095</v>
      </c>
      <c r="O32" s="6">
        <v>0.20114189603957539</v>
      </c>
      <c r="Y32" s="6">
        <v>23.225258100000001</v>
      </c>
      <c r="Z32" t="s">
        <v>109</v>
      </c>
      <c r="AA32" s="6">
        <v>19.0100962492095</v>
      </c>
      <c r="AB32">
        <f t="shared" si="0"/>
        <v>4.2151618507905013</v>
      </c>
      <c r="AC32">
        <f t="shared" si="1"/>
        <v>67.705123111885001</v>
      </c>
    </row>
    <row r="33" spans="1:29">
      <c r="A33" s="6" t="s">
        <v>89</v>
      </c>
      <c r="B33" s="6" t="s">
        <v>134</v>
      </c>
      <c r="C33" s="6">
        <v>18.168630027685658</v>
      </c>
      <c r="D33" s="6">
        <v>17.982197975971406</v>
      </c>
      <c r="E33" s="6">
        <v>0.18652745795382553</v>
      </c>
      <c r="L33" t="s">
        <v>110</v>
      </c>
      <c r="M33" s="6" t="s">
        <v>134</v>
      </c>
      <c r="N33" s="6">
        <v>26.634702793282599</v>
      </c>
      <c r="O33" s="6">
        <v>2.9486440737021165E-2</v>
      </c>
      <c r="Y33" s="6">
        <v>23.225258100000001</v>
      </c>
      <c r="Z33" t="s">
        <v>110</v>
      </c>
      <c r="AA33" s="6">
        <v>26.634702793282599</v>
      </c>
      <c r="AB33">
        <f t="shared" si="0"/>
        <v>-3.4094446932825981</v>
      </c>
      <c r="AC33">
        <f t="shared" si="1"/>
        <v>3.3059553471733977E-2</v>
      </c>
    </row>
    <row r="34" spans="1:29">
      <c r="A34" s="6" t="s">
        <v>89</v>
      </c>
      <c r="B34" s="6" t="s">
        <v>134</v>
      </c>
      <c r="C34" s="6">
        <v>17.795575257950986</v>
      </c>
      <c r="D34" s="6">
        <v>17.982197975971406</v>
      </c>
      <c r="E34" s="6">
        <v>0.18652745795382553</v>
      </c>
      <c r="L34" t="s">
        <v>111</v>
      </c>
      <c r="M34" s="6" t="s">
        <v>134</v>
      </c>
      <c r="N34" s="6">
        <v>18.861483813752347</v>
      </c>
      <c r="O34" s="6">
        <v>0.39195513580987817</v>
      </c>
      <c r="Y34" s="6">
        <v>23.225258100000001</v>
      </c>
      <c r="Z34" t="s">
        <v>111</v>
      </c>
      <c r="AA34" s="6">
        <v>18.861483813752347</v>
      </c>
      <c r="AB34">
        <f t="shared" si="0"/>
        <v>4.3637742862476543</v>
      </c>
      <c r="AC34">
        <f t="shared" si="1"/>
        <v>78.553057346937521</v>
      </c>
    </row>
    <row r="35" spans="1:29">
      <c r="A35" s="6" t="s">
        <v>89</v>
      </c>
      <c r="B35" s="6" t="s">
        <v>134</v>
      </c>
      <c r="C35" s="6">
        <v>17.982388642277577</v>
      </c>
      <c r="D35" s="6">
        <v>17.982197975971406</v>
      </c>
      <c r="E35" s="6">
        <v>0.18652745795382553</v>
      </c>
      <c r="L35" t="s">
        <v>112</v>
      </c>
      <c r="M35" s="6" t="s">
        <v>134</v>
      </c>
      <c r="N35" s="6">
        <v>19.316131925522981</v>
      </c>
      <c r="O35" s="6">
        <v>0.14567737997737654</v>
      </c>
      <c r="Y35" s="6">
        <v>23.225258100000001</v>
      </c>
      <c r="Z35" t="s">
        <v>112</v>
      </c>
      <c r="AA35" s="6">
        <v>19.316131925522981</v>
      </c>
      <c r="AB35">
        <f t="shared" si="0"/>
        <v>3.90912617447702</v>
      </c>
      <c r="AC35">
        <f t="shared" si="1"/>
        <v>49.855368040752829</v>
      </c>
    </row>
    <row r="36" spans="1:29">
      <c r="A36" s="6" t="s">
        <v>90</v>
      </c>
      <c r="B36" s="6" t="s">
        <v>134</v>
      </c>
      <c r="C36" s="6">
        <v>18.996209335264112</v>
      </c>
      <c r="D36" s="6">
        <v>19.043772069386169</v>
      </c>
      <c r="E36" s="6">
        <v>4.3875085194820314E-2</v>
      </c>
      <c r="L36" t="s">
        <v>113</v>
      </c>
      <c r="M36" s="6" t="s">
        <v>134</v>
      </c>
      <c r="N36" s="12">
        <v>32.247589300000001</v>
      </c>
      <c r="O36" s="12">
        <v>0.35111582000000002</v>
      </c>
      <c r="Y36" s="6">
        <v>23.225258100000001</v>
      </c>
      <c r="Z36" t="s">
        <v>113</v>
      </c>
      <c r="AA36" s="12">
        <v>32.247589300000001</v>
      </c>
      <c r="AB36">
        <f t="shared" si="0"/>
        <v>-9.0223312</v>
      </c>
      <c r="AC36">
        <f t="shared" si="1"/>
        <v>1.2068445844486487E-4</v>
      </c>
    </row>
    <row r="37" spans="1:29">
      <c r="A37" s="6" t="s">
        <v>90</v>
      </c>
      <c r="B37" s="6" t="s">
        <v>134</v>
      </c>
      <c r="C37" s="6">
        <v>19.052441757424475</v>
      </c>
      <c r="D37" s="6">
        <v>19.043772069386169</v>
      </c>
      <c r="E37" s="6">
        <v>4.3875085194820314E-2</v>
      </c>
      <c r="L37" t="s">
        <v>114</v>
      </c>
      <c r="M37" s="6" t="s">
        <v>134</v>
      </c>
      <c r="N37" s="6">
        <v>23.453025197607676</v>
      </c>
      <c r="O37" s="6">
        <v>0.12347703794825032</v>
      </c>
      <c r="Y37" s="6">
        <v>23.225258100000001</v>
      </c>
      <c r="Z37" t="s">
        <v>114</v>
      </c>
      <c r="AA37" s="6">
        <v>23.453025197607676</v>
      </c>
      <c r="AB37">
        <f t="shared" si="0"/>
        <v>-0.22776709760767488</v>
      </c>
      <c r="AC37">
        <f t="shared" si="1"/>
        <v>0.79630970067412699</v>
      </c>
    </row>
    <row r="38" spans="1:29">
      <c r="A38" s="6" t="s">
        <v>90</v>
      </c>
      <c r="B38" s="6" t="s">
        <v>134</v>
      </c>
      <c r="C38" s="6">
        <v>19.082665115469915</v>
      </c>
      <c r="D38" s="6">
        <v>19.043772069386169</v>
      </c>
      <c r="E38" s="6">
        <v>4.3875085194820314E-2</v>
      </c>
      <c r="L38" t="s">
        <v>115</v>
      </c>
      <c r="M38" s="6" t="s">
        <v>134</v>
      </c>
      <c r="N38">
        <v>34.780862900000002</v>
      </c>
      <c r="O38">
        <v>1.0228794299999999</v>
      </c>
      <c r="Y38" s="6">
        <v>23.225258100000001</v>
      </c>
      <c r="Z38" t="s">
        <v>115</v>
      </c>
      <c r="AA38">
        <v>34.780862900000002</v>
      </c>
      <c r="AB38">
        <f t="shared" si="0"/>
        <v>-11.555604800000001</v>
      </c>
      <c r="AC38">
        <f t="shared" si="1"/>
        <v>9.5821860794880125E-6</v>
      </c>
    </row>
    <row r="39" spans="1:29">
      <c r="A39" s="6" t="s">
        <v>91</v>
      </c>
      <c r="B39" s="6" t="s">
        <v>134</v>
      </c>
      <c r="C39" s="6">
        <v>18.534288008417342</v>
      </c>
      <c r="D39" s="6">
        <v>18.620040306827864</v>
      </c>
      <c r="E39" s="6">
        <v>0.29214127834730846</v>
      </c>
      <c r="L39" t="s">
        <v>116</v>
      </c>
      <c r="M39" s="6" t="s">
        <v>134</v>
      </c>
      <c r="N39">
        <v>32.045974299999997</v>
      </c>
      <c r="O39">
        <v>1.1496995400000001</v>
      </c>
      <c r="Y39" s="6">
        <v>23.225258100000001</v>
      </c>
      <c r="Z39" t="s">
        <v>116</v>
      </c>
      <c r="AA39">
        <v>32.045974299999997</v>
      </c>
      <c r="AB39">
        <f t="shared" si="0"/>
        <v>-8.8207161999999961</v>
      </c>
      <c r="AC39">
        <f t="shared" si="1"/>
        <v>1.4764258074059588E-4</v>
      </c>
    </row>
    <row r="40" spans="1:29">
      <c r="A40" s="6" t="s">
        <v>91</v>
      </c>
      <c r="B40" s="6" t="s">
        <v>134</v>
      </c>
      <c r="C40" s="6">
        <v>18.380371886093378</v>
      </c>
      <c r="D40" s="6">
        <v>18.620040306827864</v>
      </c>
      <c r="E40" s="6">
        <v>0.29214127834730846</v>
      </c>
      <c r="L40" t="s">
        <v>117</v>
      </c>
      <c r="M40" s="6" t="s">
        <v>134</v>
      </c>
      <c r="N40" s="6">
        <v>19.265337846318754</v>
      </c>
      <c r="O40" s="6">
        <v>0.10882904667087274</v>
      </c>
      <c r="Y40" s="6">
        <v>23.225258100000001</v>
      </c>
      <c r="Z40" t="s">
        <v>117</v>
      </c>
      <c r="AA40" s="6">
        <v>19.265337846318754</v>
      </c>
      <c r="AB40">
        <f t="shared" si="0"/>
        <v>3.959920253681247</v>
      </c>
      <c r="AC40">
        <f t="shared" si="1"/>
        <v>52.453142837258689</v>
      </c>
    </row>
    <row r="41" spans="1:29">
      <c r="A41" s="6" t="s">
        <v>91</v>
      </c>
      <c r="B41" s="6" t="s">
        <v>134</v>
      </c>
      <c r="C41" s="6">
        <v>18.945461025972868</v>
      </c>
      <c r="D41" s="6">
        <v>18.620040306827864</v>
      </c>
      <c r="E41" s="6">
        <v>0.29214127834730846</v>
      </c>
      <c r="L41" t="s">
        <v>118</v>
      </c>
      <c r="M41" s="6" t="s">
        <v>134</v>
      </c>
      <c r="N41" s="6">
        <v>19.566315473679794</v>
      </c>
      <c r="O41" s="6">
        <v>0.15941104879563534</v>
      </c>
      <c r="Y41" s="6">
        <v>23.225258100000001</v>
      </c>
      <c r="Z41" t="s">
        <v>118</v>
      </c>
      <c r="AA41" s="6">
        <v>19.566315473679794</v>
      </c>
      <c r="AB41">
        <f t="shared" si="0"/>
        <v>3.6589426263202078</v>
      </c>
      <c r="AC41">
        <f t="shared" si="1"/>
        <v>38.820273626814185</v>
      </c>
    </row>
    <row r="42" spans="1:29">
      <c r="A42" s="6" t="s">
        <v>92</v>
      </c>
      <c r="B42" s="6" t="s">
        <v>134</v>
      </c>
      <c r="C42" s="6">
        <v>25.303775997939191</v>
      </c>
      <c r="D42" s="6">
        <v>25.087407075221847</v>
      </c>
      <c r="E42" s="6">
        <v>0.33152361532963687</v>
      </c>
      <c r="L42" t="s">
        <v>119</v>
      </c>
      <c r="M42" s="6" t="s">
        <v>134</v>
      </c>
      <c r="N42" s="6">
        <v>19.078321555895158</v>
      </c>
      <c r="O42" s="6">
        <v>4.4230421388441653E-2</v>
      </c>
      <c r="Y42" s="6">
        <v>23.225258100000001</v>
      </c>
      <c r="Z42" t="s">
        <v>119</v>
      </c>
      <c r="AA42" s="6">
        <v>19.078321555895158</v>
      </c>
      <c r="AB42">
        <f t="shared" si="0"/>
        <v>4.1469365441048431</v>
      </c>
      <c r="AC42">
        <f t="shared" si="1"/>
        <v>63.239970388734712</v>
      </c>
    </row>
    <row r="43" spans="1:29">
      <c r="A43" s="6" t="s">
        <v>92</v>
      </c>
      <c r="B43" s="6" t="s">
        <v>134</v>
      </c>
      <c r="C43" s="6">
        <v>24.70573353824404</v>
      </c>
      <c r="D43" s="6">
        <v>25.087407075221847</v>
      </c>
      <c r="E43" s="6">
        <v>0.33152361532963687</v>
      </c>
      <c r="L43" t="s">
        <v>120</v>
      </c>
      <c r="M43" s="6" t="s">
        <v>134</v>
      </c>
      <c r="N43" s="6">
        <v>17.820566701564214</v>
      </c>
      <c r="O43" s="6">
        <v>0.13827063141205442</v>
      </c>
      <c r="Y43" s="6">
        <v>23.225258100000001</v>
      </c>
      <c r="Z43" t="s">
        <v>120</v>
      </c>
      <c r="AA43" s="6">
        <v>17.820566701564214</v>
      </c>
      <c r="AB43">
        <f t="shared" si="0"/>
        <v>5.4046913984357872</v>
      </c>
      <c r="AC43">
        <f t="shared" si="1"/>
        <v>222.44756222467757</v>
      </c>
    </row>
    <row r="44" spans="1:29">
      <c r="A44" s="6" t="s">
        <v>92</v>
      </c>
      <c r="B44" s="6" t="s">
        <v>134</v>
      </c>
      <c r="C44" s="6">
        <v>25.252711689482304</v>
      </c>
      <c r="D44" s="6">
        <v>25.087407075221847</v>
      </c>
      <c r="E44" s="6">
        <v>0.33152361532963687</v>
      </c>
      <c r="L44" t="s">
        <v>121</v>
      </c>
      <c r="M44" s="6" t="s">
        <v>134</v>
      </c>
      <c r="N44" s="6">
        <v>19.664663234790421</v>
      </c>
      <c r="O44" s="6">
        <v>0.27700395245272791</v>
      </c>
      <c r="Y44" s="6">
        <v>23.225258100000001</v>
      </c>
      <c r="Z44" t="s">
        <v>121</v>
      </c>
      <c r="AA44" s="6">
        <v>19.664663234790421</v>
      </c>
      <c r="AB44">
        <f t="shared" si="0"/>
        <v>3.5605948652095805</v>
      </c>
      <c r="AC44">
        <f t="shared" si="1"/>
        <v>35.184120730485112</v>
      </c>
    </row>
    <row r="45" spans="1:29">
      <c r="A45" s="6" t="s">
        <v>93</v>
      </c>
      <c r="B45" s="6" t="s">
        <v>134</v>
      </c>
      <c r="C45" s="6">
        <v>19.491200280138507</v>
      </c>
      <c r="D45" s="6">
        <v>19.396771560712377</v>
      </c>
      <c r="E45" s="6">
        <v>0.19138257708852197</v>
      </c>
      <c r="L45" t="s">
        <v>122</v>
      </c>
      <c r="M45" s="6" t="s">
        <v>134</v>
      </c>
      <c r="N45" s="6">
        <v>18.296640858849617</v>
      </c>
      <c r="O45" s="6">
        <v>0.15457957878838147</v>
      </c>
      <c r="Y45" s="6">
        <v>23.225258100000001</v>
      </c>
      <c r="Z45" t="s">
        <v>122</v>
      </c>
      <c r="AA45" s="6">
        <v>18.296640858849617</v>
      </c>
      <c r="AB45">
        <f t="shared" si="0"/>
        <v>4.9286172411503841</v>
      </c>
      <c r="AC45">
        <f t="shared" si="1"/>
        <v>138.18829907604922</v>
      </c>
    </row>
    <row r="46" spans="1:29">
      <c r="A46" s="6" t="s">
        <v>93</v>
      </c>
      <c r="B46" s="6" t="s">
        <v>134</v>
      </c>
      <c r="C46" s="6">
        <v>19.522588133273487</v>
      </c>
      <c r="D46" s="6">
        <v>19.396771560712377</v>
      </c>
      <c r="E46" s="6">
        <v>0.19138257708852197</v>
      </c>
      <c r="L46" t="s">
        <v>123</v>
      </c>
      <c r="M46" s="6" t="s">
        <v>134</v>
      </c>
      <c r="N46" s="6">
        <v>18.705970619164866</v>
      </c>
      <c r="O46" s="6">
        <v>0.16029387726564809</v>
      </c>
      <c r="Y46" s="6">
        <v>23.225258100000001</v>
      </c>
      <c r="Z46" t="s">
        <v>123</v>
      </c>
      <c r="AA46" s="6">
        <v>18.705970619164866</v>
      </c>
      <c r="AB46">
        <f t="shared" si="0"/>
        <v>4.5192874808351355</v>
      </c>
      <c r="AC46">
        <f t="shared" si="1"/>
        <v>91.770186660755712</v>
      </c>
    </row>
    <row r="47" spans="1:29">
      <c r="A47" s="6" t="s">
        <v>93</v>
      </c>
      <c r="B47" s="6" t="s">
        <v>134</v>
      </c>
      <c r="C47" s="6">
        <v>19.176526268725141</v>
      </c>
      <c r="D47" s="6">
        <v>19.396771560712377</v>
      </c>
      <c r="E47" s="6">
        <v>0.19138257708852197</v>
      </c>
      <c r="L47" t="s">
        <v>124</v>
      </c>
      <c r="M47" s="6" t="s">
        <v>134</v>
      </c>
      <c r="N47" s="12">
        <v>32.224292400000003</v>
      </c>
      <c r="O47" s="12">
        <v>5.2060400000000003E-3</v>
      </c>
      <c r="Y47" s="6">
        <v>23.225258100000001</v>
      </c>
      <c r="Z47" t="s">
        <v>124</v>
      </c>
      <c r="AA47" s="12">
        <v>32.224292400000003</v>
      </c>
      <c r="AB47">
        <f t="shared" si="0"/>
        <v>-8.9990343000000017</v>
      </c>
      <c r="AC47">
        <f t="shared" si="1"/>
        <v>1.2352903849755707E-4</v>
      </c>
    </row>
    <row r="48" spans="1:29">
      <c r="A48" s="6" t="s">
        <v>94</v>
      </c>
      <c r="B48" s="6" t="s">
        <v>134</v>
      </c>
      <c r="C48" s="6">
        <v>19.35397911911901</v>
      </c>
      <c r="D48" s="6">
        <v>19.09413592549009</v>
      </c>
      <c r="E48" s="6">
        <v>0.2443291088225478</v>
      </c>
      <c r="L48" t="s">
        <v>155</v>
      </c>
    </row>
    <row r="49" spans="1:12">
      <c r="A49" s="6" t="s">
        <v>94</v>
      </c>
      <c r="B49" s="6" t="s">
        <v>134</v>
      </c>
      <c r="C49" s="6">
        <v>18.869041593810977</v>
      </c>
      <c r="D49" s="6">
        <v>19.09413592549009</v>
      </c>
      <c r="E49" s="6">
        <v>0.2443291088225478</v>
      </c>
      <c r="L49" s="18" t="s">
        <v>159</v>
      </c>
    </row>
    <row r="50" spans="1:12">
      <c r="A50" s="6" t="s">
        <v>94</v>
      </c>
      <c r="B50" s="6" t="s">
        <v>134</v>
      </c>
      <c r="C50" s="6">
        <v>19.059387063540285</v>
      </c>
      <c r="D50" s="6">
        <v>19.09413592549009</v>
      </c>
      <c r="E50" s="6">
        <v>0.2443291088225478</v>
      </c>
    </row>
    <row r="51" spans="1:12">
      <c r="A51" s="6" t="s">
        <v>95</v>
      </c>
      <c r="B51" s="6" t="s">
        <v>134</v>
      </c>
      <c r="C51" s="6">
        <v>18.29762194227137</v>
      </c>
      <c r="D51" s="6">
        <v>18.105694043987533</v>
      </c>
      <c r="E51" s="6">
        <v>0.16728210392760026</v>
      </c>
    </row>
    <row r="52" spans="1:12">
      <c r="A52" s="6" t="s">
        <v>95</v>
      </c>
      <c r="B52" s="6" t="s">
        <v>134</v>
      </c>
      <c r="C52" s="6">
        <v>18.028599744806705</v>
      </c>
      <c r="D52" s="6">
        <v>18.105694043987533</v>
      </c>
      <c r="E52" s="6">
        <v>0.16728210392760026</v>
      </c>
    </row>
    <row r="53" spans="1:12">
      <c r="A53" s="6" t="s">
        <v>95</v>
      </c>
      <c r="B53" s="6" t="s">
        <v>134</v>
      </c>
      <c r="C53" s="6">
        <v>17.990860444884525</v>
      </c>
      <c r="D53" s="6">
        <v>18.105694043987533</v>
      </c>
      <c r="E53" s="6">
        <v>0.16728210392760026</v>
      </c>
    </row>
    <row r="54" spans="1:12">
      <c r="A54" s="6" t="s">
        <v>96</v>
      </c>
      <c r="B54" s="6" t="s">
        <v>134</v>
      </c>
      <c r="C54" s="6">
        <v>17.98336708237197</v>
      </c>
      <c r="D54" s="6">
        <v>17.682238008383226</v>
      </c>
      <c r="E54" s="6">
        <v>0.30346460280426252</v>
      </c>
    </row>
    <row r="55" spans="1:12">
      <c r="A55" s="6" t="s">
        <v>96</v>
      </c>
      <c r="B55" s="6" t="s">
        <v>134</v>
      </c>
      <c r="C55" s="6">
        <v>17.376490592970534</v>
      </c>
      <c r="D55" s="6">
        <v>17.682238008383226</v>
      </c>
      <c r="E55" s="6">
        <v>0.30346460280426252</v>
      </c>
    </row>
    <row r="56" spans="1:12">
      <c r="A56" s="6" t="s">
        <v>96</v>
      </c>
      <c r="B56" s="6" t="s">
        <v>134</v>
      </c>
      <c r="C56" s="6">
        <v>17.686856349807172</v>
      </c>
      <c r="D56" s="6">
        <v>17.682238008383226</v>
      </c>
      <c r="E56" s="6">
        <v>0.30346460280426252</v>
      </c>
    </row>
    <row r="57" spans="1:12">
      <c r="A57" s="17" t="s">
        <v>97</v>
      </c>
      <c r="B57" s="17" t="s">
        <v>134</v>
      </c>
      <c r="C57" s="17">
        <v>34.755191172707441</v>
      </c>
      <c r="D57" s="17">
        <v>33.108760934863106</v>
      </c>
      <c r="E57" s="17">
        <v>1.4333393147885067</v>
      </c>
      <c r="F57">
        <f>(C59+C58)/2</f>
        <v>32.285545815940942</v>
      </c>
      <c r="G57">
        <f>STDEVA(C58,C59)</f>
        <v>0.20694054823511193</v>
      </c>
    </row>
    <row r="58" spans="1:12">
      <c r="A58" s="15" t="s">
        <v>97</v>
      </c>
      <c r="B58" s="15" t="s">
        <v>134</v>
      </c>
      <c r="C58" s="15">
        <v>32.431874880900452</v>
      </c>
      <c r="D58" s="15">
        <v>33.108760934863106</v>
      </c>
      <c r="E58" s="15">
        <v>1.4333393147885067</v>
      </c>
    </row>
    <row r="59" spans="1:12">
      <c r="A59" s="15" t="s">
        <v>97</v>
      </c>
      <c r="B59" s="15" t="s">
        <v>134</v>
      </c>
      <c r="C59" s="15">
        <v>32.139216750981433</v>
      </c>
      <c r="D59" s="15">
        <v>33.108760934863106</v>
      </c>
      <c r="E59" s="15">
        <v>1.4333393147885067</v>
      </c>
    </row>
    <row r="60" spans="1:12">
      <c r="A60" s="6" t="s">
        <v>98</v>
      </c>
      <c r="B60" s="6" t="s">
        <v>134</v>
      </c>
      <c r="C60" s="6">
        <v>19.17976438942744</v>
      </c>
      <c r="D60" s="6">
        <v>18.699567600539748</v>
      </c>
      <c r="E60" s="6">
        <v>0.46323151999517764</v>
      </c>
    </row>
    <row r="61" spans="1:12">
      <c r="A61" s="6" t="s">
        <v>98</v>
      </c>
      <c r="B61" s="6" t="s">
        <v>134</v>
      </c>
      <c r="C61" s="6">
        <v>18.255406166636192</v>
      </c>
      <c r="D61" s="6">
        <v>18.699567600539748</v>
      </c>
      <c r="E61" s="6">
        <v>0.46323151999517764</v>
      </c>
    </row>
    <row r="62" spans="1:12">
      <c r="A62" s="6" t="s">
        <v>98</v>
      </c>
      <c r="B62" s="6" t="s">
        <v>134</v>
      </c>
      <c r="C62" s="6">
        <v>18.663532245555608</v>
      </c>
      <c r="D62" s="6">
        <v>18.699567600539748</v>
      </c>
      <c r="E62" s="6">
        <v>0.46323151999517764</v>
      </c>
    </row>
    <row r="63" spans="1:12">
      <c r="A63" s="6" t="s">
        <v>99</v>
      </c>
      <c r="B63" s="6" t="s">
        <v>134</v>
      </c>
      <c r="C63" s="6">
        <v>35.305315284328486</v>
      </c>
      <c r="D63" s="6">
        <v>35.357281141793862</v>
      </c>
      <c r="E63" s="6">
        <v>4.6944917665285052E-2</v>
      </c>
    </row>
    <row r="64" spans="1:12">
      <c r="A64" s="6" t="s">
        <v>99</v>
      </c>
      <c r="B64" s="6" t="s">
        <v>134</v>
      </c>
      <c r="C64" s="6">
        <v>35.369904147694385</v>
      </c>
      <c r="D64" s="6">
        <v>35.357281141793862</v>
      </c>
      <c r="E64" s="6">
        <v>4.6944917665285052E-2</v>
      </c>
    </row>
    <row r="65" spans="1:9">
      <c r="A65" s="6" t="s">
        <v>99</v>
      </c>
      <c r="B65" s="6" t="s">
        <v>134</v>
      </c>
      <c r="C65" s="6">
        <v>35.396623993358716</v>
      </c>
      <c r="D65" s="6">
        <v>35.357281141793862</v>
      </c>
      <c r="E65" s="6">
        <v>4.6944917665285052E-2</v>
      </c>
    </row>
    <row r="66" spans="1:9">
      <c r="A66" s="6" t="s">
        <v>100</v>
      </c>
      <c r="B66" s="6" t="s">
        <v>134</v>
      </c>
      <c r="C66" s="6">
        <v>28.028661956676082</v>
      </c>
      <c r="D66" s="6">
        <v>28.30530632232426</v>
      </c>
      <c r="E66" s="6">
        <v>0.413180839543212</v>
      </c>
    </row>
    <row r="67" spans="1:9">
      <c r="A67" s="6" t="s">
        <v>100</v>
      </c>
      <c r="B67" s="6" t="s">
        <v>134</v>
      </c>
      <c r="C67" s="6">
        <v>28.106999143116155</v>
      </c>
      <c r="D67" s="6">
        <v>28.30530632232426</v>
      </c>
      <c r="E67" s="6">
        <v>0.413180839543212</v>
      </c>
    </row>
    <row r="68" spans="1:9">
      <c r="A68" s="6" t="s">
        <v>100</v>
      </c>
      <c r="B68" s="6" t="s">
        <v>134</v>
      </c>
      <c r="C68" s="6">
        <v>28.780257867180538</v>
      </c>
      <c r="D68" s="6">
        <v>28.30530632232426</v>
      </c>
      <c r="E68" s="6">
        <v>0.413180839543212</v>
      </c>
    </row>
    <row r="69" spans="1:9">
      <c r="A69" s="6" t="s">
        <v>101</v>
      </c>
      <c r="B69" s="6" t="s">
        <v>134</v>
      </c>
      <c r="C69" s="6">
        <v>18.672622820438654</v>
      </c>
      <c r="D69" s="6">
        <v>18.818650322648558</v>
      </c>
      <c r="E69" s="6">
        <v>0.15685425888952925</v>
      </c>
    </row>
    <row r="70" spans="1:9">
      <c r="A70" s="6" t="s">
        <v>101</v>
      </c>
      <c r="B70" s="6" t="s">
        <v>134</v>
      </c>
      <c r="C70" s="6">
        <v>18.798872721890405</v>
      </c>
      <c r="D70" s="6">
        <v>18.818650322648558</v>
      </c>
      <c r="E70" s="6">
        <v>0.15685425888952925</v>
      </c>
    </row>
    <row r="71" spans="1:9">
      <c r="A71" s="6" t="s">
        <v>101</v>
      </c>
      <c r="B71" s="6" t="s">
        <v>134</v>
      </c>
      <c r="C71" s="6">
        <v>18.984455425616616</v>
      </c>
      <c r="D71" s="6">
        <v>18.818650322648558</v>
      </c>
      <c r="E71" s="6">
        <v>0.15685425888952925</v>
      </c>
    </row>
    <row r="72" spans="1:9">
      <c r="A72" s="17" t="s">
        <v>102</v>
      </c>
      <c r="B72" s="17" t="s">
        <v>134</v>
      </c>
      <c r="C72" s="17">
        <v>20.871990232559021</v>
      </c>
      <c r="D72" s="17">
        <v>20.299265799866287</v>
      </c>
      <c r="E72" s="17">
        <v>0.52254147290069075</v>
      </c>
    </row>
    <row r="73" spans="1:9">
      <c r="A73" s="15" t="s">
        <v>102</v>
      </c>
      <c r="B73" s="15" t="s">
        <v>134</v>
      </c>
      <c r="C73" s="15">
        <v>19.848466257924812</v>
      </c>
      <c r="D73" s="15">
        <v>20.299265799866287</v>
      </c>
      <c r="E73" s="15">
        <v>0.52254147290069075</v>
      </c>
      <c r="F73">
        <f>(C73+C74)/2</f>
        <v>20.012903583519922</v>
      </c>
      <c r="G73">
        <f>STDEVA(C73,C74)</f>
        <v>0.23254949601696431</v>
      </c>
      <c r="H73" s="12"/>
      <c r="I73" s="12"/>
    </row>
    <row r="74" spans="1:9">
      <c r="A74" s="15" t="s">
        <v>102</v>
      </c>
      <c r="B74" s="15" t="s">
        <v>134</v>
      </c>
      <c r="C74" s="15">
        <v>20.177340909115031</v>
      </c>
      <c r="D74" s="15">
        <v>20.299265799866287</v>
      </c>
      <c r="E74" s="15">
        <v>0.52254147290069075</v>
      </c>
    </row>
    <row r="75" spans="1:9">
      <c r="A75" s="6" t="s">
        <v>103</v>
      </c>
      <c r="B75" s="6" t="s">
        <v>134</v>
      </c>
      <c r="C75" s="6">
        <v>19.72765762678015</v>
      </c>
      <c r="D75" s="6">
        <v>19.710268685457169</v>
      </c>
      <c r="E75" s="6">
        <v>5.1617177673917436E-2</v>
      </c>
    </row>
    <row r="76" spans="1:9">
      <c r="A76" s="6" t="s">
        <v>103</v>
      </c>
      <c r="B76" s="6" t="s">
        <v>134</v>
      </c>
      <c r="C76" s="6">
        <v>19.652202648374875</v>
      </c>
      <c r="D76" s="6">
        <v>19.710268685457169</v>
      </c>
      <c r="E76" s="6">
        <v>5.1617177673917436E-2</v>
      </c>
    </row>
    <row r="77" spans="1:9">
      <c r="A77" s="6" t="s">
        <v>103</v>
      </c>
      <c r="B77" s="6" t="s">
        <v>134</v>
      </c>
      <c r="C77" s="6">
        <v>19.75094578121648</v>
      </c>
      <c r="D77" s="6">
        <v>19.710268685457169</v>
      </c>
      <c r="E77" s="6">
        <v>5.1617177673917436E-2</v>
      </c>
    </row>
    <row r="78" spans="1:9">
      <c r="A78" s="6" t="s">
        <v>104</v>
      </c>
      <c r="B78" s="6" t="s">
        <v>134</v>
      </c>
      <c r="C78" s="6">
        <v>25.003778973304776</v>
      </c>
      <c r="D78" s="6">
        <v>25.196650134160922</v>
      </c>
      <c r="E78" s="6">
        <v>0.32194868596682907</v>
      </c>
    </row>
    <row r="79" spans="1:9">
      <c r="A79" s="6" t="s">
        <v>104</v>
      </c>
      <c r="B79" s="6" t="s">
        <v>134</v>
      </c>
      <c r="C79" s="6">
        <v>25.568315605549536</v>
      </c>
      <c r="D79" s="6">
        <v>25.196650134160922</v>
      </c>
      <c r="E79" s="6">
        <v>0.32194868596682907</v>
      </c>
    </row>
    <row r="80" spans="1:9">
      <c r="A80" s="6" t="s">
        <v>104</v>
      </c>
      <c r="B80" s="6" t="s">
        <v>134</v>
      </c>
      <c r="C80" s="6">
        <v>25.017855823628466</v>
      </c>
      <c r="D80" s="6">
        <v>25.196650134160922</v>
      </c>
      <c r="E80" s="6">
        <v>0.32194868596682907</v>
      </c>
    </row>
    <row r="81" spans="1:9">
      <c r="A81" s="15" t="s">
        <v>105</v>
      </c>
      <c r="B81" s="15" t="s">
        <v>134</v>
      </c>
      <c r="C81" s="15">
        <v>33.986347037633195</v>
      </c>
      <c r="D81" s="15">
        <v>34.386073286270609</v>
      </c>
      <c r="E81" s="15">
        <v>1.0251260794604515</v>
      </c>
    </row>
    <row r="82" spans="1:9">
      <c r="A82" s="15" t="s">
        <v>105</v>
      </c>
      <c r="B82" s="15" t="s">
        <v>134</v>
      </c>
      <c r="C82" s="15">
        <v>33.6210282940296</v>
      </c>
      <c r="D82" s="15">
        <v>34.386073286270609</v>
      </c>
      <c r="E82" s="15">
        <v>1.0251260794604515</v>
      </c>
      <c r="F82">
        <f>(C81+C82)/2</f>
        <v>33.803687665831397</v>
      </c>
      <c r="G82">
        <f>STDEVA(C81,C82)</f>
        <v>0.2583193608966517</v>
      </c>
      <c r="H82" s="12">
        <v>33.803687699999998</v>
      </c>
      <c r="I82" s="12">
        <v>0.25831936</v>
      </c>
    </row>
    <row r="83" spans="1:9">
      <c r="A83" s="17" t="s">
        <v>105</v>
      </c>
      <c r="B83" s="17" t="s">
        <v>134</v>
      </c>
      <c r="C83" s="17">
        <v>35.550844527149025</v>
      </c>
      <c r="D83" s="17">
        <v>34.386073286270609</v>
      </c>
      <c r="E83" s="17">
        <v>1.0251260794604515</v>
      </c>
    </row>
    <row r="84" spans="1:9">
      <c r="A84" s="15" t="s">
        <v>106</v>
      </c>
      <c r="B84" s="15" t="s">
        <v>134</v>
      </c>
      <c r="C84" s="15">
        <v>18.030407182245689</v>
      </c>
      <c r="D84" s="15">
        <v>18.290008295256747</v>
      </c>
      <c r="E84" s="15">
        <v>0.59421238914514074</v>
      </c>
    </row>
    <row r="85" spans="1:9">
      <c r="A85" s="15" t="s">
        <v>106</v>
      </c>
      <c r="B85" s="15" t="s">
        <v>134</v>
      </c>
      <c r="C85" s="15">
        <v>17.869769025925834</v>
      </c>
      <c r="D85" s="15">
        <v>18.290008295256747</v>
      </c>
      <c r="E85" s="15">
        <v>0.59421238914514074</v>
      </c>
      <c r="F85">
        <f>(C84+C85)/2</f>
        <v>17.950088104085761</v>
      </c>
      <c r="G85">
        <f>STDEVA(C84,C85)</f>
        <v>0.11358832965107436</v>
      </c>
      <c r="H85" s="12">
        <v>17.950088099999999</v>
      </c>
      <c r="I85" s="12">
        <v>0.11358833</v>
      </c>
    </row>
    <row r="86" spans="1:9">
      <c r="A86" s="17" t="s">
        <v>106</v>
      </c>
      <c r="B86" s="17" t="s">
        <v>134</v>
      </c>
      <c r="C86" s="17">
        <v>18.969848677598719</v>
      </c>
      <c r="D86" s="17">
        <v>18.290008295256747</v>
      </c>
      <c r="E86" s="17">
        <v>0.59421238914514074</v>
      </c>
    </row>
    <row r="87" spans="1:9">
      <c r="A87" s="6" t="s">
        <v>107</v>
      </c>
      <c r="B87" s="6" t="s">
        <v>134</v>
      </c>
      <c r="C87" s="6">
        <v>17.517267263826966</v>
      </c>
      <c r="D87" s="6">
        <v>17.69474099894742</v>
      </c>
      <c r="E87" s="6">
        <v>0.29128451679153972</v>
      </c>
    </row>
    <row r="88" spans="1:9">
      <c r="A88" s="6" t="s">
        <v>107</v>
      </c>
      <c r="B88" s="6" t="s">
        <v>134</v>
      </c>
      <c r="C88" s="6">
        <v>17.536043077665738</v>
      </c>
      <c r="D88" s="6">
        <v>17.69474099894742</v>
      </c>
      <c r="E88" s="6">
        <v>0.29128451679153972</v>
      </c>
    </row>
    <row r="89" spans="1:9">
      <c r="A89" s="6" t="s">
        <v>107</v>
      </c>
      <c r="B89" s="6" t="s">
        <v>134</v>
      </c>
      <c r="C89" s="6">
        <v>18.03091265534956</v>
      </c>
      <c r="D89" s="6">
        <v>17.69474099894742</v>
      </c>
      <c r="E89" s="6">
        <v>0.29128451679153972</v>
      </c>
    </row>
    <row r="90" spans="1:9">
      <c r="A90" s="6" t="s">
        <v>108</v>
      </c>
      <c r="B90" s="6" t="s">
        <v>134</v>
      </c>
      <c r="C90" s="6">
        <v>19.64707695639504</v>
      </c>
      <c r="D90" s="6">
        <v>19.505828370967937</v>
      </c>
      <c r="E90" s="6">
        <v>0.12412158671603044</v>
      </c>
    </row>
    <row r="91" spans="1:9">
      <c r="A91" s="6" t="s">
        <v>108</v>
      </c>
      <c r="B91" s="6" t="s">
        <v>134</v>
      </c>
      <c r="C91" s="6">
        <v>19.414161356826</v>
      </c>
      <c r="D91" s="6">
        <v>19.505828370967937</v>
      </c>
      <c r="E91" s="6">
        <v>0.12412158671603044</v>
      </c>
    </row>
    <row r="92" spans="1:9">
      <c r="A92" s="6" t="s">
        <v>108</v>
      </c>
      <c r="B92" s="6" t="s">
        <v>134</v>
      </c>
      <c r="C92" s="6">
        <v>19.456246799682766</v>
      </c>
      <c r="D92" s="6">
        <v>19.505828370967937</v>
      </c>
      <c r="E92" s="6">
        <v>0.12412158671603044</v>
      </c>
    </row>
    <row r="93" spans="1:9">
      <c r="A93" s="6" t="s">
        <v>109</v>
      </c>
      <c r="B93" s="6" t="s">
        <v>134</v>
      </c>
      <c r="C93" s="6">
        <v>19.203134685177083</v>
      </c>
      <c r="D93" s="6">
        <v>19.0100962492095</v>
      </c>
      <c r="E93" s="6">
        <v>0.20114189603957539</v>
      </c>
    </row>
    <row r="94" spans="1:9">
      <c r="A94" s="6" t="s">
        <v>109</v>
      </c>
      <c r="B94" s="6" t="s">
        <v>134</v>
      </c>
      <c r="C94" s="6">
        <v>18.801728097293193</v>
      </c>
      <c r="D94" s="6">
        <v>19.0100962492095</v>
      </c>
      <c r="E94" s="6">
        <v>0.20114189603957539</v>
      </c>
    </row>
    <row r="95" spans="1:9">
      <c r="A95" s="6" t="s">
        <v>109</v>
      </c>
      <c r="B95" s="6" t="s">
        <v>134</v>
      </c>
      <c r="C95" s="6">
        <v>19.025425965158227</v>
      </c>
      <c r="D95" s="6">
        <v>19.0100962492095</v>
      </c>
      <c r="E95" s="6">
        <v>0.20114189603957539</v>
      </c>
    </row>
    <row r="96" spans="1:9">
      <c r="A96" s="6" t="s">
        <v>110</v>
      </c>
      <c r="B96" s="6" t="s">
        <v>134</v>
      </c>
      <c r="C96" s="6">
        <v>26.600658448242385</v>
      </c>
      <c r="D96" s="6">
        <v>26.634702793282599</v>
      </c>
      <c r="E96" s="6">
        <v>2.9486440737021165E-2</v>
      </c>
    </row>
    <row r="97" spans="1:9">
      <c r="A97" s="6" t="s">
        <v>110</v>
      </c>
      <c r="B97" s="6" t="s">
        <v>134</v>
      </c>
      <c r="C97" s="6">
        <v>26.651292397365204</v>
      </c>
      <c r="D97" s="6">
        <v>26.634702793282599</v>
      </c>
      <c r="E97" s="6">
        <v>2.9486440737021165E-2</v>
      </c>
    </row>
    <row r="98" spans="1:9">
      <c r="A98" s="6" t="s">
        <v>110</v>
      </c>
      <c r="B98" s="6" t="s">
        <v>134</v>
      </c>
      <c r="C98" s="6">
        <v>26.652157534240203</v>
      </c>
      <c r="D98" s="6">
        <v>26.634702793282599</v>
      </c>
      <c r="E98" s="6">
        <v>2.9486440737021165E-2</v>
      </c>
    </row>
    <row r="99" spans="1:9">
      <c r="A99" s="6" t="s">
        <v>111</v>
      </c>
      <c r="B99" s="6" t="s">
        <v>134</v>
      </c>
      <c r="C99" s="6">
        <v>18.590619460150236</v>
      </c>
      <c r="D99" s="6">
        <v>18.861483813752347</v>
      </c>
      <c r="E99" s="6">
        <v>0.39195513580987817</v>
      </c>
    </row>
    <row r="100" spans="1:9">
      <c r="A100" s="6" t="s">
        <v>111</v>
      </c>
      <c r="B100" s="6" t="s">
        <v>134</v>
      </c>
      <c r="C100" s="6">
        <v>19.310927463191767</v>
      </c>
      <c r="D100" s="6">
        <v>18.861483813752347</v>
      </c>
      <c r="E100" s="6">
        <v>0.39195513580987817</v>
      </c>
    </row>
    <row r="101" spans="1:9">
      <c r="A101" s="6" t="s">
        <v>111</v>
      </c>
      <c r="B101" s="6" t="s">
        <v>134</v>
      </c>
      <c r="C101" s="6">
        <v>18.682904517915034</v>
      </c>
      <c r="D101" s="6">
        <v>18.861483813752347</v>
      </c>
      <c r="E101" s="6">
        <v>0.39195513580987817</v>
      </c>
    </row>
    <row r="102" spans="1:9">
      <c r="A102" s="6" t="s">
        <v>112</v>
      </c>
      <c r="B102" s="6" t="s">
        <v>134</v>
      </c>
      <c r="C102" s="6">
        <v>19.291138903094613</v>
      </c>
      <c r="D102" s="6">
        <v>19.316131925522981</v>
      </c>
      <c r="E102" s="6">
        <v>0.14567737997737654</v>
      </c>
    </row>
    <row r="103" spans="1:9">
      <c r="A103" s="6" t="s">
        <v>112</v>
      </c>
      <c r="B103" s="6" t="s">
        <v>134</v>
      </c>
      <c r="C103" s="6">
        <v>19.184567995742476</v>
      </c>
      <c r="D103" s="6">
        <v>19.316131925522981</v>
      </c>
      <c r="E103" s="6">
        <v>0.14567737997737654</v>
      </c>
    </row>
    <row r="104" spans="1:9">
      <c r="A104" s="6" t="s">
        <v>112</v>
      </c>
      <c r="B104" s="6" t="s">
        <v>134</v>
      </c>
      <c r="C104" s="6">
        <v>19.472688877731855</v>
      </c>
      <c r="D104" s="6">
        <v>19.316131925522981</v>
      </c>
      <c r="E104" s="6">
        <v>0.14567737997737654</v>
      </c>
    </row>
    <row r="105" spans="1:9">
      <c r="A105" s="15" t="s">
        <v>113</v>
      </c>
      <c r="B105" s="15" t="s">
        <v>134</v>
      </c>
      <c r="C105" s="15">
        <v>31.9993129490326</v>
      </c>
      <c r="D105" s="15">
        <v>32.505999566964654</v>
      </c>
      <c r="E105" s="15">
        <v>0.5118287990551238</v>
      </c>
    </row>
    <row r="106" spans="1:9">
      <c r="A106" s="17" t="s">
        <v>113</v>
      </c>
      <c r="B106" s="17" t="s">
        <v>134</v>
      </c>
      <c r="C106" s="17">
        <v>33.022820053212456</v>
      </c>
      <c r="D106" s="17">
        <v>32.505999566964654</v>
      </c>
      <c r="E106" s="17">
        <v>0.5118287990551238</v>
      </c>
      <c r="F106">
        <f>(C105+C107)/2</f>
        <v>32.247589323840756</v>
      </c>
      <c r="G106">
        <f>STDEVA(C105,C107)</f>
        <v>0.35111581647052104</v>
      </c>
      <c r="H106" s="12"/>
      <c r="I106" s="12"/>
    </row>
    <row r="107" spans="1:9">
      <c r="A107" s="15" t="s">
        <v>113</v>
      </c>
      <c r="B107" s="15" t="s">
        <v>134</v>
      </c>
      <c r="C107" s="15">
        <v>32.495865698648913</v>
      </c>
      <c r="D107" s="15">
        <v>32.505999566964654</v>
      </c>
      <c r="E107" s="15">
        <v>0.5118287990551238</v>
      </c>
    </row>
    <row r="108" spans="1:9">
      <c r="A108" s="6" t="s">
        <v>114</v>
      </c>
      <c r="B108" s="6" t="s">
        <v>134</v>
      </c>
      <c r="C108" s="6">
        <v>23.352674120699511</v>
      </c>
      <c r="D108" s="6">
        <v>23.453025197607676</v>
      </c>
      <c r="E108" s="6">
        <v>0.12347703794825032</v>
      </c>
    </row>
    <row r="109" spans="1:9">
      <c r="A109" s="6" t="s">
        <v>114</v>
      </c>
      <c r="B109" s="6" t="s">
        <v>134</v>
      </c>
      <c r="C109" s="6">
        <v>23.415486285011347</v>
      </c>
      <c r="D109" s="6">
        <v>23.453025197607676</v>
      </c>
      <c r="E109" s="6">
        <v>0.12347703794825032</v>
      </c>
    </row>
    <row r="110" spans="1:9">
      <c r="A110" s="6" t="s">
        <v>114</v>
      </c>
      <c r="B110" s="6" t="s">
        <v>134</v>
      </c>
      <c r="C110" s="6">
        <v>23.590915187112174</v>
      </c>
      <c r="D110" s="6">
        <v>23.453025197607676</v>
      </c>
      <c r="E110" s="6">
        <v>0.12347703794825032</v>
      </c>
    </row>
    <row r="111" spans="1:9">
      <c r="A111" s="17" t="s">
        <v>115</v>
      </c>
      <c r="B111" s="17" t="s">
        <v>134</v>
      </c>
      <c r="C111" s="17">
        <v>34.97331249472235</v>
      </c>
      <c r="D111" s="17">
        <v>34.845012777100386</v>
      </c>
      <c r="E111" s="17">
        <v>0.73176962177910509</v>
      </c>
    </row>
    <row r="112" spans="1:9">
      <c r="A112" s="15" t="s">
        <v>115</v>
      </c>
      <c r="B112" s="15" t="s">
        <v>134</v>
      </c>
      <c r="C112" s="15">
        <v>35.504147900991441</v>
      </c>
      <c r="D112" s="15">
        <v>34.845012777100386</v>
      </c>
      <c r="E112" s="15">
        <v>0.73176962177910509</v>
      </c>
      <c r="F112">
        <f>(C112+C113)/2</f>
        <v>34.780862918289408</v>
      </c>
      <c r="G112">
        <f>STDEVA(C112,C113)</f>
        <v>1.0228794319980048</v>
      </c>
    </row>
    <row r="113" spans="1:7">
      <c r="A113" s="15" t="s">
        <v>115</v>
      </c>
      <c r="B113" s="15" t="s">
        <v>134</v>
      </c>
      <c r="C113" s="15">
        <v>34.057577935587375</v>
      </c>
      <c r="D113" s="15">
        <v>34.845012777100386</v>
      </c>
      <c r="E113" s="15">
        <v>0.73176962177910509</v>
      </c>
    </row>
    <row r="114" spans="1:7">
      <c r="A114" s="17" t="s">
        <v>116</v>
      </c>
      <c r="B114" s="17" t="s">
        <v>134</v>
      </c>
      <c r="C114" s="17">
        <v>32.987496704174418</v>
      </c>
      <c r="D114" s="17">
        <v>32.359815090539755</v>
      </c>
      <c r="E114" s="17">
        <v>0.97795330955999815</v>
      </c>
    </row>
    <row r="115" spans="1:7">
      <c r="A115" s="15" t="s">
        <v>116</v>
      </c>
      <c r="B115" s="15" t="s">
        <v>134</v>
      </c>
      <c r="C115" s="15">
        <v>31.233013940527023</v>
      </c>
      <c r="D115" s="15">
        <v>32.359815090539755</v>
      </c>
      <c r="E115" s="15">
        <v>0.97795330955999815</v>
      </c>
      <c r="F115">
        <f>(C115+C116)/2</f>
        <v>32.045974283722416</v>
      </c>
      <c r="G115">
        <f>STDEVA(C115,C116)</f>
        <v>1.1496995430184149</v>
      </c>
    </row>
    <row r="116" spans="1:7">
      <c r="A116" s="15" t="s">
        <v>116</v>
      </c>
      <c r="B116" s="15" t="s">
        <v>134</v>
      </c>
      <c r="C116" s="15">
        <v>32.858934626917815</v>
      </c>
      <c r="D116" s="15">
        <v>32.359815090539755</v>
      </c>
      <c r="E116" s="15">
        <v>0.97795330955999815</v>
      </c>
    </row>
    <row r="117" spans="1:7">
      <c r="A117" s="6" t="s">
        <v>117</v>
      </c>
      <c r="B117" s="6" t="s">
        <v>134</v>
      </c>
      <c r="C117" s="6">
        <v>19.38656527301719</v>
      </c>
      <c r="D117" s="6">
        <v>19.265337846318754</v>
      </c>
      <c r="E117" s="6">
        <v>0.10882904667087274</v>
      </c>
    </row>
    <row r="118" spans="1:7">
      <c r="A118" s="6" t="s">
        <v>117</v>
      </c>
      <c r="B118" s="6" t="s">
        <v>134</v>
      </c>
      <c r="C118" s="6">
        <v>19.233389349894523</v>
      </c>
      <c r="D118" s="6">
        <v>19.265337846318754</v>
      </c>
      <c r="E118" s="6">
        <v>0.10882904667087274</v>
      </c>
    </row>
    <row r="119" spans="1:7">
      <c r="A119" s="6" t="s">
        <v>117</v>
      </c>
      <c r="B119" s="6" t="s">
        <v>134</v>
      </c>
      <c r="C119" s="6">
        <v>19.176058916044546</v>
      </c>
      <c r="D119" s="6">
        <v>19.265337846318754</v>
      </c>
      <c r="E119" s="6">
        <v>0.10882904667087274</v>
      </c>
    </row>
    <row r="120" spans="1:7">
      <c r="A120" s="6" t="s">
        <v>118</v>
      </c>
      <c r="B120" s="6" t="s">
        <v>134</v>
      </c>
      <c r="C120" s="6">
        <v>19.654128631865703</v>
      </c>
      <c r="D120" s="6">
        <v>19.566315473679794</v>
      </c>
      <c r="E120" s="6">
        <v>0.15941104879563534</v>
      </c>
    </row>
    <row r="121" spans="1:7">
      <c r="A121" s="6" t="s">
        <v>118</v>
      </c>
      <c r="B121" s="6" t="s">
        <v>134</v>
      </c>
      <c r="C121" s="6">
        <v>19.382307076557225</v>
      </c>
      <c r="D121" s="6">
        <v>19.566315473679794</v>
      </c>
      <c r="E121" s="6">
        <v>0.15941104879563534</v>
      </c>
    </row>
    <row r="122" spans="1:7">
      <c r="A122" s="6" t="s">
        <v>118</v>
      </c>
      <c r="B122" s="6" t="s">
        <v>134</v>
      </c>
      <c r="C122" s="6">
        <v>19.662510712616452</v>
      </c>
      <c r="D122" s="6">
        <v>19.566315473679794</v>
      </c>
      <c r="E122" s="6">
        <v>0.15941104879563534</v>
      </c>
    </row>
    <row r="123" spans="1:7">
      <c r="A123" s="6" t="s">
        <v>119</v>
      </c>
      <c r="B123" s="6" t="s">
        <v>134</v>
      </c>
      <c r="C123" s="6">
        <v>19.066637608010318</v>
      </c>
      <c r="D123" s="6">
        <v>19.078321555895158</v>
      </c>
      <c r="E123" s="6">
        <v>4.4230421388441653E-2</v>
      </c>
    </row>
    <row r="124" spans="1:7">
      <c r="A124" s="6" t="s">
        <v>119</v>
      </c>
      <c r="B124" s="6" t="s">
        <v>134</v>
      </c>
      <c r="C124" s="6">
        <v>19.041106077549337</v>
      </c>
      <c r="D124" s="6">
        <v>19.078321555895158</v>
      </c>
      <c r="E124" s="6">
        <v>4.4230421388441653E-2</v>
      </c>
    </row>
    <row r="125" spans="1:7">
      <c r="A125" s="6" t="s">
        <v>119</v>
      </c>
      <c r="B125" s="6" t="s">
        <v>134</v>
      </c>
      <c r="C125" s="6">
        <v>19.12722098212582</v>
      </c>
      <c r="D125" s="6">
        <v>19.078321555895158</v>
      </c>
      <c r="E125" s="6">
        <v>4.4230421388441653E-2</v>
      </c>
    </row>
    <row r="126" spans="1:7">
      <c r="A126" s="6" t="s">
        <v>120</v>
      </c>
      <c r="B126" s="6" t="s">
        <v>134</v>
      </c>
      <c r="C126" s="6">
        <v>17.741126592266873</v>
      </c>
      <c r="D126" s="6">
        <v>17.820566701564214</v>
      </c>
      <c r="E126" s="6">
        <v>0.13827063141205442</v>
      </c>
    </row>
    <row r="127" spans="1:7">
      <c r="A127" s="6" t="s">
        <v>120</v>
      </c>
      <c r="B127" s="6" t="s">
        <v>134</v>
      </c>
      <c r="C127" s="6">
        <v>17.980227238483138</v>
      </c>
      <c r="D127" s="6">
        <v>17.820566701564214</v>
      </c>
      <c r="E127" s="6">
        <v>0.13827063141205442</v>
      </c>
    </row>
    <row r="128" spans="1:7">
      <c r="A128" s="6" t="s">
        <v>120</v>
      </c>
      <c r="B128" s="6" t="s">
        <v>134</v>
      </c>
      <c r="C128" s="6">
        <v>17.740346273942635</v>
      </c>
      <c r="D128" s="6">
        <v>17.820566701564214</v>
      </c>
      <c r="E128" s="6">
        <v>0.13827063141205442</v>
      </c>
    </row>
    <row r="129" spans="1:9">
      <c r="A129" s="6" t="s">
        <v>121</v>
      </c>
      <c r="B129" s="6" t="s">
        <v>134</v>
      </c>
      <c r="C129" s="6">
        <v>19.811173919339844</v>
      </c>
      <c r="D129" s="6">
        <v>19.664663234790421</v>
      </c>
      <c r="E129" s="6">
        <v>0.27700395245272791</v>
      </c>
    </row>
    <row r="130" spans="1:9">
      <c r="A130" s="6" t="s">
        <v>121</v>
      </c>
      <c r="B130" s="6" t="s">
        <v>134</v>
      </c>
      <c r="C130" s="6">
        <v>19.345171920003253</v>
      </c>
      <c r="D130" s="6">
        <v>19.664663234790421</v>
      </c>
      <c r="E130" s="6">
        <v>0.27700395245272791</v>
      </c>
    </row>
    <row r="131" spans="1:9">
      <c r="A131" s="6" t="s">
        <v>121</v>
      </c>
      <c r="B131" s="6" t="s">
        <v>134</v>
      </c>
      <c r="C131" s="6">
        <v>19.83764386502817</v>
      </c>
      <c r="D131" s="6">
        <v>19.664663234790421</v>
      </c>
      <c r="E131" s="6">
        <v>0.27700395245272791</v>
      </c>
    </row>
    <row r="132" spans="1:9">
      <c r="A132" s="6" t="s">
        <v>122</v>
      </c>
      <c r="B132" s="6" t="s">
        <v>134</v>
      </c>
      <c r="C132" s="6">
        <v>18.164706736368991</v>
      </c>
      <c r="D132" s="6">
        <v>18.296640858849617</v>
      </c>
      <c r="E132" s="6">
        <v>0.15457957878838147</v>
      </c>
    </row>
    <row r="133" spans="1:9">
      <c r="A133" s="6" t="s">
        <v>122</v>
      </c>
      <c r="B133" s="6" t="s">
        <v>134</v>
      </c>
      <c r="C133" s="6">
        <v>18.258493143653801</v>
      </c>
      <c r="D133" s="6">
        <v>18.296640858849617</v>
      </c>
      <c r="E133" s="6">
        <v>0.15457957878838147</v>
      </c>
    </row>
    <row r="134" spans="1:9">
      <c r="A134" s="6" t="s">
        <v>122</v>
      </c>
      <c r="B134" s="6" t="s">
        <v>134</v>
      </c>
      <c r="C134" s="6">
        <v>18.466722696526062</v>
      </c>
      <c r="D134" s="6">
        <v>18.296640858849617</v>
      </c>
      <c r="E134" s="6">
        <v>0.15457957878838147</v>
      </c>
    </row>
    <row r="135" spans="1:9">
      <c r="A135" s="6" t="s">
        <v>123</v>
      </c>
      <c r="B135" s="6" t="s">
        <v>134</v>
      </c>
      <c r="C135" s="6">
        <v>18.676966983498474</v>
      </c>
      <c r="D135" s="6">
        <v>18.705970619164866</v>
      </c>
      <c r="E135" s="6">
        <v>0.16029387726564809</v>
      </c>
    </row>
    <row r="136" spans="1:9">
      <c r="A136" s="6" t="s">
        <v>123</v>
      </c>
      <c r="B136" s="6" t="s">
        <v>134</v>
      </c>
      <c r="C136" s="6">
        <v>18.562158764412615</v>
      </c>
      <c r="D136" s="6">
        <v>18.705970619164866</v>
      </c>
      <c r="E136" s="6">
        <v>0.16029387726564809</v>
      </c>
    </row>
    <row r="137" spans="1:9">
      <c r="A137" s="6" t="s">
        <v>123</v>
      </c>
      <c r="B137" s="6" t="s">
        <v>134</v>
      </c>
      <c r="C137" s="6">
        <v>18.878786109583508</v>
      </c>
      <c r="D137" s="6">
        <v>18.705970619164866</v>
      </c>
      <c r="E137" s="6">
        <v>0.16029387726564809</v>
      </c>
    </row>
    <row r="138" spans="1:9">
      <c r="A138" s="15" t="s">
        <v>124</v>
      </c>
      <c r="B138" s="15" t="s">
        <v>134</v>
      </c>
      <c r="C138" s="15">
        <v>32.220611155037403</v>
      </c>
      <c r="D138" s="15">
        <v>32.71229702586529</v>
      </c>
      <c r="E138" s="15">
        <v>0.84525685840852183</v>
      </c>
    </row>
    <row r="139" spans="1:9">
      <c r="A139" s="15" t="s">
        <v>124</v>
      </c>
      <c r="B139" s="15" t="s">
        <v>134</v>
      </c>
      <c r="C139" s="15">
        <v>32.227973603516901</v>
      </c>
      <c r="D139" s="15">
        <v>32.71229702586529</v>
      </c>
      <c r="E139" s="15">
        <v>0.84525685840852183</v>
      </c>
      <c r="F139">
        <f>(C138+C139)/2</f>
        <v>32.224292379277152</v>
      </c>
      <c r="G139">
        <f>STDEVA(C139,C138)</f>
        <v>5.2060372459893601E-3</v>
      </c>
      <c r="H139" s="12">
        <v>32.224292400000003</v>
      </c>
      <c r="I139" s="12">
        <v>5.2060400000000003E-3</v>
      </c>
    </row>
    <row r="140" spans="1:9">
      <c r="A140" s="17" t="s">
        <v>124</v>
      </c>
      <c r="B140" s="17" t="s">
        <v>134</v>
      </c>
      <c r="C140" s="17">
        <v>33.688306319041558</v>
      </c>
      <c r="D140" s="17">
        <v>32.71229702586529</v>
      </c>
      <c r="E140" s="17">
        <v>0.84525685840852183</v>
      </c>
    </row>
    <row r="141" spans="1:9">
      <c r="A141" s="15" t="s">
        <v>125</v>
      </c>
      <c r="B141" s="15" t="s">
        <v>134</v>
      </c>
      <c r="C141" s="15">
        <v>34.564088066377892</v>
      </c>
      <c r="D141" s="15">
        <v>35.224710261668648</v>
      </c>
      <c r="E141" s="15">
        <v>0.93426086818488052</v>
      </c>
    </row>
    <row r="142" spans="1:9">
      <c r="A142" s="15" t="s">
        <v>125</v>
      </c>
      <c r="B142" s="15" t="s">
        <v>134</v>
      </c>
      <c r="C142" s="15">
        <v>35.885332456959404</v>
      </c>
      <c r="D142" s="15">
        <v>35.224710261668648</v>
      </c>
      <c r="E142" s="15">
        <v>0.93426086818488052</v>
      </c>
      <c r="F142" s="18" t="s">
        <v>158</v>
      </c>
    </row>
    <row r="143" spans="1:9">
      <c r="A143" s="6"/>
      <c r="B143" s="6"/>
      <c r="C143" s="6"/>
      <c r="D143" s="6"/>
      <c r="E143" s="6"/>
    </row>
    <row r="144" spans="1:9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E0AF-C795-4452-B905-644CFD48DC0B}">
  <dimension ref="A1:AG140"/>
  <sheetViews>
    <sheetView topLeftCell="Q28" workbookViewId="0">
      <selection activeCell="AF40" sqref="AF40:AG40"/>
    </sheetView>
  </sheetViews>
  <sheetFormatPr baseColWidth="10" defaultRowHeight="14.4"/>
  <cols>
    <col min="33" max="33" width="20.6640625" bestFit="1" customWidth="1"/>
  </cols>
  <sheetData>
    <row r="1" spans="1:33">
      <c r="J1" t="s">
        <v>146</v>
      </c>
      <c r="V1" s="10" t="s">
        <v>164</v>
      </c>
      <c r="AB1" t="s">
        <v>176</v>
      </c>
      <c r="AG1" t="s">
        <v>177</v>
      </c>
    </row>
    <row r="2" spans="1:33">
      <c r="A2" s="5" t="s">
        <v>39</v>
      </c>
      <c r="B2" s="5" t="s">
        <v>78</v>
      </c>
      <c r="C2" s="11" t="s">
        <v>135</v>
      </c>
      <c r="D2" s="5" t="s">
        <v>137</v>
      </c>
      <c r="E2" s="5" t="s">
        <v>138</v>
      </c>
      <c r="F2" s="11" t="s">
        <v>156</v>
      </c>
      <c r="G2" s="11" t="s">
        <v>157</v>
      </c>
      <c r="R2" t="s">
        <v>168</v>
      </c>
      <c r="V2" s="5" t="s">
        <v>39</v>
      </c>
      <c r="W2" s="5" t="s">
        <v>137</v>
      </c>
      <c r="X2" s="10" t="s">
        <v>166</v>
      </c>
      <c r="Y2" t="s">
        <v>167</v>
      </c>
      <c r="AA2" s="6">
        <v>23.225258100000001</v>
      </c>
      <c r="AB2" s="5" t="s">
        <v>39</v>
      </c>
      <c r="AC2" s="5" t="s">
        <v>137</v>
      </c>
      <c r="AD2" s="10" t="s">
        <v>166</v>
      </c>
    </row>
    <row r="3" spans="1:33">
      <c r="A3" s="12" t="s">
        <v>79</v>
      </c>
      <c r="B3" s="12" t="s">
        <v>142</v>
      </c>
      <c r="C3" s="12" t="s">
        <v>136</v>
      </c>
      <c r="D3" s="12" t="s">
        <v>139</v>
      </c>
      <c r="E3" s="12" t="s">
        <v>139</v>
      </c>
      <c r="I3" s="5" t="s">
        <v>39</v>
      </c>
      <c r="J3" s="5" t="s">
        <v>78</v>
      </c>
      <c r="K3" s="5" t="s">
        <v>137</v>
      </c>
      <c r="L3" s="5" t="s">
        <v>138</v>
      </c>
      <c r="N3" s="5" t="s">
        <v>163</v>
      </c>
      <c r="R3" s="5" t="s">
        <v>163</v>
      </c>
      <c r="U3">
        <v>27.7708713</v>
      </c>
      <c r="V3" s="6" t="s">
        <v>79</v>
      </c>
      <c r="W3" s="6">
        <v>25.621217100114336</v>
      </c>
      <c r="X3">
        <f>$U3-$W3</f>
        <v>2.1496541998856635</v>
      </c>
      <c r="Y3">
        <f>2.71828182845904^X3</f>
        <v>8.5818902653822864</v>
      </c>
      <c r="AA3" s="6">
        <v>23.225258100000001</v>
      </c>
      <c r="AB3" s="6" t="s">
        <v>79</v>
      </c>
      <c r="AC3" s="6">
        <v>19.497225951003021</v>
      </c>
      <c r="AD3">
        <f>$AA3-$AC3</f>
        <v>3.7280321489969808</v>
      </c>
      <c r="AE3">
        <v>1.98</v>
      </c>
      <c r="AF3" s="6" t="s">
        <v>79</v>
      </c>
      <c r="AG3" s="26">
        <f>($AE$3^$X3)/($AE$4^$AD3)</f>
        <v>0.32166434400092303</v>
      </c>
    </row>
    <row r="4" spans="1:33">
      <c r="A4" s="12" t="s">
        <v>79</v>
      </c>
      <c r="B4" s="12" t="s">
        <v>142</v>
      </c>
      <c r="C4" s="12">
        <v>25.576164481527869</v>
      </c>
      <c r="D4" s="12">
        <v>25.621217100114336</v>
      </c>
      <c r="E4" s="12">
        <v>6.3714024226893706E-2</v>
      </c>
      <c r="I4" t="s">
        <v>79</v>
      </c>
      <c r="J4" s="6" t="s">
        <v>142</v>
      </c>
      <c r="K4" s="6">
        <v>25.621217100114336</v>
      </c>
      <c r="L4" s="6">
        <v>6.3714024226893706E-2</v>
      </c>
      <c r="N4" t="s">
        <v>87</v>
      </c>
      <c r="O4" s="12">
        <v>26.227717455154419</v>
      </c>
      <c r="P4" s="12">
        <v>0.35098927062109869</v>
      </c>
      <c r="R4" t="s">
        <v>87</v>
      </c>
      <c r="S4" s="12">
        <v>26.227717455154419</v>
      </c>
      <c r="T4" s="12"/>
      <c r="U4">
        <v>27.7708713</v>
      </c>
      <c r="V4" t="s">
        <v>80</v>
      </c>
      <c r="W4" s="6">
        <v>27.971224937721654</v>
      </c>
      <c r="X4">
        <f t="shared" ref="X4:X47" si="0">$U4-$W4</f>
        <v>-0.20035363772165482</v>
      </c>
      <c r="Y4">
        <f t="shared" ref="Y4:Y47" si="1">2.71828182845904^X4</f>
        <v>0.81844127018886648</v>
      </c>
      <c r="AA4" s="6">
        <v>23.225258100000001</v>
      </c>
      <c r="AB4" t="s">
        <v>80</v>
      </c>
      <c r="AC4" s="6">
        <v>21.538051598636287</v>
      </c>
      <c r="AD4">
        <f>$AA4-$AC4</f>
        <v>1.6872065013637148</v>
      </c>
      <c r="AE4">
        <v>2.0099999999999998</v>
      </c>
      <c r="AF4" t="s">
        <v>80</v>
      </c>
      <c r="AG4" s="26">
        <f t="shared" ref="AG4:AG47" si="2">($AE$3^$X4)/($AE$4^$AD4)</f>
        <v>0.26853919993420694</v>
      </c>
    </row>
    <row r="5" spans="1:33">
      <c r="A5" s="12" t="s">
        <v>79</v>
      </c>
      <c r="B5" s="12" t="s">
        <v>142</v>
      </c>
      <c r="C5" s="12">
        <v>25.666269718700804</v>
      </c>
      <c r="D5" s="12">
        <v>25.621217100114336</v>
      </c>
      <c r="E5" s="12">
        <v>6.3714024226893706E-2</v>
      </c>
      <c r="I5" t="s">
        <v>80</v>
      </c>
      <c r="J5" s="6" t="s">
        <v>142</v>
      </c>
      <c r="K5" s="6">
        <v>27.971224937721654</v>
      </c>
      <c r="L5" s="6">
        <v>0.29223263322365467</v>
      </c>
      <c r="N5" t="s">
        <v>88</v>
      </c>
      <c r="O5" s="12">
        <v>32.1651709</v>
      </c>
      <c r="P5" s="12">
        <v>8.0752790000000005E-2</v>
      </c>
      <c r="R5" t="s">
        <v>88</v>
      </c>
      <c r="S5" s="12">
        <v>32.1651709</v>
      </c>
      <c r="T5" s="12"/>
      <c r="U5">
        <v>27.7708713</v>
      </c>
      <c r="V5" t="s">
        <v>81</v>
      </c>
      <c r="W5" s="6">
        <v>30.226114302504261</v>
      </c>
      <c r="X5">
        <f t="shared" si="0"/>
        <v>-2.4552430025042611</v>
      </c>
      <c r="Y5">
        <f t="shared" si="1"/>
        <v>8.5842333004565979E-2</v>
      </c>
      <c r="AA5" s="6">
        <v>23.225258100000001</v>
      </c>
      <c r="AB5" t="s">
        <v>81</v>
      </c>
      <c r="AC5" s="6">
        <v>23.744801853530642</v>
      </c>
      <c r="AD5">
        <f t="shared" ref="AD5:AD47" si="3">$AA5-$AC5</f>
        <v>-0.51954375353064108</v>
      </c>
      <c r="AF5" t="s">
        <v>81</v>
      </c>
      <c r="AG5" s="26">
        <f t="shared" si="2"/>
        <v>0.26862008689262123</v>
      </c>
    </row>
    <row r="6" spans="1:33">
      <c r="A6" s="12" t="s">
        <v>80</v>
      </c>
      <c r="B6" s="12" t="s">
        <v>142</v>
      </c>
      <c r="C6" s="12">
        <v>27.6760452449345</v>
      </c>
      <c r="D6" s="12">
        <v>27.971224937721654</v>
      </c>
      <c r="E6" s="12">
        <v>0.29223263322365467</v>
      </c>
      <c r="I6" t="s">
        <v>81</v>
      </c>
      <c r="J6" s="6" t="s">
        <v>142</v>
      </c>
      <c r="K6" s="6">
        <v>30.226114302504261</v>
      </c>
      <c r="L6" s="6">
        <v>3.2067397744972984E-2</v>
      </c>
      <c r="N6" t="s">
        <v>89</v>
      </c>
      <c r="O6" s="12">
        <v>25.375389147116653</v>
      </c>
      <c r="P6" s="12">
        <v>7.8985571137910396E-2</v>
      </c>
      <c r="R6" t="s">
        <v>89</v>
      </c>
      <c r="S6" s="12">
        <v>25.375389147116653</v>
      </c>
      <c r="T6" s="12"/>
      <c r="U6">
        <v>27.7708713</v>
      </c>
      <c r="V6" t="s">
        <v>82</v>
      </c>
      <c r="W6" s="6">
        <v>32.297857777666827</v>
      </c>
      <c r="X6">
        <f>$U6-$W6</f>
        <v>-4.5269864776668278</v>
      </c>
      <c r="Y6">
        <f t="shared" si="1"/>
        <v>1.0813212881431819E-2</v>
      </c>
      <c r="AA6" s="6">
        <v>23.225258100000001</v>
      </c>
      <c r="AB6" t="s">
        <v>82</v>
      </c>
      <c r="AC6" s="6">
        <v>25.678962070423022</v>
      </c>
      <c r="AD6">
        <f t="shared" si="3"/>
        <v>-2.453703970423021</v>
      </c>
      <c r="AF6" t="s">
        <v>82</v>
      </c>
      <c r="AG6" s="26">
        <f t="shared" si="2"/>
        <v>0.25174106502144583</v>
      </c>
    </row>
    <row r="7" spans="1:33">
      <c r="A7" s="12" t="s">
        <v>80</v>
      </c>
      <c r="B7" s="12" t="s">
        <v>142</v>
      </c>
      <c r="C7" s="12">
        <v>28.260418539874969</v>
      </c>
      <c r="D7" s="12">
        <v>27.971224937721654</v>
      </c>
      <c r="E7" s="12">
        <v>0.29223263322365467</v>
      </c>
      <c r="I7" t="s">
        <v>82</v>
      </c>
      <c r="J7" s="6" t="s">
        <v>142</v>
      </c>
      <c r="K7" s="6">
        <v>32.297857777666827</v>
      </c>
      <c r="L7" s="6">
        <v>0.46097241576508807</v>
      </c>
      <c r="N7" t="s">
        <v>94</v>
      </c>
      <c r="O7" s="12">
        <v>27.10889287189433</v>
      </c>
      <c r="P7" s="12">
        <v>7.468152536342515E-2</v>
      </c>
      <c r="R7" t="s">
        <v>94</v>
      </c>
      <c r="S7" s="12">
        <v>27.10889287189433</v>
      </c>
      <c r="T7" s="12"/>
      <c r="U7">
        <v>27.7708713</v>
      </c>
      <c r="V7" t="s">
        <v>83</v>
      </c>
      <c r="W7" s="6">
        <v>33.521406095182336</v>
      </c>
      <c r="X7">
        <f t="shared" si="0"/>
        <v>-5.750534795182336</v>
      </c>
      <c r="Y7">
        <f t="shared" si="1"/>
        <v>3.1810791157391928E-3</v>
      </c>
      <c r="AA7" s="6">
        <v>23.225258100000001</v>
      </c>
      <c r="AB7" t="s">
        <v>83</v>
      </c>
      <c r="AC7" s="6">
        <v>27.666554732733392</v>
      </c>
      <c r="AD7">
        <f t="shared" si="3"/>
        <v>-4.4412966327333905</v>
      </c>
      <c r="AF7" t="s">
        <v>83</v>
      </c>
      <c r="AG7" s="26">
        <f t="shared" si="2"/>
        <v>0.43711944853160056</v>
      </c>
    </row>
    <row r="8" spans="1:33">
      <c r="A8" s="12" t="s">
        <v>80</v>
      </c>
      <c r="B8" s="12" t="s">
        <v>142</v>
      </c>
      <c r="C8" s="12">
        <v>27.977211028355498</v>
      </c>
      <c r="D8" s="12">
        <v>27.971224937721654</v>
      </c>
      <c r="E8" s="12">
        <v>0.29223263322365467</v>
      </c>
      <c r="I8" t="s">
        <v>83</v>
      </c>
      <c r="J8" s="6" t="s">
        <v>142</v>
      </c>
      <c r="K8" s="6">
        <v>33.521406095182336</v>
      </c>
      <c r="L8" s="6">
        <v>0.40568900945325836</v>
      </c>
      <c r="N8" t="s">
        <v>99</v>
      </c>
      <c r="R8" t="s">
        <v>100</v>
      </c>
      <c r="S8" s="12">
        <v>32.819730541093499</v>
      </c>
      <c r="T8" s="12"/>
      <c r="U8" s="29">
        <v>27.7708713</v>
      </c>
      <c r="V8" s="29" t="s">
        <v>154</v>
      </c>
      <c r="W8" s="29"/>
      <c r="X8" s="29">
        <f t="shared" si="0"/>
        <v>27.7708713</v>
      </c>
      <c r="Y8">
        <f t="shared" si="1"/>
        <v>1150101482428.1003</v>
      </c>
      <c r="AA8" s="9">
        <v>23.225258100000001</v>
      </c>
      <c r="AB8" s="29" t="s">
        <v>154</v>
      </c>
      <c r="AC8" s="9">
        <v>36.218724132676151</v>
      </c>
      <c r="AD8" s="29">
        <f t="shared" si="3"/>
        <v>-12.99346603267615</v>
      </c>
      <c r="AF8" s="29" t="s">
        <v>154</v>
      </c>
      <c r="AG8" s="30">
        <f>($AE$3^$X8)/($AE$4^$AD8)</f>
        <v>1507365223001.0559</v>
      </c>
    </row>
    <row r="9" spans="1:33">
      <c r="A9" s="12" t="s">
        <v>81</v>
      </c>
      <c r="B9" s="12" t="s">
        <v>142</v>
      </c>
      <c r="C9" s="12">
        <v>30.257078668416653</v>
      </c>
      <c r="D9" s="12">
        <v>30.226114302504261</v>
      </c>
      <c r="E9" s="12">
        <v>3.2067397744972984E-2</v>
      </c>
      <c r="I9" s="29" t="s">
        <v>84</v>
      </c>
      <c r="J9" s="9" t="s">
        <v>142</v>
      </c>
      <c r="K9" s="29"/>
      <c r="L9" s="29"/>
      <c r="N9" t="s">
        <v>100</v>
      </c>
      <c r="O9" s="12">
        <v>32.819730541093499</v>
      </c>
      <c r="P9" s="12">
        <v>0.45908837924123114</v>
      </c>
      <c r="R9" t="s">
        <v>103</v>
      </c>
      <c r="S9" s="12">
        <v>26.947567761946345</v>
      </c>
      <c r="T9" s="12"/>
      <c r="U9" s="29">
        <v>27.7708713</v>
      </c>
      <c r="V9" s="29" t="s">
        <v>86</v>
      </c>
      <c r="W9" s="29"/>
      <c r="X9" s="29">
        <f t="shared" si="0"/>
        <v>27.7708713</v>
      </c>
      <c r="Y9">
        <f t="shared" si="1"/>
        <v>1150101482428.1003</v>
      </c>
      <c r="AA9" s="9">
        <v>23.225258100000001</v>
      </c>
      <c r="AB9" s="29" t="s">
        <v>86</v>
      </c>
      <c r="AC9" s="9">
        <v>24.727727016137958</v>
      </c>
      <c r="AD9" s="29">
        <f t="shared" si="3"/>
        <v>-1.502468916137957</v>
      </c>
      <c r="AF9" s="29" t="s">
        <v>86</v>
      </c>
      <c r="AG9" s="30">
        <f>($AE$3^$X9)/($AE$4^$AD9)</f>
        <v>494530941.80331409</v>
      </c>
    </row>
    <row r="10" spans="1:33">
      <c r="A10" s="12" t="s">
        <v>81</v>
      </c>
      <c r="B10" s="12" t="s">
        <v>142</v>
      </c>
      <c r="C10" s="12">
        <v>30.228216886557242</v>
      </c>
      <c r="D10" s="12">
        <v>30.226114302504261</v>
      </c>
      <c r="E10" s="12">
        <v>3.2067397744972984E-2</v>
      </c>
      <c r="I10" s="29" t="s">
        <v>85</v>
      </c>
      <c r="J10" s="9" t="s">
        <v>142</v>
      </c>
      <c r="K10" s="29"/>
      <c r="L10" s="29"/>
      <c r="N10" t="s">
        <v>103</v>
      </c>
      <c r="O10" s="12">
        <v>26.947567761946345</v>
      </c>
      <c r="P10" s="12">
        <v>7.8635091953852113E-2</v>
      </c>
      <c r="R10" t="s">
        <v>108</v>
      </c>
      <c r="S10" s="12">
        <v>27.113369599999999</v>
      </c>
      <c r="T10" s="12"/>
      <c r="U10">
        <v>27.7708713</v>
      </c>
      <c r="V10" t="s">
        <v>87</v>
      </c>
      <c r="W10" s="12">
        <v>31.897982599999999</v>
      </c>
      <c r="X10">
        <f t="shared" si="0"/>
        <v>-4.1271112999999993</v>
      </c>
      <c r="Y10">
        <f t="shared" si="1"/>
        <v>1.6129404601799385E-2</v>
      </c>
      <c r="AA10" s="6">
        <v>23.225258100000001</v>
      </c>
      <c r="AB10" t="s">
        <v>87</v>
      </c>
      <c r="AC10" s="6">
        <v>18.79429367405962</v>
      </c>
      <c r="AD10">
        <f t="shared" si="3"/>
        <v>4.4309644259403811</v>
      </c>
      <c r="AF10" t="s">
        <v>87</v>
      </c>
      <c r="AG10" s="26">
        <f t="shared" si="2"/>
        <v>2.7050717967681695E-3</v>
      </c>
    </row>
    <row r="11" spans="1:33">
      <c r="A11" s="12" t="s">
        <v>81</v>
      </c>
      <c r="B11" s="12" t="s">
        <v>142</v>
      </c>
      <c r="C11" s="12">
        <v>30.19304735253889</v>
      </c>
      <c r="D11" s="12">
        <v>30.226114302504261</v>
      </c>
      <c r="E11" s="12">
        <v>3.2067397744972984E-2</v>
      </c>
      <c r="I11" t="s">
        <v>86</v>
      </c>
      <c r="J11" s="6" t="s">
        <v>142</v>
      </c>
      <c r="K11" s="12">
        <v>31.897982599999999</v>
      </c>
      <c r="L11" s="12">
        <v>0.11043264999999999</v>
      </c>
      <c r="N11" t="s">
        <v>107</v>
      </c>
      <c r="R11" t="s">
        <v>110</v>
      </c>
      <c r="S11" s="12">
        <v>31.403059204150626</v>
      </c>
      <c r="T11" s="12"/>
      <c r="U11">
        <v>27.7708713</v>
      </c>
      <c r="V11" t="s">
        <v>88</v>
      </c>
      <c r="W11" s="12">
        <v>26.227717455154419</v>
      </c>
      <c r="X11">
        <f t="shared" si="0"/>
        <v>1.5431538448455804</v>
      </c>
      <c r="Y11">
        <f t="shared" si="1"/>
        <v>4.6793248881056915</v>
      </c>
      <c r="AA11" s="6">
        <v>23.225258100000001</v>
      </c>
      <c r="AB11" t="s">
        <v>88</v>
      </c>
      <c r="AC11" s="6">
        <v>28.044389947553366</v>
      </c>
      <c r="AD11">
        <f t="shared" si="3"/>
        <v>-4.8191318475533649</v>
      </c>
      <c r="AF11" t="s">
        <v>88</v>
      </c>
      <c r="AG11" s="26">
        <f t="shared" si="2"/>
        <v>82.973957651338608</v>
      </c>
    </row>
    <row r="12" spans="1:33">
      <c r="A12" s="12" t="s">
        <v>82</v>
      </c>
      <c r="B12" s="12" t="s">
        <v>142</v>
      </c>
      <c r="C12" s="12">
        <v>31.777749352227517</v>
      </c>
      <c r="D12" s="12">
        <v>32.297857777666827</v>
      </c>
      <c r="E12" s="12">
        <v>0.46097241576508807</v>
      </c>
      <c r="I12" t="s">
        <v>87</v>
      </c>
      <c r="J12" s="6" t="s">
        <v>142</v>
      </c>
      <c r="K12" s="12">
        <v>26.227717455154419</v>
      </c>
      <c r="L12" s="12">
        <v>0.35098927062109869</v>
      </c>
      <c r="N12" t="s">
        <v>108</v>
      </c>
      <c r="O12" s="12">
        <v>27.113369599999999</v>
      </c>
      <c r="P12" s="12">
        <v>8.784728E-2</v>
      </c>
      <c r="R12" t="s">
        <v>112</v>
      </c>
      <c r="S12" s="12">
        <v>27.067703580075971</v>
      </c>
      <c r="T12" s="12"/>
      <c r="U12">
        <v>27.7708713</v>
      </c>
      <c r="V12" t="s">
        <v>89</v>
      </c>
      <c r="W12" s="12">
        <v>32.1651709</v>
      </c>
      <c r="X12">
        <f t="shared" si="0"/>
        <v>-4.3942996000000001</v>
      </c>
      <c r="Y12">
        <f t="shared" si="1"/>
        <v>1.2347525504398816E-2</v>
      </c>
      <c r="AA12" s="6">
        <v>23.225258100000001</v>
      </c>
      <c r="AB12" t="s">
        <v>89</v>
      </c>
      <c r="AC12" s="6">
        <v>17.982197975971406</v>
      </c>
      <c r="AD12">
        <f t="shared" si="3"/>
        <v>5.2430601240285952</v>
      </c>
      <c r="AF12" t="s">
        <v>89</v>
      </c>
      <c r="AG12" s="26">
        <f t="shared" si="2"/>
        <v>1.2784657996722554E-3</v>
      </c>
    </row>
    <row r="13" spans="1:33">
      <c r="A13" s="12" t="s">
        <v>82</v>
      </c>
      <c r="B13" s="12" t="s">
        <v>142</v>
      </c>
      <c r="C13" s="12">
        <v>32.65594763409166</v>
      </c>
      <c r="D13" s="12">
        <v>32.297857777666827</v>
      </c>
      <c r="E13" s="12">
        <v>0.46097241576508807</v>
      </c>
      <c r="I13" t="s">
        <v>88</v>
      </c>
      <c r="J13" s="6" t="s">
        <v>142</v>
      </c>
      <c r="K13" s="12">
        <v>32.1651709</v>
      </c>
      <c r="L13" s="12">
        <v>8.0752790000000005E-2</v>
      </c>
      <c r="N13" t="s">
        <v>110</v>
      </c>
      <c r="O13" s="12">
        <v>31.403059204150626</v>
      </c>
      <c r="P13" s="12">
        <v>0.57970474690363638</v>
      </c>
      <c r="R13" t="s">
        <v>114</v>
      </c>
      <c r="S13" s="12">
        <v>25.110064140938572</v>
      </c>
      <c r="T13" s="12"/>
      <c r="U13">
        <v>27.7708713</v>
      </c>
      <c r="V13" t="s">
        <v>90</v>
      </c>
      <c r="W13" s="12">
        <v>25.375389147116653</v>
      </c>
      <c r="X13">
        <f t="shared" si="0"/>
        <v>2.3954821528833463</v>
      </c>
      <c r="Y13">
        <f t="shared" si="1"/>
        <v>10.973487682500787</v>
      </c>
      <c r="AA13" s="6">
        <v>23.225258100000001</v>
      </c>
      <c r="AB13" t="s">
        <v>90</v>
      </c>
      <c r="AC13" s="6">
        <v>19.043772069386169</v>
      </c>
      <c r="AD13">
        <f t="shared" si="3"/>
        <v>4.1814860306138328</v>
      </c>
      <c r="AF13" t="s">
        <v>90</v>
      </c>
      <c r="AG13" s="26">
        <f t="shared" si="2"/>
        <v>0.27723374395349931</v>
      </c>
    </row>
    <row r="14" spans="1:33">
      <c r="A14" s="12" t="s">
        <v>82</v>
      </c>
      <c r="B14" s="12" t="s">
        <v>142</v>
      </c>
      <c r="C14" s="12">
        <v>32.459876346681298</v>
      </c>
      <c r="D14" s="12">
        <v>32.297857777666827</v>
      </c>
      <c r="E14" s="12">
        <v>0.46097241576508807</v>
      </c>
      <c r="I14" t="s">
        <v>89</v>
      </c>
      <c r="J14" s="6" t="s">
        <v>142</v>
      </c>
      <c r="K14" s="12">
        <v>25.375389147116653</v>
      </c>
      <c r="L14" s="12">
        <v>7.8985571137910396E-2</v>
      </c>
      <c r="N14" t="s">
        <v>112</v>
      </c>
      <c r="O14" s="12">
        <v>27.067703580075971</v>
      </c>
      <c r="P14" s="12">
        <v>4.3629995464347891E-2</v>
      </c>
      <c r="R14" t="s">
        <v>118</v>
      </c>
      <c r="S14" s="12">
        <v>27.61914548805807</v>
      </c>
      <c r="T14" s="12"/>
      <c r="U14">
        <v>27.7708713</v>
      </c>
      <c r="V14" t="s">
        <v>91</v>
      </c>
      <c r="W14" s="12">
        <v>26.779013185703047</v>
      </c>
      <c r="X14">
        <f t="shared" si="0"/>
        <v>0.99185811429695292</v>
      </c>
      <c r="Y14">
        <f t="shared" si="1"/>
        <v>2.6962397423405524</v>
      </c>
      <c r="AA14" s="6">
        <v>23.225258100000001</v>
      </c>
      <c r="AB14" t="s">
        <v>91</v>
      </c>
      <c r="AC14" s="6">
        <v>18.620040306827864</v>
      </c>
      <c r="AD14">
        <f t="shared" si="3"/>
        <v>4.6052177931721374</v>
      </c>
      <c r="AF14" t="s">
        <v>91</v>
      </c>
      <c r="AG14" s="26">
        <f t="shared" si="2"/>
        <v>7.906165436945152E-2</v>
      </c>
    </row>
    <row r="15" spans="1:33">
      <c r="A15" s="12" t="s">
        <v>83</v>
      </c>
      <c r="B15" s="12" t="s">
        <v>142</v>
      </c>
      <c r="C15" s="12">
        <v>33.234540645544712</v>
      </c>
      <c r="D15" s="12">
        <v>33.521406095182336</v>
      </c>
      <c r="E15" s="12">
        <v>0.40568900945325836</v>
      </c>
      <c r="I15" t="s">
        <v>90</v>
      </c>
      <c r="J15" s="6" t="s">
        <v>142</v>
      </c>
      <c r="K15" s="12">
        <v>26.779013185703047</v>
      </c>
      <c r="L15" s="12">
        <v>8.3546086971338692E-3</v>
      </c>
      <c r="N15" t="s">
        <v>113</v>
      </c>
      <c r="R15" t="s">
        <v>119</v>
      </c>
      <c r="S15" s="12">
        <v>26.871070145883312</v>
      </c>
      <c r="T15" s="12"/>
      <c r="U15">
        <v>27.7708713</v>
      </c>
      <c r="V15" t="s">
        <v>92</v>
      </c>
      <c r="W15" s="12">
        <v>26.291401139334351</v>
      </c>
      <c r="X15">
        <f t="shared" si="0"/>
        <v>1.4794701606656488</v>
      </c>
      <c r="Y15">
        <f t="shared" si="1"/>
        <v>4.390618742009643</v>
      </c>
      <c r="AA15" s="6">
        <v>23.225258100000001</v>
      </c>
      <c r="AB15" t="s">
        <v>92</v>
      </c>
      <c r="AC15" s="6">
        <v>25.087407075221847</v>
      </c>
      <c r="AD15">
        <f t="shared" si="3"/>
        <v>-1.8621489752218459</v>
      </c>
      <c r="AF15" t="s">
        <v>92</v>
      </c>
      <c r="AG15" s="26">
        <f t="shared" si="2"/>
        <v>10.080997901010081</v>
      </c>
    </row>
    <row r="16" spans="1:33">
      <c r="A16" s="12" t="s">
        <v>83</v>
      </c>
      <c r="B16" s="12" t="s">
        <v>142</v>
      </c>
      <c r="C16" s="12">
        <v>33.808271544819959</v>
      </c>
      <c r="D16" s="12">
        <v>33.521406095182336</v>
      </c>
      <c r="E16" s="12">
        <v>0.40568900945325836</v>
      </c>
      <c r="I16" t="s">
        <v>91</v>
      </c>
      <c r="J16" s="6" t="s">
        <v>142</v>
      </c>
      <c r="K16" s="12">
        <v>26.291401139334351</v>
      </c>
      <c r="L16" s="12">
        <v>0.18701734978072473</v>
      </c>
      <c r="N16" t="s">
        <v>114</v>
      </c>
      <c r="O16" s="12">
        <v>25.110064140938572</v>
      </c>
      <c r="P16" s="12">
        <v>2.28843625674022E-2</v>
      </c>
      <c r="R16" t="s">
        <v>120</v>
      </c>
      <c r="S16" s="12">
        <v>25.192446543656615</v>
      </c>
      <c r="T16" s="12"/>
      <c r="U16">
        <v>27.7708713</v>
      </c>
      <c r="V16" t="s">
        <v>93</v>
      </c>
      <c r="W16" s="12">
        <v>31.881065100000001</v>
      </c>
      <c r="X16">
        <f t="shared" si="0"/>
        <v>-4.1101938000000011</v>
      </c>
      <c r="Y16">
        <f t="shared" si="1"/>
        <v>1.640459500769487E-2</v>
      </c>
      <c r="AA16" s="6">
        <v>23.225258100000001</v>
      </c>
      <c r="AB16" t="s">
        <v>93</v>
      </c>
      <c r="AC16" s="6">
        <v>19.396771560712377</v>
      </c>
      <c r="AD16">
        <f t="shared" si="3"/>
        <v>3.8284865392876242</v>
      </c>
      <c r="AF16" t="s">
        <v>93</v>
      </c>
      <c r="AG16" s="26">
        <f t="shared" si="2"/>
        <v>4.1674130725630138E-3</v>
      </c>
    </row>
    <row r="17" spans="1:33">
      <c r="A17" s="13" t="s">
        <v>83</v>
      </c>
      <c r="B17" s="13" t="s">
        <v>142</v>
      </c>
      <c r="C17" s="13" t="s">
        <v>136</v>
      </c>
      <c r="D17" s="13" t="s">
        <v>139</v>
      </c>
      <c r="E17" s="13" t="s">
        <v>139</v>
      </c>
      <c r="I17" t="s">
        <v>92</v>
      </c>
      <c r="J17" s="6" t="s">
        <v>142</v>
      </c>
      <c r="K17" s="12">
        <v>31.881065100000001</v>
      </c>
      <c r="L17" s="12">
        <v>5.5534750000000001E-2</v>
      </c>
      <c r="N17" t="s">
        <v>118</v>
      </c>
      <c r="O17" s="12">
        <v>27.61914548805807</v>
      </c>
      <c r="P17" s="12">
        <v>8.2445137485594303E-2</v>
      </c>
      <c r="S17">
        <f>AVERAGE(S4:S16)</f>
        <v>27.770871336920646</v>
      </c>
      <c r="U17">
        <v>27.7708713</v>
      </c>
      <c r="V17" t="s">
        <v>94</v>
      </c>
      <c r="W17" s="12">
        <v>27.060273016561752</v>
      </c>
      <c r="X17">
        <f t="shared" si="0"/>
        <v>0.71059828343824805</v>
      </c>
      <c r="Y17">
        <f t="shared" si="1"/>
        <v>2.0352085260294857</v>
      </c>
      <c r="AA17" s="6">
        <v>23.225258100000001</v>
      </c>
      <c r="AB17" t="s">
        <v>94</v>
      </c>
      <c r="AC17" s="6">
        <v>19.09413592549009</v>
      </c>
      <c r="AD17">
        <f t="shared" si="3"/>
        <v>4.1311221745099118</v>
      </c>
      <c r="AF17" t="s">
        <v>94</v>
      </c>
      <c r="AG17" s="26">
        <f t="shared" si="2"/>
        <v>9.083847170911441E-2</v>
      </c>
    </row>
    <row r="18" spans="1:33">
      <c r="A18" s="13" t="s">
        <v>84</v>
      </c>
      <c r="B18" s="13" t="s">
        <v>142</v>
      </c>
      <c r="C18" s="13" t="s">
        <v>136</v>
      </c>
      <c r="D18" s="13" t="s">
        <v>139</v>
      </c>
      <c r="E18" s="13" t="s">
        <v>139</v>
      </c>
      <c r="I18" t="s">
        <v>93</v>
      </c>
      <c r="J18" s="6" t="s">
        <v>142</v>
      </c>
      <c r="K18" s="12">
        <v>27.060273016561752</v>
      </c>
      <c r="L18" s="12">
        <v>0.14027996365557802</v>
      </c>
      <c r="N18" t="s">
        <v>119</v>
      </c>
      <c r="O18" s="12">
        <v>26.871070145883312</v>
      </c>
      <c r="P18" s="12">
        <v>5.982036103721234E-2</v>
      </c>
      <c r="U18">
        <v>27.7708713</v>
      </c>
      <c r="V18" t="s">
        <v>95</v>
      </c>
      <c r="W18" s="12">
        <v>27.10889287189433</v>
      </c>
      <c r="X18">
        <f t="shared" si="0"/>
        <v>0.66197842810566954</v>
      </c>
      <c r="Y18">
        <f t="shared" si="1"/>
        <v>1.9386239709939974</v>
      </c>
      <c r="AA18" s="6">
        <v>23.225258100000001</v>
      </c>
      <c r="AB18" t="s">
        <v>95</v>
      </c>
      <c r="AC18" s="6">
        <v>18.105694043987533</v>
      </c>
      <c r="AD18">
        <f t="shared" si="3"/>
        <v>5.119564056012468</v>
      </c>
      <c r="AF18" t="s">
        <v>95</v>
      </c>
      <c r="AG18" s="26">
        <f t="shared" si="2"/>
        <v>4.4071143466604609E-2</v>
      </c>
    </row>
    <row r="19" spans="1:33">
      <c r="A19" s="13" t="s">
        <v>84</v>
      </c>
      <c r="B19" s="13" t="s">
        <v>142</v>
      </c>
      <c r="C19" s="13" t="s">
        <v>136</v>
      </c>
      <c r="D19" s="13" t="s">
        <v>139</v>
      </c>
      <c r="E19" s="13" t="s">
        <v>139</v>
      </c>
      <c r="I19" t="s">
        <v>94</v>
      </c>
      <c r="J19" s="6" t="s">
        <v>142</v>
      </c>
      <c r="K19" s="12">
        <v>27.10889287189433</v>
      </c>
      <c r="L19" s="12">
        <v>7.468152536342515E-2</v>
      </c>
      <c r="N19" t="s">
        <v>120</v>
      </c>
      <c r="O19" s="12">
        <v>25.192446543656615</v>
      </c>
      <c r="P19" s="12">
        <v>0.189738700196807</v>
      </c>
      <c r="U19">
        <v>27.7708713</v>
      </c>
      <c r="V19" t="s">
        <v>96</v>
      </c>
      <c r="W19" s="12">
        <v>25.953003161643249</v>
      </c>
      <c r="X19">
        <f t="shared" si="0"/>
        <v>1.8178681383567508</v>
      </c>
      <c r="Y19">
        <f t="shared" si="1"/>
        <v>6.1587149166617596</v>
      </c>
      <c r="AA19" s="6">
        <v>23.225258100000001</v>
      </c>
      <c r="AB19" t="s">
        <v>96</v>
      </c>
      <c r="AC19" s="6">
        <v>17.682238008383226</v>
      </c>
      <c r="AD19">
        <f t="shared" si="3"/>
        <v>5.5430200916167749</v>
      </c>
      <c r="AF19" t="s">
        <v>96</v>
      </c>
      <c r="AG19" s="26">
        <f t="shared" si="2"/>
        <v>7.2223138853545976E-2</v>
      </c>
    </row>
    <row r="20" spans="1:33">
      <c r="A20" s="13" t="s">
        <v>84</v>
      </c>
      <c r="B20" s="13" t="s">
        <v>142</v>
      </c>
      <c r="C20" s="13">
        <v>38.09924299941644</v>
      </c>
      <c r="D20" s="13">
        <v>38.09924299941644</v>
      </c>
      <c r="E20" s="13" t="s">
        <v>139</v>
      </c>
      <c r="I20" t="s">
        <v>95</v>
      </c>
      <c r="J20" s="6" t="s">
        <v>142</v>
      </c>
      <c r="K20" s="12">
        <v>25.953003161643249</v>
      </c>
      <c r="L20" s="12">
        <v>0.25478358006879342</v>
      </c>
      <c r="N20" t="s">
        <v>124</v>
      </c>
      <c r="U20">
        <v>27.7708713</v>
      </c>
      <c r="V20" t="s">
        <v>97</v>
      </c>
      <c r="W20" s="12">
        <v>25.28293200037972</v>
      </c>
      <c r="X20">
        <f t="shared" si="0"/>
        <v>2.4879392996202796</v>
      </c>
      <c r="Y20">
        <f t="shared" si="1"/>
        <v>12.03644703560199</v>
      </c>
      <c r="AA20" s="6">
        <v>23.225258100000001</v>
      </c>
      <c r="AB20" t="s">
        <v>97</v>
      </c>
      <c r="AC20">
        <v>32.285545800000001</v>
      </c>
      <c r="AD20">
        <f t="shared" si="3"/>
        <v>-9.0602876999999999</v>
      </c>
      <c r="AF20" t="s">
        <v>97</v>
      </c>
      <c r="AG20" s="26">
        <f t="shared" si="2"/>
        <v>3055.8251114324735</v>
      </c>
    </row>
    <row r="21" spans="1:33">
      <c r="A21" s="13" t="s">
        <v>85</v>
      </c>
      <c r="B21" s="13" t="s">
        <v>142</v>
      </c>
      <c r="C21" s="13" t="s">
        <v>136</v>
      </c>
      <c r="D21" s="13" t="s">
        <v>139</v>
      </c>
      <c r="E21" s="13" t="s">
        <v>139</v>
      </c>
      <c r="I21" t="s">
        <v>96</v>
      </c>
      <c r="J21" s="6" t="s">
        <v>142</v>
      </c>
      <c r="K21" s="12">
        <v>25.28293200037972</v>
      </c>
      <c r="L21" s="12">
        <v>0.11347096026781635</v>
      </c>
      <c r="U21">
        <v>27.7708713</v>
      </c>
      <c r="V21" t="s">
        <v>98</v>
      </c>
      <c r="W21" s="12">
        <v>35.70079891020044</v>
      </c>
      <c r="X21">
        <f t="shared" si="0"/>
        <v>-7.9299276102004406</v>
      </c>
      <c r="Y21">
        <f t="shared" si="1"/>
        <v>3.5981245873951869E-4</v>
      </c>
      <c r="AA21" s="6">
        <v>23.225258100000001</v>
      </c>
      <c r="AB21" t="s">
        <v>98</v>
      </c>
      <c r="AC21" s="6">
        <v>18.699567600539748</v>
      </c>
      <c r="AD21">
        <f t="shared" si="3"/>
        <v>4.5256904994602536</v>
      </c>
      <c r="AF21" t="s">
        <v>98</v>
      </c>
      <c r="AG21" s="26">
        <f t="shared" si="2"/>
        <v>1.8849290174726631E-4</v>
      </c>
    </row>
    <row r="22" spans="1:33">
      <c r="A22" s="13" t="s">
        <v>85</v>
      </c>
      <c r="B22" s="13" t="s">
        <v>142</v>
      </c>
      <c r="C22" s="13" t="s">
        <v>136</v>
      </c>
      <c r="D22" s="13" t="s">
        <v>139</v>
      </c>
      <c r="E22" s="13" t="s">
        <v>139</v>
      </c>
      <c r="I22" t="s">
        <v>97</v>
      </c>
      <c r="J22" s="6" t="s">
        <v>142</v>
      </c>
      <c r="K22" s="12">
        <v>35.70079891020044</v>
      </c>
      <c r="L22" s="12">
        <v>0.39000652069953606</v>
      </c>
      <c r="U22">
        <v>27.7708713</v>
      </c>
      <c r="V22" t="s">
        <v>99</v>
      </c>
      <c r="W22" s="12">
        <v>25.985065945414522</v>
      </c>
      <c r="X22">
        <f t="shared" si="0"/>
        <v>1.7858053545854773</v>
      </c>
      <c r="Y22">
        <f t="shared" si="1"/>
        <v>5.9643814558196899</v>
      </c>
      <c r="AA22" s="6">
        <v>23.225258100000001</v>
      </c>
      <c r="AB22" t="s">
        <v>99</v>
      </c>
      <c r="AC22" s="6">
        <v>35.357281141793862</v>
      </c>
      <c r="AD22">
        <f t="shared" si="3"/>
        <v>-12.132023041793861</v>
      </c>
      <c r="AF22" t="s">
        <v>99</v>
      </c>
      <c r="AG22" s="26">
        <f t="shared" si="2"/>
        <v>16149.825722542613</v>
      </c>
    </row>
    <row r="23" spans="1:33">
      <c r="A23" s="13" t="s">
        <v>85</v>
      </c>
      <c r="B23" s="13" t="s">
        <v>142</v>
      </c>
      <c r="C23" s="13" t="s">
        <v>136</v>
      </c>
      <c r="D23" s="13" t="s">
        <v>139</v>
      </c>
      <c r="E23" s="13" t="s">
        <v>139</v>
      </c>
      <c r="I23" t="s">
        <v>98</v>
      </c>
      <c r="J23" s="12" t="s">
        <v>142</v>
      </c>
      <c r="K23" s="12">
        <v>25.985065945414522</v>
      </c>
      <c r="L23" s="12">
        <v>6.2817911756141875E-2</v>
      </c>
      <c r="U23" s="29">
        <v>27.7708713</v>
      </c>
      <c r="V23" s="29" t="s">
        <v>100</v>
      </c>
      <c r="W23" s="29"/>
      <c r="X23" s="29">
        <f t="shared" si="0"/>
        <v>27.7708713</v>
      </c>
      <c r="Y23" s="29">
        <f t="shared" si="1"/>
        <v>1150101482428.1003</v>
      </c>
      <c r="AA23" s="9">
        <v>23.225258100000001</v>
      </c>
      <c r="AB23" s="29" t="s">
        <v>100</v>
      </c>
      <c r="AC23" s="9">
        <v>28.30530632232426</v>
      </c>
      <c r="AD23" s="29">
        <f t="shared" si="3"/>
        <v>-5.0800482223242582</v>
      </c>
      <c r="AF23" s="29" t="s">
        <v>100</v>
      </c>
      <c r="AG23" s="30">
        <f t="shared" si="2"/>
        <v>6010372800.3512897</v>
      </c>
    </row>
    <row r="24" spans="1:33">
      <c r="A24" s="19" t="s">
        <v>86</v>
      </c>
      <c r="B24" s="19" t="s">
        <v>142</v>
      </c>
      <c r="C24" s="19">
        <v>31.976070253755118</v>
      </c>
      <c r="D24" s="19">
        <v>32.2413412992669</v>
      </c>
      <c r="E24" s="19">
        <v>0.59981940528730526</v>
      </c>
      <c r="F24">
        <f>(C24+C26)/2</f>
        <v>31.897982578250598</v>
      </c>
      <c r="G24">
        <f>STDEVA(C24,C26)</f>
        <v>0.11043264975268136</v>
      </c>
      <c r="H24" s="12"/>
      <c r="I24" s="29" t="s">
        <v>99</v>
      </c>
      <c r="J24" s="13" t="s">
        <v>142</v>
      </c>
      <c r="K24" s="29"/>
      <c r="L24" s="29"/>
      <c r="U24">
        <v>27.7708713</v>
      </c>
      <c r="V24" t="s">
        <v>101</v>
      </c>
      <c r="W24" s="12">
        <v>32.819730541093499</v>
      </c>
      <c r="X24">
        <f t="shared" si="0"/>
        <v>-5.0488592410934992</v>
      </c>
      <c r="Y24">
        <f t="shared" si="1"/>
        <v>6.4166491223880051E-3</v>
      </c>
      <c r="AA24" s="6">
        <v>23.225258100000001</v>
      </c>
      <c r="AB24" t="s">
        <v>101</v>
      </c>
      <c r="AC24" s="6">
        <v>18.818650322648558</v>
      </c>
      <c r="AD24">
        <f t="shared" si="3"/>
        <v>4.4066077773514429</v>
      </c>
      <c r="AF24" t="s">
        <v>101</v>
      </c>
      <c r="AG24" s="26">
        <f t="shared" si="2"/>
        <v>1.46592957892556E-3</v>
      </c>
    </row>
    <row r="25" spans="1:33">
      <c r="A25" s="16" t="s">
        <v>86</v>
      </c>
      <c r="B25" s="16" t="s">
        <v>142</v>
      </c>
      <c r="C25" s="16">
        <v>32.928058741299481</v>
      </c>
      <c r="D25" s="16">
        <v>32.2413412992669</v>
      </c>
      <c r="E25" s="16">
        <v>0.59981940528730526</v>
      </c>
      <c r="I25" t="s">
        <v>100</v>
      </c>
      <c r="J25" s="12" t="s">
        <v>142</v>
      </c>
      <c r="K25" s="12">
        <v>32.819730541093499</v>
      </c>
      <c r="L25" s="12">
        <v>0.45908837924123114</v>
      </c>
      <c r="U25">
        <v>27.7708713</v>
      </c>
      <c r="V25" t="s">
        <v>102</v>
      </c>
      <c r="W25" s="12">
        <v>26.821779230721287</v>
      </c>
      <c r="X25">
        <f t="shared" si="0"/>
        <v>0.94909206927871281</v>
      </c>
      <c r="Y25">
        <f t="shared" si="1"/>
        <v>2.5833630795069671</v>
      </c>
      <c r="AA25" s="6">
        <v>23.225258100000001</v>
      </c>
      <c r="AB25" t="s">
        <v>102</v>
      </c>
      <c r="AC25" s="12">
        <v>20.012903600000001</v>
      </c>
      <c r="AD25">
        <f t="shared" si="3"/>
        <v>3.2123545</v>
      </c>
      <c r="AF25" t="s">
        <v>102</v>
      </c>
      <c r="AG25" s="26">
        <f t="shared" si="2"/>
        <v>0.20304362568217679</v>
      </c>
    </row>
    <row r="26" spans="1:33">
      <c r="A26" s="19" t="s">
        <v>86</v>
      </c>
      <c r="B26" s="19" t="s">
        <v>142</v>
      </c>
      <c r="C26" s="19">
        <v>31.819894902746078</v>
      </c>
      <c r="D26" s="19">
        <v>32.2413412992669</v>
      </c>
      <c r="E26" s="19">
        <v>0.59981940528730526</v>
      </c>
      <c r="I26" t="s">
        <v>101</v>
      </c>
      <c r="J26" s="12" t="s">
        <v>142</v>
      </c>
      <c r="K26" s="12">
        <v>26.821779230721287</v>
      </c>
      <c r="L26" s="12">
        <v>4.213342624252539E-2</v>
      </c>
      <c r="U26">
        <v>27.7708713</v>
      </c>
      <c r="V26" t="s">
        <v>103</v>
      </c>
      <c r="W26" s="12">
        <v>27.583294877643812</v>
      </c>
      <c r="X26">
        <f t="shared" si="0"/>
        <v>0.18757642235618732</v>
      </c>
      <c r="Y26">
        <f t="shared" si="1"/>
        <v>1.2063224359012545</v>
      </c>
      <c r="AA26" s="6">
        <v>23.225258100000001</v>
      </c>
      <c r="AB26" t="s">
        <v>103</v>
      </c>
      <c r="AC26" s="6">
        <v>19.710268685457169</v>
      </c>
      <c r="AD26">
        <f t="shared" si="3"/>
        <v>3.514989414542832</v>
      </c>
      <c r="AF26" t="s">
        <v>103</v>
      </c>
      <c r="AG26" s="26">
        <f t="shared" si="2"/>
        <v>9.7704926566781911E-2</v>
      </c>
    </row>
    <row r="27" spans="1:33">
      <c r="A27" s="12" t="s">
        <v>87</v>
      </c>
      <c r="B27" s="12" t="s">
        <v>142</v>
      </c>
      <c r="C27" s="12">
        <v>26.093168900387198</v>
      </c>
      <c r="D27" s="12">
        <v>26.227717455154419</v>
      </c>
      <c r="E27" s="12">
        <v>0.35098927062109869</v>
      </c>
      <c r="I27" t="s">
        <v>102</v>
      </c>
      <c r="J27" s="12" t="s">
        <v>142</v>
      </c>
      <c r="K27" s="12">
        <v>27.583294877643812</v>
      </c>
      <c r="L27" s="12">
        <v>0.14975791811465647</v>
      </c>
      <c r="U27">
        <v>27.7708713</v>
      </c>
      <c r="V27" t="s">
        <v>104</v>
      </c>
      <c r="W27" s="12">
        <v>26.947567761946345</v>
      </c>
      <c r="X27">
        <f t="shared" si="0"/>
        <v>0.82330353805365419</v>
      </c>
      <c r="Y27">
        <f t="shared" si="1"/>
        <v>2.2780129231959494</v>
      </c>
      <c r="AA27" s="6">
        <v>23.225258100000001</v>
      </c>
      <c r="AB27" t="s">
        <v>104</v>
      </c>
      <c r="AC27" s="6">
        <v>25.196650134160922</v>
      </c>
      <c r="AD27">
        <f t="shared" si="3"/>
        <v>-1.971392034160921</v>
      </c>
      <c r="AF27" t="s">
        <v>104</v>
      </c>
      <c r="AG27" s="26">
        <f t="shared" si="2"/>
        <v>6.9496637627225102</v>
      </c>
    </row>
    <row r="28" spans="1:33">
      <c r="A28" s="12" t="s">
        <v>87</v>
      </c>
      <c r="B28" s="12" t="s">
        <v>142</v>
      </c>
      <c r="C28" s="12">
        <v>26.626074777858186</v>
      </c>
      <c r="D28" s="12">
        <v>26.227717455154419</v>
      </c>
      <c r="E28" s="12">
        <v>0.35098927062109869</v>
      </c>
      <c r="I28" t="s">
        <v>103</v>
      </c>
      <c r="J28" s="12" t="s">
        <v>142</v>
      </c>
      <c r="K28" s="12">
        <v>26.947567761946345</v>
      </c>
      <c r="L28" s="12">
        <v>7.8635091953852113E-2</v>
      </c>
      <c r="U28">
        <v>27.7708713</v>
      </c>
      <c r="V28" t="s">
        <v>105</v>
      </c>
      <c r="W28" s="12">
        <v>32.421680899999998</v>
      </c>
      <c r="X28">
        <f t="shared" si="0"/>
        <v>-4.6508095999999988</v>
      </c>
      <c r="Y28">
        <f t="shared" si="1"/>
        <v>9.5538639903614761E-3</v>
      </c>
      <c r="AA28" s="6">
        <v>23.225258100000001</v>
      </c>
      <c r="AB28" t="s">
        <v>105</v>
      </c>
      <c r="AC28" s="12">
        <v>33.803687699999998</v>
      </c>
      <c r="AD28">
        <f t="shared" si="3"/>
        <v>-10.578429599999996</v>
      </c>
      <c r="AF28" t="s">
        <v>105</v>
      </c>
      <c r="AG28" s="26">
        <f t="shared" si="2"/>
        <v>67.236459040691813</v>
      </c>
    </row>
    <row r="29" spans="1:33">
      <c r="A29" s="12" t="s">
        <v>87</v>
      </c>
      <c r="B29" s="12" t="s">
        <v>142</v>
      </c>
      <c r="C29" s="12">
        <v>25.963908687217881</v>
      </c>
      <c r="D29" s="12">
        <v>26.227717455154419</v>
      </c>
      <c r="E29" s="12">
        <v>0.35098927062109869</v>
      </c>
      <c r="I29" t="s">
        <v>104</v>
      </c>
      <c r="J29" s="12" t="s">
        <v>142</v>
      </c>
      <c r="K29" s="12">
        <v>32.421680899999998</v>
      </c>
      <c r="L29" s="12">
        <v>0.79946919000000005</v>
      </c>
      <c r="U29">
        <v>27.7708713</v>
      </c>
      <c r="V29" t="s">
        <v>106</v>
      </c>
      <c r="X29">
        <f t="shared" si="0"/>
        <v>27.7708713</v>
      </c>
      <c r="Y29">
        <f t="shared" si="1"/>
        <v>1150101482428.1003</v>
      </c>
      <c r="AA29" s="6">
        <v>23.225258100000001</v>
      </c>
      <c r="AB29" t="s">
        <v>106</v>
      </c>
      <c r="AC29" s="12">
        <v>17.950088099999999</v>
      </c>
      <c r="AD29">
        <f t="shared" si="3"/>
        <v>5.2751700000000028</v>
      </c>
      <c r="AF29" s="29" t="s">
        <v>106</v>
      </c>
      <c r="AG29" s="30">
        <f t="shared" si="2"/>
        <v>4357526.8491467703</v>
      </c>
    </row>
    <row r="30" spans="1:33">
      <c r="A30" s="19" t="s">
        <v>88</v>
      </c>
      <c r="B30" s="19" t="s">
        <v>142</v>
      </c>
      <c r="C30" s="19">
        <v>32.222271718928553</v>
      </c>
      <c r="D30" s="19">
        <v>32.717826128217233</v>
      </c>
      <c r="E30" s="19">
        <v>0.95892857200942172</v>
      </c>
      <c r="I30" t="s">
        <v>105</v>
      </c>
      <c r="J30" s="12" t="s">
        <v>142</v>
      </c>
      <c r="U30">
        <v>27.7708713</v>
      </c>
      <c r="V30" t="s">
        <v>107</v>
      </c>
      <c r="W30" s="12">
        <v>25.718453720614662</v>
      </c>
      <c r="X30">
        <f t="shared" si="0"/>
        <v>2.0524175793853381</v>
      </c>
      <c r="Y30">
        <f t="shared" si="1"/>
        <v>7.7867033426804513</v>
      </c>
      <c r="AA30" s="6">
        <v>23.225258100000001</v>
      </c>
      <c r="AB30" t="s">
        <v>107</v>
      </c>
      <c r="AC30" s="6">
        <v>17.69474099894742</v>
      </c>
      <c r="AD30">
        <f t="shared" si="3"/>
        <v>5.5305171010525811</v>
      </c>
      <c r="AF30" t="s">
        <v>107</v>
      </c>
      <c r="AG30" s="26">
        <f t="shared" si="2"/>
        <v>8.5516490802529335E-2</v>
      </c>
    </row>
    <row r="31" spans="1:33">
      <c r="A31" s="16" t="s">
        <v>88</v>
      </c>
      <c r="B31" s="16" t="s">
        <v>142</v>
      </c>
      <c r="C31" s="16">
        <v>33.823136642297499</v>
      </c>
      <c r="D31" s="16">
        <v>32.717826128217233</v>
      </c>
      <c r="E31" s="16">
        <v>0.95892857200942172</v>
      </c>
      <c r="F31">
        <f>(C30+C32)/2</f>
        <v>32.165170871177104</v>
      </c>
      <c r="G31">
        <f>STDEVA(C30,C32)</f>
        <v>8.0752793313101326E-2</v>
      </c>
      <c r="H31" s="12"/>
      <c r="I31" t="s">
        <v>106</v>
      </c>
      <c r="J31" s="12" t="s">
        <v>142</v>
      </c>
      <c r="K31" s="12">
        <v>25.718453720614662</v>
      </c>
      <c r="L31" s="12">
        <v>0.18791878930090872</v>
      </c>
      <c r="U31">
        <v>27.7708713</v>
      </c>
      <c r="V31" t="s">
        <v>108</v>
      </c>
      <c r="X31">
        <f t="shared" si="0"/>
        <v>27.7708713</v>
      </c>
      <c r="Y31">
        <f t="shared" si="1"/>
        <v>1150101482428.1003</v>
      </c>
      <c r="AA31" s="6">
        <v>23.225258100000001</v>
      </c>
      <c r="AB31" t="s">
        <v>108</v>
      </c>
      <c r="AC31" s="6">
        <v>19.505828370967937</v>
      </c>
      <c r="AD31">
        <f t="shared" si="3"/>
        <v>3.7194297290320648</v>
      </c>
      <c r="AF31" s="29" t="s">
        <v>108</v>
      </c>
      <c r="AG31" s="30">
        <f t="shared" si="2"/>
        <v>12910242.152759809</v>
      </c>
    </row>
    <row r="32" spans="1:33">
      <c r="A32" s="19" t="s">
        <v>88</v>
      </c>
      <c r="B32" s="19" t="s">
        <v>142</v>
      </c>
      <c r="C32" s="19">
        <v>32.108070023425654</v>
      </c>
      <c r="D32" s="19">
        <v>32.717826128217233</v>
      </c>
      <c r="E32" s="19">
        <v>0.95892857200942172</v>
      </c>
      <c r="I32" s="29" t="s">
        <v>107</v>
      </c>
      <c r="J32" s="13" t="s">
        <v>142</v>
      </c>
      <c r="K32" s="29"/>
      <c r="L32" s="29"/>
      <c r="U32">
        <v>27.7708713</v>
      </c>
      <c r="V32" t="s">
        <v>109</v>
      </c>
      <c r="W32" s="12">
        <v>27.113369599999999</v>
      </c>
      <c r="X32">
        <f t="shared" si="0"/>
        <v>0.65750170000000097</v>
      </c>
      <c r="Y32">
        <f t="shared" si="1"/>
        <v>1.9299646756938567</v>
      </c>
      <c r="AA32" s="6">
        <v>23.225258100000001</v>
      </c>
      <c r="AB32" t="s">
        <v>109</v>
      </c>
      <c r="AC32" s="6">
        <v>19.0100962492095</v>
      </c>
      <c r="AD32">
        <f t="shared" si="3"/>
        <v>4.2151618507905013</v>
      </c>
      <c r="AF32" t="s">
        <v>109</v>
      </c>
      <c r="AG32" s="26">
        <f t="shared" si="2"/>
        <v>8.2610911183494895E-2</v>
      </c>
    </row>
    <row r="33" spans="1:33">
      <c r="A33" s="12" t="s">
        <v>89</v>
      </c>
      <c r="B33" s="12" t="s">
        <v>142</v>
      </c>
      <c r="C33" s="12">
        <v>25.428257108976965</v>
      </c>
      <c r="D33" s="12">
        <v>25.375389147116653</v>
      </c>
      <c r="E33" s="12">
        <v>7.8985571137910396E-2</v>
      </c>
      <c r="I33" t="s">
        <v>108</v>
      </c>
      <c r="J33" s="12" t="s">
        <v>142</v>
      </c>
      <c r="K33" s="12">
        <v>27.113369599999999</v>
      </c>
      <c r="L33" s="12">
        <v>8.784728E-2</v>
      </c>
      <c r="U33">
        <v>27.7708713</v>
      </c>
      <c r="V33" t="s">
        <v>110</v>
      </c>
      <c r="W33" s="12">
        <v>26.443857295593705</v>
      </c>
      <c r="X33">
        <f t="shared" si="0"/>
        <v>1.3270140044062941</v>
      </c>
      <c r="Y33">
        <f t="shared" si="1"/>
        <v>3.7697700481210883</v>
      </c>
      <c r="AA33" s="6">
        <v>23.225258100000001</v>
      </c>
      <c r="AB33" t="s">
        <v>110</v>
      </c>
      <c r="AC33" s="6">
        <v>26.634702793282599</v>
      </c>
      <c r="AD33">
        <f t="shared" si="3"/>
        <v>-3.4094446932825981</v>
      </c>
      <c r="AF33" t="s">
        <v>110</v>
      </c>
      <c r="AG33" s="26">
        <f t="shared" si="2"/>
        <v>26.755252324629655</v>
      </c>
    </row>
    <row r="34" spans="1:33">
      <c r="A34" s="12" t="s">
        <v>89</v>
      </c>
      <c r="B34" s="12" t="s">
        <v>142</v>
      </c>
      <c r="C34" s="12">
        <v>25.284593264375779</v>
      </c>
      <c r="D34" s="12">
        <v>25.375389147116653</v>
      </c>
      <c r="E34" s="12">
        <v>7.8985571137910396E-2</v>
      </c>
      <c r="I34" t="s">
        <v>109</v>
      </c>
      <c r="J34" s="12" t="s">
        <v>142</v>
      </c>
      <c r="K34" s="12">
        <v>26.443857295593705</v>
      </c>
      <c r="L34" s="12">
        <v>4.1941673968307482E-2</v>
      </c>
      <c r="U34">
        <v>27.7708713</v>
      </c>
      <c r="V34" t="s">
        <v>111</v>
      </c>
      <c r="W34" s="12">
        <v>31.403059204150626</v>
      </c>
      <c r="X34">
        <f t="shared" si="0"/>
        <v>-3.6321879041506264</v>
      </c>
      <c r="Y34">
        <f t="shared" si="1"/>
        <v>2.6458232958194553E-2</v>
      </c>
      <c r="AA34" s="6">
        <v>23.225258100000001</v>
      </c>
      <c r="AB34" t="s">
        <v>111</v>
      </c>
      <c r="AC34" s="6">
        <v>18.861483813752347</v>
      </c>
      <c r="AD34">
        <f t="shared" si="3"/>
        <v>4.3637742862476543</v>
      </c>
      <c r="AF34" t="s">
        <v>111</v>
      </c>
      <c r="AG34" s="26">
        <f t="shared" si="2"/>
        <v>3.9753660573510624E-3</v>
      </c>
    </row>
    <row r="35" spans="1:33">
      <c r="A35" s="12" t="s">
        <v>89</v>
      </c>
      <c r="B35" s="12" t="s">
        <v>142</v>
      </c>
      <c r="C35" s="12">
        <v>25.413317067997212</v>
      </c>
      <c r="D35" s="12">
        <v>25.375389147116653</v>
      </c>
      <c r="E35" s="12">
        <v>7.8985571137910396E-2</v>
      </c>
      <c r="I35" t="s">
        <v>110</v>
      </c>
      <c r="J35" s="12" t="s">
        <v>142</v>
      </c>
      <c r="K35" s="12">
        <v>31.403059204150626</v>
      </c>
      <c r="L35" s="12">
        <v>0.57970474690363638</v>
      </c>
      <c r="U35">
        <v>27.7708713</v>
      </c>
      <c r="V35" t="s">
        <v>112</v>
      </c>
      <c r="W35" s="12">
        <v>26.440077905400955</v>
      </c>
      <c r="X35">
        <f t="shared" si="0"/>
        <v>1.3307933945990449</v>
      </c>
      <c r="Y35">
        <f t="shared" si="1"/>
        <v>3.784044437322132</v>
      </c>
      <c r="AA35" s="6">
        <v>23.225258100000001</v>
      </c>
      <c r="AB35" t="s">
        <v>112</v>
      </c>
      <c r="AC35" s="6">
        <v>19.316131925522981</v>
      </c>
      <c r="AD35">
        <f t="shared" si="3"/>
        <v>3.90912617447702</v>
      </c>
      <c r="AF35" t="s">
        <v>112</v>
      </c>
      <c r="AG35" s="26">
        <f t="shared" si="2"/>
        <v>0.16201992677145682</v>
      </c>
    </row>
    <row r="36" spans="1:33">
      <c r="A36" s="12" t="s">
        <v>90</v>
      </c>
      <c r="B36" s="12" t="s">
        <v>142</v>
      </c>
      <c r="C36" s="12">
        <v>26.773483315420009</v>
      </c>
      <c r="D36" s="12">
        <v>26.779013185703047</v>
      </c>
      <c r="E36" s="12">
        <v>8.3546086971338692E-3</v>
      </c>
      <c r="I36" t="s">
        <v>111</v>
      </c>
      <c r="J36" s="12" t="s">
        <v>142</v>
      </c>
      <c r="K36" s="12">
        <v>26.440077905400955</v>
      </c>
      <c r="L36" s="12">
        <v>4.5559123942836705E-2</v>
      </c>
      <c r="U36">
        <v>27.7708713</v>
      </c>
      <c r="V36" t="s">
        <v>113</v>
      </c>
      <c r="W36" s="12">
        <v>27.067703580075971</v>
      </c>
      <c r="X36">
        <f t="shared" si="0"/>
        <v>0.70316771992402849</v>
      </c>
      <c r="Y36">
        <f t="shared" si="1"/>
        <v>2.0201418261706898</v>
      </c>
      <c r="AA36" s="6">
        <v>23.225258100000001</v>
      </c>
      <c r="AB36" t="s">
        <v>113</v>
      </c>
      <c r="AC36" s="12">
        <v>32.247589300000001</v>
      </c>
      <c r="AD36">
        <f t="shared" si="3"/>
        <v>-9.0223312</v>
      </c>
      <c r="AF36" t="s">
        <v>113</v>
      </c>
      <c r="AG36" s="26">
        <f t="shared" si="2"/>
        <v>879.30720953242735</v>
      </c>
    </row>
    <row r="37" spans="1:33">
      <c r="A37" s="12" t="s">
        <v>90</v>
      </c>
      <c r="B37" s="12" t="s">
        <v>142</v>
      </c>
      <c r="C37" s="12">
        <v>26.788623914239807</v>
      </c>
      <c r="D37" s="12">
        <v>26.779013185703047</v>
      </c>
      <c r="E37" s="12">
        <v>8.3546086971338692E-3</v>
      </c>
      <c r="I37" t="s">
        <v>112</v>
      </c>
      <c r="J37" s="12" t="s">
        <v>142</v>
      </c>
      <c r="K37" s="12">
        <v>27.067703580075971</v>
      </c>
      <c r="L37" s="12">
        <v>4.3629995464347891E-2</v>
      </c>
      <c r="U37">
        <v>27.7708713</v>
      </c>
      <c r="V37" t="s">
        <v>114</v>
      </c>
      <c r="X37">
        <f t="shared" si="0"/>
        <v>27.7708713</v>
      </c>
      <c r="Y37">
        <f t="shared" si="1"/>
        <v>1150101482428.1003</v>
      </c>
      <c r="AA37" s="6">
        <v>23.225258100000001</v>
      </c>
      <c r="AB37" t="s">
        <v>114</v>
      </c>
      <c r="AC37" s="6">
        <v>23.453025197607676</v>
      </c>
      <c r="AD37">
        <f t="shared" si="3"/>
        <v>-0.22776709760767488</v>
      </c>
      <c r="AF37" s="29" t="s">
        <v>114</v>
      </c>
      <c r="AG37" s="30">
        <f t="shared" si="2"/>
        <v>203099523.24633548</v>
      </c>
    </row>
    <row r="38" spans="1:33">
      <c r="A38" s="12" t="s">
        <v>90</v>
      </c>
      <c r="B38" s="12" t="s">
        <v>142</v>
      </c>
      <c r="C38" s="12">
        <v>26.774932327449321</v>
      </c>
      <c r="D38" s="12">
        <v>26.779013185703047</v>
      </c>
      <c r="E38" s="12">
        <v>8.3546086971338692E-3</v>
      </c>
      <c r="I38" s="29" t="s">
        <v>113</v>
      </c>
      <c r="J38" s="13" t="s">
        <v>142</v>
      </c>
      <c r="K38" s="29"/>
      <c r="L38" s="29"/>
      <c r="U38">
        <v>27.7708713</v>
      </c>
      <c r="V38" t="s">
        <v>115</v>
      </c>
      <c r="W38" s="12">
        <v>25.110064140938572</v>
      </c>
      <c r="X38">
        <f t="shared" si="0"/>
        <v>2.6608071590614273</v>
      </c>
      <c r="Y38">
        <f t="shared" si="1"/>
        <v>14.307833136278839</v>
      </c>
      <c r="AA38" s="6">
        <v>23.225258100000001</v>
      </c>
      <c r="AB38" t="s">
        <v>115</v>
      </c>
      <c r="AC38">
        <v>34.780862900000002</v>
      </c>
      <c r="AD38">
        <f t="shared" si="3"/>
        <v>-11.555604800000001</v>
      </c>
      <c r="AF38" t="s">
        <v>115</v>
      </c>
      <c r="AG38" s="26">
        <f t="shared" si="2"/>
        <v>19632.819715672431</v>
      </c>
    </row>
    <row r="39" spans="1:33">
      <c r="A39" s="12" t="s">
        <v>91</v>
      </c>
      <c r="B39" s="12" t="s">
        <v>142</v>
      </c>
      <c r="C39" s="12">
        <v>26.442207574184224</v>
      </c>
      <c r="D39" s="12">
        <v>26.291401139334351</v>
      </c>
      <c r="E39" s="12">
        <v>0.18701734978072473</v>
      </c>
      <c r="I39" t="s">
        <v>114</v>
      </c>
      <c r="J39" s="12" t="s">
        <v>142</v>
      </c>
      <c r="K39" s="12">
        <v>25.110064140938572</v>
      </c>
      <c r="L39" s="12">
        <v>2.28843625674022E-2</v>
      </c>
      <c r="U39">
        <v>27.7708713</v>
      </c>
      <c r="V39" t="s">
        <v>116</v>
      </c>
      <c r="W39" s="12">
        <v>30.853152558136895</v>
      </c>
      <c r="X39">
        <f t="shared" si="0"/>
        <v>-3.082281258136895</v>
      </c>
      <c r="Y39">
        <f t="shared" si="1"/>
        <v>4.5854531219134888E-2</v>
      </c>
      <c r="AA39" s="6">
        <v>23.225258100000001</v>
      </c>
      <c r="AB39" t="s">
        <v>116</v>
      </c>
      <c r="AC39">
        <v>32.045974299999997</v>
      </c>
      <c r="AD39">
        <f t="shared" si="3"/>
        <v>-8.8207161999999961</v>
      </c>
      <c r="AF39" t="s">
        <v>116</v>
      </c>
      <c r="AG39" s="26">
        <f t="shared" si="2"/>
        <v>57.544102328160683</v>
      </c>
    </row>
    <row r="40" spans="1:33">
      <c r="A40" s="12" t="s">
        <v>91</v>
      </c>
      <c r="B40" s="12" t="s">
        <v>142</v>
      </c>
      <c r="C40" s="12">
        <v>26.34985812333197</v>
      </c>
      <c r="D40" s="12">
        <v>26.291401139334351</v>
      </c>
      <c r="E40" s="12">
        <v>0.18701734978072473</v>
      </c>
      <c r="I40" t="s">
        <v>115</v>
      </c>
      <c r="J40" s="12" t="s">
        <v>142</v>
      </c>
      <c r="K40" s="12">
        <v>30.853152558136895</v>
      </c>
      <c r="L40" s="12">
        <v>7.1523698415013812E-2</v>
      </c>
      <c r="U40">
        <v>27.7708713</v>
      </c>
      <c r="V40" t="s">
        <v>117</v>
      </c>
      <c r="X40">
        <f t="shared" si="0"/>
        <v>27.7708713</v>
      </c>
      <c r="Y40">
        <f t="shared" si="1"/>
        <v>1150101482428.1003</v>
      </c>
      <c r="AA40" s="6">
        <v>23.225258100000001</v>
      </c>
      <c r="AB40" t="s">
        <v>117</v>
      </c>
      <c r="AC40" s="6">
        <v>19.265337846318754</v>
      </c>
      <c r="AD40">
        <f t="shared" si="3"/>
        <v>3.959920253681247</v>
      </c>
      <c r="AF40" s="29" t="s">
        <v>117</v>
      </c>
      <c r="AG40" s="30">
        <f t="shared" si="2"/>
        <v>10914871.051885324</v>
      </c>
    </row>
    <row r="41" spans="1:33">
      <c r="A41" s="12" t="s">
        <v>91</v>
      </c>
      <c r="B41" s="12" t="s">
        <v>142</v>
      </c>
      <c r="C41" s="12">
        <v>26.082137720486855</v>
      </c>
      <c r="D41" s="12">
        <v>26.291401139334351</v>
      </c>
      <c r="E41" s="12">
        <v>0.18701734978072473</v>
      </c>
      <c r="I41" s="29" t="s">
        <v>116</v>
      </c>
      <c r="J41" s="13" t="s">
        <v>142</v>
      </c>
      <c r="K41" s="29"/>
      <c r="L41" s="29"/>
      <c r="U41">
        <v>27.7708713</v>
      </c>
      <c r="V41" t="s">
        <v>118</v>
      </c>
      <c r="W41" s="12">
        <v>27.558406304950854</v>
      </c>
      <c r="X41">
        <f t="shared" si="0"/>
        <v>0.21246499504914595</v>
      </c>
      <c r="Y41">
        <f t="shared" si="1"/>
        <v>1.2367228213859855</v>
      </c>
      <c r="AA41" s="6">
        <v>23.225258100000001</v>
      </c>
      <c r="AB41" t="s">
        <v>118</v>
      </c>
      <c r="AC41" s="6">
        <v>19.566315473679794</v>
      </c>
      <c r="AD41">
        <f t="shared" si="3"/>
        <v>3.6589426263202078</v>
      </c>
      <c r="AF41" t="s">
        <v>118</v>
      </c>
      <c r="AG41" s="26">
        <f t="shared" si="2"/>
        <v>8.987812205736409E-2</v>
      </c>
    </row>
    <row r="42" spans="1:33">
      <c r="A42" s="16" t="s">
        <v>92</v>
      </c>
      <c r="B42" s="16" t="s">
        <v>142</v>
      </c>
      <c r="C42" s="16">
        <v>34.699625744512275</v>
      </c>
      <c r="D42" s="16">
        <v>32.820585286039396</v>
      </c>
      <c r="E42" s="16">
        <v>1.6277705112913261</v>
      </c>
      <c r="I42" t="s">
        <v>117</v>
      </c>
      <c r="J42" s="12" t="s">
        <v>142</v>
      </c>
      <c r="K42" s="12">
        <v>27.558406304950854</v>
      </c>
      <c r="L42" s="12">
        <v>6.8316973487719965E-2</v>
      </c>
      <c r="U42">
        <v>27.7708713</v>
      </c>
      <c r="V42" t="s">
        <v>119</v>
      </c>
      <c r="W42" s="12">
        <v>27.61914548805807</v>
      </c>
      <c r="X42">
        <f t="shared" si="0"/>
        <v>0.15172581194192958</v>
      </c>
      <c r="Y42">
        <f t="shared" si="1"/>
        <v>1.1638410813538569</v>
      </c>
      <c r="AA42" s="6">
        <v>23.225258100000001</v>
      </c>
      <c r="AB42" t="s">
        <v>119</v>
      </c>
      <c r="AC42" s="6">
        <v>19.078321555895158</v>
      </c>
      <c r="AD42">
        <f t="shared" si="3"/>
        <v>4.1469365441048431</v>
      </c>
      <c r="AF42" t="s">
        <v>119</v>
      </c>
      <c r="AG42" s="26">
        <f t="shared" si="2"/>
        <v>6.1330563691383205E-2</v>
      </c>
    </row>
    <row r="43" spans="1:33">
      <c r="A43" s="19" t="s">
        <v>92</v>
      </c>
      <c r="B43" s="19" t="s">
        <v>142</v>
      </c>
      <c r="C43" s="19">
        <v>31.841796061451149</v>
      </c>
      <c r="D43" s="19">
        <v>32.820585286039396</v>
      </c>
      <c r="E43" s="19">
        <v>1.6277705112913261</v>
      </c>
      <c r="F43">
        <f>(C43+C44)/2</f>
        <v>31.881065056802957</v>
      </c>
      <c r="G43">
        <f>STDEVA(C43,C44)</f>
        <v>5.5534745807292826E-2</v>
      </c>
      <c r="H43" s="12"/>
      <c r="I43" t="s">
        <v>118</v>
      </c>
      <c r="J43" s="12" t="s">
        <v>142</v>
      </c>
      <c r="K43" s="12">
        <v>27.61914548805807</v>
      </c>
      <c r="L43" s="12">
        <v>8.2445137485594303E-2</v>
      </c>
      <c r="U43">
        <v>27.7708713</v>
      </c>
      <c r="V43" t="s">
        <v>120</v>
      </c>
      <c r="W43" s="12">
        <v>26.871070145883312</v>
      </c>
      <c r="X43">
        <f t="shared" si="0"/>
        <v>0.89980115411668748</v>
      </c>
      <c r="Y43">
        <f t="shared" si="1"/>
        <v>2.4591140778264529</v>
      </c>
      <c r="AA43" s="6">
        <v>23.225258100000001</v>
      </c>
      <c r="AB43" t="s">
        <v>120</v>
      </c>
      <c r="AC43" s="6">
        <v>17.820566701564214</v>
      </c>
      <c r="AD43">
        <f t="shared" si="3"/>
        <v>5.4046913984357872</v>
      </c>
      <c r="AF43" t="s">
        <v>120</v>
      </c>
      <c r="AG43" s="26">
        <f t="shared" si="2"/>
        <v>4.2487243625837473E-2</v>
      </c>
    </row>
    <row r="44" spans="1:33">
      <c r="A44" s="19" t="s">
        <v>92</v>
      </c>
      <c r="B44" s="19" t="s">
        <v>142</v>
      </c>
      <c r="C44" s="19">
        <v>31.920334052154764</v>
      </c>
      <c r="D44" s="19">
        <v>32.820585286039396</v>
      </c>
      <c r="E44" s="19">
        <v>1.6277705112913261</v>
      </c>
      <c r="I44" t="s">
        <v>119</v>
      </c>
      <c r="J44" s="12" t="s">
        <v>142</v>
      </c>
      <c r="K44" s="12">
        <v>26.871070145883312</v>
      </c>
      <c r="L44" s="12">
        <v>5.982036103721234E-2</v>
      </c>
      <c r="U44">
        <v>27.7708713</v>
      </c>
      <c r="V44" t="s">
        <v>121</v>
      </c>
      <c r="W44" s="12">
        <v>25.192446543656615</v>
      </c>
      <c r="X44">
        <f t="shared" si="0"/>
        <v>2.5784247563433844</v>
      </c>
      <c r="Y44">
        <f t="shared" si="1"/>
        <v>13.176365816533044</v>
      </c>
      <c r="AA44" s="6">
        <v>23.225258100000001</v>
      </c>
      <c r="AB44" t="s">
        <v>121</v>
      </c>
      <c r="AC44" s="6">
        <v>19.664663234790421</v>
      </c>
      <c r="AD44">
        <f t="shared" si="3"/>
        <v>3.5605948652095805</v>
      </c>
      <c r="AF44" t="s">
        <v>121</v>
      </c>
      <c r="AG44" s="26">
        <f t="shared" si="2"/>
        <v>0.48458564604094317</v>
      </c>
    </row>
    <row r="45" spans="1:33">
      <c r="A45" s="12" t="s">
        <v>93</v>
      </c>
      <c r="B45" s="12" t="s">
        <v>142</v>
      </c>
      <c r="C45" s="12">
        <v>26.948305404376818</v>
      </c>
      <c r="D45" s="12">
        <v>27.060273016561752</v>
      </c>
      <c r="E45" s="12">
        <v>0.14027996365557802</v>
      </c>
      <c r="I45" t="s">
        <v>120</v>
      </c>
      <c r="J45" s="12" t="s">
        <v>142</v>
      </c>
      <c r="K45" s="12">
        <v>25.192446543656615</v>
      </c>
      <c r="L45" s="12">
        <v>0.189738700196807</v>
      </c>
      <c r="U45">
        <v>27.7708713</v>
      </c>
      <c r="V45" t="s">
        <v>122</v>
      </c>
      <c r="W45" s="12">
        <v>27.675993119708647</v>
      </c>
      <c r="X45">
        <f t="shared" si="0"/>
        <v>9.4878180291352976E-2</v>
      </c>
      <c r="Y45">
        <f t="shared" si="1"/>
        <v>1.0995249031639203</v>
      </c>
      <c r="AA45" s="6">
        <v>23.225258100000001</v>
      </c>
      <c r="AB45" t="s">
        <v>122</v>
      </c>
      <c r="AC45" s="6">
        <v>18.296640858849617</v>
      </c>
      <c r="AD45">
        <f t="shared" si="3"/>
        <v>4.9286172411503841</v>
      </c>
      <c r="AF45" t="s">
        <v>122</v>
      </c>
      <c r="AG45" s="26">
        <f t="shared" si="2"/>
        <v>3.4182965552575585E-2</v>
      </c>
    </row>
    <row r="46" spans="1:33">
      <c r="A46" s="12" t="s">
        <v>93</v>
      </c>
      <c r="B46" s="12" t="s">
        <v>142</v>
      </c>
      <c r="C46" s="12">
        <v>27.217626978862583</v>
      </c>
      <c r="D46" s="12">
        <v>27.060273016561752</v>
      </c>
      <c r="E46" s="12">
        <v>0.14027996365557802</v>
      </c>
      <c r="I46" t="s">
        <v>121</v>
      </c>
      <c r="J46" s="12" t="s">
        <v>142</v>
      </c>
      <c r="K46" s="12">
        <v>27.675993119708647</v>
      </c>
      <c r="L46" s="12">
        <v>0.11966647970280582</v>
      </c>
      <c r="U46">
        <v>27.7708713</v>
      </c>
      <c r="V46" t="s">
        <v>123</v>
      </c>
      <c r="W46" s="12">
        <v>25.696870116359538</v>
      </c>
      <c r="X46">
        <f t="shared" si="0"/>
        <v>2.0740011836404619</v>
      </c>
      <c r="Y46">
        <f t="shared" si="1"/>
        <v>7.9565953112644179</v>
      </c>
      <c r="AA46" s="6">
        <v>23.225258100000001</v>
      </c>
      <c r="AB46" t="s">
        <v>123</v>
      </c>
      <c r="AC46" s="6">
        <v>18.705970619164866</v>
      </c>
      <c r="AD46">
        <f t="shared" si="3"/>
        <v>4.5192874808351355</v>
      </c>
      <c r="AF46" t="s">
        <v>123</v>
      </c>
      <c r="AG46" s="26">
        <f t="shared" si="2"/>
        <v>0.17581414346822163</v>
      </c>
    </row>
    <row r="47" spans="1:33">
      <c r="A47" s="12" t="s">
        <v>93</v>
      </c>
      <c r="B47" s="12" t="s">
        <v>142</v>
      </c>
      <c r="C47" s="12">
        <v>27.014886666445854</v>
      </c>
      <c r="D47" s="12">
        <v>27.060273016561752</v>
      </c>
      <c r="E47" s="12">
        <v>0.14027996365557802</v>
      </c>
      <c r="I47" t="s">
        <v>122</v>
      </c>
      <c r="J47" s="12" t="s">
        <v>142</v>
      </c>
      <c r="K47" s="12">
        <v>25.696870116359538</v>
      </c>
      <c r="L47" s="12">
        <v>6.4351144019724277E-2</v>
      </c>
      <c r="U47">
        <v>27.7708713</v>
      </c>
      <c r="V47" t="s">
        <v>124</v>
      </c>
      <c r="W47" s="12">
        <v>26.225149374776151</v>
      </c>
      <c r="X47">
        <f t="shared" si="0"/>
        <v>1.5457219252238481</v>
      </c>
      <c r="Y47">
        <f t="shared" si="1"/>
        <v>4.691357213911477</v>
      </c>
      <c r="AA47" s="6">
        <v>23.225258100000001</v>
      </c>
      <c r="AB47" t="s">
        <v>124</v>
      </c>
      <c r="AC47" s="12">
        <v>32.224292400000003</v>
      </c>
      <c r="AD47">
        <f t="shared" si="3"/>
        <v>-8.9990343000000017</v>
      </c>
      <c r="AF47" t="s">
        <v>124</v>
      </c>
      <c r="AG47" s="26">
        <f t="shared" si="2"/>
        <v>1538.2736803583148</v>
      </c>
    </row>
    <row r="48" spans="1:33">
      <c r="A48" s="12" t="s">
        <v>94</v>
      </c>
      <c r="B48" s="12" t="s">
        <v>142</v>
      </c>
      <c r="C48" s="12">
        <v>27.190345519318846</v>
      </c>
      <c r="D48" s="12">
        <v>27.10889287189433</v>
      </c>
      <c r="E48" s="12">
        <v>7.468152536342515E-2</v>
      </c>
      <c r="I48" t="s">
        <v>123</v>
      </c>
      <c r="J48" s="12" t="s">
        <v>142</v>
      </c>
      <c r="K48" s="12">
        <v>26.225149374776151</v>
      </c>
      <c r="L48" s="12">
        <v>2.7070724525152631E-2</v>
      </c>
    </row>
    <row r="49" spans="1:12">
      <c r="A49" s="12" t="s">
        <v>94</v>
      </c>
      <c r="B49" s="12" t="s">
        <v>142</v>
      </c>
      <c r="C49" s="12">
        <v>27.092690615969346</v>
      </c>
      <c r="D49" s="12">
        <v>27.10889287189433</v>
      </c>
      <c r="E49" s="12">
        <v>7.468152536342515E-2</v>
      </c>
      <c r="I49" s="29" t="s">
        <v>124</v>
      </c>
      <c r="J49" s="13" t="s">
        <v>142</v>
      </c>
      <c r="K49" s="29"/>
      <c r="L49" s="29"/>
    </row>
    <row r="50" spans="1:12">
      <c r="A50" s="12" t="s">
        <v>94</v>
      </c>
      <c r="B50" s="12" t="s">
        <v>142</v>
      </c>
      <c r="C50" s="12">
        <v>27.043642480394809</v>
      </c>
      <c r="D50" s="12">
        <v>27.10889287189433</v>
      </c>
      <c r="E50" s="12">
        <v>7.468152536342515E-2</v>
      </c>
    </row>
    <row r="51" spans="1:12">
      <c r="A51" s="12" t="s">
        <v>95</v>
      </c>
      <c r="B51" s="12" t="s">
        <v>142</v>
      </c>
      <c r="C51" s="12">
        <v>25.889072431316748</v>
      </c>
      <c r="D51" s="12">
        <v>25.953003161643249</v>
      </c>
      <c r="E51" s="12">
        <v>0.25478358006879342</v>
      </c>
    </row>
    <row r="52" spans="1:12">
      <c r="A52" s="12" t="s">
        <v>95</v>
      </c>
      <c r="B52" s="12" t="s">
        <v>142</v>
      </c>
      <c r="C52" s="12">
        <v>26.233663759898533</v>
      </c>
      <c r="D52" s="12">
        <v>25.953003161643249</v>
      </c>
      <c r="E52" s="12">
        <v>0.25478358006879342</v>
      </c>
    </row>
    <row r="53" spans="1:12">
      <c r="A53" s="12" t="s">
        <v>95</v>
      </c>
      <c r="B53" s="12" t="s">
        <v>142</v>
      </c>
      <c r="C53" s="12">
        <v>25.736273293714454</v>
      </c>
      <c r="D53" s="12">
        <v>25.953003161643249</v>
      </c>
      <c r="E53" s="12">
        <v>0.25478358006879342</v>
      </c>
    </row>
    <row r="54" spans="1:12">
      <c r="A54" s="12" t="s">
        <v>96</v>
      </c>
      <c r="B54" s="12" t="s">
        <v>142</v>
      </c>
      <c r="C54" s="12">
        <v>25.164183994337492</v>
      </c>
      <c r="D54" s="12">
        <v>25.28293200037972</v>
      </c>
      <c r="E54" s="12">
        <v>0.11347096026781635</v>
      </c>
    </row>
    <row r="55" spans="1:12">
      <c r="A55" s="12" t="s">
        <v>96</v>
      </c>
      <c r="B55" s="12" t="s">
        <v>142</v>
      </c>
      <c r="C55" s="12">
        <v>25.29434933420886</v>
      </c>
      <c r="D55" s="12">
        <v>25.28293200037972</v>
      </c>
      <c r="E55" s="12">
        <v>0.11347096026781635</v>
      </c>
    </row>
    <row r="56" spans="1:12">
      <c r="A56" s="12" t="s">
        <v>96</v>
      </c>
      <c r="B56" s="12" t="s">
        <v>142</v>
      </c>
      <c r="C56" s="12">
        <v>25.390262672592812</v>
      </c>
      <c r="D56" s="12">
        <v>25.28293200037972</v>
      </c>
      <c r="E56" s="12">
        <v>0.11347096026781635</v>
      </c>
    </row>
    <row r="57" spans="1:12">
      <c r="A57" s="12" t="s">
        <v>97</v>
      </c>
      <c r="B57" s="12" t="s">
        <v>142</v>
      </c>
      <c r="C57" s="12">
        <v>36.100583749986782</v>
      </c>
      <c r="D57" s="12">
        <v>35.70079891020044</v>
      </c>
      <c r="E57" s="12">
        <v>0.39000652069953606</v>
      </c>
    </row>
    <row r="58" spans="1:12">
      <c r="A58" s="12" t="s">
        <v>97</v>
      </c>
      <c r="B58" s="12" t="s">
        <v>142</v>
      </c>
      <c r="C58" s="12">
        <v>35.680445198100145</v>
      </c>
      <c r="D58" s="12">
        <v>35.70079891020044</v>
      </c>
      <c r="E58" s="12">
        <v>0.39000652069953606</v>
      </c>
    </row>
    <row r="59" spans="1:12">
      <c r="A59" s="12" t="s">
        <v>97</v>
      </c>
      <c r="B59" s="12" t="s">
        <v>142</v>
      </c>
      <c r="C59" s="12">
        <v>35.3213677825144</v>
      </c>
      <c r="D59" s="12">
        <v>35.70079891020044</v>
      </c>
      <c r="E59" s="12">
        <v>0.39000652069953606</v>
      </c>
    </row>
    <row r="60" spans="1:12">
      <c r="A60" s="12" t="s">
        <v>98</v>
      </c>
      <c r="B60" s="12" t="s">
        <v>142</v>
      </c>
      <c r="C60" s="12">
        <v>26.040122086687461</v>
      </c>
      <c r="D60" s="12">
        <v>25.985065945414522</v>
      </c>
      <c r="E60" s="12">
        <v>6.2817911756141875E-2</v>
      </c>
    </row>
    <row r="61" spans="1:12">
      <c r="A61" s="12" t="s">
        <v>98</v>
      </c>
      <c r="B61" s="12" t="s">
        <v>142</v>
      </c>
      <c r="C61" s="12">
        <v>25.916639145965348</v>
      </c>
      <c r="D61" s="12">
        <v>25.985065945414522</v>
      </c>
      <c r="E61" s="12">
        <v>6.2817911756141875E-2</v>
      </c>
    </row>
    <row r="62" spans="1:12">
      <c r="A62" s="12" t="s">
        <v>98</v>
      </c>
      <c r="B62" s="12" t="s">
        <v>142</v>
      </c>
      <c r="C62" s="12">
        <v>25.998436603590761</v>
      </c>
      <c r="D62" s="12">
        <v>25.985065945414522</v>
      </c>
      <c r="E62" s="12">
        <v>6.2817911756141875E-2</v>
      </c>
    </row>
    <row r="63" spans="1:12">
      <c r="A63" s="13" t="s">
        <v>99</v>
      </c>
      <c r="B63" s="13" t="s">
        <v>142</v>
      </c>
      <c r="C63" s="13" t="s">
        <v>136</v>
      </c>
      <c r="D63" s="13" t="s">
        <v>139</v>
      </c>
      <c r="E63" s="13" t="s">
        <v>139</v>
      </c>
    </row>
    <row r="64" spans="1:12">
      <c r="A64" s="13" t="s">
        <v>99</v>
      </c>
      <c r="B64" s="13" t="s">
        <v>142</v>
      </c>
      <c r="C64" s="13" t="s">
        <v>136</v>
      </c>
      <c r="D64" s="13" t="s">
        <v>139</v>
      </c>
      <c r="E64" s="13" t="s">
        <v>139</v>
      </c>
    </row>
    <row r="65" spans="1:9">
      <c r="A65" s="13" t="s">
        <v>99</v>
      </c>
      <c r="B65" s="13" t="s">
        <v>142</v>
      </c>
      <c r="C65" s="13" t="s">
        <v>136</v>
      </c>
      <c r="D65" s="13" t="s">
        <v>139</v>
      </c>
      <c r="E65" s="13" t="s">
        <v>139</v>
      </c>
    </row>
    <row r="66" spans="1:9">
      <c r="A66" s="12" t="s">
        <v>100</v>
      </c>
      <c r="B66" s="12" t="s">
        <v>142</v>
      </c>
      <c r="C66" s="12">
        <v>33.347679491291956</v>
      </c>
      <c r="D66" s="12">
        <v>32.819730541093499</v>
      </c>
      <c r="E66" s="12">
        <v>0.45908837924123114</v>
      </c>
    </row>
    <row r="67" spans="1:9">
      <c r="A67" s="12" t="s">
        <v>100</v>
      </c>
      <c r="B67" s="12" t="s">
        <v>142</v>
      </c>
      <c r="C67" s="12">
        <v>32.597163425756762</v>
      </c>
      <c r="D67" s="12">
        <v>32.819730541093499</v>
      </c>
      <c r="E67" s="12">
        <v>0.45908837924123114</v>
      </c>
    </row>
    <row r="68" spans="1:9">
      <c r="A68" s="12" t="s">
        <v>100</v>
      </c>
      <c r="B68" s="12" t="s">
        <v>142</v>
      </c>
      <c r="C68" s="12">
        <v>32.514348706231786</v>
      </c>
      <c r="D68" s="12">
        <v>32.819730541093499</v>
      </c>
      <c r="E68" s="12">
        <v>0.45908837924123114</v>
      </c>
    </row>
    <row r="69" spans="1:9">
      <c r="A69" s="12" t="s">
        <v>101</v>
      </c>
      <c r="B69" s="12" t="s">
        <v>142</v>
      </c>
      <c r="C69" s="12">
        <v>26.859859707165363</v>
      </c>
      <c r="D69" s="12">
        <v>26.821779230721287</v>
      </c>
      <c r="E69" s="12">
        <v>4.213342624252539E-2</v>
      </c>
    </row>
    <row r="70" spans="1:9">
      <c r="A70" s="12" t="s">
        <v>101</v>
      </c>
      <c r="B70" s="12" t="s">
        <v>142</v>
      </c>
      <c r="C70" s="12">
        <v>26.82896176108504</v>
      </c>
      <c r="D70" s="12">
        <v>26.821779230721287</v>
      </c>
      <c r="E70" s="12">
        <v>4.213342624252539E-2</v>
      </c>
    </row>
    <row r="71" spans="1:9">
      <c r="A71" s="12" t="s">
        <v>101</v>
      </c>
      <c r="B71" s="12" t="s">
        <v>142</v>
      </c>
      <c r="C71" s="12">
        <v>26.776516223913454</v>
      </c>
      <c r="D71" s="12">
        <v>26.821779230721287</v>
      </c>
      <c r="E71" s="12">
        <v>4.213342624252539E-2</v>
      </c>
    </row>
    <row r="72" spans="1:9">
      <c r="A72" s="12" t="s">
        <v>102</v>
      </c>
      <c r="B72" s="12" t="s">
        <v>142</v>
      </c>
      <c r="C72" s="12">
        <v>27.671691175002934</v>
      </c>
      <c r="D72" s="12">
        <v>27.583294877643812</v>
      </c>
      <c r="E72" s="12">
        <v>0.14975791811465647</v>
      </c>
    </row>
    <row r="73" spans="1:9">
      <c r="A73" s="12" t="s">
        <v>102</v>
      </c>
      <c r="B73" s="12" t="s">
        <v>142</v>
      </c>
      <c r="C73" s="12">
        <v>27.667809607098775</v>
      </c>
      <c r="D73" s="12">
        <v>27.583294877643812</v>
      </c>
      <c r="E73" s="12">
        <v>0.14975791811465647</v>
      </c>
    </row>
    <row r="74" spans="1:9">
      <c r="A74" s="12" t="s">
        <v>102</v>
      </c>
      <c r="B74" s="12" t="s">
        <v>142</v>
      </c>
      <c r="C74" s="12">
        <v>27.410383850829739</v>
      </c>
      <c r="D74" s="12">
        <v>27.583294877643812</v>
      </c>
      <c r="E74" s="12">
        <v>0.14975791811465647</v>
      </c>
    </row>
    <row r="75" spans="1:9">
      <c r="A75" s="12" t="s">
        <v>103</v>
      </c>
      <c r="B75" s="12" t="s">
        <v>142</v>
      </c>
      <c r="C75" s="12">
        <v>27.030287656753757</v>
      </c>
      <c r="D75" s="12">
        <v>26.947567761946345</v>
      </c>
      <c r="E75" s="12">
        <v>7.8635091953852113E-2</v>
      </c>
    </row>
    <row r="76" spans="1:9">
      <c r="A76" s="12" t="s">
        <v>103</v>
      </c>
      <c r="B76" s="12" t="s">
        <v>142</v>
      </c>
      <c r="C76" s="12">
        <v>26.873780327143514</v>
      </c>
      <c r="D76" s="12">
        <v>26.947567761946345</v>
      </c>
      <c r="E76" s="12">
        <v>7.8635091953852113E-2</v>
      </c>
    </row>
    <row r="77" spans="1:9">
      <c r="A77" s="12" t="s">
        <v>103</v>
      </c>
      <c r="B77" s="12" t="s">
        <v>142</v>
      </c>
      <c r="C77" s="12">
        <v>26.938635301941765</v>
      </c>
      <c r="D77" s="12">
        <v>26.947567761946345</v>
      </c>
      <c r="E77" s="12">
        <v>7.8635091953852113E-2</v>
      </c>
    </row>
    <row r="78" spans="1:9">
      <c r="A78" s="19" t="s">
        <v>104</v>
      </c>
      <c r="B78" s="19" t="s">
        <v>142</v>
      </c>
      <c r="C78" s="19">
        <v>31.856370861380341</v>
      </c>
      <c r="D78" s="19">
        <v>33.17560691006689</v>
      </c>
      <c r="E78" s="19">
        <v>1.4229506538745846</v>
      </c>
    </row>
    <row r="79" spans="1:9">
      <c r="A79" s="19" t="s">
        <v>104</v>
      </c>
      <c r="B79" s="19" t="s">
        <v>142</v>
      </c>
      <c r="C79" s="19">
        <v>32.986991034329321</v>
      </c>
      <c r="D79" s="19">
        <v>33.17560691006689</v>
      </c>
      <c r="E79" s="19">
        <v>1.4229506538745846</v>
      </c>
      <c r="F79">
        <f>(C78+C79)/2</f>
        <v>32.421680947854831</v>
      </c>
      <c r="G79">
        <f>STDEVA(C78,C79)</f>
        <v>0.79946919123853089</v>
      </c>
      <c r="H79" s="12"/>
      <c r="I79" s="12"/>
    </row>
    <row r="80" spans="1:9">
      <c r="A80" s="16" t="s">
        <v>104</v>
      </c>
      <c r="B80" s="16" t="s">
        <v>142</v>
      </c>
      <c r="C80" s="16">
        <v>34.683458834491006</v>
      </c>
      <c r="D80" s="16">
        <v>33.17560691006689</v>
      </c>
      <c r="E80" s="16">
        <v>1.4229506538745846</v>
      </c>
    </row>
    <row r="81" spans="1:9">
      <c r="A81" s="13" t="s">
        <v>105</v>
      </c>
      <c r="B81" s="13" t="s">
        <v>142</v>
      </c>
      <c r="C81" s="13" t="s">
        <v>136</v>
      </c>
      <c r="D81" s="13" t="s">
        <v>139</v>
      </c>
      <c r="E81" s="13" t="s">
        <v>139</v>
      </c>
    </row>
    <row r="82" spans="1:9">
      <c r="A82" s="13" t="s">
        <v>105</v>
      </c>
      <c r="B82" s="13" t="s">
        <v>142</v>
      </c>
      <c r="C82" s="13">
        <v>34.325722870308283</v>
      </c>
      <c r="D82" s="13">
        <v>34.325722870308283</v>
      </c>
      <c r="E82" s="13" t="s">
        <v>139</v>
      </c>
    </row>
    <row r="83" spans="1:9">
      <c r="A83" s="13" t="s">
        <v>105</v>
      </c>
      <c r="B83" s="13" t="s">
        <v>142</v>
      </c>
      <c r="C83" s="13" t="s">
        <v>136</v>
      </c>
      <c r="D83" s="13" t="s">
        <v>139</v>
      </c>
      <c r="E83" s="13" t="s">
        <v>139</v>
      </c>
    </row>
    <row r="84" spans="1:9">
      <c r="A84" s="12" t="s">
        <v>106</v>
      </c>
      <c r="B84" s="12" t="s">
        <v>142</v>
      </c>
      <c r="C84" s="12">
        <v>25.90064355805314</v>
      </c>
      <c r="D84" s="12">
        <v>25.718453720614662</v>
      </c>
      <c r="E84" s="12">
        <v>0.18791878930090872</v>
      </c>
    </row>
    <row r="85" spans="1:9">
      <c r="A85" s="12" t="s">
        <v>106</v>
      </c>
      <c r="B85" s="12" t="s">
        <v>142</v>
      </c>
      <c r="C85" s="12">
        <v>25.525287166643416</v>
      </c>
      <c r="D85" s="12">
        <v>25.718453720614662</v>
      </c>
      <c r="E85" s="12">
        <v>0.18791878930090872</v>
      </c>
    </row>
    <row r="86" spans="1:9">
      <c r="A86" s="12" t="s">
        <v>106</v>
      </c>
      <c r="B86" s="12" t="s">
        <v>142</v>
      </c>
      <c r="C86" s="12">
        <v>25.729430437147421</v>
      </c>
      <c r="D86" s="12">
        <v>25.718453720614662</v>
      </c>
      <c r="E86" s="12">
        <v>0.18791878930090872</v>
      </c>
    </row>
    <row r="87" spans="1:9">
      <c r="A87" s="13" t="s">
        <v>107</v>
      </c>
      <c r="B87" s="13" t="s">
        <v>142</v>
      </c>
      <c r="C87" s="13">
        <v>24.709619608426948</v>
      </c>
      <c r="D87" s="13">
        <v>24.709619608426948</v>
      </c>
      <c r="E87" s="13" t="s">
        <v>139</v>
      </c>
    </row>
    <row r="88" spans="1:9">
      <c r="A88" s="13" t="s">
        <v>107</v>
      </c>
      <c r="B88" s="13" t="s">
        <v>142</v>
      </c>
      <c r="C88" s="13" t="s">
        <v>136</v>
      </c>
      <c r="D88" s="13" t="s">
        <v>139</v>
      </c>
      <c r="E88" s="13" t="s">
        <v>139</v>
      </c>
    </row>
    <row r="89" spans="1:9">
      <c r="A89" s="13" t="s">
        <v>107</v>
      </c>
      <c r="B89" s="13" t="s">
        <v>142</v>
      </c>
      <c r="C89" s="13" t="s">
        <v>136</v>
      </c>
      <c r="D89" s="13" t="s">
        <v>139</v>
      </c>
      <c r="E89" s="13" t="s">
        <v>139</v>
      </c>
    </row>
    <row r="90" spans="1:9">
      <c r="A90" s="19" t="s">
        <v>108</v>
      </c>
      <c r="B90" s="19" t="s">
        <v>142</v>
      </c>
      <c r="C90" s="19">
        <v>27.051252234581426</v>
      </c>
      <c r="D90" s="19">
        <v>27.435725778317032</v>
      </c>
      <c r="E90" s="19">
        <v>0.56178199360634007</v>
      </c>
    </row>
    <row r="91" spans="1:9">
      <c r="A91" s="16" t="s">
        <v>108</v>
      </c>
      <c r="B91" s="16" t="s">
        <v>142</v>
      </c>
      <c r="C91" s="16">
        <v>28.080438051141137</v>
      </c>
      <c r="D91" s="16">
        <v>27.435725778317032</v>
      </c>
      <c r="E91" s="16">
        <v>0.56178199360634007</v>
      </c>
      <c r="F91">
        <f>(C90+C92)/2</f>
        <v>27.113369641904978</v>
      </c>
      <c r="G91">
        <f>STDEVA(C90,C92)</f>
        <v>8.7847279896420397E-2</v>
      </c>
      <c r="H91" s="12">
        <v>27.113369599999999</v>
      </c>
      <c r="I91" s="12">
        <v>8.784728E-2</v>
      </c>
    </row>
    <row r="92" spans="1:9">
      <c r="A92" s="19" t="s">
        <v>108</v>
      </c>
      <c r="B92" s="19" t="s">
        <v>142</v>
      </c>
      <c r="C92" s="19">
        <v>27.175487049228529</v>
      </c>
      <c r="D92" s="19">
        <v>27.435725778317032</v>
      </c>
      <c r="E92" s="19">
        <v>0.56178199360634007</v>
      </c>
    </row>
    <row r="93" spans="1:9">
      <c r="A93" s="12" t="s">
        <v>109</v>
      </c>
      <c r="B93" s="12" t="s">
        <v>142</v>
      </c>
      <c r="C93" s="12">
        <v>26.424664610164257</v>
      </c>
      <c r="D93" s="12">
        <v>26.443857295593705</v>
      </c>
      <c r="E93" s="12">
        <v>4.1941673968307482E-2</v>
      </c>
    </row>
    <row r="94" spans="1:9">
      <c r="A94" s="12" t="s">
        <v>109</v>
      </c>
      <c r="B94" s="12" t="s">
        <v>142</v>
      </c>
      <c r="C94" s="12">
        <v>26.414946046398676</v>
      </c>
      <c r="D94" s="12">
        <v>26.443857295593705</v>
      </c>
      <c r="E94" s="12">
        <v>4.1941673968307482E-2</v>
      </c>
    </row>
    <row r="95" spans="1:9">
      <c r="A95" s="12" t="s">
        <v>109</v>
      </c>
      <c r="B95" s="12" t="s">
        <v>142</v>
      </c>
      <c r="C95" s="12">
        <v>26.491961230218187</v>
      </c>
      <c r="D95" s="12">
        <v>26.443857295593705</v>
      </c>
      <c r="E95" s="12">
        <v>4.1941673968307482E-2</v>
      </c>
    </row>
    <row r="96" spans="1:9">
      <c r="A96" s="12" t="s">
        <v>110</v>
      </c>
      <c r="B96" s="12" t="s">
        <v>142</v>
      </c>
      <c r="C96" s="12">
        <v>32.042693813440479</v>
      </c>
      <c r="D96" s="12">
        <v>31.403059204150626</v>
      </c>
      <c r="E96" s="12">
        <v>0.57970474690363638</v>
      </c>
    </row>
    <row r="97" spans="1:5">
      <c r="A97" s="12" t="s">
        <v>110</v>
      </c>
      <c r="B97" s="12" t="s">
        <v>142</v>
      </c>
      <c r="C97" s="12">
        <v>30.91233763235094</v>
      </c>
      <c r="D97" s="12">
        <v>31.403059204150626</v>
      </c>
      <c r="E97" s="12">
        <v>0.57970474690363638</v>
      </c>
    </row>
    <row r="98" spans="1:5">
      <c r="A98" s="12" t="s">
        <v>110</v>
      </c>
      <c r="B98" s="12" t="s">
        <v>142</v>
      </c>
      <c r="C98" s="12">
        <v>31.254146166660462</v>
      </c>
      <c r="D98" s="12">
        <v>31.403059204150626</v>
      </c>
      <c r="E98" s="12">
        <v>0.57970474690363638</v>
      </c>
    </row>
    <row r="99" spans="1:5">
      <c r="A99" s="12" t="s">
        <v>111</v>
      </c>
      <c r="B99" s="12" t="s">
        <v>142</v>
      </c>
      <c r="C99" s="12">
        <v>26.443283587811244</v>
      </c>
      <c r="D99" s="12">
        <v>26.440077905400955</v>
      </c>
      <c r="E99" s="12">
        <v>4.5559123942836705E-2</v>
      </c>
    </row>
    <row r="100" spans="1:5">
      <c r="A100" s="12" t="s">
        <v>111</v>
      </c>
      <c r="B100" s="12" t="s">
        <v>142</v>
      </c>
      <c r="C100" s="12">
        <v>26.393000604609675</v>
      </c>
      <c r="D100" s="12">
        <v>26.440077905400955</v>
      </c>
      <c r="E100" s="12">
        <v>4.5559123942836705E-2</v>
      </c>
    </row>
    <row r="101" spans="1:5">
      <c r="A101" s="12" t="s">
        <v>111</v>
      </c>
      <c r="B101" s="12" t="s">
        <v>142</v>
      </c>
      <c r="C101" s="12">
        <v>26.483949523781938</v>
      </c>
      <c r="D101" s="12">
        <v>26.440077905400955</v>
      </c>
      <c r="E101" s="12">
        <v>4.5559123942836705E-2</v>
      </c>
    </row>
    <row r="102" spans="1:5">
      <c r="A102" s="12" t="s">
        <v>112</v>
      </c>
      <c r="B102" s="12" t="s">
        <v>142</v>
      </c>
      <c r="C102" s="12">
        <v>27.075457187915084</v>
      </c>
      <c r="D102" s="12">
        <v>27.067703580075971</v>
      </c>
      <c r="E102" s="12">
        <v>4.3629995464347891E-2</v>
      </c>
    </row>
    <row r="103" spans="1:5">
      <c r="A103" s="12" t="s">
        <v>112</v>
      </c>
      <c r="B103" s="12" t="s">
        <v>142</v>
      </c>
      <c r="C103" s="12">
        <v>27.020716595475264</v>
      </c>
      <c r="D103" s="12">
        <v>27.067703580075971</v>
      </c>
      <c r="E103" s="12">
        <v>4.3629995464347891E-2</v>
      </c>
    </row>
    <row r="104" spans="1:5">
      <c r="A104" s="12" t="s">
        <v>112</v>
      </c>
      <c r="B104" s="12" t="s">
        <v>142</v>
      </c>
      <c r="C104" s="12">
        <v>27.106936956837565</v>
      </c>
      <c r="D104" s="12">
        <v>27.067703580075971</v>
      </c>
      <c r="E104" s="12">
        <v>4.3629995464347891E-2</v>
      </c>
    </row>
    <row r="105" spans="1:5">
      <c r="A105" s="13" t="s">
        <v>113</v>
      </c>
      <c r="B105" s="13" t="s">
        <v>142</v>
      </c>
      <c r="C105" s="13" t="s">
        <v>136</v>
      </c>
      <c r="D105" s="13" t="s">
        <v>139</v>
      </c>
      <c r="E105" s="13" t="s">
        <v>139</v>
      </c>
    </row>
    <row r="106" spans="1:5">
      <c r="A106" s="13" t="s">
        <v>113</v>
      </c>
      <c r="B106" s="13" t="s">
        <v>142</v>
      </c>
      <c r="C106" s="13" t="s">
        <v>136</v>
      </c>
      <c r="D106" s="13" t="s">
        <v>139</v>
      </c>
      <c r="E106" s="13" t="s">
        <v>139</v>
      </c>
    </row>
    <row r="107" spans="1:5">
      <c r="A107" s="13" t="s">
        <v>113</v>
      </c>
      <c r="B107" s="13" t="s">
        <v>142</v>
      </c>
      <c r="C107" s="13" t="s">
        <v>136</v>
      </c>
      <c r="D107" s="13" t="s">
        <v>139</v>
      </c>
      <c r="E107" s="13" t="s">
        <v>139</v>
      </c>
    </row>
    <row r="108" spans="1:5">
      <c r="A108" s="13" t="s">
        <v>114</v>
      </c>
      <c r="B108" s="13" t="s">
        <v>142</v>
      </c>
      <c r="C108" s="13" t="s">
        <v>136</v>
      </c>
      <c r="D108" s="13" t="s">
        <v>139</v>
      </c>
      <c r="E108" s="13" t="s">
        <v>139</v>
      </c>
    </row>
    <row r="109" spans="1:5">
      <c r="A109" s="12" t="s">
        <v>114</v>
      </c>
      <c r="B109" s="12" t="s">
        <v>142</v>
      </c>
      <c r="C109" s="12">
        <v>25.093882452982477</v>
      </c>
      <c r="D109" s="12">
        <v>25.110064140938572</v>
      </c>
      <c r="E109" s="12">
        <v>2.28843625674022E-2</v>
      </c>
    </row>
    <row r="110" spans="1:5">
      <c r="A110" s="12" t="s">
        <v>114</v>
      </c>
      <c r="B110" s="12" t="s">
        <v>142</v>
      </c>
      <c r="C110" s="12">
        <v>25.126245828894668</v>
      </c>
      <c r="D110" s="12">
        <v>25.110064140938572</v>
      </c>
      <c r="E110" s="12">
        <v>2.28843625674022E-2</v>
      </c>
    </row>
    <row r="111" spans="1:5">
      <c r="A111" s="12" t="s">
        <v>115</v>
      </c>
      <c r="B111" s="12" t="s">
        <v>142</v>
      </c>
      <c r="C111" s="12">
        <v>30.933078263443086</v>
      </c>
      <c r="D111" s="12">
        <v>30.853152558136895</v>
      </c>
      <c r="E111" s="12">
        <v>7.1523698415013812E-2</v>
      </c>
    </row>
    <row r="112" spans="1:5">
      <c r="A112" s="12" t="s">
        <v>115</v>
      </c>
      <c r="B112" s="12" t="s">
        <v>142</v>
      </c>
      <c r="C112" s="12">
        <v>30.831204995050257</v>
      </c>
      <c r="D112" s="12">
        <v>30.853152558136895</v>
      </c>
      <c r="E112" s="12">
        <v>7.1523698415013812E-2</v>
      </c>
    </row>
    <row r="113" spans="1:5">
      <c r="A113" s="12" t="s">
        <v>115</v>
      </c>
      <c r="B113" s="12" t="s">
        <v>142</v>
      </c>
      <c r="C113" s="12">
        <v>30.795174415917344</v>
      </c>
      <c r="D113" s="12">
        <v>30.853152558136895</v>
      </c>
      <c r="E113" s="12">
        <v>7.1523698415013812E-2</v>
      </c>
    </row>
    <row r="114" spans="1:5">
      <c r="A114" s="13" t="s">
        <v>116</v>
      </c>
      <c r="B114" s="13" t="s">
        <v>142</v>
      </c>
      <c r="C114" s="13" t="s">
        <v>136</v>
      </c>
      <c r="D114" s="13" t="s">
        <v>139</v>
      </c>
      <c r="E114" s="13" t="s">
        <v>139</v>
      </c>
    </row>
    <row r="115" spans="1:5">
      <c r="A115" s="13" t="s">
        <v>116</v>
      </c>
      <c r="B115" s="13" t="s">
        <v>142</v>
      </c>
      <c r="C115" s="13" t="s">
        <v>136</v>
      </c>
      <c r="D115" s="13" t="s">
        <v>139</v>
      </c>
      <c r="E115" s="13" t="s">
        <v>139</v>
      </c>
    </row>
    <row r="116" spans="1:5">
      <c r="A116" s="13" t="s">
        <v>116</v>
      </c>
      <c r="B116" s="13" t="s">
        <v>142</v>
      </c>
      <c r="C116" s="13" t="s">
        <v>136</v>
      </c>
      <c r="D116" s="13" t="s">
        <v>139</v>
      </c>
      <c r="E116" s="13" t="s">
        <v>139</v>
      </c>
    </row>
    <row r="117" spans="1:5">
      <c r="A117" s="12" t="s">
        <v>117</v>
      </c>
      <c r="B117" s="12" t="s">
        <v>142</v>
      </c>
      <c r="C117" s="12">
        <v>27.518916126637983</v>
      </c>
      <c r="D117" s="12">
        <v>27.558406304950854</v>
      </c>
      <c r="E117" s="12">
        <v>6.8316973487719965E-2</v>
      </c>
    </row>
    <row r="118" spans="1:5">
      <c r="A118" s="12" t="s">
        <v>117</v>
      </c>
      <c r="B118" s="12" t="s">
        <v>142</v>
      </c>
      <c r="C118" s="12">
        <v>27.637291932062098</v>
      </c>
      <c r="D118" s="12">
        <v>27.558406304950854</v>
      </c>
      <c r="E118" s="12">
        <v>6.8316973487719965E-2</v>
      </c>
    </row>
    <row r="119" spans="1:5">
      <c r="A119" s="12" t="s">
        <v>117</v>
      </c>
      <c r="B119" s="12" t="s">
        <v>142</v>
      </c>
      <c r="C119" s="12">
        <v>27.519010856152477</v>
      </c>
      <c r="D119" s="12">
        <v>27.558406304950854</v>
      </c>
      <c r="E119" s="12">
        <v>6.8316973487719965E-2</v>
      </c>
    </row>
    <row r="120" spans="1:5">
      <c r="A120" s="12" t="s">
        <v>118</v>
      </c>
      <c r="B120" s="12" t="s">
        <v>142</v>
      </c>
      <c r="C120" s="12">
        <v>27.703396485332952</v>
      </c>
      <c r="D120" s="12">
        <v>27.61914548805807</v>
      </c>
      <c r="E120" s="12">
        <v>8.2445137485594303E-2</v>
      </c>
    </row>
    <row r="121" spans="1:5">
      <c r="A121" s="12" t="s">
        <v>118</v>
      </c>
      <c r="B121" s="12" t="s">
        <v>142</v>
      </c>
      <c r="C121" s="12">
        <v>27.615406546820445</v>
      </c>
      <c r="D121" s="12">
        <v>27.61914548805807</v>
      </c>
      <c r="E121" s="12">
        <v>8.2445137485594303E-2</v>
      </c>
    </row>
    <row r="122" spans="1:5">
      <c r="A122" s="12" t="s">
        <v>118</v>
      </c>
      <c r="B122" s="12" t="s">
        <v>142</v>
      </c>
      <c r="C122" s="12">
        <v>27.538633432020809</v>
      </c>
      <c r="D122" s="12">
        <v>27.61914548805807</v>
      </c>
      <c r="E122" s="12">
        <v>8.2445137485594303E-2</v>
      </c>
    </row>
    <row r="123" spans="1:5">
      <c r="A123" s="12" t="s">
        <v>119</v>
      </c>
      <c r="B123" s="12" t="s">
        <v>142</v>
      </c>
      <c r="C123" s="12">
        <v>26.805819801707386</v>
      </c>
      <c r="D123" s="12">
        <v>26.871070145883312</v>
      </c>
      <c r="E123" s="12">
        <v>5.982036103721234E-2</v>
      </c>
    </row>
    <row r="124" spans="1:5">
      <c r="A124" s="12" t="s">
        <v>119</v>
      </c>
      <c r="B124" s="12" t="s">
        <v>142</v>
      </c>
      <c r="C124" s="12">
        <v>26.884067021217497</v>
      </c>
      <c r="D124" s="12">
        <v>26.871070145883312</v>
      </c>
      <c r="E124" s="12">
        <v>5.982036103721234E-2</v>
      </c>
    </row>
    <row r="125" spans="1:5">
      <c r="A125" s="12" t="s">
        <v>119</v>
      </c>
      <c r="B125" s="12" t="s">
        <v>142</v>
      </c>
      <c r="C125" s="12">
        <v>26.923323614725049</v>
      </c>
      <c r="D125" s="12">
        <v>26.871070145883312</v>
      </c>
      <c r="E125" s="12">
        <v>5.982036103721234E-2</v>
      </c>
    </row>
    <row r="126" spans="1:5">
      <c r="A126" s="12" t="s">
        <v>120</v>
      </c>
      <c r="B126" s="12" t="s">
        <v>142</v>
      </c>
      <c r="C126" s="12">
        <v>24.990685206956961</v>
      </c>
      <c r="D126" s="12">
        <v>25.192446543656615</v>
      </c>
      <c r="E126" s="12">
        <v>0.189738700196807</v>
      </c>
    </row>
    <row r="127" spans="1:5">
      <c r="A127" s="12" t="s">
        <v>120</v>
      </c>
      <c r="B127" s="12" t="s">
        <v>142</v>
      </c>
      <c r="C127" s="12">
        <v>25.219367448538712</v>
      </c>
      <c r="D127" s="12">
        <v>25.192446543656615</v>
      </c>
      <c r="E127" s="12">
        <v>0.189738700196807</v>
      </c>
    </row>
    <row r="128" spans="1:5">
      <c r="A128" s="12" t="s">
        <v>120</v>
      </c>
      <c r="B128" s="12" t="s">
        <v>142</v>
      </c>
      <c r="C128" s="12">
        <v>25.367286975474173</v>
      </c>
      <c r="D128" s="12">
        <v>25.192446543656615</v>
      </c>
      <c r="E128" s="12">
        <v>0.189738700196807</v>
      </c>
    </row>
    <row r="129" spans="1:5">
      <c r="A129" s="12" t="s">
        <v>121</v>
      </c>
      <c r="B129" s="12" t="s">
        <v>142</v>
      </c>
      <c r="C129" s="12">
        <v>27.568557505786906</v>
      </c>
      <c r="D129" s="12">
        <v>27.675993119708647</v>
      </c>
      <c r="E129" s="12">
        <v>0.11966647970280582</v>
      </c>
    </row>
    <row r="130" spans="1:5">
      <c r="A130" s="12" t="s">
        <v>121</v>
      </c>
      <c r="B130" s="12" t="s">
        <v>142</v>
      </c>
      <c r="C130" s="12">
        <v>27.65445630548038</v>
      </c>
      <c r="D130" s="12">
        <v>27.675993119708647</v>
      </c>
      <c r="E130" s="12">
        <v>0.11966647970280582</v>
      </c>
    </row>
    <row r="131" spans="1:5">
      <c r="A131" s="12" t="s">
        <v>121</v>
      </c>
      <c r="B131" s="12" t="s">
        <v>142</v>
      </c>
      <c r="C131" s="12">
        <v>27.804965547858643</v>
      </c>
      <c r="D131" s="12">
        <v>27.675993119708647</v>
      </c>
      <c r="E131" s="12">
        <v>0.11966647970280582</v>
      </c>
    </row>
    <row r="132" spans="1:5">
      <c r="A132" s="12" t="s">
        <v>122</v>
      </c>
      <c r="B132" s="12" t="s">
        <v>142</v>
      </c>
      <c r="C132" s="12">
        <v>25.658742877979762</v>
      </c>
      <c r="D132" s="12">
        <v>25.696870116359538</v>
      </c>
      <c r="E132" s="12">
        <v>6.4351144019724277E-2</v>
      </c>
    </row>
    <row r="133" spans="1:5">
      <c r="A133" s="12" t="s">
        <v>122</v>
      </c>
      <c r="B133" s="12" t="s">
        <v>142</v>
      </c>
      <c r="C133" s="12">
        <v>25.660699642754267</v>
      </c>
      <c r="D133" s="12">
        <v>25.696870116359538</v>
      </c>
      <c r="E133" s="12">
        <v>6.4351144019724277E-2</v>
      </c>
    </row>
    <row r="134" spans="1:5">
      <c r="A134" s="12" t="s">
        <v>122</v>
      </c>
      <c r="B134" s="12" t="s">
        <v>142</v>
      </c>
      <c r="C134" s="12">
        <v>25.771167828344588</v>
      </c>
      <c r="D134" s="12">
        <v>25.696870116359538</v>
      </c>
      <c r="E134" s="12">
        <v>6.4351144019724277E-2</v>
      </c>
    </row>
    <row r="135" spans="1:5">
      <c r="A135" s="12" t="s">
        <v>123</v>
      </c>
      <c r="B135" s="12" t="s">
        <v>142</v>
      </c>
      <c r="C135" s="12">
        <v>26.228344831654326</v>
      </c>
      <c r="D135" s="12">
        <v>26.225149374776151</v>
      </c>
      <c r="E135" s="12">
        <v>2.7070724525152631E-2</v>
      </c>
    </row>
    <row r="136" spans="1:5">
      <c r="A136" s="12" t="s">
        <v>123</v>
      </c>
      <c r="B136" s="12" t="s">
        <v>142</v>
      </c>
      <c r="C136" s="12">
        <v>26.196622741456814</v>
      </c>
      <c r="D136" s="12">
        <v>26.225149374776151</v>
      </c>
      <c r="E136" s="12">
        <v>2.7070724525152631E-2</v>
      </c>
    </row>
    <row r="137" spans="1:5">
      <c r="A137" s="12" t="s">
        <v>123</v>
      </c>
      <c r="B137" s="12" t="s">
        <v>142</v>
      </c>
      <c r="C137" s="12">
        <v>26.250480551217308</v>
      </c>
      <c r="D137" s="12">
        <v>26.225149374776151</v>
      </c>
      <c r="E137" s="12">
        <v>2.7070724525152631E-2</v>
      </c>
    </row>
    <row r="138" spans="1:5">
      <c r="A138" s="13" t="s">
        <v>124</v>
      </c>
      <c r="B138" s="13" t="s">
        <v>142</v>
      </c>
      <c r="C138" s="13" t="s">
        <v>136</v>
      </c>
      <c r="D138" s="13" t="s">
        <v>139</v>
      </c>
      <c r="E138" s="13" t="s">
        <v>139</v>
      </c>
    </row>
    <row r="139" spans="1:5">
      <c r="A139" s="13" t="s">
        <v>124</v>
      </c>
      <c r="B139" s="13" t="s">
        <v>142</v>
      </c>
      <c r="C139" s="13" t="s">
        <v>136</v>
      </c>
      <c r="D139" s="13" t="s">
        <v>139</v>
      </c>
      <c r="E139" s="13" t="s">
        <v>139</v>
      </c>
    </row>
    <row r="140" spans="1:5">
      <c r="A140" s="13" t="s">
        <v>124</v>
      </c>
      <c r="B140" s="13" t="s">
        <v>142</v>
      </c>
      <c r="C140" s="13" t="s">
        <v>136</v>
      </c>
      <c r="D140" s="13" t="s">
        <v>139</v>
      </c>
      <c r="E140" s="13" t="s">
        <v>139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8537-0803-4E24-8DE9-481F3E268BD2}">
  <dimension ref="A1:AK166"/>
  <sheetViews>
    <sheetView topLeftCell="G1" workbookViewId="0">
      <selection activeCell="L48" sqref="L48:O48"/>
    </sheetView>
  </sheetViews>
  <sheetFormatPr baseColWidth="10" defaultRowHeight="14.4"/>
  <cols>
    <col min="34" max="34" width="12.21875" bestFit="1" customWidth="1"/>
    <col min="37" max="37" width="18.6640625" bestFit="1" customWidth="1"/>
  </cols>
  <sheetData>
    <row r="1" spans="1:37">
      <c r="C1" t="s">
        <v>145</v>
      </c>
      <c r="M1" t="s">
        <v>146</v>
      </c>
      <c r="Q1" t="s">
        <v>163</v>
      </c>
      <c r="U1" t="s">
        <v>168</v>
      </c>
      <c r="Y1" s="10" t="s">
        <v>164</v>
      </c>
      <c r="AF1" t="s">
        <v>176</v>
      </c>
      <c r="AK1" t="s">
        <v>178</v>
      </c>
    </row>
    <row r="2" spans="1:37">
      <c r="A2" s="11" t="s">
        <v>39</v>
      </c>
      <c r="B2" s="11" t="s">
        <v>78</v>
      </c>
      <c r="C2" s="11" t="s">
        <v>135</v>
      </c>
      <c r="D2" s="11" t="s">
        <v>137</v>
      </c>
      <c r="E2" s="11" t="s">
        <v>138</v>
      </c>
      <c r="F2" s="11" t="s">
        <v>156</v>
      </c>
      <c r="G2" s="11" t="s">
        <v>161</v>
      </c>
      <c r="L2" s="5" t="s">
        <v>39</v>
      </c>
      <c r="M2" s="5" t="s">
        <v>78</v>
      </c>
      <c r="N2" s="5" t="s">
        <v>137</v>
      </c>
      <c r="O2" s="5" t="s">
        <v>138</v>
      </c>
      <c r="U2" s="5" t="s">
        <v>163</v>
      </c>
      <c r="Y2" s="5" t="s">
        <v>39</v>
      </c>
      <c r="Z2" s="5" t="s">
        <v>137</v>
      </c>
      <c r="AA2" s="10" t="s">
        <v>166</v>
      </c>
      <c r="AB2" t="s">
        <v>167</v>
      </c>
      <c r="AE2" s="6">
        <v>23.225258100000001</v>
      </c>
      <c r="AF2" s="5" t="s">
        <v>39</v>
      </c>
      <c r="AG2" s="5" t="s">
        <v>137</v>
      </c>
      <c r="AH2" s="10" t="s">
        <v>166</v>
      </c>
    </row>
    <row r="3" spans="1:37">
      <c r="A3" s="16" t="s">
        <v>79</v>
      </c>
      <c r="B3" s="16" t="s">
        <v>141</v>
      </c>
      <c r="C3" s="16">
        <v>25.300797067074377</v>
      </c>
      <c r="D3" s="16">
        <v>24.398526450512531</v>
      </c>
      <c r="E3" s="16">
        <v>0.87415771662494812</v>
      </c>
      <c r="L3" t="s">
        <v>79</v>
      </c>
      <c r="M3" s="20"/>
      <c r="N3" s="12">
        <v>23.947391100000001</v>
      </c>
      <c r="O3" s="12">
        <v>0.55422470999999995</v>
      </c>
      <c r="Q3" t="s">
        <v>87</v>
      </c>
      <c r="R3" s="12">
        <v>23.806188634541211</v>
      </c>
      <c r="S3" s="12">
        <v>0.14131159874477187</v>
      </c>
      <c r="U3" t="s">
        <v>87</v>
      </c>
      <c r="V3" s="12">
        <v>23.806188634541211</v>
      </c>
      <c r="W3" s="12"/>
      <c r="X3">
        <v>26.8988218</v>
      </c>
      <c r="Y3" s="6" t="s">
        <v>79</v>
      </c>
      <c r="Z3" s="12">
        <v>23.947391100000001</v>
      </c>
      <c r="AA3" s="28">
        <f>$X3-$Z3</f>
        <v>2.9514306999999995</v>
      </c>
      <c r="AB3">
        <f>2.71828182845904^AA3</f>
        <v>19.133308179571284</v>
      </c>
      <c r="AE3" s="6">
        <v>23.225258100000001</v>
      </c>
      <c r="AF3" s="6" t="s">
        <v>79</v>
      </c>
      <c r="AG3" s="6">
        <v>19.497225951002999</v>
      </c>
      <c r="AH3" s="28">
        <f>$AE3-$AG3</f>
        <v>3.7280321489970021</v>
      </c>
      <c r="AI3" s="24">
        <v>1.98</v>
      </c>
      <c r="AJ3" s="6" t="s">
        <v>79</v>
      </c>
      <c r="AK3" s="25">
        <f>($AI$3^AA3)/($AI$4^AH3)</f>
        <v>0.55623985177284485</v>
      </c>
    </row>
    <row r="4" spans="1:37">
      <c r="A4" s="19" t="s">
        <v>79</v>
      </c>
      <c r="B4" s="19" t="s">
        <v>141</v>
      </c>
      <c r="C4" s="19">
        <v>24.339287192737032</v>
      </c>
      <c r="D4" s="19">
        <v>24.398526450512531</v>
      </c>
      <c r="E4" s="19">
        <v>0.87415771662494812</v>
      </c>
      <c r="F4">
        <f>(C4+C5)/2</f>
        <v>23.947391142231606</v>
      </c>
      <c r="G4">
        <f>STDEVA(C4,C5)</f>
        <v>0.55422470966522563</v>
      </c>
      <c r="H4" s="12">
        <v>23.947391100000001</v>
      </c>
      <c r="I4" s="12">
        <v>0.55422470999999995</v>
      </c>
      <c r="L4" t="s">
        <v>80</v>
      </c>
      <c r="N4" s="12">
        <v>25.457731491210655</v>
      </c>
      <c r="O4" s="12">
        <v>0.11796662238088737</v>
      </c>
      <c r="Q4" t="s">
        <v>88</v>
      </c>
      <c r="R4" s="12">
        <v>33.256484</v>
      </c>
      <c r="S4" s="12">
        <v>9.1453779999999998E-2</v>
      </c>
      <c r="U4" t="s">
        <v>88</v>
      </c>
      <c r="V4" s="12">
        <v>33.256484</v>
      </c>
      <c r="W4" s="12"/>
      <c r="X4">
        <v>26.8988218</v>
      </c>
      <c r="Y4" t="s">
        <v>80</v>
      </c>
      <c r="Z4" s="12">
        <v>25.457731491210655</v>
      </c>
      <c r="AA4" s="28">
        <f t="shared" ref="AA4:AA47" si="0">$X4-$Z4</f>
        <v>1.4410903087893452</v>
      </c>
      <c r="AB4">
        <f t="shared" ref="AB4:AB47" si="1">2.71828182845904^AA4</f>
        <v>4.22530018838013</v>
      </c>
      <c r="AE4" s="6">
        <v>23.225258100000001</v>
      </c>
      <c r="AF4" t="s">
        <v>80</v>
      </c>
      <c r="AG4" s="6">
        <v>21.538051598636287</v>
      </c>
      <c r="AH4" s="28">
        <f>$AE4-$AG4</f>
        <v>1.6872065013637148</v>
      </c>
      <c r="AI4" s="24">
        <v>2.0099999999999998</v>
      </c>
      <c r="AJ4" t="s">
        <v>80</v>
      </c>
      <c r="AK4" s="25">
        <f t="shared" ref="AK4:AK47" si="2">($AI$3^AA4)/($AI$4^AH4)</f>
        <v>0.82407544068438277</v>
      </c>
    </row>
    <row r="5" spans="1:37">
      <c r="A5" s="19" t="s">
        <v>79</v>
      </c>
      <c r="B5" s="19" t="s">
        <v>141</v>
      </c>
      <c r="C5" s="19">
        <v>23.555495091726179</v>
      </c>
      <c r="D5" s="19">
        <v>24.398526450512531</v>
      </c>
      <c r="E5" s="19">
        <v>0.87415771662494812</v>
      </c>
      <c r="L5" t="s">
        <v>81</v>
      </c>
      <c r="N5" s="12">
        <v>27.226213179642098</v>
      </c>
      <c r="O5" s="12">
        <v>0.42023662918205967</v>
      </c>
      <c r="Q5" t="s">
        <v>89</v>
      </c>
      <c r="R5" s="12">
        <v>22.761065633699392</v>
      </c>
      <c r="S5" s="12">
        <v>0.1532266477704084</v>
      </c>
      <c r="U5" t="s">
        <v>89</v>
      </c>
      <c r="V5" s="12">
        <v>22.761065633699392</v>
      </c>
      <c r="W5" s="12"/>
      <c r="X5">
        <v>26.8988218</v>
      </c>
      <c r="Y5" t="s">
        <v>81</v>
      </c>
      <c r="Z5" s="12">
        <v>27.226213179642098</v>
      </c>
      <c r="AA5" s="28">
        <f t="shared" si="0"/>
        <v>-0.32739137964209775</v>
      </c>
      <c r="AB5">
        <f t="shared" si="1"/>
        <v>0.72080158074922651</v>
      </c>
      <c r="AE5" s="6">
        <v>23.225258100000001</v>
      </c>
      <c r="AF5" t="s">
        <v>81</v>
      </c>
      <c r="AG5" s="6">
        <v>23.744801853530642</v>
      </c>
      <c r="AH5" s="28">
        <f t="shared" ref="AH5:AH47" si="3">$AE5-$AG5</f>
        <v>-0.51954375353064108</v>
      </c>
      <c r="AJ5" t="s">
        <v>81</v>
      </c>
      <c r="AK5" s="25">
        <f t="shared" si="2"/>
        <v>1.1492062831925891</v>
      </c>
    </row>
    <row r="6" spans="1:37">
      <c r="A6" s="12" t="s">
        <v>80</v>
      </c>
      <c r="B6" s="12" t="s">
        <v>141</v>
      </c>
      <c r="C6" s="12">
        <v>25.464515277253838</v>
      </c>
      <c r="D6" s="12">
        <v>25.457731491210655</v>
      </c>
      <c r="E6" s="12">
        <v>0.11796662238088737</v>
      </c>
      <c r="L6" t="s">
        <v>82</v>
      </c>
      <c r="N6" s="12">
        <v>29.336984000000001</v>
      </c>
      <c r="O6" s="12">
        <v>0.30539451000000001</v>
      </c>
      <c r="Q6" t="s">
        <v>94</v>
      </c>
      <c r="R6" s="12">
        <v>24.3124705</v>
      </c>
      <c r="S6" s="12">
        <v>1.6308719999999999E-2</v>
      </c>
      <c r="U6" t="s">
        <v>94</v>
      </c>
      <c r="V6" s="12">
        <v>24.3124705</v>
      </c>
      <c r="W6" s="12"/>
      <c r="X6">
        <v>26.8988218</v>
      </c>
      <c r="Y6" t="s">
        <v>82</v>
      </c>
      <c r="Z6" s="12">
        <v>29.336984000000001</v>
      </c>
      <c r="AA6" s="28">
        <f t="shared" si="0"/>
        <v>-2.4381622000000007</v>
      </c>
      <c r="AB6">
        <f t="shared" si="1"/>
        <v>8.7321182958283644E-2</v>
      </c>
      <c r="AE6" s="6">
        <v>23.225258100000001</v>
      </c>
      <c r="AF6" t="s">
        <v>82</v>
      </c>
      <c r="AG6" s="6">
        <v>25.678962070423022</v>
      </c>
      <c r="AH6" s="28">
        <f t="shared" si="3"/>
        <v>-2.453703970423021</v>
      </c>
      <c r="AJ6" t="s">
        <v>82</v>
      </c>
      <c r="AK6" s="25">
        <f t="shared" si="2"/>
        <v>1.0486619663070242</v>
      </c>
    </row>
    <row r="7" spans="1:37">
      <c r="A7" s="12" t="s">
        <v>80</v>
      </c>
      <c r="B7" s="12" t="s">
        <v>141</v>
      </c>
      <c r="C7" s="12">
        <v>25.572159839154182</v>
      </c>
      <c r="D7" s="12">
        <v>25.457731491210655</v>
      </c>
      <c r="E7" s="12">
        <v>0.11796662238088737</v>
      </c>
      <c r="L7" t="s">
        <v>83</v>
      </c>
      <c r="N7" s="12">
        <v>32.632419200000001</v>
      </c>
      <c r="O7" s="12">
        <v>0.28486232</v>
      </c>
      <c r="Q7" t="s">
        <v>99</v>
      </c>
      <c r="U7" t="s">
        <v>103</v>
      </c>
      <c r="V7" s="12">
        <v>25.936573019965682</v>
      </c>
      <c r="W7" s="12"/>
      <c r="X7">
        <v>26.8988218</v>
      </c>
      <c r="Y7" t="s">
        <v>83</v>
      </c>
      <c r="Z7" s="12">
        <v>32.632419200000001</v>
      </c>
      <c r="AA7" s="28">
        <f t="shared" si="0"/>
        <v>-5.7335974000000007</v>
      </c>
      <c r="AB7">
        <f t="shared" si="1"/>
        <v>3.235417183477272E-3</v>
      </c>
      <c r="AE7" s="6">
        <v>23.225258100000001</v>
      </c>
      <c r="AF7" t="s">
        <v>83</v>
      </c>
      <c r="AG7" s="6">
        <v>27.666554732733392</v>
      </c>
      <c r="AH7" s="28">
        <f t="shared" si="3"/>
        <v>-4.4412966327333905</v>
      </c>
      <c r="AJ7" t="s">
        <v>83</v>
      </c>
      <c r="AK7" s="25">
        <f t="shared" si="2"/>
        <v>0.44220623865902486</v>
      </c>
    </row>
    <row r="8" spans="1:37">
      <c r="A8" s="12" t="s">
        <v>80</v>
      </c>
      <c r="B8" s="12" t="s">
        <v>141</v>
      </c>
      <c r="C8" s="12">
        <v>25.336519357223949</v>
      </c>
      <c r="D8" s="12">
        <v>25.457731491210655</v>
      </c>
      <c r="E8" s="12">
        <v>0.11796662238088737</v>
      </c>
      <c r="L8" s="29" t="s">
        <v>84</v>
      </c>
      <c r="M8" s="29"/>
      <c r="N8" s="29"/>
      <c r="O8" s="29"/>
      <c r="Q8" t="s">
        <v>100</v>
      </c>
      <c r="U8" t="s">
        <v>107</v>
      </c>
      <c r="V8" s="12">
        <v>23.075176254606315</v>
      </c>
      <c r="W8" s="12"/>
      <c r="X8">
        <v>26.8988218</v>
      </c>
      <c r="Y8" t="s">
        <v>154</v>
      </c>
      <c r="AA8" s="28">
        <f t="shared" si="0"/>
        <v>26.8988218</v>
      </c>
      <c r="AB8">
        <f t="shared" si="1"/>
        <v>480850284612.81836</v>
      </c>
      <c r="AE8" s="6">
        <v>23.225258100000001</v>
      </c>
      <c r="AF8" t="s">
        <v>154</v>
      </c>
      <c r="AG8" s="6">
        <v>36.218724132676151</v>
      </c>
      <c r="AH8" s="28">
        <f t="shared" si="3"/>
        <v>-12.99346603267615</v>
      </c>
      <c r="AJ8" t="s">
        <v>154</v>
      </c>
      <c r="AK8" s="25">
        <f t="shared" si="2"/>
        <v>830829216770.20203</v>
      </c>
    </row>
    <row r="9" spans="1:37">
      <c r="A9" s="12" t="s">
        <v>81</v>
      </c>
      <c r="B9" s="21"/>
      <c r="C9" s="12">
        <v>27.654732059931725</v>
      </c>
      <c r="D9" s="12">
        <v>27.226213179642098</v>
      </c>
      <c r="E9" s="12">
        <v>0.42023662918205967</v>
      </c>
      <c r="L9" s="29" t="s">
        <v>85</v>
      </c>
      <c r="M9" s="29"/>
      <c r="N9" s="29"/>
      <c r="O9" s="29"/>
      <c r="Q9" t="s">
        <v>103</v>
      </c>
      <c r="R9" s="12">
        <v>25.936573019965682</v>
      </c>
      <c r="S9" s="12">
        <v>0.12111565042828856</v>
      </c>
      <c r="U9" t="s">
        <v>108</v>
      </c>
      <c r="V9" s="12">
        <v>25.142216530891819</v>
      </c>
      <c r="W9" s="12"/>
      <c r="X9">
        <v>26.8988218</v>
      </c>
      <c r="Y9" t="s">
        <v>86</v>
      </c>
      <c r="AA9" s="28">
        <f t="shared" si="0"/>
        <v>26.8988218</v>
      </c>
      <c r="AB9">
        <f t="shared" si="1"/>
        <v>480850284612.81836</v>
      </c>
      <c r="AE9" s="6">
        <v>23.225258100000001</v>
      </c>
      <c r="AF9" t="s">
        <v>86</v>
      </c>
      <c r="AG9" s="6">
        <v>24.727727016137958</v>
      </c>
      <c r="AH9" s="28">
        <f t="shared" si="3"/>
        <v>-1.502468916137957</v>
      </c>
      <c r="AJ9" t="s">
        <v>86</v>
      </c>
      <c r="AK9" s="25">
        <f t="shared" si="2"/>
        <v>272575450.71198046</v>
      </c>
    </row>
    <row r="10" spans="1:37">
      <c r="A10" s="12" t="s">
        <v>81</v>
      </c>
      <c r="B10" s="12" t="s">
        <v>141</v>
      </c>
      <c r="C10" s="12">
        <v>26.814779954644671</v>
      </c>
      <c r="D10" s="12">
        <v>27.226213179642098</v>
      </c>
      <c r="E10" s="12">
        <v>0.42023662918205967</v>
      </c>
      <c r="L10" t="s">
        <v>86</v>
      </c>
      <c r="N10" s="12">
        <v>30.5752478</v>
      </c>
      <c r="O10" s="12">
        <v>0.23224734</v>
      </c>
      <c r="Q10" t="s">
        <v>107</v>
      </c>
      <c r="R10" s="12">
        <v>23.075176254606315</v>
      </c>
      <c r="S10" s="12">
        <v>3.4066148826215573E-2</v>
      </c>
      <c r="U10" t="s">
        <v>110</v>
      </c>
      <c r="V10" s="12">
        <v>31.826402829422221</v>
      </c>
      <c r="W10" s="12"/>
      <c r="X10">
        <v>26.8988218</v>
      </c>
      <c r="Y10" t="s">
        <v>87</v>
      </c>
      <c r="Z10" s="12">
        <v>30.5752478</v>
      </c>
      <c r="AA10" s="28">
        <f t="shared" si="0"/>
        <v>-3.6764259999999993</v>
      </c>
      <c r="AB10">
        <f t="shared" si="1"/>
        <v>2.5313283031906872E-2</v>
      </c>
      <c r="AE10" s="6">
        <v>23.225258100000001</v>
      </c>
      <c r="AF10" t="s">
        <v>87</v>
      </c>
      <c r="AG10" s="6">
        <v>18.79429367405962</v>
      </c>
      <c r="AH10" s="28">
        <f t="shared" si="3"/>
        <v>4.4309644259403811</v>
      </c>
      <c r="AJ10" t="s">
        <v>87</v>
      </c>
      <c r="AK10" s="25">
        <f t="shared" si="2"/>
        <v>3.6802848739165479E-3</v>
      </c>
    </row>
    <row r="11" spans="1:37">
      <c r="A11" s="12" t="s">
        <v>81</v>
      </c>
      <c r="B11" s="12" t="s">
        <v>141</v>
      </c>
      <c r="C11" s="12">
        <v>27.209127524349888</v>
      </c>
      <c r="D11" s="12">
        <v>27.226213179642098</v>
      </c>
      <c r="E11" s="12">
        <v>0.42023662918205967</v>
      </c>
      <c r="L11" t="s">
        <v>87</v>
      </c>
      <c r="N11" s="12">
        <v>23.806188634541211</v>
      </c>
      <c r="O11" s="12">
        <v>0.14131159874477187</v>
      </c>
      <c r="Q11" t="s">
        <v>108</v>
      </c>
      <c r="R11" s="12">
        <v>25.142216530891819</v>
      </c>
      <c r="S11" s="12">
        <v>3.7190342617577074E-2</v>
      </c>
      <c r="U11" t="s">
        <v>112</v>
      </c>
      <c r="V11" s="12">
        <v>24.833042895726724</v>
      </c>
      <c r="W11" s="12"/>
      <c r="X11">
        <v>26.8988218</v>
      </c>
      <c r="Y11" t="s">
        <v>88</v>
      </c>
      <c r="Z11" s="12">
        <v>23.806188634541211</v>
      </c>
      <c r="AA11" s="28">
        <f t="shared" si="0"/>
        <v>3.0926331654587891</v>
      </c>
      <c r="AB11">
        <f t="shared" si="1"/>
        <v>22.035023514989643</v>
      </c>
      <c r="AE11" s="6">
        <v>23.225258100000001</v>
      </c>
      <c r="AF11" t="s">
        <v>88</v>
      </c>
      <c r="AG11" s="6">
        <v>28.044389947553366</v>
      </c>
      <c r="AH11" s="28">
        <f t="shared" si="3"/>
        <v>-4.8191318475533649</v>
      </c>
      <c r="AJ11" t="s">
        <v>88</v>
      </c>
      <c r="AK11" s="25">
        <f t="shared" si="2"/>
        <v>239.1213659048818</v>
      </c>
    </row>
    <row r="12" spans="1:37">
      <c r="A12" s="19" t="s">
        <v>82</v>
      </c>
      <c r="B12" s="19" t="s">
        <v>141</v>
      </c>
      <c r="C12" s="19">
        <v>29.121037511636153</v>
      </c>
      <c r="D12" s="19">
        <v>29.757694076810875</v>
      </c>
      <c r="E12" s="19">
        <v>0.76001559847036748</v>
      </c>
      <c r="F12">
        <f>(C12+C14)/2</f>
        <v>29.336984039242235</v>
      </c>
      <c r="G12">
        <f>STDEVA(C12,C14)</f>
        <v>0.30539450808789731</v>
      </c>
      <c r="H12" s="12">
        <v>29.336984000000001</v>
      </c>
      <c r="I12" s="12">
        <v>0.30539451000000001</v>
      </c>
      <c r="L12" t="s">
        <v>88</v>
      </c>
      <c r="N12" s="12">
        <v>33.256484</v>
      </c>
      <c r="O12" s="12">
        <v>9.1453779999999998E-2</v>
      </c>
      <c r="Q12" t="s">
        <v>110</v>
      </c>
      <c r="R12" s="12">
        <v>31.826402829422221</v>
      </c>
      <c r="S12" s="12">
        <v>0.93251886894764513</v>
      </c>
      <c r="U12" t="s">
        <v>113</v>
      </c>
      <c r="V12" s="12">
        <v>35.125754499999999</v>
      </c>
      <c r="W12" s="12"/>
      <c r="X12">
        <v>26.8988218</v>
      </c>
      <c r="Y12" t="s">
        <v>89</v>
      </c>
      <c r="Z12" s="12">
        <v>33.256484</v>
      </c>
      <c r="AA12" s="28">
        <f t="shared" si="0"/>
        <v>-6.3576622</v>
      </c>
      <c r="AB12">
        <f t="shared" si="1"/>
        <v>1.7334143548025282E-3</v>
      </c>
      <c r="AE12" s="6">
        <v>23.225258100000001</v>
      </c>
      <c r="AF12" t="s">
        <v>89</v>
      </c>
      <c r="AG12" s="6">
        <v>17.982197975971406</v>
      </c>
      <c r="AH12" s="28">
        <f t="shared" si="3"/>
        <v>5.2430601240285952</v>
      </c>
      <c r="AJ12" t="s">
        <v>89</v>
      </c>
      <c r="AK12" s="25">
        <f t="shared" si="2"/>
        <v>3.34370362014985E-4</v>
      </c>
    </row>
    <row r="13" spans="1:37">
      <c r="A13" s="19" t="s">
        <v>82</v>
      </c>
      <c r="B13" s="19" t="s">
        <v>141</v>
      </c>
      <c r="C13" s="16">
        <v>30.59911415194815</v>
      </c>
      <c r="D13" s="16">
        <v>29.757694076810875</v>
      </c>
      <c r="E13" s="16">
        <v>0.76001559847036748</v>
      </c>
      <c r="L13" t="s">
        <v>89</v>
      </c>
      <c r="N13" s="12">
        <v>22.761065633699392</v>
      </c>
      <c r="O13" s="12">
        <v>0.1532266477704084</v>
      </c>
      <c r="Q13" t="s">
        <v>112</v>
      </c>
      <c r="R13" s="12">
        <v>24.833042895726724</v>
      </c>
      <c r="S13" s="12">
        <v>7.9892715639346579E-2</v>
      </c>
      <c r="U13" t="s">
        <v>114</v>
      </c>
      <c r="V13" s="12">
        <v>29.75731778556451</v>
      </c>
      <c r="W13" s="12"/>
      <c r="X13">
        <v>26.8988218</v>
      </c>
      <c r="Y13" t="s">
        <v>90</v>
      </c>
      <c r="Z13" s="12">
        <v>22.761065633699392</v>
      </c>
      <c r="AA13" s="28">
        <f t="shared" si="0"/>
        <v>4.1377561663006084</v>
      </c>
      <c r="AB13">
        <f t="shared" si="1"/>
        <v>62.662060343331575</v>
      </c>
      <c r="AE13" s="6">
        <v>23.225258100000001</v>
      </c>
      <c r="AF13" t="s">
        <v>90</v>
      </c>
      <c r="AG13" s="6">
        <v>19.043772069386169</v>
      </c>
      <c r="AH13" s="28">
        <f t="shared" si="3"/>
        <v>4.1814860306138328</v>
      </c>
      <c r="AJ13" t="s">
        <v>90</v>
      </c>
      <c r="AK13" s="25">
        <f t="shared" si="2"/>
        <v>0.911419133850494</v>
      </c>
    </row>
    <row r="14" spans="1:37">
      <c r="A14" s="19" t="s">
        <v>82</v>
      </c>
      <c r="B14" s="19" t="s">
        <v>141</v>
      </c>
      <c r="C14" s="19">
        <v>29.552930566848318</v>
      </c>
      <c r="D14" s="19">
        <v>29.757694076810875</v>
      </c>
      <c r="E14" s="19">
        <v>0.76001559847036748</v>
      </c>
      <c r="L14" t="s">
        <v>90</v>
      </c>
      <c r="N14" s="12">
        <v>24.264733804441374</v>
      </c>
      <c r="O14" s="12">
        <v>0.12379429026129533</v>
      </c>
      <c r="Q14" t="s">
        <v>113</v>
      </c>
      <c r="R14" s="12">
        <v>35.125754499999999</v>
      </c>
      <c r="S14" s="12">
        <v>1.1751957399999999</v>
      </c>
      <c r="U14" t="s">
        <v>118</v>
      </c>
      <c r="V14" s="12">
        <v>25.738333339205195</v>
      </c>
      <c r="W14" s="12"/>
      <c r="X14">
        <v>26.8988218</v>
      </c>
      <c r="Y14" t="s">
        <v>91</v>
      </c>
      <c r="Z14" s="12">
        <v>24.264733804441374</v>
      </c>
      <c r="AA14" s="28">
        <f t="shared" si="0"/>
        <v>2.6340879955586267</v>
      </c>
      <c r="AB14">
        <f t="shared" si="1"/>
        <v>13.930601897196246</v>
      </c>
      <c r="AE14" s="6">
        <v>23.225258100000001</v>
      </c>
      <c r="AF14" t="s">
        <v>91</v>
      </c>
      <c r="AG14" s="6">
        <v>18.620040306827864</v>
      </c>
      <c r="AH14" s="28">
        <f t="shared" si="3"/>
        <v>4.6052177931721374</v>
      </c>
      <c r="AJ14" t="s">
        <v>91</v>
      </c>
      <c r="AK14" s="25">
        <f t="shared" si="2"/>
        <v>0.24274949657181791</v>
      </c>
    </row>
    <row r="15" spans="1:37">
      <c r="A15" s="19" t="s">
        <v>83</v>
      </c>
      <c r="B15" s="19" t="s">
        <v>141</v>
      </c>
      <c r="C15" s="19">
        <v>32.430991135351562</v>
      </c>
      <c r="D15" s="19">
        <v>32.332307159125058</v>
      </c>
      <c r="E15" s="19">
        <v>0.55747197690566608</v>
      </c>
      <c r="L15" t="s">
        <v>91</v>
      </c>
      <c r="N15" s="12">
        <v>23.563134099999999</v>
      </c>
      <c r="O15" s="12">
        <v>7.444257E-2</v>
      </c>
      <c r="Q15" t="s">
        <v>114</v>
      </c>
      <c r="R15" s="12">
        <v>29.75731778556451</v>
      </c>
      <c r="S15" s="12">
        <v>6.7621493873322808E-2</v>
      </c>
      <c r="U15" t="s">
        <v>119</v>
      </c>
      <c r="V15" s="12">
        <v>24.682337180296354</v>
      </c>
      <c r="W15" s="12"/>
      <c r="X15">
        <v>26.8988218</v>
      </c>
      <c r="Y15" t="s">
        <v>92</v>
      </c>
      <c r="Z15" s="12">
        <v>23.563134099999999</v>
      </c>
      <c r="AA15" s="28">
        <f t="shared" si="0"/>
        <v>3.3356877000000011</v>
      </c>
      <c r="AB15">
        <f t="shared" si="1"/>
        <v>28.097699369039191</v>
      </c>
      <c r="AE15" s="6">
        <v>23.225258100000001</v>
      </c>
      <c r="AF15" t="s">
        <v>92</v>
      </c>
      <c r="AG15" s="6">
        <v>25.087407075221847</v>
      </c>
      <c r="AH15" s="28">
        <f t="shared" si="3"/>
        <v>-1.8621489752218459</v>
      </c>
      <c r="AJ15" t="s">
        <v>92</v>
      </c>
      <c r="AK15" s="25">
        <f t="shared" si="2"/>
        <v>35.824377594507681</v>
      </c>
    </row>
    <row r="16" spans="1:37">
      <c r="A16" s="19" t="s">
        <v>83</v>
      </c>
      <c r="B16" s="19" t="s">
        <v>141</v>
      </c>
      <c r="C16" s="19">
        <v>32.833847290581801</v>
      </c>
      <c r="D16" s="19">
        <v>32.332307159125058</v>
      </c>
      <c r="E16" s="19">
        <v>0.55747197690566608</v>
      </c>
      <c r="F16">
        <f>(C15+C16)/2</f>
        <v>32.632419212966681</v>
      </c>
      <c r="G16">
        <f>STDEVA(C15,C16)</f>
        <v>0.2848623192060426</v>
      </c>
      <c r="H16" s="12">
        <v>32.632419200000001</v>
      </c>
      <c r="I16" s="12">
        <v>0.28486232</v>
      </c>
      <c r="L16" t="s">
        <v>92</v>
      </c>
      <c r="N16" s="12">
        <v>29.716704205905689</v>
      </c>
      <c r="O16" s="12">
        <v>0.34692915425663978</v>
      </c>
      <c r="Q16" t="s">
        <v>118</v>
      </c>
      <c r="R16" s="12">
        <v>25.738333339205195</v>
      </c>
      <c r="S16" s="12">
        <v>0.10692317560054185</v>
      </c>
      <c r="U16" t="s">
        <v>120</v>
      </c>
      <c r="V16" s="12">
        <v>23.237508708130097</v>
      </c>
      <c r="W16" s="12"/>
      <c r="X16">
        <v>26.8988218</v>
      </c>
      <c r="Y16" t="s">
        <v>93</v>
      </c>
      <c r="Z16" s="12">
        <v>29.716704205905689</v>
      </c>
      <c r="AA16" s="28">
        <f t="shared" si="0"/>
        <v>-2.8178824059056886</v>
      </c>
      <c r="AB16">
        <f t="shared" si="1"/>
        <v>5.973229763821522E-2</v>
      </c>
      <c r="AE16" s="6">
        <v>23.225258100000001</v>
      </c>
      <c r="AF16" t="s">
        <v>93</v>
      </c>
      <c r="AG16" s="6">
        <v>19.396771560712377</v>
      </c>
      <c r="AH16" s="28">
        <f t="shared" si="3"/>
        <v>3.8284865392876242</v>
      </c>
      <c r="AJ16" t="s">
        <v>93</v>
      </c>
      <c r="AK16" s="25">
        <f t="shared" si="2"/>
        <v>1.0075122964748554E-2</v>
      </c>
    </row>
    <row r="17" spans="1:37">
      <c r="A17" s="19" t="s">
        <v>83</v>
      </c>
      <c r="B17" s="19" t="s">
        <v>141</v>
      </c>
      <c r="C17" s="16">
        <v>31.732083051441812</v>
      </c>
      <c r="D17" s="16">
        <v>32.332307159125058</v>
      </c>
      <c r="E17" s="16">
        <v>0.55747197690566608</v>
      </c>
      <c r="L17" t="s">
        <v>93</v>
      </c>
      <c r="N17" s="12">
        <v>23.716800637833973</v>
      </c>
      <c r="O17" s="12">
        <v>0.18314973964648609</v>
      </c>
      <c r="Q17" t="s">
        <v>119</v>
      </c>
      <c r="R17" s="12">
        <v>24.682337180296354</v>
      </c>
      <c r="S17" s="12">
        <v>0.12601975237822122</v>
      </c>
      <c r="U17" t="s">
        <v>163</v>
      </c>
      <c r="V17">
        <f>AVERAGE(V4:V16)</f>
        <v>26.898821782885257</v>
      </c>
      <c r="X17">
        <v>26.8988218</v>
      </c>
      <c r="Y17" t="s">
        <v>94</v>
      </c>
      <c r="Z17" s="12">
        <v>23.716800637833973</v>
      </c>
      <c r="AA17" s="28">
        <f t="shared" si="0"/>
        <v>3.182021162166027</v>
      </c>
      <c r="AB17">
        <f t="shared" si="1"/>
        <v>24.095405090321592</v>
      </c>
      <c r="AE17" s="6">
        <v>23.225258100000001</v>
      </c>
      <c r="AF17" t="s">
        <v>94</v>
      </c>
      <c r="AG17" s="6">
        <v>19.09413592549009</v>
      </c>
      <c r="AH17" s="28">
        <f t="shared" si="3"/>
        <v>4.1311221745099118</v>
      </c>
      <c r="AJ17" t="s">
        <v>94</v>
      </c>
      <c r="AK17" s="25">
        <f t="shared" si="2"/>
        <v>0.49142241003011911</v>
      </c>
    </row>
    <row r="18" spans="1:37">
      <c r="A18" s="12" t="s">
        <v>84</v>
      </c>
      <c r="B18" s="12" t="s">
        <v>141</v>
      </c>
      <c r="C18" s="12" t="s">
        <v>136</v>
      </c>
      <c r="D18" s="12" t="s">
        <v>139</v>
      </c>
      <c r="E18" s="12" t="s">
        <v>139</v>
      </c>
      <c r="L18" t="s">
        <v>94</v>
      </c>
      <c r="N18" s="12">
        <v>24.3124705</v>
      </c>
      <c r="O18" s="12">
        <v>1.6308719999999999E-2</v>
      </c>
      <c r="Q18" t="s">
        <v>120</v>
      </c>
      <c r="R18" s="12">
        <v>23.237508708130097</v>
      </c>
      <c r="S18" s="12">
        <v>0.16954383465664596</v>
      </c>
      <c r="X18">
        <v>26.8988218</v>
      </c>
      <c r="Y18" t="s">
        <v>95</v>
      </c>
      <c r="Z18" s="12">
        <v>24.3124705</v>
      </c>
      <c r="AA18" s="28">
        <f t="shared" si="0"/>
        <v>2.5863513000000005</v>
      </c>
      <c r="AB18">
        <f t="shared" si="1"/>
        <v>13.281223887432068</v>
      </c>
      <c r="AE18" s="6">
        <v>23.225258100000001</v>
      </c>
      <c r="AF18" t="s">
        <v>95</v>
      </c>
      <c r="AG18" s="6">
        <v>18.105694043987533</v>
      </c>
      <c r="AH18" s="28">
        <f t="shared" si="3"/>
        <v>5.119564056012468</v>
      </c>
      <c r="AJ18" t="s">
        <v>95</v>
      </c>
      <c r="AK18" s="25">
        <f t="shared" si="2"/>
        <v>0.16407739905424465</v>
      </c>
    </row>
    <row r="19" spans="1:37">
      <c r="A19" s="12" t="s">
        <v>84</v>
      </c>
      <c r="B19" s="12" t="s">
        <v>141</v>
      </c>
      <c r="C19" s="12" t="s">
        <v>136</v>
      </c>
      <c r="D19" s="12" t="s">
        <v>139</v>
      </c>
      <c r="E19" s="12" t="s">
        <v>139</v>
      </c>
      <c r="L19" t="s">
        <v>95</v>
      </c>
      <c r="N19" s="12">
        <v>23.530187024357318</v>
      </c>
      <c r="O19" s="12">
        <v>0.14741470233219364</v>
      </c>
      <c r="Q19" t="s">
        <v>124</v>
      </c>
      <c r="X19">
        <v>26.8988218</v>
      </c>
      <c r="Y19" t="s">
        <v>96</v>
      </c>
      <c r="Z19" s="12">
        <v>23.530187024357318</v>
      </c>
      <c r="AA19" s="28">
        <f t="shared" si="0"/>
        <v>3.3686347756426827</v>
      </c>
      <c r="AB19">
        <f t="shared" si="1"/>
        <v>29.038855430880147</v>
      </c>
      <c r="AE19" s="6">
        <v>23.225258100000001</v>
      </c>
      <c r="AF19" t="s">
        <v>96</v>
      </c>
      <c r="AG19" s="6">
        <v>17.682238008383226</v>
      </c>
      <c r="AH19" s="28">
        <f t="shared" si="3"/>
        <v>5.5430200916167749</v>
      </c>
      <c r="AJ19" t="s">
        <v>96</v>
      </c>
      <c r="AK19" s="25">
        <f t="shared" si="2"/>
        <v>0.20832185719713783</v>
      </c>
    </row>
    <row r="20" spans="1:37">
      <c r="A20" s="12" t="s">
        <v>84</v>
      </c>
      <c r="B20" s="12" t="s">
        <v>141</v>
      </c>
      <c r="C20" s="12" t="s">
        <v>136</v>
      </c>
      <c r="D20" s="12" t="s">
        <v>139</v>
      </c>
      <c r="E20" s="12" t="s">
        <v>139</v>
      </c>
      <c r="L20" t="s">
        <v>96</v>
      </c>
      <c r="N20" s="12">
        <v>23.366904289000811</v>
      </c>
      <c r="O20" s="12">
        <v>0.17519889792126198</v>
      </c>
      <c r="X20">
        <v>26.8988218</v>
      </c>
      <c r="Y20" t="s">
        <v>97</v>
      </c>
      <c r="Z20" s="12">
        <v>23.366904289000811</v>
      </c>
      <c r="AA20" s="28">
        <f t="shared" si="0"/>
        <v>3.5319175109991896</v>
      </c>
      <c r="AB20">
        <f t="shared" si="1"/>
        <v>34.189463472436977</v>
      </c>
      <c r="AE20" s="6">
        <v>23.225258100000001</v>
      </c>
      <c r="AF20" t="s">
        <v>97</v>
      </c>
      <c r="AG20">
        <v>32.285545800000001</v>
      </c>
      <c r="AH20" s="28">
        <f t="shared" si="3"/>
        <v>-9.0602876999999999</v>
      </c>
      <c r="AJ20" t="s">
        <v>97</v>
      </c>
      <c r="AK20" s="25">
        <f t="shared" si="2"/>
        <v>6235.0578905946159</v>
      </c>
    </row>
    <row r="21" spans="1:37">
      <c r="A21" s="12" t="s">
        <v>85</v>
      </c>
      <c r="B21" s="12" t="s">
        <v>141</v>
      </c>
      <c r="C21" s="12" t="s">
        <v>136</v>
      </c>
      <c r="D21" s="12" t="s">
        <v>139</v>
      </c>
      <c r="E21" s="12" t="s">
        <v>139</v>
      </c>
      <c r="L21" s="29" t="s">
        <v>97</v>
      </c>
      <c r="M21" s="29"/>
      <c r="N21" s="29"/>
      <c r="O21" s="29"/>
      <c r="X21">
        <v>26.8988218</v>
      </c>
      <c r="Y21" t="s">
        <v>98</v>
      </c>
      <c r="AA21" s="28">
        <f t="shared" si="0"/>
        <v>26.8988218</v>
      </c>
      <c r="AB21">
        <f t="shared" si="1"/>
        <v>480850284612.81836</v>
      </c>
      <c r="AE21" s="6">
        <v>23.225258100000001</v>
      </c>
      <c r="AF21" t="s">
        <v>98</v>
      </c>
      <c r="AG21" s="6">
        <v>18.699567600539748</v>
      </c>
      <c r="AH21" s="28">
        <f t="shared" si="3"/>
        <v>4.5256904994602536</v>
      </c>
      <c r="AJ21" t="s">
        <v>98</v>
      </c>
      <c r="AK21" s="25">
        <f t="shared" si="2"/>
        <v>4052962.3610600331</v>
      </c>
    </row>
    <row r="22" spans="1:37">
      <c r="A22" s="12" t="s">
        <v>85</v>
      </c>
      <c r="B22" s="12" t="s">
        <v>141</v>
      </c>
      <c r="C22" s="12" t="s">
        <v>136</v>
      </c>
      <c r="D22" s="12" t="s">
        <v>139</v>
      </c>
      <c r="E22" s="12" t="s">
        <v>139</v>
      </c>
      <c r="L22" t="s">
        <v>98</v>
      </c>
      <c r="N22" s="12">
        <v>23.1806971</v>
      </c>
      <c r="O22" s="12">
        <v>3.90287E-2</v>
      </c>
      <c r="X22">
        <v>26.8988218</v>
      </c>
      <c r="Y22" t="s">
        <v>99</v>
      </c>
      <c r="Z22" s="12">
        <v>23.1806971</v>
      </c>
      <c r="AA22" s="28">
        <f t="shared" si="0"/>
        <v>3.7181247000000006</v>
      </c>
      <c r="AB22">
        <f t="shared" si="1"/>
        <v>41.187083503284569</v>
      </c>
      <c r="AE22" s="6">
        <v>23.225258100000001</v>
      </c>
      <c r="AF22" t="s">
        <v>99</v>
      </c>
      <c r="AG22" s="6">
        <v>35.357281141793862</v>
      </c>
      <c r="AH22" s="28">
        <f t="shared" si="3"/>
        <v>-12.132023041793861</v>
      </c>
      <c r="AJ22" t="s">
        <v>99</v>
      </c>
      <c r="AK22" s="25">
        <f t="shared" si="2"/>
        <v>60453.260107665163</v>
      </c>
    </row>
    <row r="23" spans="1:37">
      <c r="A23" s="12" t="s">
        <v>85</v>
      </c>
      <c r="B23" s="12" t="s">
        <v>141</v>
      </c>
      <c r="C23" s="12" t="s">
        <v>136</v>
      </c>
      <c r="D23" s="12" t="s">
        <v>139</v>
      </c>
      <c r="E23" s="12" t="s">
        <v>139</v>
      </c>
      <c r="L23" s="29" t="s">
        <v>99</v>
      </c>
      <c r="M23" s="29"/>
      <c r="N23" s="29"/>
      <c r="O23" s="29"/>
      <c r="X23">
        <v>26.8988218</v>
      </c>
      <c r="Y23" t="s">
        <v>100</v>
      </c>
      <c r="AA23" s="28">
        <f t="shared" si="0"/>
        <v>26.8988218</v>
      </c>
      <c r="AB23">
        <f t="shared" si="1"/>
        <v>480850284612.81836</v>
      </c>
      <c r="AE23" s="6">
        <v>23.225258100000001</v>
      </c>
      <c r="AF23" t="s">
        <v>100</v>
      </c>
      <c r="AG23" s="6">
        <v>28.30530632232426</v>
      </c>
      <c r="AH23" s="28">
        <f t="shared" si="3"/>
        <v>-5.0800482223242582</v>
      </c>
      <c r="AJ23" t="s">
        <v>100</v>
      </c>
      <c r="AK23" s="25">
        <f t="shared" si="2"/>
        <v>3312795897.1156983</v>
      </c>
    </row>
    <row r="24" spans="1:37">
      <c r="A24" s="19" t="s">
        <v>86</v>
      </c>
      <c r="B24" s="19" t="s">
        <v>141</v>
      </c>
      <c r="C24" s="19">
        <v>30.411024101879164</v>
      </c>
      <c r="D24" s="19">
        <v>30.916832911088136</v>
      </c>
      <c r="E24" s="19">
        <v>0.61401192030432583</v>
      </c>
      <c r="F24">
        <f>(C24+C26)/2</f>
        <v>30.575247770425186</v>
      </c>
      <c r="G24">
        <f>STDEVA(C24,C26)</f>
        <v>0.232247339320448</v>
      </c>
      <c r="H24" s="12">
        <v>30.5752478</v>
      </c>
      <c r="I24" s="12">
        <v>0.23224734</v>
      </c>
      <c r="L24" s="29" t="s">
        <v>100</v>
      </c>
      <c r="M24" s="29"/>
      <c r="N24" s="29"/>
      <c r="O24" s="29"/>
      <c r="X24">
        <v>26.8988218</v>
      </c>
      <c r="Y24" t="s">
        <v>101</v>
      </c>
      <c r="AA24" s="28">
        <f t="shared" si="0"/>
        <v>26.8988218</v>
      </c>
      <c r="AB24">
        <f t="shared" si="1"/>
        <v>480850284612.81836</v>
      </c>
      <c r="AE24" s="6">
        <v>23.225258100000001</v>
      </c>
      <c r="AF24" t="s">
        <v>101</v>
      </c>
      <c r="AG24" s="6">
        <v>18.818650322648558</v>
      </c>
      <c r="AH24" s="28">
        <f t="shared" si="3"/>
        <v>4.4066077773514429</v>
      </c>
      <c r="AJ24" t="s">
        <v>101</v>
      </c>
      <c r="AK24" s="25">
        <f t="shared" si="2"/>
        <v>4404311.0441843634</v>
      </c>
    </row>
    <row r="25" spans="1:37">
      <c r="A25" s="19" t="s">
        <v>86</v>
      </c>
      <c r="B25" s="19" t="s">
        <v>141</v>
      </c>
      <c r="C25" s="16">
        <v>31.600003192414029</v>
      </c>
      <c r="D25" s="16">
        <v>30.916832911088136</v>
      </c>
      <c r="E25" s="16">
        <v>0.61401192030432583</v>
      </c>
      <c r="L25" t="s">
        <v>101</v>
      </c>
      <c r="N25" s="12">
        <v>24.504265520437588</v>
      </c>
      <c r="O25" s="12">
        <v>3.0058357827435017E-2</v>
      </c>
      <c r="X25">
        <v>26.8988218</v>
      </c>
      <c r="Y25" t="s">
        <v>102</v>
      </c>
      <c r="Z25" s="12">
        <v>24.504265520437588</v>
      </c>
      <c r="AA25" s="28">
        <f t="shared" si="0"/>
        <v>2.394556279562412</v>
      </c>
      <c r="AB25">
        <f t="shared" si="1"/>
        <v>10.963332325030699</v>
      </c>
      <c r="AE25" s="6">
        <v>23.225258100000001</v>
      </c>
      <c r="AF25" t="s">
        <v>102</v>
      </c>
      <c r="AG25" s="12">
        <v>20.012903600000001</v>
      </c>
      <c r="AH25" s="28">
        <f t="shared" si="3"/>
        <v>3.2123545</v>
      </c>
      <c r="AJ25" t="s">
        <v>102</v>
      </c>
      <c r="AK25" s="25">
        <f t="shared" si="2"/>
        <v>0.54501477368364271</v>
      </c>
    </row>
    <row r="26" spans="1:37">
      <c r="A26" s="19" t="s">
        <v>86</v>
      </c>
      <c r="B26" s="19" t="s">
        <v>141</v>
      </c>
      <c r="C26" s="19">
        <v>30.739471438971208</v>
      </c>
      <c r="D26" s="19">
        <v>30.916832911088136</v>
      </c>
      <c r="E26" s="19">
        <v>0.61401192030432583</v>
      </c>
      <c r="L26" t="s">
        <v>102</v>
      </c>
      <c r="N26" s="12">
        <v>25.030520501343023</v>
      </c>
      <c r="O26" s="12">
        <v>0.11893088058336654</v>
      </c>
      <c r="X26">
        <v>26.8988218</v>
      </c>
      <c r="Y26" t="s">
        <v>103</v>
      </c>
      <c r="Z26" s="12">
        <v>25.030520501343023</v>
      </c>
      <c r="AA26" s="28">
        <f t="shared" si="0"/>
        <v>1.8683012986569771</v>
      </c>
      <c r="AB26">
        <f t="shared" si="1"/>
        <v>6.47728407745032</v>
      </c>
      <c r="AE26" s="6">
        <v>23.225258100000001</v>
      </c>
      <c r="AF26" t="s">
        <v>103</v>
      </c>
      <c r="AG26" s="6">
        <v>19.710268685457169</v>
      </c>
      <c r="AH26" s="28">
        <f t="shared" si="3"/>
        <v>3.514989414542832</v>
      </c>
      <c r="AJ26" t="s">
        <v>103</v>
      </c>
      <c r="AK26" s="25">
        <f t="shared" si="2"/>
        <v>0.30798461888802631</v>
      </c>
    </row>
    <row r="27" spans="1:37">
      <c r="A27" s="12" t="s">
        <v>87</v>
      </c>
      <c r="B27" s="12" t="s">
        <v>141</v>
      </c>
      <c r="C27" s="12">
        <v>23.762802130984731</v>
      </c>
      <c r="D27" s="12">
        <v>23.806188634541211</v>
      </c>
      <c r="E27" s="12">
        <v>0.14131159874477187</v>
      </c>
      <c r="L27" t="s">
        <v>103</v>
      </c>
      <c r="N27" s="12">
        <v>25.936573019965682</v>
      </c>
      <c r="O27" s="12">
        <v>0.12111565042828856</v>
      </c>
      <c r="X27">
        <v>26.8988218</v>
      </c>
      <c r="Y27" t="s">
        <v>104</v>
      </c>
      <c r="Z27" s="12">
        <v>25.936573019965682</v>
      </c>
      <c r="AA27" s="28">
        <f t="shared" si="0"/>
        <v>0.96224878003431868</v>
      </c>
      <c r="AB27">
        <f t="shared" si="1"/>
        <v>2.6175762129508504</v>
      </c>
      <c r="AE27" s="6">
        <v>23.225258100000001</v>
      </c>
      <c r="AF27" t="s">
        <v>104</v>
      </c>
      <c r="AG27" s="6">
        <v>25.196650134160922</v>
      </c>
      <c r="AH27" s="28">
        <f t="shared" si="3"/>
        <v>-1.971392034160921</v>
      </c>
      <c r="AJ27" t="s">
        <v>104</v>
      </c>
      <c r="AK27" s="25">
        <f t="shared" si="2"/>
        <v>7.6415948800526765</v>
      </c>
    </row>
    <row r="28" spans="1:37">
      <c r="A28" s="12" t="s">
        <v>87</v>
      </c>
      <c r="B28" s="12" t="s">
        <v>141</v>
      </c>
      <c r="C28" s="12">
        <v>23.691657158675483</v>
      </c>
      <c r="D28" s="12">
        <v>23.806188634541211</v>
      </c>
      <c r="E28" s="12">
        <v>0.14131159874477187</v>
      </c>
      <c r="L28" t="s">
        <v>104</v>
      </c>
      <c r="N28" s="12">
        <v>31.386176618198348</v>
      </c>
      <c r="O28" s="12">
        <v>0.39576009484360264</v>
      </c>
      <c r="X28">
        <v>26.8988218</v>
      </c>
      <c r="Y28" t="s">
        <v>105</v>
      </c>
      <c r="Z28" s="12">
        <v>31.386176618198348</v>
      </c>
      <c r="AA28" s="28">
        <f t="shared" si="0"/>
        <v>-4.487354818198348</v>
      </c>
      <c r="AB28">
        <f t="shared" si="1"/>
        <v>1.1250363742380651E-2</v>
      </c>
      <c r="AE28" s="6">
        <v>23.225258100000001</v>
      </c>
      <c r="AF28" t="s">
        <v>105</v>
      </c>
      <c r="AG28" s="12">
        <v>33.803687699999998</v>
      </c>
      <c r="AH28" s="28">
        <f t="shared" si="3"/>
        <v>-10.578429599999996</v>
      </c>
      <c r="AJ28" t="s">
        <v>105</v>
      </c>
      <c r="AK28" s="25">
        <f t="shared" si="2"/>
        <v>75.178936452443793</v>
      </c>
    </row>
    <row r="29" spans="1:37">
      <c r="A29" s="12" t="s">
        <v>87</v>
      </c>
      <c r="B29" s="12" t="s">
        <v>141</v>
      </c>
      <c r="C29" s="12">
        <v>23.964106613963416</v>
      </c>
      <c r="D29" s="12">
        <v>23.806188634541211</v>
      </c>
      <c r="E29" s="12">
        <v>0.14131159874477187</v>
      </c>
      <c r="L29" s="29" t="s">
        <v>105</v>
      </c>
      <c r="M29" s="29"/>
      <c r="N29" s="29"/>
      <c r="O29" s="29"/>
      <c r="X29">
        <v>26.8988218</v>
      </c>
      <c r="Y29" t="s">
        <v>106</v>
      </c>
      <c r="AA29" s="28">
        <f t="shared" si="0"/>
        <v>26.8988218</v>
      </c>
      <c r="AB29">
        <f t="shared" si="1"/>
        <v>480850284612.81836</v>
      </c>
      <c r="AE29" s="6">
        <v>23.225258100000001</v>
      </c>
      <c r="AF29" t="s">
        <v>106</v>
      </c>
      <c r="AG29" s="12">
        <v>17.950088099999999</v>
      </c>
      <c r="AH29" s="28">
        <f t="shared" si="3"/>
        <v>5.2751700000000028</v>
      </c>
      <c r="AJ29" t="s">
        <v>106</v>
      </c>
      <c r="AK29" s="25">
        <f t="shared" si="2"/>
        <v>2401780.6460493095</v>
      </c>
    </row>
    <row r="30" spans="1:37">
      <c r="A30" s="19" t="s">
        <v>88</v>
      </c>
      <c r="B30" s="19" t="s">
        <v>141</v>
      </c>
      <c r="C30" s="19">
        <v>33.321151585246909</v>
      </c>
      <c r="D30" s="19">
        <v>32.905713355409887</v>
      </c>
      <c r="E30" s="19">
        <v>0.61098447470217188</v>
      </c>
      <c r="L30" t="s">
        <v>106</v>
      </c>
      <c r="N30" s="12">
        <v>23.211828676101934</v>
      </c>
      <c r="O30" s="12">
        <v>0.36668804465768839</v>
      </c>
      <c r="X30">
        <v>26.8988218</v>
      </c>
      <c r="Y30" t="s">
        <v>107</v>
      </c>
      <c r="Z30" s="12">
        <v>23.211828676101934</v>
      </c>
      <c r="AA30" s="28">
        <f t="shared" si="0"/>
        <v>3.6869931238980662</v>
      </c>
      <c r="AB30">
        <f t="shared" si="1"/>
        <v>39.924617911472879</v>
      </c>
      <c r="AE30" s="6">
        <v>23.225258100000001</v>
      </c>
      <c r="AF30" t="s">
        <v>107</v>
      </c>
      <c r="AG30" s="6">
        <v>17.69474099894742</v>
      </c>
      <c r="AH30" s="28">
        <f t="shared" si="3"/>
        <v>5.5305171010525811</v>
      </c>
      <c r="AJ30" t="s">
        <v>107</v>
      </c>
      <c r="AK30" s="25">
        <f t="shared" si="2"/>
        <v>0.26119901572628673</v>
      </c>
    </row>
    <row r="31" spans="1:37">
      <c r="A31" s="19" t="s">
        <v>88</v>
      </c>
      <c r="B31" s="19" t="s">
        <v>141</v>
      </c>
      <c r="C31" s="19">
        <v>33.191816411135235</v>
      </c>
      <c r="D31" s="19">
        <v>32.905713355409887</v>
      </c>
      <c r="E31" s="19">
        <v>0.61098447470217188</v>
      </c>
      <c r="F31">
        <f>(C30+C31)/2</f>
        <v>33.256483998191072</v>
      </c>
      <c r="G31">
        <f>STDEVA(C30,C31)</f>
        <v>9.1453778660307294E-2</v>
      </c>
      <c r="H31" s="12">
        <v>33.256484</v>
      </c>
      <c r="I31" s="12">
        <v>9.1453779999999998E-2</v>
      </c>
      <c r="L31" t="s">
        <v>107</v>
      </c>
      <c r="N31" s="12">
        <v>23.075176254606315</v>
      </c>
      <c r="O31" s="12">
        <v>3.4066148826215573E-2</v>
      </c>
      <c r="X31">
        <v>26.8988218</v>
      </c>
      <c r="Y31" t="s">
        <v>108</v>
      </c>
      <c r="Z31" s="12">
        <v>23.075176254606315</v>
      </c>
      <c r="AA31" s="28">
        <f t="shared" si="0"/>
        <v>3.8236455453936848</v>
      </c>
      <c r="AB31">
        <f t="shared" si="1"/>
        <v>45.770763941001725</v>
      </c>
      <c r="AE31" s="6">
        <v>23.225258100000001</v>
      </c>
      <c r="AF31" t="s">
        <v>108</v>
      </c>
      <c r="AG31" s="6">
        <v>19.505828370967937</v>
      </c>
      <c r="AH31" s="28">
        <f t="shared" si="3"/>
        <v>3.7194297290320648</v>
      </c>
      <c r="AJ31" t="s">
        <v>108</v>
      </c>
      <c r="AK31" s="25">
        <f t="shared" si="2"/>
        <v>1.0153741519641679</v>
      </c>
    </row>
    <row r="32" spans="1:37">
      <c r="A32" s="19" t="s">
        <v>88</v>
      </c>
      <c r="B32" s="19" t="s">
        <v>141</v>
      </c>
      <c r="C32" s="16">
        <v>32.204172069847516</v>
      </c>
      <c r="D32" s="16">
        <v>32.905713355409887</v>
      </c>
      <c r="E32" s="16">
        <v>0.61098447470217188</v>
      </c>
      <c r="L32" t="s">
        <v>108</v>
      </c>
      <c r="N32" s="12">
        <v>25.142216530891819</v>
      </c>
      <c r="O32" s="12">
        <v>3.7190342617577074E-2</v>
      </c>
      <c r="X32">
        <v>26.8988218</v>
      </c>
      <c r="Y32" t="s">
        <v>109</v>
      </c>
      <c r="Z32" s="12">
        <v>25.142216530891819</v>
      </c>
      <c r="AA32" s="28">
        <f t="shared" si="0"/>
        <v>1.7566052691081815</v>
      </c>
      <c r="AB32">
        <f t="shared" si="1"/>
        <v>5.7927391875957754</v>
      </c>
      <c r="AE32" s="6">
        <v>23.225258100000001</v>
      </c>
      <c r="AF32" t="s">
        <v>109</v>
      </c>
      <c r="AG32" s="6">
        <v>19.0100962492095</v>
      </c>
      <c r="AH32" s="28">
        <f t="shared" si="3"/>
        <v>4.2151618507905013</v>
      </c>
      <c r="AJ32" t="s">
        <v>109</v>
      </c>
      <c r="AK32" s="25">
        <f t="shared" si="2"/>
        <v>0.17502624752235793</v>
      </c>
    </row>
    <row r="33" spans="1:37">
      <c r="A33" s="12" t="s">
        <v>89</v>
      </c>
      <c r="B33" s="12" t="s">
        <v>141</v>
      </c>
      <c r="C33" s="12">
        <v>22.77885128063236</v>
      </c>
      <c r="D33" s="12">
        <v>22.761065633699392</v>
      </c>
      <c r="E33" s="12">
        <v>0.1532266477704084</v>
      </c>
      <c r="L33" t="s">
        <v>109</v>
      </c>
      <c r="N33" s="12">
        <v>24.611619376729976</v>
      </c>
      <c r="O33" s="12">
        <v>0.12329509948845919</v>
      </c>
      <c r="X33">
        <v>26.8988218</v>
      </c>
      <c r="Y33" t="s">
        <v>110</v>
      </c>
      <c r="Z33" s="12">
        <v>24.611619376729976</v>
      </c>
      <c r="AA33" s="28">
        <f t="shared" si="0"/>
        <v>2.2872024232700241</v>
      </c>
      <c r="AB33">
        <f t="shared" si="1"/>
        <v>9.8473503920778445</v>
      </c>
      <c r="AE33" s="6">
        <v>23.225258100000001</v>
      </c>
      <c r="AF33" t="s">
        <v>110</v>
      </c>
      <c r="AG33" s="6">
        <v>26.634702793282599</v>
      </c>
      <c r="AH33" s="28">
        <f t="shared" si="3"/>
        <v>-3.4094446932825981</v>
      </c>
      <c r="AJ33" t="s">
        <v>110</v>
      </c>
      <c r="AK33" s="25">
        <f t="shared" si="2"/>
        <v>51.554138158763919</v>
      </c>
    </row>
    <row r="34" spans="1:37">
      <c r="A34" s="12" t="s">
        <v>89</v>
      </c>
      <c r="B34" s="12" t="s">
        <v>141</v>
      </c>
      <c r="C34" s="12">
        <v>22.90462332239747</v>
      </c>
      <c r="D34" s="12">
        <v>22.761065633699392</v>
      </c>
      <c r="E34" s="12">
        <v>0.1532266477704084</v>
      </c>
      <c r="L34" t="s">
        <v>110</v>
      </c>
      <c r="N34" s="12">
        <v>31.826402829422221</v>
      </c>
      <c r="O34" s="12">
        <v>0.93251886894764513</v>
      </c>
      <c r="X34">
        <v>26.8988218</v>
      </c>
      <c r="Y34" t="s">
        <v>111</v>
      </c>
      <c r="Z34" s="12">
        <v>31.826402829422221</v>
      </c>
      <c r="AA34" s="28">
        <f t="shared" si="0"/>
        <v>-4.9275810294222211</v>
      </c>
      <c r="AB34">
        <f t="shared" si="1"/>
        <v>7.2440051399005863E-3</v>
      </c>
      <c r="AE34" s="6">
        <v>23.225258100000001</v>
      </c>
      <c r="AF34" t="s">
        <v>111</v>
      </c>
      <c r="AG34" s="6">
        <v>18.861483813752347</v>
      </c>
      <c r="AH34" s="28">
        <f t="shared" si="3"/>
        <v>4.3637742862476543</v>
      </c>
      <c r="AJ34" t="s">
        <v>111</v>
      </c>
      <c r="AK34" s="25">
        <f t="shared" si="2"/>
        <v>1.6408885226658248E-3</v>
      </c>
    </row>
    <row r="35" spans="1:37">
      <c r="A35" s="12" t="s">
        <v>89</v>
      </c>
      <c r="B35" s="12" t="s">
        <v>141</v>
      </c>
      <c r="C35" s="12">
        <v>22.59972229806835</v>
      </c>
      <c r="D35" s="12">
        <v>22.761065633699392</v>
      </c>
      <c r="E35" s="12">
        <v>0.1532266477704084</v>
      </c>
      <c r="L35" t="s">
        <v>111</v>
      </c>
      <c r="N35" s="12">
        <v>24.383052582867368</v>
      </c>
      <c r="O35" s="12">
        <v>8.876003545414847E-2</v>
      </c>
      <c r="X35">
        <v>26.8988218</v>
      </c>
      <c r="Y35" t="s">
        <v>112</v>
      </c>
      <c r="Z35" s="12">
        <v>24.383052582867368</v>
      </c>
      <c r="AA35" s="28">
        <f t="shared" si="0"/>
        <v>2.5157692171326325</v>
      </c>
      <c r="AB35">
        <f t="shared" si="1"/>
        <v>12.376125046026134</v>
      </c>
      <c r="AE35" s="6">
        <v>23.225258100000001</v>
      </c>
      <c r="AF35" t="s">
        <v>112</v>
      </c>
      <c r="AG35" s="6">
        <v>19.316131925522981</v>
      </c>
      <c r="AH35" s="28">
        <f t="shared" si="3"/>
        <v>3.90912617447702</v>
      </c>
      <c r="AJ35" t="s">
        <v>112</v>
      </c>
      <c r="AK35" s="25">
        <f t="shared" si="2"/>
        <v>0.3640068105835656</v>
      </c>
    </row>
    <row r="36" spans="1:37">
      <c r="A36" s="12" t="s">
        <v>90</v>
      </c>
      <c r="B36" s="12" t="s">
        <v>141</v>
      </c>
      <c r="C36" s="12">
        <v>24.347166573248245</v>
      </c>
      <c r="D36" s="12">
        <v>24.264733804441374</v>
      </c>
      <c r="E36" s="12">
        <v>0.12379429026129533</v>
      </c>
      <c r="L36" t="s">
        <v>112</v>
      </c>
      <c r="N36" s="12">
        <v>24.833042895726724</v>
      </c>
      <c r="O36" s="12">
        <v>7.9892715639346579E-2</v>
      </c>
      <c r="X36">
        <v>26.8988218</v>
      </c>
      <c r="Y36" t="s">
        <v>113</v>
      </c>
      <c r="Z36" s="12">
        <v>24.833042895726724</v>
      </c>
      <c r="AA36" s="28">
        <f t="shared" si="0"/>
        <v>2.0657789042732766</v>
      </c>
      <c r="AB36">
        <f t="shared" si="1"/>
        <v>7.8914421824776237</v>
      </c>
      <c r="AE36" s="6">
        <v>23.225258100000001</v>
      </c>
      <c r="AF36" t="s">
        <v>113</v>
      </c>
      <c r="AG36" s="12">
        <v>32.247589300000001</v>
      </c>
      <c r="AH36" s="28">
        <f t="shared" si="3"/>
        <v>-9.0223312</v>
      </c>
      <c r="AJ36" t="s">
        <v>113</v>
      </c>
      <c r="AK36" s="25">
        <f t="shared" si="2"/>
        <v>2230.3855371259883</v>
      </c>
    </row>
    <row r="37" spans="1:37">
      <c r="A37" s="12" t="s">
        <v>90</v>
      </c>
      <c r="B37" s="12" t="s">
        <v>141</v>
      </c>
      <c r="C37" s="12">
        <v>24.122380605417476</v>
      </c>
      <c r="D37" s="12">
        <v>24.264733804441374</v>
      </c>
      <c r="E37" s="12">
        <v>0.12379429026129533</v>
      </c>
      <c r="L37" t="s">
        <v>113</v>
      </c>
      <c r="N37" s="12">
        <v>35.125754499999999</v>
      </c>
      <c r="O37" s="12">
        <v>1.1751957399999999</v>
      </c>
      <c r="X37">
        <v>26.8988218</v>
      </c>
      <c r="Y37" t="s">
        <v>114</v>
      </c>
      <c r="Z37" s="12">
        <v>35.125754499999999</v>
      </c>
      <c r="AA37" s="28">
        <f t="shared" si="0"/>
        <v>-8.226932699999999</v>
      </c>
      <c r="AB37">
        <f t="shared" si="1"/>
        <v>2.6735513225212997E-4</v>
      </c>
      <c r="AE37" s="6">
        <v>23.225258100000001</v>
      </c>
      <c r="AF37" t="s">
        <v>114</v>
      </c>
      <c r="AG37" s="6">
        <v>23.453025197607676</v>
      </c>
      <c r="AH37" s="28">
        <f t="shared" si="3"/>
        <v>-0.22776709760767488</v>
      </c>
      <c r="AJ37" t="s">
        <v>114</v>
      </c>
      <c r="AK37" s="25">
        <f t="shared" si="2"/>
        <v>4.2502407542262567E-3</v>
      </c>
    </row>
    <row r="38" spans="1:37">
      <c r="A38" s="12" t="s">
        <v>90</v>
      </c>
      <c r="B38" s="12" t="s">
        <v>141</v>
      </c>
      <c r="C38" s="12">
        <v>24.324654234658389</v>
      </c>
      <c r="D38" s="12">
        <v>24.264733804441374</v>
      </c>
      <c r="E38" s="12">
        <v>0.12379429026129533</v>
      </c>
      <c r="L38" t="s">
        <v>114</v>
      </c>
      <c r="N38" s="12">
        <v>29.75731778556451</v>
      </c>
      <c r="O38" s="12">
        <v>6.7621493873322808E-2</v>
      </c>
      <c r="X38">
        <v>26.8988218</v>
      </c>
      <c r="Y38" t="s">
        <v>115</v>
      </c>
      <c r="Z38" s="12">
        <v>29.75731778556451</v>
      </c>
      <c r="AA38" s="28">
        <f t="shared" si="0"/>
        <v>-2.8584959855645096</v>
      </c>
      <c r="AB38">
        <f t="shared" si="1"/>
        <v>5.7354958112764164E-2</v>
      </c>
      <c r="AE38" s="6">
        <v>23.225258100000001</v>
      </c>
      <c r="AF38" t="s">
        <v>115</v>
      </c>
      <c r="AG38">
        <v>34.780862900000002</v>
      </c>
      <c r="AH38" s="28">
        <f t="shared" si="3"/>
        <v>-11.555604800000001</v>
      </c>
      <c r="AJ38" t="s">
        <v>115</v>
      </c>
      <c r="AK38" s="25">
        <f t="shared" si="2"/>
        <v>452.47809678119069</v>
      </c>
    </row>
    <row r="39" spans="1:37">
      <c r="A39" s="19" t="s">
        <v>91</v>
      </c>
      <c r="B39" s="19" t="s">
        <v>141</v>
      </c>
      <c r="C39" s="19">
        <v>23.51049521378846</v>
      </c>
      <c r="D39" s="19">
        <v>23.937064584707286</v>
      </c>
      <c r="E39" s="19">
        <v>0.64980224900196637</v>
      </c>
      <c r="L39" s="29" t="s">
        <v>115</v>
      </c>
      <c r="M39" s="29"/>
      <c r="N39" s="29"/>
      <c r="O39" s="29"/>
      <c r="X39">
        <v>26.8988218</v>
      </c>
      <c r="Y39" t="s">
        <v>116</v>
      </c>
      <c r="AA39" s="28">
        <f t="shared" si="0"/>
        <v>26.8988218</v>
      </c>
      <c r="AB39">
        <f t="shared" si="1"/>
        <v>480850284612.81836</v>
      </c>
      <c r="AE39" s="6">
        <v>23.225258100000001</v>
      </c>
      <c r="AF39" t="s">
        <v>116</v>
      </c>
      <c r="AG39">
        <v>32.045974299999997</v>
      </c>
      <c r="AH39" s="28">
        <f t="shared" si="3"/>
        <v>-8.8207161999999961</v>
      </c>
      <c r="AJ39" t="s">
        <v>116</v>
      </c>
      <c r="AK39" s="25">
        <f t="shared" si="2"/>
        <v>45118064687.630913</v>
      </c>
    </row>
    <row r="40" spans="1:37">
      <c r="A40" s="19" t="s">
        <v>91</v>
      </c>
      <c r="B40" s="19" t="s">
        <v>141</v>
      </c>
      <c r="C40" s="19">
        <v>23.615772903635886</v>
      </c>
      <c r="D40" s="19">
        <v>23.937064584707286</v>
      </c>
      <c r="E40" s="19">
        <v>0.64980224900196637</v>
      </c>
      <c r="F40">
        <f>(C39+C40)/2</f>
        <v>23.563134058712173</v>
      </c>
      <c r="G40">
        <f>STDEVA(C39,C40)</f>
        <v>7.4442568398769324E-2</v>
      </c>
      <c r="H40" s="12">
        <v>23.563134099999999</v>
      </c>
      <c r="I40" s="12">
        <v>7.444257E-2</v>
      </c>
      <c r="L40" s="29" t="s">
        <v>116</v>
      </c>
      <c r="M40" s="29"/>
      <c r="N40" s="29"/>
      <c r="O40" s="29"/>
      <c r="X40">
        <v>26.8988218</v>
      </c>
      <c r="Y40" t="s">
        <v>117</v>
      </c>
      <c r="AA40" s="28">
        <f t="shared" si="0"/>
        <v>26.8988218</v>
      </c>
      <c r="AB40">
        <f t="shared" si="1"/>
        <v>480850284612.81836</v>
      </c>
      <c r="AE40" s="6">
        <v>23.225258100000001</v>
      </c>
      <c r="AF40" t="s">
        <v>117</v>
      </c>
      <c r="AG40" s="6">
        <v>19.265337846318754</v>
      </c>
      <c r="AH40" s="28">
        <f t="shared" si="3"/>
        <v>3.959920253681247</v>
      </c>
      <c r="AJ40" t="s">
        <v>117</v>
      </c>
      <c r="AK40" s="25">
        <f t="shared" si="2"/>
        <v>6016056.1148751415</v>
      </c>
    </row>
    <row r="41" spans="1:37">
      <c r="A41" s="19" t="s">
        <v>91</v>
      </c>
      <c r="B41" s="19" t="s">
        <v>141</v>
      </c>
      <c r="C41" s="16">
        <v>24.684925636697521</v>
      </c>
      <c r="D41" s="16">
        <v>23.937064584707286</v>
      </c>
      <c r="E41" s="16">
        <v>0.64980224900196637</v>
      </c>
      <c r="L41" t="s">
        <v>117</v>
      </c>
      <c r="N41" s="12">
        <v>25.221215300000001</v>
      </c>
      <c r="O41" s="12">
        <v>8.3427070000000006E-2</v>
      </c>
      <c r="X41">
        <v>26.8988218</v>
      </c>
      <c r="Y41" t="s">
        <v>118</v>
      </c>
      <c r="Z41" s="12">
        <v>25.221215300000001</v>
      </c>
      <c r="AA41" s="28">
        <f t="shared" si="0"/>
        <v>1.6776064999999996</v>
      </c>
      <c r="AB41">
        <f t="shared" si="1"/>
        <v>5.3527288698622106</v>
      </c>
      <c r="AE41" s="6">
        <v>23.225258100000001</v>
      </c>
      <c r="AF41" t="s">
        <v>118</v>
      </c>
      <c r="AG41" s="6">
        <v>19.566315473679794</v>
      </c>
      <c r="AH41" s="28">
        <f t="shared" si="3"/>
        <v>3.6589426263202078</v>
      </c>
      <c r="AJ41" t="s">
        <v>118</v>
      </c>
      <c r="AK41" s="25">
        <f t="shared" si="2"/>
        <v>0.24451779618317834</v>
      </c>
    </row>
    <row r="42" spans="1:37">
      <c r="A42" s="12" t="s">
        <v>92</v>
      </c>
      <c r="B42" s="12" t="s">
        <v>141</v>
      </c>
      <c r="C42" s="12">
        <v>29.960992726926392</v>
      </c>
      <c r="D42" s="12">
        <v>29.716704205905689</v>
      </c>
      <c r="E42" s="12">
        <v>0.34692915425663978</v>
      </c>
      <c r="L42" t="s">
        <v>118</v>
      </c>
      <c r="N42" s="12">
        <v>25.738333339205195</v>
      </c>
      <c r="O42" s="12">
        <v>0.10692317560054185</v>
      </c>
      <c r="X42">
        <v>26.8988218</v>
      </c>
      <c r="Y42" t="s">
        <v>119</v>
      </c>
      <c r="Z42" s="12">
        <v>25.738333339205195</v>
      </c>
      <c r="AA42" s="28">
        <f t="shared" si="0"/>
        <v>1.1604884607948058</v>
      </c>
      <c r="AB42">
        <f t="shared" si="1"/>
        <v>3.1914918140709627</v>
      </c>
      <c r="AE42" s="6">
        <v>23.225258100000001</v>
      </c>
      <c r="AF42" t="s">
        <v>119</v>
      </c>
      <c r="AG42" s="6">
        <v>19.078321555895158</v>
      </c>
      <c r="AH42" s="28">
        <f t="shared" si="3"/>
        <v>4.1469365441048431</v>
      </c>
      <c r="AJ42" t="s">
        <v>119</v>
      </c>
      <c r="AK42" s="25">
        <f t="shared" si="2"/>
        <v>0.12216357106926512</v>
      </c>
    </row>
    <row r="43" spans="1:37">
      <c r="A43" s="12" t="s">
        <v>92</v>
      </c>
      <c r="B43" s="12" t="s">
        <v>141</v>
      </c>
      <c r="C43" s="12">
        <v>29.319601444987619</v>
      </c>
      <c r="D43" s="12">
        <v>29.716704205905689</v>
      </c>
      <c r="E43" s="12">
        <v>0.34692915425663978</v>
      </c>
      <c r="L43" t="s">
        <v>119</v>
      </c>
      <c r="N43" s="12">
        <v>24.682337180296354</v>
      </c>
      <c r="O43" s="12">
        <v>0.12601975237822122</v>
      </c>
      <c r="X43">
        <v>26.8988218</v>
      </c>
      <c r="Y43" t="s">
        <v>120</v>
      </c>
      <c r="Z43" s="12">
        <v>24.682337180296354</v>
      </c>
      <c r="AA43" s="28">
        <f t="shared" si="0"/>
        <v>2.2164846197036461</v>
      </c>
      <c r="AB43">
        <f t="shared" si="1"/>
        <v>9.175020421398326</v>
      </c>
      <c r="AE43" s="6">
        <v>23.225258100000001</v>
      </c>
      <c r="AF43" t="s">
        <v>120</v>
      </c>
      <c r="AG43" s="6">
        <v>17.820566701564214</v>
      </c>
      <c r="AH43" s="28">
        <f t="shared" si="3"/>
        <v>5.4046913984357872</v>
      </c>
      <c r="AJ43" t="s">
        <v>120</v>
      </c>
      <c r="AK43" s="25">
        <f t="shared" si="2"/>
        <v>0.10444140555093846</v>
      </c>
    </row>
    <row r="44" spans="1:37">
      <c r="A44" s="12" t="s">
        <v>92</v>
      </c>
      <c r="B44" s="12" t="s">
        <v>141</v>
      </c>
      <c r="C44" s="12">
        <v>29.86951844580306</v>
      </c>
      <c r="D44" s="12">
        <v>29.716704205905689</v>
      </c>
      <c r="E44" s="12">
        <v>0.34692915425663978</v>
      </c>
      <c r="L44" t="s">
        <v>120</v>
      </c>
      <c r="N44" s="12">
        <v>23.237508708130097</v>
      </c>
      <c r="O44" s="12">
        <v>0.16954383465664596</v>
      </c>
      <c r="X44">
        <v>26.8988218</v>
      </c>
      <c r="Y44" t="s">
        <v>121</v>
      </c>
      <c r="Z44" s="12">
        <v>23.237508708130097</v>
      </c>
      <c r="AA44" s="28">
        <f t="shared" si="0"/>
        <v>3.6613130918699035</v>
      </c>
      <c r="AB44">
        <f t="shared" si="1"/>
        <v>38.912404901941891</v>
      </c>
      <c r="AE44" s="6">
        <v>23.225258100000001</v>
      </c>
      <c r="AF44" t="s">
        <v>121</v>
      </c>
      <c r="AG44" s="6">
        <v>19.664663234790421</v>
      </c>
      <c r="AH44" s="28">
        <f t="shared" si="3"/>
        <v>3.5605948652095805</v>
      </c>
      <c r="AJ44" t="s">
        <v>121</v>
      </c>
      <c r="AK44" s="25">
        <f t="shared" si="2"/>
        <v>1.0153734886350136</v>
      </c>
    </row>
    <row r="45" spans="1:37">
      <c r="A45" s="12" t="s">
        <v>93</v>
      </c>
      <c r="B45" s="12" t="s">
        <v>141</v>
      </c>
      <c r="C45" s="12">
        <v>23.561579426293399</v>
      </c>
      <c r="D45" s="12">
        <v>23.716800637833973</v>
      </c>
      <c r="E45" s="12">
        <v>0.18314973964648609</v>
      </c>
      <c r="L45" t="s">
        <v>121</v>
      </c>
      <c r="N45" s="12">
        <v>26.624794399999999</v>
      </c>
      <c r="O45" s="12">
        <v>0.33429868000000001</v>
      </c>
      <c r="X45">
        <v>26.8988218</v>
      </c>
      <c r="Y45" t="s">
        <v>122</v>
      </c>
      <c r="Z45" s="12">
        <v>26.624794399999999</v>
      </c>
      <c r="AA45" s="28">
        <f t="shared" si="0"/>
        <v>0.27402740000000136</v>
      </c>
      <c r="AB45">
        <f t="shared" si="1"/>
        <v>1.3152508396180169</v>
      </c>
      <c r="AE45" s="6">
        <v>23.225258100000001</v>
      </c>
      <c r="AF45" t="s">
        <v>122</v>
      </c>
      <c r="AG45" s="6">
        <v>18.296640858849617</v>
      </c>
      <c r="AH45" s="28">
        <f t="shared" si="3"/>
        <v>4.9286172411503841</v>
      </c>
      <c r="AJ45" t="s">
        <v>122</v>
      </c>
      <c r="AK45" s="25">
        <f t="shared" si="2"/>
        <v>3.8632879076109426E-2</v>
      </c>
    </row>
    <row r="46" spans="1:37">
      <c r="A46" s="12" t="s">
        <v>93</v>
      </c>
      <c r="B46" s="12" t="s">
        <v>141</v>
      </c>
      <c r="C46" s="12">
        <v>23.670018282596537</v>
      </c>
      <c r="D46" s="12">
        <v>23.716800637833973</v>
      </c>
      <c r="E46" s="12">
        <v>0.18314973964648609</v>
      </c>
      <c r="L46" t="s">
        <v>122</v>
      </c>
      <c r="N46" s="12">
        <v>23.123080669569969</v>
      </c>
      <c r="O46" s="12">
        <v>0.15583507759194845</v>
      </c>
      <c r="X46">
        <v>26.8988218</v>
      </c>
      <c r="Y46" t="s">
        <v>123</v>
      </c>
      <c r="Z46" s="12">
        <v>23.123080669569969</v>
      </c>
      <c r="AA46" s="28">
        <f t="shared" si="0"/>
        <v>3.7757411304300312</v>
      </c>
      <c r="AB46">
        <f t="shared" si="1"/>
        <v>43.629831732263774</v>
      </c>
      <c r="AE46" s="6">
        <v>23.225258100000001</v>
      </c>
      <c r="AF46" t="s">
        <v>123</v>
      </c>
      <c r="AG46" s="6">
        <v>18.705970619164866</v>
      </c>
      <c r="AH46" s="28">
        <f t="shared" si="3"/>
        <v>4.5192874808351355</v>
      </c>
      <c r="AJ46" t="s">
        <v>123</v>
      </c>
      <c r="AK46" s="25">
        <f t="shared" si="2"/>
        <v>0.56221291036459731</v>
      </c>
    </row>
    <row r="47" spans="1:37">
      <c r="A47" s="12" t="s">
        <v>93</v>
      </c>
      <c r="B47" s="12" t="s">
        <v>141</v>
      </c>
      <c r="C47" s="12">
        <v>23.918804204611988</v>
      </c>
      <c r="D47" s="12">
        <v>23.716800637833973</v>
      </c>
      <c r="E47" s="12">
        <v>0.18314973964648609</v>
      </c>
      <c r="L47" t="s">
        <v>123</v>
      </c>
      <c r="N47" s="12">
        <v>23.592374891121533</v>
      </c>
      <c r="O47" s="12">
        <v>0.11609008378220019</v>
      </c>
      <c r="X47">
        <v>26.8988218</v>
      </c>
      <c r="Y47" t="s">
        <v>124</v>
      </c>
      <c r="Z47" s="12">
        <v>23.592374891121533</v>
      </c>
      <c r="AA47" s="28">
        <f t="shared" si="0"/>
        <v>3.3064469088784669</v>
      </c>
      <c r="AB47">
        <f t="shared" si="1"/>
        <v>27.287996282340877</v>
      </c>
      <c r="AE47" s="6">
        <v>23.225258100000001</v>
      </c>
      <c r="AF47" t="s">
        <v>124</v>
      </c>
      <c r="AG47" s="12">
        <v>32.224292400000003</v>
      </c>
      <c r="AH47" s="28">
        <f t="shared" si="3"/>
        <v>-8.9990343000000017</v>
      </c>
      <c r="AJ47" t="s">
        <v>124</v>
      </c>
      <c r="AK47" s="25">
        <f t="shared" si="2"/>
        <v>5121.2906204869059</v>
      </c>
    </row>
    <row r="48" spans="1:37">
      <c r="A48" s="19" t="s">
        <v>94</v>
      </c>
      <c r="B48" s="19" t="s">
        <v>141</v>
      </c>
      <c r="C48" s="19">
        <v>24.300938506339655</v>
      </c>
      <c r="D48" s="19">
        <v>24.343330255129676</v>
      </c>
      <c r="E48" s="19">
        <v>5.4680507607167361E-2</v>
      </c>
      <c r="L48" s="29" t="s">
        <v>124</v>
      </c>
      <c r="M48" s="29"/>
      <c r="N48" s="29"/>
      <c r="O48" s="29"/>
    </row>
    <row r="49" spans="1:9">
      <c r="A49" s="19" t="s">
        <v>94</v>
      </c>
      <c r="B49" s="19" t="s">
        <v>141</v>
      </c>
      <c r="C49" s="19">
        <v>24.324002523586572</v>
      </c>
      <c r="D49" s="19">
        <v>24.343330255129676</v>
      </c>
      <c r="E49" s="19">
        <v>5.4680507607167361E-2</v>
      </c>
      <c r="F49">
        <f>(C48+C49)/2</f>
        <v>24.312470514963113</v>
      </c>
      <c r="G49">
        <f>STDEVA(C48,C49)</f>
        <v>1.630872299669817E-2</v>
      </c>
      <c r="H49" s="12">
        <v>24.3124705</v>
      </c>
      <c r="I49" s="12">
        <v>1.6308719999999999E-2</v>
      </c>
    </row>
    <row r="50" spans="1:9">
      <c r="A50" s="19" t="s">
        <v>94</v>
      </c>
      <c r="B50" s="19" t="s">
        <v>141</v>
      </c>
      <c r="C50" s="16">
        <v>24.405049735462804</v>
      </c>
      <c r="D50" s="16">
        <v>24.343330255129676</v>
      </c>
      <c r="E50" s="16">
        <v>5.4680507607167361E-2</v>
      </c>
    </row>
    <row r="51" spans="1:9">
      <c r="A51" s="12" t="s">
        <v>95</v>
      </c>
      <c r="B51" s="12" t="s">
        <v>141</v>
      </c>
      <c r="C51" s="12">
        <v>23.37178319887181</v>
      </c>
      <c r="D51" s="12">
        <v>23.530187024357318</v>
      </c>
      <c r="E51" s="12">
        <v>0.14741470233219364</v>
      </c>
    </row>
    <row r="52" spans="1:9">
      <c r="A52" s="12" t="s">
        <v>95</v>
      </c>
      <c r="B52" s="12" t="s">
        <v>141</v>
      </c>
      <c r="C52" s="12">
        <v>23.663354347479327</v>
      </c>
      <c r="D52" s="12">
        <v>23.530187024357318</v>
      </c>
      <c r="E52" s="12">
        <v>0.14741470233219364</v>
      </c>
    </row>
    <row r="53" spans="1:9">
      <c r="A53" s="12" t="s">
        <v>95</v>
      </c>
      <c r="B53" s="12" t="s">
        <v>141</v>
      </c>
      <c r="C53" s="12">
        <v>23.555423526720816</v>
      </c>
      <c r="D53" s="12">
        <v>23.530187024357318</v>
      </c>
      <c r="E53" s="12">
        <v>0.14741470233219364</v>
      </c>
    </row>
    <row r="54" spans="1:9">
      <c r="A54" s="12" t="s">
        <v>96</v>
      </c>
      <c r="B54" s="12" t="s">
        <v>141</v>
      </c>
      <c r="C54" s="12">
        <v>23.227117589545649</v>
      </c>
      <c r="D54" s="12">
        <v>23.366904289000811</v>
      </c>
      <c r="E54" s="12">
        <v>0.17519889792126198</v>
      </c>
    </row>
    <row r="55" spans="1:9">
      <c r="A55" s="12" t="s">
        <v>96</v>
      </c>
      <c r="B55" s="12" t="s">
        <v>141</v>
      </c>
      <c r="C55" s="12">
        <v>23.310150835277369</v>
      </c>
      <c r="D55" s="12">
        <v>23.366904289000811</v>
      </c>
      <c r="E55" s="12">
        <v>0.17519889792126198</v>
      </c>
    </row>
    <row r="56" spans="1:9">
      <c r="A56" s="12" t="s">
        <v>96</v>
      </c>
      <c r="B56" s="12" t="s">
        <v>141</v>
      </c>
      <c r="C56" s="12">
        <v>23.56344444217941</v>
      </c>
      <c r="D56" s="12">
        <v>23.366904289000811</v>
      </c>
      <c r="E56" s="12">
        <v>0.17519889792126198</v>
      </c>
    </row>
    <row r="57" spans="1:9">
      <c r="A57" s="12" t="s">
        <v>97</v>
      </c>
      <c r="B57" s="12" t="s">
        <v>141</v>
      </c>
      <c r="C57" s="12" t="s">
        <v>136</v>
      </c>
      <c r="D57" s="12" t="s">
        <v>139</v>
      </c>
      <c r="E57" s="12" t="s">
        <v>139</v>
      </c>
    </row>
    <row r="58" spans="1:9">
      <c r="A58" s="12" t="s">
        <v>97</v>
      </c>
      <c r="B58" s="12" t="s">
        <v>141</v>
      </c>
      <c r="C58" s="12" t="s">
        <v>136</v>
      </c>
      <c r="D58" s="12" t="s">
        <v>139</v>
      </c>
      <c r="E58" s="12" t="s">
        <v>139</v>
      </c>
    </row>
    <row r="59" spans="1:9">
      <c r="A59" s="12" t="s">
        <v>97</v>
      </c>
      <c r="B59" s="12" t="s">
        <v>141</v>
      </c>
      <c r="C59" s="12" t="s">
        <v>136</v>
      </c>
      <c r="D59" s="12" t="s">
        <v>139</v>
      </c>
      <c r="E59" s="12" t="s">
        <v>139</v>
      </c>
    </row>
    <row r="60" spans="1:9">
      <c r="A60" s="19" t="s">
        <v>98</v>
      </c>
      <c r="B60" s="19" t="s">
        <v>141</v>
      </c>
      <c r="C60" s="16">
        <v>24.440938849957654</v>
      </c>
      <c r="D60" s="16">
        <v>23.600777676622101</v>
      </c>
      <c r="E60" s="16">
        <v>0.7281240328163141</v>
      </c>
    </row>
    <row r="61" spans="1:9">
      <c r="A61" s="19" t="s">
        <v>98</v>
      </c>
      <c r="B61" s="19" t="s">
        <v>141</v>
      </c>
      <c r="C61" s="19">
        <v>23.15310163236812</v>
      </c>
      <c r="D61" s="19">
        <v>23.600777676622101</v>
      </c>
      <c r="E61" s="19">
        <v>0.7281240328163141</v>
      </c>
      <c r="F61">
        <f>(C61+C62)/2</f>
        <v>23.180697089954322</v>
      </c>
      <c r="G61">
        <f>STDEVA(C61,C62)</f>
        <v>3.9025870378297862E-2</v>
      </c>
      <c r="H61" s="12">
        <v>23.1806971</v>
      </c>
      <c r="I61" s="12">
        <v>3.90287E-2</v>
      </c>
    </row>
    <row r="62" spans="1:9">
      <c r="A62" s="19" t="s">
        <v>98</v>
      </c>
      <c r="B62" s="19" t="s">
        <v>141</v>
      </c>
      <c r="C62" s="19">
        <v>23.208292547540523</v>
      </c>
      <c r="D62" s="19">
        <v>23.600777676622101</v>
      </c>
      <c r="E62" s="19">
        <v>0.7281240328163141</v>
      </c>
    </row>
    <row r="63" spans="1:9">
      <c r="A63" s="12" t="s">
        <v>99</v>
      </c>
      <c r="B63" s="12" t="s">
        <v>141</v>
      </c>
      <c r="C63" s="12" t="s">
        <v>136</v>
      </c>
      <c r="D63" s="12" t="s">
        <v>139</v>
      </c>
      <c r="E63" s="12" t="s">
        <v>139</v>
      </c>
    </row>
    <row r="64" spans="1:9">
      <c r="A64" s="12" t="s">
        <v>99</v>
      </c>
      <c r="B64" s="12" t="s">
        <v>141</v>
      </c>
      <c r="C64" s="12" t="s">
        <v>136</v>
      </c>
      <c r="D64" s="12" t="s">
        <v>139</v>
      </c>
      <c r="E64" s="12" t="s">
        <v>139</v>
      </c>
    </row>
    <row r="65" spans="1:5">
      <c r="A65" s="12" t="s">
        <v>99</v>
      </c>
      <c r="B65" s="12" t="s">
        <v>141</v>
      </c>
      <c r="C65" s="12" t="s">
        <v>136</v>
      </c>
      <c r="D65" s="12" t="s">
        <v>139</v>
      </c>
      <c r="E65" s="12" t="s">
        <v>139</v>
      </c>
    </row>
    <row r="66" spans="1:5">
      <c r="A66" s="12" t="s">
        <v>100</v>
      </c>
      <c r="B66" s="12" t="s">
        <v>141</v>
      </c>
      <c r="C66" s="12">
        <v>38.971288968129066</v>
      </c>
      <c r="D66" s="12">
        <v>38.971288968129066</v>
      </c>
      <c r="E66" s="12" t="s">
        <v>139</v>
      </c>
    </row>
    <row r="67" spans="1:5">
      <c r="A67" s="12" t="s">
        <v>100</v>
      </c>
      <c r="B67" s="12" t="s">
        <v>141</v>
      </c>
      <c r="C67" s="12" t="s">
        <v>136</v>
      </c>
      <c r="D67" s="12" t="s">
        <v>139</v>
      </c>
      <c r="E67" s="12" t="s">
        <v>139</v>
      </c>
    </row>
    <row r="68" spans="1:5">
      <c r="A68" s="12" t="s">
        <v>100</v>
      </c>
      <c r="B68" s="12" t="s">
        <v>141</v>
      </c>
      <c r="C68" s="12" t="s">
        <v>136</v>
      </c>
      <c r="D68" s="12" t="s">
        <v>139</v>
      </c>
      <c r="E68" s="12" t="s">
        <v>139</v>
      </c>
    </row>
    <row r="69" spans="1:5">
      <c r="A69" s="12" t="s">
        <v>101</v>
      </c>
      <c r="B69" s="12" t="s">
        <v>141</v>
      </c>
      <c r="C69" s="12">
        <v>24.523135328521974</v>
      </c>
      <c r="D69" s="12">
        <v>24.504265520437588</v>
      </c>
      <c r="E69" s="12">
        <v>3.0058357827435017E-2</v>
      </c>
    </row>
    <row r="70" spans="1:5">
      <c r="A70" s="12" t="s">
        <v>101</v>
      </c>
      <c r="B70" s="12" t="s">
        <v>141</v>
      </c>
      <c r="C70" s="12">
        <v>24.520058629246066</v>
      </c>
      <c r="D70" s="12">
        <v>24.504265520437588</v>
      </c>
      <c r="E70" s="12">
        <v>3.0058357827435017E-2</v>
      </c>
    </row>
    <row r="71" spans="1:5">
      <c r="A71" s="12" t="s">
        <v>101</v>
      </c>
      <c r="B71" s="12" t="s">
        <v>141</v>
      </c>
      <c r="C71" s="12">
        <v>24.469602603544729</v>
      </c>
      <c r="D71" s="12">
        <v>24.504265520437588</v>
      </c>
      <c r="E71" s="12">
        <v>3.0058357827435017E-2</v>
      </c>
    </row>
    <row r="72" spans="1:5">
      <c r="A72" s="12" t="s">
        <v>102</v>
      </c>
      <c r="B72" s="12" t="s">
        <v>141</v>
      </c>
      <c r="C72" s="12">
        <v>24.935097786585651</v>
      </c>
      <c r="D72" s="12">
        <v>25.030520501343023</v>
      </c>
      <c r="E72" s="12">
        <v>0.11893088058336654</v>
      </c>
    </row>
    <row r="73" spans="1:5">
      <c r="A73" s="12" t="s">
        <v>102</v>
      </c>
      <c r="B73" s="12" t="s">
        <v>141</v>
      </c>
      <c r="C73" s="12">
        <v>24.992701551298936</v>
      </c>
      <c r="D73" s="12">
        <v>25.030520501343023</v>
      </c>
      <c r="E73" s="12">
        <v>0.11893088058336654</v>
      </c>
    </row>
    <row r="74" spans="1:5">
      <c r="A74" s="12" t="s">
        <v>102</v>
      </c>
      <c r="B74" s="12" t="s">
        <v>141</v>
      </c>
      <c r="C74" s="12">
        <v>25.16376216614448</v>
      </c>
      <c r="D74" s="12">
        <v>25.030520501343023</v>
      </c>
      <c r="E74" s="12">
        <v>0.11893088058336654</v>
      </c>
    </row>
    <row r="75" spans="1:5">
      <c r="A75" s="12" t="s">
        <v>103</v>
      </c>
      <c r="B75" s="12" t="s">
        <v>141</v>
      </c>
      <c r="C75" s="12">
        <v>25.820372065484186</v>
      </c>
      <c r="D75" s="12">
        <v>25.936573019965682</v>
      </c>
      <c r="E75" s="12">
        <v>0.12111565042828856</v>
      </c>
    </row>
    <row r="76" spans="1:5">
      <c r="A76" s="12" t="s">
        <v>103</v>
      </c>
      <c r="B76" s="12" t="s">
        <v>141</v>
      </c>
      <c r="C76" s="12">
        <v>25.927279102694115</v>
      </c>
      <c r="D76" s="12">
        <v>25.936573019965682</v>
      </c>
      <c r="E76" s="12">
        <v>0.12111565042828856</v>
      </c>
    </row>
    <row r="77" spans="1:5">
      <c r="A77" s="12" t="s">
        <v>103</v>
      </c>
      <c r="B77" s="12" t="s">
        <v>141</v>
      </c>
      <c r="C77" s="12">
        <v>26.062067891718755</v>
      </c>
      <c r="D77" s="12">
        <v>25.936573019965682</v>
      </c>
      <c r="E77" s="12">
        <v>0.12111565042828856</v>
      </c>
    </row>
    <row r="78" spans="1:5">
      <c r="A78" s="12" t="s">
        <v>104</v>
      </c>
      <c r="B78" s="12" t="s">
        <v>141</v>
      </c>
      <c r="C78" s="12">
        <v>31.625058512627334</v>
      </c>
      <c r="D78" s="12">
        <v>31.386176618198348</v>
      </c>
      <c r="E78" s="12">
        <v>0.39576009484360264</v>
      </c>
    </row>
    <row r="79" spans="1:5">
      <c r="A79" s="12" t="s">
        <v>104</v>
      </c>
      <c r="B79" s="12" t="s">
        <v>141</v>
      </c>
      <c r="C79" s="12">
        <v>30.929352160633741</v>
      </c>
      <c r="D79" s="12">
        <v>31.386176618198348</v>
      </c>
      <c r="E79" s="12">
        <v>0.39576009484360264</v>
      </c>
    </row>
    <row r="80" spans="1:5">
      <c r="A80" s="12" t="s">
        <v>104</v>
      </c>
      <c r="B80" s="12" t="s">
        <v>141</v>
      </c>
      <c r="C80" s="12">
        <v>31.604119181333971</v>
      </c>
      <c r="D80" s="12">
        <v>31.386176618198348</v>
      </c>
      <c r="E80" s="12">
        <v>0.39576009484360264</v>
      </c>
    </row>
    <row r="81" spans="1:5">
      <c r="A81" s="12" t="s">
        <v>105</v>
      </c>
      <c r="B81" s="12" t="s">
        <v>141</v>
      </c>
      <c r="C81" s="12" t="s">
        <v>136</v>
      </c>
      <c r="D81" s="12" t="s">
        <v>139</v>
      </c>
      <c r="E81" s="12" t="s">
        <v>139</v>
      </c>
    </row>
    <row r="82" spans="1:5">
      <c r="A82" s="12" t="s">
        <v>105</v>
      </c>
      <c r="B82" s="12" t="s">
        <v>141</v>
      </c>
      <c r="C82" s="12" t="s">
        <v>136</v>
      </c>
      <c r="D82" s="12" t="s">
        <v>139</v>
      </c>
      <c r="E82" s="12" t="s">
        <v>139</v>
      </c>
    </row>
    <row r="83" spans="1:5">
      <c r="A83" s="12" t="s">
        <v>105</v>
      </c>
      <c r="B83" s="12" t="s">
        <v>141</v>
      </c>
      <c r="C83" s="12">
        <v>34.345754432109729</v>
      </c>
      <c r="D83" s="12">
        <v>34.345754432109729</v>
      </c>
      <c r="E83" s="12" t="s">
        <v>139</v>
      </c>
    </row>
    <row r="84" spans="1:5">
      <c r="A84" s="12" t="s">
        <v>106</v>
      </c>
      <c r="B84" s="12" t="s">
        <v>141</v>
      </c>
      <c r="C84" s="12">
        <v>22.926855222966758</v>
      </c>
      <c r="D84" s="12">
        <v>23.211828676101934</v>
      </c>
      <c r="E84" s="12">
        <v>0.36668804465768839</v>
      </c>
    </row>
    <row r="85" spans="1:5">
      <c r="A85" s="12" t="s">
        <v>106</v>
      </c>
      <c r="B85" s="12" t="s">
        <v>141</v>
      </c>
      <c r="C85" s="12">
        <v>23.083109354892258</v>
      </c>
      <c r="D85" s="12">
        <v>23.211828676101934</v>
      </c>
      <c r="E85" s="12">
        <v>0.36668804465768839</v>
      </c>
    </row>
    <row r="86" spans="1:5">
      <c r="A86" s="12" t="s">
        <v>106</v>
      </c>
      <c r="B86" s="12" t="s">
        <v>141</v>
      </c>
      <c r="C86" s="12">
        <v>23.62552145044679</v>
      </c>
      <c r="D86" s="12">
        <v>23.211828676101934</v>
      </c>
      <c r="E86" s="12">
        <v>0.36668804465768839</v>
      </c>
    </row>
    <row r="87" spans="1:5">
      <c r="A87" s="12" t="s">
        <v>107</v>
      </c>
      <c r="B87" s="12" t="s">
        <v>141</v>
      </c>
      <c r="C87" s="12">
        <v>23.040040590313346</v>
      </c>
      <c r="D87" s="12">
        <v>23.075176254606315</v>
      </c>
      <c r="E87" s="12">
        <v>3.4066148826215573E-2</v>
      </c>
    </row>
    <row r="88" spans="1:5">
      <c r="A88" s="12" t="s">
        <v>107</v>
      </c>
      <c r="B88" s="12" t="s">
        <v>141</v>
      </c>
      <c r="C88" s="12">
        <v>23.077426896506175</v>
      </c>
      <c r="D88" s="12">
        <v>23.075176254606315</v>
      </c>
      <c r="E88" s="12">
        <v>3.4066148826215573E-2</v>
      </c>
    </row>
    <row r="89" spans="1:5">
      <c r="A89" s="12" t="s">
        <v>107</v>
      </c>
      <c r="B89" s="12" t="s">
        <v>141</v>
      </c>
      <c r="C89" s="12">
        <v>23.108061276999415</v>
      </c>
      <c r="D89" s="12">
        <v>23.075176254606315</v>
      </c>
      <c r="E89" s="12">
        <v>3.4066148826215573E-2</v>
      </c>
    </row>
    <row r="90" spans="1:5">
      <c r="A90" s="12" t="s">
        <v>108</v>
      </c>
      <c r="B90" s="12" t="s">
        <v>141</v>
      </c>
      <c r="C90" s="12">
        <v>25.109621468562388</v>
      </c>
      <c r="D90" s="12">
        <v>25.142216530891819</v>
      </c>
      <c r="E90" s="12">
        <v>3.7190342617577074E-2</v>
      </c>
    </row>
    <row r="91" spans="1:5">
      <c r="A91" s="12" t="s">
        <v>108</v>
      </c>
      <c r="B91" s="12" t="s">
        <v>141</v>
      </c>
      <c r="C91" s="12">
        <v>25.134300573714746</v>
      </c>
      <c r="D91" s="12">
        <v>25.142216530891819</v>
      </c>
      <c r="E91" s="12">
        <v>3.7190342617577074E-2</v>
      </c>
    </row>
    <row r="92" spans="1:5">
      <c r="A92" s="12" t="s">
        <v>108</v>
      </c>
      <c r="B92" s="12" t="s">
        <v>141</v>
      </c>
      <c r="C92" s="12">
        <v>25.182727550398333</v>
      </c>
      <c r="D92" s="12">
        <v>25.142216530891819</v>
      </c>
      <c r="E92" s="12">
        <v>3.7190342617577074E-2</v>
      </c>
    </row>
    <row r="93" spans="1:5">
      <c r="A93" s="12" t="s">
        <v>109</v>
      </c>
      <c r="B93" s="12" t="s">
        <v>141</v>
      </c>
      <c r="C93" s="12">
        <v>24.485478296655515</v>
      </c>
      <c r="D93" s="12">
        <v>24.611619376729976</v>
      </c>
      <c r="E93" s="12">
        <v>0.12329509948845919</v>
      </c>
    </row>
    <row r="94" spans="1:5">
      <c r="A94" s="12" t="s">
        <v>109</v>
      </c>
      <c r="B94" s="12" t="s">
        <v>141</v>
      </c>
      <c r="C94" s="12">
        <v>24.731856362310104</v>
      </c>
      <c r="D94" s="12">
        <v>24.611619376729976</v>
      </c>
      <c r="E94" s="12">
        <v>0.12329509948845919</v>
      </c>
    </row>
    <row r="95" spans="1:5">
      <c r="A95" s="12" t="s">
        <v>109</v>
      </c>
      <c r="B95" s="12" t="s">
        <v>141</v>
      </c>
      <c r="C95" s="12">
        <v>24.61752347122431</v>
      </c>
      <c r="D95" s="12">
        <v>24.611619376729976</v>
      </c>
      <c r="E95" s="12">
        <v>0.12329509948845919</v>
      </c>
    </row>
    <row r="96" spans="1:5">
      <c r="A96" s="12" t="s">
        <v>110</v>
      </c>
      <c r="B96" s="12" t="s">
        <v>141</v>
      </c>
      <c r="C96" s="12">
        <v>30.990313637562963</v>
      </c>
      <c r="D96" s="12">
        <v>31.826402829422221</v>
      </c>
      <c r="E96" s="12">
        <v>0.93251886894764513</v>
      </c>
    </row>
    <row r="97" spans="1:9">
      <c r="A97" s="12" t="s">
        <v>110</v>
      </c>
      <c r="B97" s="12" t="s">
        <v>141</v>
      </c>
      <c r="C97" s="12">
        <v>32.832076209862336</v>
      </c>
      <c r="D97" s="12">
        <v>31.826402829422221</v>
      </c>
      <c r="E97" s="12">
        <v>0.93251886894764513</v>
      </c>
    </row>
    <row r="98" spans="1:9">
      <c r="A98" s="12" t="s">
        <v>110</v>
      </c>
      <c r="B98" s="12" t="s">
        <v>141</v>
      </c>
      <c r="C98" s="12">
        <v>31.656818640841372</v>
      </c>
      <c r="D98" s="12">
        <v>31.826402829422221</v>
      </c>
      <c r="E98" s="12">
        <v>0.93251886894764513</v>
      </c>
    </row>
    <row r="99" spans="1:9">
      <c r="A99" s="12" t="s">
        <v>111</v>
      </c>
      <c r="B99" s="12" t="s">
        <v>141</v>
      </c>
      <c r="C99" s="12">
        <v>24.285724842161258</v>
      </c>
      <c r="D99" s="12">
        <v>24.383052582867368</v>
      </c>
      <c r="E99" s="12">
        <v>8.876003545414847E-2</v>
      </c>
    </row>
    <row r="100" spans="1:9">
      <c r="A100" s="12" t="s">
        <v>111</v>
      </c>
      <c r="B100" s="12" t="s">
        <v>141</v>
      </c>
      <c r="C100" s="12">
        <v>24.403898705995474</v>
      </c>
      <c r="D100" s="12">
        <v>24.383052582867368</v>
      </c>
      <c r="E100" s="12">
        <v>8.876003545414847E-2</v>
      </c>
    </row>
    <row r="101" spans="1:9">
      <c r="A101" s="12" t="s">
        <v>111</v>
      </c>
      <c r="B101" s="12" t="s">
        <v>141</v>
      </c>
      <c r="C101" s="12">
        <v>24.459534200445376</v>
      </c>
      <c r="D101" s="12">
        <v>24.383052582867368</v>
      </c>
      <c r="E101" s="12">
        <v>8.876003545414847E-2</v>
      </c>
    </row>
    <row r="102" spans="1:9">
      <c r="A102" s="12" t="s">
        <v>112</v>
      </c>
      <c r="B102" s="12" t="s">
        <v>141</v>
      </c>
      <c r="C102" s="12">
        <v>24.743170828408466</v>
      </c>
      <c r="D102" s="12">
        <v>24.833042895726724</v>
      </c>
      <c r="E102" s="12">
        <v>7.9892715639346579E-2</v>
      </c>
    </row>
    <row r="103" spans="1:9">
      <c r="A103" s="12" t="s">
        <v>112</v>
      </c>
      <c r="B103" s="12" t="s">
        <v>141</v>
      </c>
      <c r="C103" s="12">
        <v>24.896009587969402</v>
      </c>
      <c r="D103" s="12">
        <v>24.833042895726724</v>
      </c>
      <c r="E103" s="12">
        <v>7.9892715639346579E-2</v>
      </c>
    </row>
    <row r="104" spans="1:9">
      <c r="A104" s="12" t="s">
        <v>112</v>
      </c>
      <c r="B104" s="12" t="s">
        <v>141</v>
      </c>
      <c r="C104" s="12">
        <v>24.859948270802306</v>
      </c>
      <c r="D104" s="12">
        <v>24.833042895726724</v>
      </c>
      <c r="E104" s="12">
        <v>7.9892715639346579E-2</v>
      </c>
    </row>
    <row r="105" spans="1:9">
      <c r="A105" s="19" t="s">
        <v>113</v>
      </c>
      <c r="B105" s="19" t="s">
        <v>141</v>
      </c>
      <c r="C105" s="16">
        <v>39.695933499388985</v>
      </c>
      <c r="D105" s="16">
        <v>36.649147485254552</v>
      </c>
      <c r="E105" s="16">
        <v>2.7663552330186434</v>
      </c>
    </row>
    <row r="106" spans="1:9">
      <c r="A106" s="19" t="s">
        <v>113</v>
      </c>
      <c r="B106" s="19" t="s">
        <v>141</v>
      </c>
      <c r="C106" s="19">
        <v>34.294765601423308</v>
      </c>
      <c r="D106" s="19">
        <v>36.649147485254552</v>
      </c>
      <c r="E106" s="19">
        <v>2.7663552330186434</v>
      </c>
      <c r="F106">
        <f>(C106+C107)/2</f>
        <v>35.125754478187339</v>
      </c>
      <c r="G106">
        <f>STDEVA(C106,C107)</f>
        <v>1.1751957397008781</v>
      </c>
      <c r="H106" s="12">
        <v>35.125754499999999</v>
      </c>
      <c r="I106" s="12">
        <v>1.1751957399999999</v>
      </c>
    </row>
    <row r="107" spans="1:9">
      <c r="A107" s="19" t="s">
        <v>113</v>
      </c>
      <c r="B107" s="19" t="s">
        <v>141</v>
      </c>
      <c r="C107" s="19">
        <v>35.956743354951371</v>
      </c>
      <c r="D107" s="19">
        <v>36.649147485254552</v>
      </c>
      <c r="E107" s="19">
        <v>2.7663552330186434</v>
      </c>
    </row>
    <row r="108" spans="1:9">
      <c r="A108" s="12" t="s">
        <v>114</v>
      </c>
      <c r="B108" s="12" t="s">
        <v>141</v>
      </c>
      <c r="C108" s="12">
        <v>29.738995663170478</v>
      </c>
      <c r="D108" s="12">
        <v>29.75731778556451</v>
      </c>
      <c r="E108" s="12">
        <v>6.7621493873322808E-2</v>
      </c>
    </row>
    <row r="109" spans="1:9">
      <c r="A109" s="12" t="s">
        <v>114</v>
      </c>
      <c r="B109" s="12" t="s">
        <v>141</v>
      </c>
      <c r="C109" s="12">
        <v>29.832212333712931</v>
      </c>
      <c r="D109" s="12">
        <v>29.75731778556451</v>
      </c>
      <c r="E109" s="12">
        <v>6.7621493873322808E-2</v>
      </c>
    </row>
    <row r="110" spans="1:9">
      <c r="A110" s="12" t="s">
        <v>114</v>
      </c>
      <c r="B110" s="12" t="s">
        <v>141</v>
      </c>
      <c r="C110" s="12">
        <v>29.700745359810121</v>
      </c>
      <c r="D110" s="12">
        <v>29.75731778556451</v>
      </c>
      <c r="E110" s="12">
        <v>6.7621493873322808E-2</v>
      </c>
    </row>
    <row r="111" spans="1:9">
      <c r="A111" s="12" t="s">
        <v>115</v>
      </c>
      <c r="B111" s="12" t="s">
        <v>141</v>
      </c>
      <c r="C111" s="12" t="s">
        <v>136</v>
      </c>
      <c r="D111" s="12" t="s">
        <v>139</v>
      </c>
      <c r="E111" s="12" t="s">
        <v>139</v>
      </c>
    </row>
    <row r="112" spans="1:9">
      <c r="A112" s="12" t="s">
        <v>115</v>
      </c>
      <c r="B112" s="12" t="s">
        <v>141</v>
      </c>
      <c r="C112" s="12" t="s">
        <v>136</v>
      </c>
      <c r="D112" s="12" t="s">
        <v>139</v>
      </c>
      <c r="E112" s="12" t="s">
        <v>139</v>
      </c>
    </row>
    <row r="113" spans="1:9">
      <c r="A113" s="12" t="s">
        <v>115</v>
      </c>
      <c r="B113" s="12" t="s">
        <v>141</v>
      </c>
      <c r="C113" s="12" t="s">
        <v>136</v>
      </c>
      <c r="D113" s="12" t="s">
        <v>139</v>
      </c>
      <c r="E113" s="12" t="s">
        <v>139</v>
      </c>
    </row>
    <row r="114" spans="1:9">
      <c r="A114" s="12" t="s">
        <v>116</v>
      </c>
      <c r="B114" s="12" t="s">
        <v>141</v>
      </c>
      <c r="C114" s="12" t="s">
        <v>136</v>
      </c>
      <c r="D114" s="12" t="s">
        <v>139</v>
      </c>
      <c r="E114" s="12" t="s">
        <v>139</v>
      </c>
    </row>
    <row r="115" spans="1:9">
      <c r="A115" s="12" t="s">
        <v>116</v>
      </c>
      <c r="B115" s="12" t="s">
        <v>141</v>
      </c>
      <c r="C115" s="12" t="s">
        <v>136</v>
      </c>
      <c r="D115" s="12" t="s">
        <v>139</v>
      </c>
      <c r="E115" s="12" t="s">
        <v>139</v>
      </c>
    </row>
    <row r="116" spans="1:9">
      <c r="A116" s="12" t="s">
        <v>116</v>
      </c>
      <c r="B116" s="12" t="s">
        <v>141</v>
      </c>
      <c r="C116" s="12" t="s">
        <v>136</v>
      </c>
      <c r="D116" s="12" t="s">
        <v>139</v>
      </c>
      <c r="E116" s="12" t="s">
        <v>139</v>
      </c>
    </row>
    <row r="117" spans="1:9">
      <c r="A117" s="19" t="s">
        <v>117</v>
      </c>
      <c r="B117" s="19" t="s">
        <v>141</v>
      </c>
      <c r="C117" s="19">
        <v>25.280207159073626</v>
      </c>
      <c r="D117" s="19">
        <v>25.520050657781059</v>
      </c>
      <c r="E117" s="19">
        <v>0.52094887071291074</v>
      </c>
      <c r="F117">
        <f>(C117+C119)/2</f>
        <v>25.221215313982331</v>
      </c>
      <c r="G117">
        <f>STDEVA(C117,C119)</f>
        <v>8.3427067397522647E-2</v>
      </c>
      <c r="H117" s="12">
        <v>25.221215300000001</v>
      </c>
      <c r="I117" s="12">
        <v>8.3427070000000006E-2</v>
      </c>
    </row>
    <row r="118" spans="1:9">
      <c r="A118" s="19" t="s">
        <v>117</v>
      </c>
      <c r="B118" s="19" t="s">
        <v>141</v>
      </c>
      <c r="C118" s="16">
        <v>26.117721345378513</v>
      </c>
      <c r="D118" s="16">
        <v>25.520050657781059</v>
      </c>
      <c r="E118" s="16">
        <v>0.52094887071291074</v>
      </c>
    </row>
    <row r="119" spans="1:9">
      <c r="A119" s="19" t="s">
        <v>117</v>
      </c>
      <c r="B119" s="19" t="s">
        <v>141</v>
      </c>
      <c r="C119" s="19">
        <v>25.162223468891035</v>
      </c>
      <c r="D119" s="19">
        <v>25.520050657781059</v>
      </c>
      <c r="E119" s="19">
        <v>0.52094887071291074</v>
      </c>
    </row>
    <row r="120" spans="1:9">
      <c r="A120" s="12" t="s">
        <v>118</v>
      </c>
      <c r="B120" s="12" t="s">
        <v>141</v>
      </c>
      <c r="C120" s="12">
        <v>25.707569468194713</v>
      </c>
      <c r="D120" s="12">
        <v>25.738333339205195</v>
      </c>
      <c r="E120" s="12">
        <v>0.10692317560054185</v>
      </c>
    </row>
    <row r="121" spans="1:9">
      <c r="A121" s="12" t="s">
        <v>118</v>
      </c>
      <c r="B121" s="12" t="s">
        <v>141</v>
      </c>
      <c r="C121" s="12">
        <v>25.650164544820889</v>
      </c>
      <c r="D121" s="12">
        <v>25.738333339205195</v>
      </c>
      <c r="E121" s="12">
        <v>0.10692317560054185</v>
      </c>
    </row>
    <row r="122" spans="1:9">
      <c r="A122" s="12" t="s">
        <v>118</v>
      </c>
      <c r="B122" s="12" t="s">
        <v>141</v>
      </c>
      <c r="C122" s="12">
        <v>25.857266004599985</v>
      </c>
      <c r="D122" s="12">
        <v>25.738333339205195</v>
      </c>
      <c r="E122" s="12">
        <v>0.10692317560054185</v>
      </c>
    </row>
    <row r="123" spans="1:9">
      <c r="A123" s="12" t="s">
        <v>119</v>
      </c>
      <c r="B123" s="12" t="s">
        <v>141</v>
      </c>
      <c r="C123" s="12">
        <v>24.546181710020434</v>
      </c>
      <c r="D123" s="12">
        <v>24.682337180296354</v>
      </c>
      <c r="E123" s="12">
        <v>0.12601975237822122</v>
      </c>
    </row>
    <row r="124" spans="1:9">
      <c r="A124" s="12" t="s">
        <v>119</v>
      </c>
      <c r="B124" s="12" t="s">
        <v>141</v>
      </c>
      <c r="C124" s="12">
        <v>24.794881126482174</v>
      </c>
      <c r="D124" s="12">
        <v>24.682337180296354</v>
      </c>
      <c r="E124" s="12">
        <v>0.12601975237822122</v>
      </c>
    </row>
    <row r="125" spans="1:9">
      <c r="A125" s="12" t="s">
        <v>119</v>
      </c>
      <c r="B125" s="12" t="s">
        <v>141</v>
      </c>
      <c r="C125" s="12">
        <v>24.705948704386451</v>
      </c>
      <c r="D125" s="12">
        <v>24.682337180296354</v>
      </c>
      <c r="E125" s="12">
        <v>0.12601975237822122</v>
      </c>
    </row>
    <row r="126" spans="1:9">
      <c r="A126" s="12" t="s">
        <v>120</v>
      </c>
      <c r="B126" s="12" t="s">
        <v>141</v>
      </c>
      <c r="C126" s="12">
        <v>23.370696888177228</v>
      </c>
      <c r="D126" s="12">
        <v>23.237508708130097</v>
      </c>
      <c r="E126" s="12">
        <v>0.16954383465664596</v>
      </c>
    </row>
    <row r="127" spans="1:9">
      <c r="A127" s="12" t="s">
        <v>120</v>
      </c>
      <c r="B127" s="12" t="s">
        <v>141</v>
      </c>
      <c r="C127" s="12">
        <v>23.046653629088006</v>
      </c>
      <c r="D127" s="12">
        <v>23.237508708130097</v>
      </c>
      <c r="E127" s="12">
        <v>0.16954383465664596</v>
      </c>
    </row>
    <row r="128" spans="1:9">
      <c r="A128" s="12" t="s">
        <v>120</v>
      </c>
      <c r="B128" s="12" t="s">
        <v>141</v>
      </c>
      <c r="C128" s="12">
        <v>23.29517560712506</v>
      </c>
      <c r="D128" s="12">
        <v>23.237508708130097</v>
      </c>
      <c r="E128" s="12">
        <v>0.16954383465664596</v>
      </c>
    </row>
    <row r="129" spans="1:9">
      <c r="A129" s="19" t="s">
        <v>121</v>
      </c>
      <c r="B129" s="19" t="s">
        <v>141</v>
      </c>
      <c r="C129" s="19">
        <v>26.861179298568381</v>
      </c>
      <c r="D129" s="19">
        <v>26.361159893447592</v>
      </c>
      <c r="E129" s="19">
        <v>0.51418607499207114</v>
      </c>
    </row>
    <row r="130" spans="1:9">
      <c r="A130" s="19" t="s">
        <v>121</v>
      </c>
      <c r="B130" s="19" t="s">
        <v>141</v>
      </c>
      <c r="C130" s="19">
        <v>26.388409574124204</v>
      </c>
      <c r="D130" s="19">
        <v>26.361159893447592</v>
      </c>
      <c r="E130" s="19">
        <v>0.51418607499207114</v>
      </c>
      <c r="F130">
        <f>(C129+C130)/2</f>
        <v>26.624794436346292</v>
      </c>
      <c r="G130">
        <f>STDEVA(C129,C130)</f>
        <v>0.33429867809417313</v>
      </c>
      <c r="H130" s="12">
        <v>26.624794399999999</v>
      </c>
      <c r="I130" s="12">
        <v>0.33429868000000001</v>
      </c>
    </row>
    <row r="131" spans="1:9">
      <c r="A131" s="19" t="s">
        <v>121</v>
      </c>
      <c r="B131" s="19" t="s">
        <v>141</v>
      </c>
      <c r="C131" s="16">
        <v>25.833890807650185</v>
      </c>
      <c r="D131" s="16">
        <v>26.361159893447592</v>
      </c>
      <c r="E131" s="16">
        <v>0.51418607499207114</v>
      </c>
    </row>
    <row r="132" spans="1:9">
      <c r="A132" s="12" t="s">
        <v>122</v>
      </c>
      <c r="B132" s="12" t="s">
        <v>141</v>
      </c>
      <c r="C132" s="12">
        <v>22.943191821887595</v>
      </c>
      <c r="D132" s="12">
        <v>23.123080669569969</v>
      </c>
      <c r="E132" s="12">
        <v>0.15583507759194845</v>
      </c>
    </row>
    <row r="133" spans="1:9">
      <c r="A133" s="12" t="s">
        <v>122</v>
      </c>
      <c r="B133" s="12" t="s">
        <v>141</v>
      </c>
      <c r="C133" s="12">
        <v>23.216842588353529</v>
      </c>
      <c r="D133" s="12">
        <v>23.123080669569969</v>
      </c>
      <c r="E133" s="12">
        <v>0.15583507759194845</v>
      </c>
    </row>
    <row r="134" spans="1:9">
      <c r="A134" s="12" t="s">
        <v>122</v>
      </c>
      <c r="B134" s="12" t="s">
        <v>141</v>
      </c>
      <c r="C134" s="12">
        <v>23.20920759846878</v>
      </c>
      <c r="D134" s="12">
        <v>23.123080669569969</v>
      </c>
      <c r="E134" s="12">
        <v>0.15583507759194845</v>
      </c>
    </row>
    <row r="135" spans="1:9">
      <c r="A135" s="12" t="s">
        <v>123</v>
      </c>
      <c r="B135" s="12" t="s">
        <v>141</v>
      </c>
      <c r="C135" s="12">
        <v>23.578378483081963</v>
      </c>
      <c r="D135" s="12">
        <v>23.592374891121533</v>
      </c>
      <c r="E135" s="12">
        <v>0.11609008378220019</v>
      </c>
    </row>
    <row r="136" spans="1:9">
      <c r="A136" s="12" t="s">
        <v>123</v>
      </c>
      <c r="B136" s="12" t="s">
        <v>141</v>
      </c>
      <c r="C136" s="12">
        <v>23.483917549695484</v>
      </c>
      <c r="D136" s="12">
        <v>23.592374891121533</v>
      </c>
      <c r="E136" s="12">
        <v>0.11609008378220019</v>
      </c>
    </row>
    <row r="137" spans="1:9">
      <c r="A137" s="12" t="s">
        <v>123</v>
      </c>
      <c r="B137" s="12" t="s">
        <v>141</v>
      </c>
      <c r="C137" s="12">
        <v>23.714828640587143</v>
      </c>
      <c r="D137" s="12">
        <v>23.592374891121533</v>
      </c>
      <c r="E137" s="12">
        <v>0.11609008378220019</v>
      </c>
    </row>
    <row r="138" spans="1:9">
      <c r="A138" s="12" t="s">
        <v>124</v>
      </c>
      <c r="B138" s="12" t="s">
        <v>141</v>
      </c>
      <c r="C138" s="12">
        <v>39.001939762373837</v>
      </c>
      <c r="D138" s="12">
        <v>39.001939762373837</v>
      </c>
      <c r="E138" s="12" t="s">
        <v>139</v>
      </c>
    </row>
    <row r="139" spans="1:9">
      <c r="A139" s="12" t="s">
        <v>124</v>
      </c>
      <c r="B139" s="12" t="s">
        <v>141</v>
      </c>
      <c r="C139" s="12" t="s">
        <v>136</v>
      </c>
      <c r="D139" s="12" t="s">
        <v>139</v>
      </c>
      <c r="E139" s="12" t="s">
        <v>139</v>
      </c>
    </row>
    <row r="140" spans="1:9">
      <c r="A140" s="12" t="s">
        <v>124</v>
      </c>
      <c r="B140" s="12" t="s">
        <v>141</v>
      </c>
      <c r="C140" s="12" t="s">
        <v>136</v>
      </c>
      <c r="D140" s="12" t="s">
        <v>139</v>
      </c>
      <c r="E140" s="12" t="s">
        <v>139</v>
      </c>
    </row>
    <row r="141" spans="1:9">
      <c r="A141" s="12"/>
      <c r="B141" s="12"/>
      <c r="C141" s="12"/>
      <c r="D141" s="12"/>
      <c r="E141" s="12"/>
    </row>
    <row r="142" spans="1:9">
      <c r="A142" s="12"/>
      <c r="B142" s="12"/>
      <c r="C142" s="12"/>
      <c r="D142" s="12"/>
      <c r="E142" s="12"/>
    </row>
    <row r="143" spans="1:9">
      <c r="A143" s="12"/>
      <c r="B143" s="12"/>
      <c r="C143" s="12"/>
      <c r="D143" s="12"/>
      <c r="E143" s="12"/>
    </row>
    <row r="144" spans="1:9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156B-D308-404D-B080-F048B176BE3C}">
  <dimension ref="A1:AN166"/>
  <sheetViews>
    <sheetView topLeftCell="X27" workbookViewId="0">
      <selection activeCell="Z39" sqref="Z39:AD40"/>
    </sheetView>
  </sheetViews>
  <sheetFormatPr baseColWidth="10" defaultRowHeight="14.4"/>
  <cols>
    <col min="39" max="39" width="21.77734375" bestFit="1" customWidth="1"/>
  </cols>
  <sheetData>
    <row r="1" spans="1:40">
      <c r="A1" s="5" t="s">
        <v>140</v>
      </c>
      <c r="B1" s="5" t="s">
        <v>39</v>
      </c>
      <c r="C1" s="5" t="s">
        <v>78</v>
      </c>
      <c r="D1" s="5" t="s">
        <v>135</v>
      </c>
      <c r="E1" s="5" t="s">
        <v>137</v>
      </c>
      <c r="F1" s="5" t="s">
        <v>138</v>
      </c>
      <c r="G1" s="11" t="s">
        <v>156</v>
      </c>
      <c r="H1" s="11" t="s">
        <v>161</v>
      </c>
      <c r="N1" s="5" t="s">
        <v>39</v>
      </c>
      <c r="O1" s="5" t="s">
        <v>78</v>
      </c>
      <c r="P1" s="5" t="s">
        <v>137</v>
      </c>
      <c r="Q1" s="5" t="s">
        <v>138</v>
      </c>
      <c r="S1" s="5" t="s">
        <v>163</v>
      </c>
      <c r="W1" t="s">
        <v>171</v>
      </c>
      <c r="AA1" s="10" t="s">
        <v>164</v>
      </c>
      <c r="AH1" t="s">
        <v>176</v>
      </c>
      <c r="AN1" t="s">
        <v>179</v>
      </c>
    </row>
    <row r="2" spans="1:40">
      <c r="A2" s="6">
        <v>1</v>
      </c>
      <c r="B2" s="6" t="s">
        <v>79</v>
      </c>
      <c r="C2" s="6" t="s">
        <v>143</v>
      </c>
      <c r="D2" s="6">
        <v>24.708570121899996</v>
      </c>
      <c r="E2" s="6">
        <v>24.907825201881693</v>
      </c>
      <c r="F2" s="6">
        <v>0.19734986733515583</v>
      </c>
      <c r="N2" t="s">
        <v>79</v>
      </c>
      <c r="P2" s="6">
        <v>24.907825201881693</v>
      </c>
      <c r="Q2" s="6">
        <v>0.19734986733515583</v>
      </c>
      <c r="AA2" s="5" t="s">
        <v>39</v>
      </c>
      <c r="AB2" s="5" t="s">
        <v>137</v>
      </c>
      <c r="AC2" s="10" t="s">
        <v>166</v>
      </c>
      <c r="AD2" t="s">
        <v>167</v>
      </c>
      <c r="AG2" s="6">
        <v>23.225258100000001</v>
      </c>
      <c r="AH2" s="5" t="s">
        <v>39</v>
      </c>
      <c r="AI2" s="5" t="s">
        <v>137</v>
      </c>
      <c r="AJ2" s="10" t="s">
        <v>166</v>
      </c>
    </row>
    <row r="3" spans="1:40">
      <c r="A3" s="6">
        <v>2</v>
      </c>
      <c r="B3" s="6" t="s">
        <v>79</v>
      </c>
      <c r="C3" s="6" t="s">
        <v>143</v>
      </c>
      <c r="D3" s="6">
        <v>24.911692468463151</v>
      </c>
      <c r="E3" s="6">
        <v>24.907825201881693</v>
      </c>
      <c r="F3" s="6">
        <v>0.19734986733515583</v>
      </c>
      <c r="N3" t="s">
        <v>80</v>
      </c>
      <c r="P3" s="6">
        <v>26.959831210541598</v>
      </c>
      <c r="Q3" s="6">
        <v>0.17070933036321195</v>
      </c>
      <c r="S3" t="s">
        <v>87</v>
      </c>
      <c r="T3" s="12">
        <v>24.8968855</v>
      </c>
      <c r="U3" s="12">
        <v>7.5487369999999998E-2</v>
      </c>
      <c r="W3" t="s">
        <v>87</v>
      </c>
      <c r="X3" s="12">
        <v>24.8968855</v>
      </c>
      <c r="Z3">
        <v>27.721911599999999</v>
      </c>
      <c r="AA3" s="6" t="s">
        <v>79</v>
      </c>
      <c r="AB3" s="6">
        <v>24.907825201881693</v>
      </c>
      <c r="AC3" s="25">
        <f>$Z3-$AB3</f>
        <v>2.814086398118306</v>
      </c>
      <c r="AD3">
        <f>2.71828182845904^AC3</f>
        <v>16.677931828038918</v>
      </c>
      <c r="AG3" s="6">
        <v>23.225258100000001</v>
      </c>
      <c r="AH3" s="6" t="s">
        <v>79</v>
      </c>
      <c r="AI3" s="6">
        <v>19.497225951003021</v>
      </c>
      <c r="AJ3" s="26">
        <f>$AG3-$AI3</f>
        <v>3.7280321489969808</v>
      </c>
      <c r="AK3">
        <v>1.98</v>
      </c>
      <c r="AL3" s="6" t="s">
        <v>79</v>
      </c>
      <c r="AM3" s="27">
        <f>($AK$3^$AC3)/($AK$4^$AJ3)</f>
        <v>0.50642697119047775</v>
      </c>
    </row>
    <row r="4" spans="1:40">
      <c r="A4" s="6">
        <v>3</v>
      </c>
      <c r="B4" s="6" t="s">
        <v>79</v>
      </c>
      <c r="C4" s="6" t="s">
        <v>143</v>
      </c>
      <c r="D4" s="6">
        <v>25.103213015281931</v>
      </c>
      <c r="E4" s="6">
        <v>24.907825201881693</v>
      </c>
      <c r="F4" s="6">
        <v>0.19734986733515583</v>
      </c>
      <c r="N4" t="s">
        <v>81</v>
      </c>
      <c r="P4" s="6">
        <v>29.48627562426903</v>
      </c>
      <c r="Q4" s="6">
        <v>0.80419633519371392</v>
      </c>
      <c r="S4" t="s">
        <v>88</v>
      </c>
      <c r="T4" s="12">
        <v>32.883558600000001</v>
      </c>
      <c r="U4">
        <f>0.55360618</f>
        <v>0.55360617999999995</v>
      </c>
      <c r="W4" t="s">
        <v>88</v>
      </c>
      <c r="X4" s="12">
        <v>32.883558600000001</v>
      </c>
      <c r="Z4">
        <v>27.721911599999999</v>
      </c>
      <c r="AA4" t="s">
        <v>80</v>
      </c>
      <c r="AB4" s="6">
        <v>26.959831210541598</v>
      </c>
      <c r="AC4" s="25">
        <f t="shared" ref="AC4:AC48" si="0">$Z4-$AB4</f>
        <v>0.76208038945840073</v>
      </c>
      <c r="AD4">
        <f t="shared" ref="AD4:AD48" si="1">2.71828182845904^AC4</f>
        <v>2.1427292982670272</v>
      </c>
      <c r="AG4" s="6">
        <v>23.225258100000001</v>
      </c>
      <c r="AH4" t="s">
        <v>80</v>
      </c>
      <c r="AI4" s="6">
        <v>21.538051598636287</v>
      </c>
      <c r="AJ4" s="26">
        <f t="shared" ref="AJ4:AJ47" si="2">$AG4-$AI4</f>
        <v>1.6872065013637148</v>
      </c>
      <c r="AK4">
        <v>2.0099999999999998</v>
      </c>
      <c r="AL4" t="s">
        <v>80</v>
      </c>
      <c r="AM4" s="27">
        <f>($AK$3^$AC4)/($AK$4^$AJ4)</f>
        <v>0.51823693778324764</v>
      </c>
    </row>
    <row r="5" spans="1:40">
      <c r="A5" s="6">
        <v>4</v>
      </c>
      <c r="B5" s="6" t="s">
        <v>80</v>
      </c>
      <c r="C5" s="6" t="s">
        <v>143</v>
      </c>
      <c r="D5" s="6">
        <v>27.079505301791428</v>
      </c>
      <c r="E5" s="6">
        <v>26.959831210541598</v>
      </c>
      <c r="F5" s="6">
        <v>0.17070933036321195</v>
      </c>
      <c r="N5" t="s">
        <v>82</v>
      </c>
      <c r="P5" s="6">
        <v>30.861305628247763</v>
      </c>
      <c r="Q5" s="6">
        <v>0.32686375262737827</v>
      </c>
      <c r="S5" t="s">
        <v>89</v>
      </c>
      <c r="T5" s="6">
        <v>24.40759235072262</v>
      </c>
      <c r="U5" s="6">
        <v>0.18606960612254247</v>
      </c>
      <c r="W5" t="s">
        <v>89</v>
      </c>
      <c r="X5" s="6">
        <v>24.40759235072262</v>
      </c>
      <c r="Z5">
        <v>27.721911599999999</v>
      </c>
      <c r="AA5" t="s">
        <v>81</v>
      </c>
      <c r="AB5" s="6">
        <v>29.48627562426903</v>
      </c>
      <c r="AC5" s="25">
        <f t="shared" si="0"/>
        <v>-1.7643640242690317</v>
      </c>
      <c r="AD5">
        <f t="shared" si="1"/>
        <v>0.17129569175349155</v>
      </c>
      <c r="AG5" s="6">
        <v>23.225258100000001</v>
      </c>
      <c r="AH5" t="s">
        <v>81</v>
      </c>
      <c r="AI5" s="6">
        <v>23.744801853530642</v>
      </c>
      <c r="AJ5" s="26">
        <f t="shared" si="2"/>
        <v>-0.51954375353064108</v>
      </c>
      <c r="AL5" t="s">
        <v>81</v>
      </c>
      <c r="AM5" s="27">
        <f t="shared" ref="AM5:AM47" si="3">($AK$3^$AC5)/($AK$4^$AJ5)</f>
        <v>0.4306239980648176</v>
      </c>
    </row>
    <row r="6" spans="1:40">
      <c r="A6" s="6">
        <v>5</v>
      </c>
      <c r="B6" s="6" t="s">
        <v>80</v>
      </c>
      <c r="C6" s="6" t="s">
        <v>143</v>
      </c>
      <c r="D6" s="6">
        <v>26.764346609149122</v>
      </c>
      <c r="E6" s="6">
        <v>26.959831210541598</v>
      </c>
      <c r="F6" s="6">
        <v>0.17070933036321195</v>
      </c>
      <c r="N6" t="s">
        <v>83</v>
      </c>
      <c r="P6" s="12">
        <v>34.455312599999999</v>
      </c>
      <c r="Q6" s="12">
        <v>0.48125510999999999</v>
      </c>
      <c r="S6" t="s">
        <v>94</v>
      </c>
      <c r="T6" s="6">
        <v>26.124960835546133</v>
      </c>
      <c r="U6" s="6">
        <v>0.15737626158858081</v>
      </c>
      <c r="W6" t="s">
        <v>94</v>
      </c>
      <c r="X6" s="6">
        <v>26.124960835546133</v>
      </c>
      <c r="Z6">
        <v>27.721911599999999</v>
      </c>
      <c r="AA6" t="s">
        <v>82</v>
      </c>
      <c r="AB6" s="6">
        <v>30.861305628247763</v>
      </c>
      <c r="AC6" s="25">
        <f t="shared" si="0"/>
        <v>-3.1393940282477644</v>
      </c>
      <c r="AD6">
        <f t="shared" si="1"/>
        <v>4.3309034003217763E-2</v>
      </c>
      <c r="AG6" s="6">
        <v>23.225258100000001</v>
      </c>
      <c r="AH6" t="s">
        <v>82</v>
      </c>
      <c r="AI6" s="6">
        <v>25.678962070423022</v>
      </c>
      <c r="AJ6" s="26">
        <f t="shared" si="2"/>
        <v>-2.453703970423021</v>
      </c>
      <c r="AL6" t="s">
        <v>82</v>
      </c>
      <c r="AM6" s="27">
        <f t="shared" si="3"/>
        <v>0.64953781974600389</v>
      </c>
    </row>
    <row r="7" spans="1:40">
      <c r="A7" s="6">
        <v>6</v>
      </c>
      <c r="B7" s="6" t="s">
        <v>80</v>
      </c>
      <c r="C7" s="6" t="s">
        <v>143</v>
      </c>
      <c r="D7" s="6">
        <v>27.035641720684247</v>
      </c>
      <c r="E7" s="6">
        <v>26.959831210541598</v>
      </c>
      <c r="F7" s="6">
        <v>0.17070933036321195</v>
      </c>
      <c r="N7" t="s">
        <v>84</v>
      </c>
      <c r="S7" t="s">
        <v>99</v>
      </c>
      <c r="W7" t="s">
        <v>100</v>
      </c>
      <c r="X7" s="12">
        <v>34.791525399999998</v>
      </c>
      <c r="Z7">
        <v>27.721911599999999</v>
      </c>
      <c r="AA7" t="s">
        <v>83</v>
      </c>
      <c r="AB7" s="12">
        <v>34.455312599999999</v>
      </c>
      <c r="AC7" s="25">
        <f t="shared" si="0"/>
        <v>-6.7334010000000006</v>
      </c>
      <c r="AD7">
        <f t="shared" si="1"/>
        <v>1.19047725218782E-3</v>
      </c>
      <c r="AG7" s="6">
        <v>23.225258100000001</v>
      </c>
      <c r="AH7" t="s">
        <v>83</v>
      </c>
      <c r="AI7" s="6">
        <v>27.666554732733392</v>
      </c>
      <c r="AJ7" s="26">
        <f t="shared" si="2"/>
        <v>-4.4412966327333905</v>
      </c>
      <c r="AL7" t="s">
        <v>83</v>
      </c>
      <c r="AM7" s="27">
        <f t="shared" si="3"/>
        <v>0.22336644905314482</v>
      </c>
    </row>
    <row r="8" spans="1:40">
      <c r="A8" s="6">
        <v>7</v>
      </c>
      <c r="B8" s="6" t="s">
        <v>81</v>
      </c>
      <c r="C8" s="6" t="s">
        <v>143</v>
      </c>
      <c r="D8" s="6">
        <v>29.112347858960327</v>
      </c>
      <c r="E8" s="6">
        <v>29.48627562426903</v>
      </c>
      <c r="F8" s="6">
        <v>0.80419633519371392</v>
      </c>
      <c r="N8" t="s">
        <v>85</v>
      </c>
      <c r="S8" t="s">
        <v>100</v>
      </c>
      <c r="T8" s="12">
        <v>34.791525399999998</v>
      </c>
      <c r="U8" s="12">
        <v>0.49188322000000001</v>
      </c>
      <c r="W8" t="s">
        <v>103</v>
      </c>
      <c r="X8" s="6">
        <v>25.722941558425628</v>
      </c>
      <c r="Z8" s="29">
        <v>27.721911599999999</v>
      </c>
      <c r="AA8" s="29" t="s">
        <v>154</v>
      </c>
      <c r="AB8" s="29"/>
      <c r="AC8" s="31">
        <f t="shared" si="0"/>
        <v>27.721911599999999</v>
      </c>
      <c r="AD8" s="29">
        <f t="shared" si="1"/>
        <v>1095149062424.2299</v>
      </c>
      <c r="AG8" s="6">
        <v>23.225258100000001</v>
      </c>
      <c r="AH8" t="s">
        <v>154</v>
      </c>
      <c r="AI8" s="6">
        <v>36.218724132676151</v>
      </c>
      <c r="AJ8" s="26">
        <f t="shared" si="2"/>
        <v>-12.99346603267615</v>
      </c>
      <c r="AL8" t="s">
        <v>154</v>
      </c>
      <c r="AM8" s="27">
        <f t="shared" si="3"/>
        <v>1457786259946.3455</v>
      </c>
    </row>
    <row r="9" spans="1:40">
      <c r="A9" s="6">
        <v>8</v>
      </c>
      <c r="B9" s="6" t="s">
        <v>81</v>
      </c>
      <c r="C9" s="6" t="s">
        <v>143</v>
      </c>
      <c r="D9" s="6">
        <v>30.409354487946743</v>
      </c>
      <c r="E9" s="6">
        <v>29.48627562426903</v>
      </c>
      <c r="F9" s="6">
        <v>0.80419633519371392</v>
      </c>
      <c r="N9" t="s">
        <v>86</v>
      </c>
      <c r="P9" s="12">
        <v>30.786795099999999</v>
      </c>
      <c r="Q9" s="12">
        <v>0.60597637999999998</v>
      </c>
      <c r="S9" t="s">
        <v>103</v>
      </c>
      <c r="T9" s="6">
        <v>25.722941558425628</v>
      </c>
      <c r="U9" s="6">
        <v>0.34545458315226857</v>
      </c>
      <c r="W9" t="s">
        <v>107</v>
      </c>
      <c r="X9" s="6">
        <v>23.211877414280735</v>
      </c>
      <c r="Z9" s="29">
        <v>27.721911599999999</v>
      </c>
      <c r="AA9" s="29" t="s">
        <v>86</v>
      </c>
      <c r="AB9" s="29"/>
      <c r="AC9" s="31">
        <f t="shared" si="0"/>
        <v>27.721911599999999</v>
      </c>
      <c r="AD9" s="29">
        <f t="shared" si="1"/>
        <v>1095149062424.2299</v>
      </c>
      <c r="AG9" s="6">
        <v>23.225258100000001</v>
      </c>
      <c r="AH9" t="s">
        <v>86</v>
      </c>
      <c r="AI9" s="6">
        <v>24.727727016137958</v>
      </c>
      <c r="AJ9" s="26">
        <f t="shared" si="2"/>
        <v>-1.502468916137957</v>
      </c>
      <c r="AL9" t="s">
        <v>86</v>
      </c>
      <c r="AM9" s="27">
        <f t="shared" si="3"/>
        <v>478265254.55051714</v>
      </c>
    </row>
    <row r="10" spans="1:40">
      <c r="A10" s="6">
        <v>9</v>
      </c>
      <c r="B10" s="6" t="s">
        <v>81</v>
      </c>
      <c r="C10" s="6" t="s">
        <v>143</v>
      </c>
      <c r="D10" s="6">
        <v>28.937124525900032</v>
      </c>
      <c r="E10" s="6">
        <v>29.48627562426903</v>
      </c>
      <c r="F10" s="6">
        <v>0.80419633519371392</v>
      </c>
      <c r="N10" t="s">
        <v>87</v>
      </c>
      <c r="P10" s="12">
        <v>24.8968855</v>
      </c>
      <c r="Q10" s="12">
        <v>7.5487369999999998E-2</v>
      </c>
      <c r="S10" t="s">
        <v>107</v>
      </c>
      <c r="T10" s="6">
        <v>23.211877414280735</v>
      </c>
      <c r="U10" s="6">
        <v>0.22177794604051482</v>
      </c>
      <c r="W10" t="s">
        <v>108</v>
      </c>
      <c r="X10" s="6">
        <v>25.436539029797043</v>
      </c>
      <c r="Z10">
        <v>27.721911599999999</v>
      </c>
      <c r="AA10" t="s">
        <v>87</v>
      </c>
      <c r="AB10" s="12">
        <v>30.786795099999999</v>
      </c>
      <c r="AC10" s="25">
        <f t="shared" si="0"/>
        <v>-3.0648835000000005</v>
      </c>
      <c r="AD10">
        <f t="shared" si="1"/>
        <v>4.6659277353660177E-2</v>
      </c>
      <c r="AG10" s="6">
        <v>23.225258100000001</v>
      </c>
      <c r="AH10" t="s">
        <v>87</v>
      </c>
      <c r="AI10" s="6">
        <v>18.79429367405962</v>
      </c>
      <c r="AJ10" s="26">
        <f t="shared" si="2"/>
        <v>4.4309644259403811</v>
      </c>
      <c r="AL10" t="s">
        <v>87</v>
      </c>
      <c r="AM10" s="27">
        <f t="shared" si="3"/>
        <v>5.5886229365350549E-3</v>
      </c>
    </row>
    <row r="11" spans="1:40">
      <c r="A11" s="6">
        <v>10</v>
      </c>
      <c r="B11" s="6" t="s">
        <v>82</v>
      </c>
      <c r="C11" s="6" t="s">
        <v>143</v>
      </c>
      <c r="D11" s="6">
        <v>30.741097322630615</v>
      </c>
      <c r="E11" s="6">
        <v>30.861305628247763</v>
      </c>
      <c r="F11" s="6">
        <v>0.32686375262737827</v>
      </c>
      <c r="N11" t="s">
        <v>88</v>
      </c>
      <c r="P11" s="12">
        <v>32.883558600000001</v>
      </c>
      <c r="Q11">
        <f>0.55360618</f>
        <v>0.55360617999999995</v>
      </c>
      <c r="S11" t="s">
        <v>108</v>
      </c>
      <c r="T11" s="6">
        <v>25.436539029797043</v>
      </c>
      <c r="U11" s="6">
        <v>0.15706251651758676</v>
      </c>
      <c r="W11" t="s">
        <v>110</v>
      </c>
      <c r="X11" s="12">
        <v>30.758446599999999</v>
      </c>
      <c r="Z11">
        <v>27.721911599999999</v>
      </c>
      <c r="AA11" t="s">
        <v>88</v>
      </c>
      <c r="AB11" s="12">
        <v>24.8968855</v>
      </c>
      <c r="AC11" s="25">
        <f t="shared" si="0"/>
        <v>2.8250260999999988</v>
      </c>
      <c r="AD11">
        <f t="shared" si="1"/>
        <v>16.86138506249603</v>
      </c>
      <c r="AG11" s="6">
        <v>23.225258100000001</v>
      </c>
      <c r="AH11" t="s">
        <v>88</v>
      </c>
      <c r="AI11" s="6">
        <v>28.044389947553366</v>
      </c>
      <c r="AJ11" s="26">
        <f t="shared" si="2"/>
        <v>-4.8191318475533649</v>
      </c>
      <c r="AL11" t="s">
        <v>88</v>
      </c>
      <c r="AM11" s="27">
        <f t="shared" si="3"/>
        <v>199.17218226571555</v>
      </c>
    </row>
    <row r="12" spans="1:40">
      <c r="A12" s="6">
        <v>11</v>
      </c>
      <c r="B12" s="6" t="s">
        <v>82</v>
      </c>
      <c r="C12" s="6" t="s">
        <v>143</v>
      </c>
      <c r="D12" s="6">
        <v>31.231252297872729</v>
      </c>
      <c r="E12" s="6">
        <v>30.861305628247763</v>
      </c>
      <c r="F12" s="6">
        <v>0.32686375262737827</v>
      </c>
      <c r="N12" t="s">
        <v>89</v>
      </c>
      <c r="P12" s="6">
        <v>24.40759235072262</v>
      </c>
      <c r="Q12" s="6">
        <v>0.18606960612254247</v>
      </c>
      <c r="S12" t="s">
        <v>110</v>
      </c>
      <c r="T12" s="12">
        <v>30.758446599999999</v>
      </c>
      <c r="U12" s="12">
        <v>0.30480278</v>
      </c>
      <c r="W12" t="s">
        <v>112</v>
      </c>
      <c r="X12" s="6">
        <v>25.750518677104612</v>
      </c>
      <c r="Z12">
        <v>27.721911599999999</v>
      </c>
      <c r="AA12" t="s">
        <v>89</v>
      </c>
      <c r="AB12" s="12">
        <v>32.883558600000001</v>
      </c>
      <c r="AC12" s="25">
        <f t="shared" si="0"/>
        <v>-5.1616470000000021</v>
      </c>
      <c r="AD12">
        <f t="shared" si="1"/>
        <v>5.7322508894915216E-3</v>
      </c>
      <c r="AG12" s="6">
        <v>23.225258100000001</v>
      </c>
      <c r="AH12" t="s">
        <v>89</v>
      </c>
      <c r="AI12" s="6">
        <v>17.982197975971406</v>
      </c>
      <c r="AJ12" s="26">
        <f t="shared" si="2"/>
        <v>5.2430601240285952</v>
      </c>
      <c r="AL12" t="s">
        <v>89</v>
      </c>
      <c r="AM12" s="27">
        <f t="shared" si="3"/>
        <v>7.5690931898784325E-4</v>
      </c>
    </row>
    <row r="13" spans="1:40">
      <c r="A13" s="6">
        <v>12</v>
      </c>
      <c r="B13" s="6" t="s">
        <v>82</v>
      </c>
      <c r="C13" s="6" t="s">
        <v>143</v>
      </c>
      <c r="D13" s="6">
        <v>30.611567264239945</v>
      </c>
      <c r="E13" s="6">
        <v>30.861305628247763</v>
      </c>
      <c r="F13" s="6">
        <v>0.32686375262737827</v>
      </c>
      <c r="N13" t="s">
        <v>90</v>
      </c>
      <c r="P13" s="6">
        <v>25.493617675325279</v>
      </c>
      <c r="Q13" s="6">
        <v>0.10683378261742325</v>
      </c>
      <c r="S13" t="s">
        <v>112</v>
      </c>
      <c r="T13" s="6">
        <v>25.750518677104612</v>
      </c>
      <c r="U13" s="6">
        <v>0.20992534682967554</v>
      </c>
      <c r="W13" t="s">
        <v>114</v>
      </c>
      <c r="X13" s="12">
        <v>30.416031</v>
      </c>
      <c r="Z13">
        <v>27.721911599999999</v>
      </c>
      <c r="AA13" t="s">
        <v>90</v>
      </c>
      <c r="AB13" s="6">
        <v>24.40759235072262</v>
      </c>
      <c r="AC13" s="25">
        <f t="shared" si="0"/>
        <v>3.3143192492773785</v>
      </c>
      <c r="AD13">
        <f t="shared" si="1"/>
        <v>27.503664470763344</v>
      </c>
      <c r="AG13" s="6">
        <v>23.225258100000001</v>
      </c>
      <c r="AH13" t="s">
        <v>90</v>
      </c>
      <c r="AI13" s="6">
        <v>19.043772069386169</v>
      </c>
      <c r="AJ13" s="26">
        <f t="shared" si="2"/>
        <v>4.1814860306138328</v>
      </c>
      <c r="AL13" t="s">
        <v>90</v>
      </c>
      <c r="AM13" s="27">
        <f t="shared" si="3"/>
        <v>0.5193176366813248</v>
      </c>
    </row>
    <row r="14" spans="1:40">
      <c r="A14" s="6">
        <v>13</v>
      </c>
      <c r="B14" s="7" t="s">
        <v>83</v>
      </c>
      <c r="C14" s="7" t="s">
        <v>143</v>
      </c>
      <c r="D14" s="7">
        <v>34.79560919427135</v>
      </c>
      <c r="E14" s="7">
        <v>33.883694305182139</v>
      </c>
      <c r="F14" s="7">
        <v>1.0469212510130761</v>
      </c>
      <c r="G14">
        <f>(D14+D16)/2</f>
        <v>34.455312566839872</v>
      </c>
      <c r="H14">
        <f>STDEVA(D14,D16)</f>
        <v>0.48125210574342014</v>
      </c>
      <c r="I14" s="12">
        <v>34.455312599999999</v>
      </c>
      <c r="J14" s="12">
        <v>0.48125510999999999</v>
      </c>
      <c r="N14" t="s">
        <v>91</v>
      </c>
      <c r="P14" s="6">
        <v>24.807089112819199</v>
      </c>
      <c r="Q14" s="6">
        <v>0.18989251574627772</v>
      </c>
      <c r="S14" t="s">
        <v>113</v>
      </c>
      <c r="W14" t="s">
        <v>118</v>
      </c>
      <c r="X14" s="12">
        <v>26.798321399999999</v>
      </c>
      <c r="Z14">
        <v>27.721911599999999</v>
      </c>
      <c r="AA14" t="s">
        <v>91</v>
      </c>
      <c r="AB14" s="6">
        <v>25.493617675325279</v>
      </c>
      <c r="AC14" s="25">
        <f t="shared" si="0"/>
        <v>2.2282939246747198</v>
      </c>
      <c r="AD14">
        <f t="shared" si="1"/>
        <v>9.2840133342708597</v>
      </c>
      <c r="AG14" s="6">
        <v>23.225258100000001</v>
      </c>
      <c r="AH14" t="s">
        <v>91</v>
      </c>
      <c r="AI14" s="6">
        <v>18.620040306827864</v>
      </c>
      <c r="AJ14" s="26">
        <f t="shared" si="2"/>
        <v>4.6052177931721374</v>
      </c>
      <c r="AL14" t="s">
        <v>91</v>
      </c>
      <c r="AM14" s="27">
        <f t="shared" si="3"/>
        <v>0.18398116420049315</v>
      </c>
    </row>
    <row r="15" spans="1:40">
      <c r="A15" s="6">
        <v>14</v>
      </c>
      <c r="B15" s="7" t="s">
        <v>83</v>
      </c>
      <c r="C15" s="7" t="s">
        <v>143</v>
      </c>
      <c r="D15" s="16">
        <v>32.740457781866681</v>
      </c>
      <c r="E15" s="16">
        <v>33.883694305182139</v>
      </c>
      <c r="F15" s="16">
        <v>1.0469212510130761</v>
      </c>
      <c r="N15" t="s">
        <v>92</v>
      </c>
      <c r="P15" s="6">
        <v>31.444325789983509</v>
      </c>
      <c r="Q15" s="6">
        <v>0.49807217679426019</v>
      </c>
      <c r="S15" t="s">
        <v>114</v>
      </c>
      <c r="T15" s="12">
        <v>30.416031</v>
      </c>
      <c r="U15" s="12">
        <v>0.90384072000000004</v>
      </c>
      <c r="W15" t="s">
        <v>119</v>
      </c>
      <c r="X15" s="6">
        <v>25.440484097992965</v>
      </c>
      <c r="Z15">
        <v>27.721911599999999</v>
      </c>
      <c r="AA15" t="s">
        <v>92</v>
      </c>
      <c r="AB15" s="6">
        <v>24.807089112819199</v>
      </c>
      <c r="AC15" s="25">
        <f t="shared" si="0"/>
        <v>2.9148224871807997</v>
      </c>
      <c r="AD15">
        <f t="shared" si="1"/>
        <v>18.445537792697547</v>
      </c>
      <c r="AG15" s="6">
        <v>23.225258100000001</v>
      </c>
      <c r="AH15" t="s">
        <v>92</v>
      </c>
      <c r="AI15" s="6">
        <v>25.087407075221847</v>
      </c>
      <c r="AJ15" s="26">
        <f t="shared" si="2"/>
        <v>-1.8621489752218459</v>
      </c>
      <c r="AL15" t="s">
        <v>92</v>
      </c>
      <c r="AM15" s="27">
        <f t="shared" si="3"/>
        <v>26.873398692663681</v>
      </c>
    </row>
    <row r="16" spans="1:40">
      <c r="A16" s="6">
        <v>15</v>
      </c>
      <c r="B16" s="7" t="s">
        <v>83</v>
      </c>
      <c r="C16" s="7" t="s">
        <v>143</v>
      </c>
      <c r="D16" s="7">
        <v>34.115015939408394</v>
      </c>
      <c r="E16" s="7">
        <v>33.883694305182139</v>
      </c>
      <c r="F16" s="7">
        <v>1.0469212510130761</v>
      </c>
      <c r="N16" t="s">
        <v>93</v>
      </c>
      <c r="P16" s="6">
        <v>25.846474108155707</v>
      </c>
      <c r="Q16" s="6">
        <v>0.24684040128270945</v>
      </c>
      <c r="S16" t="s">
        <v>118</v>
      </c>
      <c r="T16" s="12">
        <v>26.798321399999999</v>
      </c>
      <c r="U16" s="12">
        <v>0.23681337999999999</v>
      </c>
      <c r="W16" t="s">
        <v>120</v>
      </c>
      <c r="X16" s="6">
        <v>23.188169294538397</v>
      </c>
      <c r="Z16">
        <v>27.721911599999999</v>
      </c>
      <c r="AA16" t="s">
        <v>93</v>
      </c>
      <c r="AB16" s="6">
        <v>31.444325789983509</v>
      </c>
      <c r="AC16" s="25">
        <f t="shared" si="0"/>
        <v>-3.7224141899835104</v>
      </c>
      <c r="AD16">
        <f t="shared" si="1"/>
        <v>2.417553300803876E-2</v>
      </c>
      <c r="AG16" s="6">
        <v>23.225258100000001</v>
      </c>
      <c r="AH16" t="s">
        <v>93</v>
      </c>
      <c r="AI16" s="6">
        <v>19.396771560712377</v>
      </c>
      <c r="AJ16" s="26">
        <f t="shared" si="2"/>
        <v>3.8284865392876242</v>
      </c>
      <c r="AL16" t="s">
        <v>93</v>
      </c>
      <c r="AM16" s="27">
        <f t="shared" si="3"/>
        <v>5.431343391278513E-3</v>
      </c>
    </row>
    <row r="17" spans="1:39">
      <c r="A17" s="6">
        <v>16</v>
      </c>
      <c r="B17" s="9" t="s">
        <v>84</v>
      </c>
      <c r="C17" s="9" t="s">
        <v>143</v>
      </c>
      <c r="D17" s="9" t="s">
        <v>136</v>
      </c>
      <c r="E17" s="9" t="s">
        <v>139</v>
      </c>
      <c r="F17" s="9" t="s">
        <v>139</v>
      </c>
      <c r="N17" t="s">
        <v>94</v>
      </c>
      <c r="P17" s="6">
        <v>26.124960835546133</v>
      </c>
      <c r="Q17" s="6">
        <v>0.15737626158858081</v>
      </c>
      <c r="S17" t="s">
        <v>119</v>
      </c>
      <c r="T17" s="6">
        <v>25.440484097992965</v>
      </c>
      <c r="U17" s="6">
        <v>0.271920635890331</v>
      </c>
      <c r="W17" t="s">
        <v>124</v>
      </c>
      <c r="X17" s="12">
        <v>36.000822399999997</v>
      </c>
      <c r="Z17">
        <v>27.721911599999999</v>
      </c>
      <c r="AA17" t="s">
        <v>94</v>
      </c>
      <c r="AB17" s="6">
        <v>25.846474108155707</v>
      </c>
      <c r="AC17" s="25">
        <f t="shared" si="0"/>
        <v>1.8754374918442913</v>
      </c>
      <c r="AD17">
        <f t="shared" si="1"/>
        <v>6.5236725496438472</v>
      </c>
      <c r="AG17" s="6">
        <v>23.225258100000001</v>
      </c>
      <c r="AH17" t="s">
        <v>94</v>
      </c>
      <c r="AI17" s="6">
        <v>19.09413592549009</v>
      </c>
      <c r="AJ17" s="26">
        <f t="shared" si="2"/>
        <v>4.1311221745099118</v>
      </c>
      <c r="AL17" t="s">
        <v>94</v>
      </c>
      <c r="AM17" s="27">
        <f t="shared" si="3"/>
        <v>0.20129688960016937</v>
      </c>
    </row>
    <row r="18" spans="1:39">
      <c r="A18" s="6">
        <v>17</v>
      </c>
      <c r="B18" s="9" t="s">
        <v>84</v>
      </c>
      <c r="C18" s="9" t="s">
        <v>143</v>
      </c>
      <c r="D18" s="9" t="s">
        <v>136</v>
      </c>
      <c r="E18" s="9" t="s">
        <v>139</v>
      </c>
      <c r="F18" s="9" t="s">
        <v>139</v>
      </c>
      <c r="N18" t="s">
        <v>95</v>
      </c>
      <c r="P18" s="6">
        <v>24.921547562056862</v>
      </c>
      <c r="Q18" s="6">
        <v>0.31829186394430575</v>
      </c>
      <c r="S18" t="s">
        <v>120</v>
      </c>
      <c r="T18" s="6">
        <v>23.188169294538397</v>
      </c>
      <c r="U18" s="6">
        <v>0.36242323615246491</v>
      </c>
      <c r="W18" t="s">
        <v>163</v>
      </c>
      <c r="X18">
        <f>AVERAGE(X3:X17)</f>
        <v>27.721911610560539</v>
      </c>
      <c r="Z18">
        <v>27.721911599999999</v>
      </c>
      <c r="AA18" t="s">
        <v>95</v>
      </c>
      <c r="AB18" s="6">
        <v>26.124960835546133</v>
      </c>
      <c r="AC18" s="25">
        <f t="shared" si="0"/>
        <v>1.5969507644538652</v>
      </c>
      <c r="AD18">
        <f t="shared" si="1"/>
        <v>4.9379524647242565</v>
      </c>
      <c r="AG18" s="6">
        <v>23.225258100000001</v>
      </c>
      <c r="AH18" t="s">
        <v>95</v>
      </c>
      <c r="AI18" s="6">
        <v>18.105694043987533</v>
      </c>
      <c r="AJ18" s="26">
        <f t="shared" si="2"/>
        <v>5.119564056012468</v>
      </c>
      <c r="AL18" t="s">
        <v>95</v>
      </c>
      <c r="AM18" s="27">
        <f t="shared" si="3"/>
        <v>8.3469548603858079E-2</v>
      </c>
    </row>
    <row r="19" spans="1:39">
      <c r="A19" s="6">
        <v>18</v>
      </c>
      <c r="B19" s="9" t="s">
        <v>84</v>
      </c>
      <c r="C19" s="9" t="s">
        <v>143</v>
      </c>
      <c r="D19" s="9" t="s">
        <v>136</v>
      </c>
      <c r="E19" s="9" t="s">
        <v>139</v>
      </c>
      <c r="F19" s="9" t="s">
        <v>139</v>
      </c>
      <c r="N19" t="s">
        <v>96</v>
      </c>
      <c r="P19" s="6">
        <v>23.580236388066098</v>
      </c>
      <c r="Q19" s="6">
        <v>0.23081243590200667</v>
      </c>
      <c r="S19" t="s">
        <v>124</v>
      </c>
      <c r="T19" s="12">
        <v>36.000822399999997</v>
      </c>
      <c r="U19" s="12">
        <v>0.20337263999999999</v>
      </c>
      <c r="Z19">
        <v>27.721911599999999</v>
      </c>
      <c r="AA19" t="s">
        <v>96</v>
      </c>
      <c r="AB19" s="6">
        <v>24.921547562056862</v>
      </c>
      <c r="AC19" s="25">
        <f t="shared" si="0"/>
        <v>2.8003640379431367</v>
      </c>
      <c r="AD19">
        <f t="shared" si="1"/>
        <v>16.450634336267452</v>
      </c>
      <c r="AG19" s="6">
        <v>23.225258100000001</v>
      </c>
      <c r="AH19" t="s">
        <v>96</v>
      </c>
      <c r="AI19" s="6">
        <v>17.682238008383226</v>
      </c>
      <c r="AJ19" s="26">
        <f t="shared" si="2"/>
        <v>5.5430200916167749</v>
      </c>
      <c r="AL19" t="s">
        <v>96</v>
      </c>
      <c r="AM19" s="27">
        <f t="shared" si="3"/>
        <v>0.14130212467981762</v>
      </c>
    </row>
    <row r="20" spans="1:39">
      <c r="A20" s="6">
        <v>19</v>
      </c>
      <c r="B20" s="9" t="s">
        <v>85</v>
      </c>
      <c r="C20" s="9" t="s">
        <v>143</v>
      </c>
      <c r="D20" s="9">
        <v>36.515912119395054</v>
      </c>
      <c r="E20" s="9">
        <v>36.515912119395054</v>
      </c>
      <c r="F20" s="9" t="s">
        <v>139</v>
      </c>
      <c r="N20" t="s">
        <v>97</v>
      </c>
      <c r="P20" s="6">
        <v>34.890540454645098</v>
      </c>
      <c r="Q20" s="6">
        <v>5.0009978258153077E-3</v>
      </c>
      <c r="Z20">
        <v>27.721911599999999</v>
      </c>
      <c r="AA20" t="s">
        <v>97</v>
      </c>
      <c r="AB20" s="6">
        <v>23.580236388066098</v>
      </c>
      <c r="AC20" s="25">
        <f t="shared" si="0"/>
        <v>4.1416752119339009</v>
      </c>
      <c r="AD20">
        <f t="shared" si="1"/>
        <v>62.908117657283</v>
      </c>
      <c r="AG20" s="6">
        <v>23.225258100000001</v>
      </c>
      <c r="AH20" t="s">
        <v>97</v>
      </c>
      <c r="AI20">
        <v>32.285545800000001</v>
      </c>
      <c r="AJ20" s="26">
        <f t="shared" si="2"/>
        <v>-9.0602876999999999</v>
      </c>
      <c r="AL20" t="s">
        <v>97</v>
      </c>
      <c r="AM20" s="27">
        <f t="shared" si="3"/>
        <v>9456.5859568085689</v>
      </c>
    </row>
    <row r="21" spans="1:39">
      <c r="A21" s="6">
        <v>20</v>
      </c>
      <c r="B21" s="9" t="s">
        <v>85</v>
      </c>
      <c r="C21" s="9" t="s">
        <v>143</v>
      </c>
      <c r="D21" s="9" t="s">
        <v>136</v>
      </c>
      <c r="E21" s="9" t="s">
        <v>139</v>
      </c>
      <c r="F21" s="9" t="s">
        <v>139</v>
      </c>
      <c r="N21" t="s">
        <v>98</v>
      </c>
      <c r="P21" s="12">
        <v>24.1764586</v>
      </c>
      <c r="Q21" s="12">
        <v>4.5136210000000003E-2</v>
      </c>
      <c r="Z21">
        <v>27.721911599999999</v>
      </c>
      <c r="AA21" t="s">
        <v>98</v>
      </c>
      <c r="AB21" s="6">
        <v>34.890540454645098</v>
      </c>
      <c r="AC21" s="25">
        <f t="shared" si="0"/>
        <v>-7.1686288546450996</v>
      </c>
      <c r="AD21">
        <f t="shared" si="1"/>
        <v>7.7037830802568726E-4</v>
      </c>
      <c r="AG21" s="6">
        <v>23.225258100000001</v>
      </c>
      <c r="AH21" t="s">
        <v>98</v>
      </c>
      <c r="AI21" s="6">
        <v>18.699567600539748</v>
      </c>
      <c r="AJ21" s="26">
        <f t="shared" si="2"/>
        <v>4.5256904994602536</v>
      </c>
      <c r="AL21" t="s">
        <v>98</v>
      </c>
      <c r="AM21" s="27">
        <f t="shared" si="3"/>
        <v>3.170632013867015E-4</v>
      </c>
    </row>
    <row r="22" spans="1:39">
      <c r="A22" s="6">
        <v>21</v>
      </c>
      <c r="B22" s="9" t="s">
        <v>85</v>
      </c>
      <c r="C22" s="9" t="s">
        <v>143</v>
      </c>
      <c r="D22" s="9" t="s">
        <v>136</v>
      </c>
      <c r="E22" s="9" t="s">
        <v>139</v>
      </c>
      <c r="F22" s="9" t="s">
        <v>139</v>
      </c>
      <c r="N22" t="s">
        <v>99</v>
      </c>
      <c r="P22" s="12"/>
      <c r="Q22" s="12"/>
      <c r="Z22">
        <v>27.721911599999999</v>
      </c>
      <c r="AA22" t="s">
        <v>99</v>
      </c>
      <c r="AB22" s="12">
        <v>24.1764586</v>
      </c>
      <c r="AC22" s="25">
        <f t="shared" si="0"/>
        <v>3.5454529999999984</v>
      </c>
      <c r="AD22">
        <f t="shared" si="1"/>
        <v>34.655380674444949</v>
      </c>
      <c r="AG22" s="6">
        <v>23.225258100000001</v>
      </c>
      <c r="AH22" t="s">
        <v>99</v>
      </c>
      <c r="AI22" s="6">
        <v>35.357281141793862</v>
      </c>
      <c r="AJ22" s="26">
        <f t="shared" si="2"/>
        <v>-12.132023041793861</v>
      </c>
      <c r="AL22" t="s">
        <v>99</v>
      </c>
      <c r="AM22" s="27">
        <f t="shared" si="3"/>
        <v>53727.179682820388</v>
      </c>
    </row>
    <row r="23" spans="1:39">
      <c r="A23" s="6">
        <v>25</v>
      </c>
      <c r="B23" s="7" t="s">
        <v>86</v>
      </c>
      <c r="C23" s="7" t="s">
        <v>143</v>
      </c>
      <c r="D23" s="16">
        <v>32.76585033177264</v>
      </c>
      <c r="E23" s="16">
        <v>31.446480207469307</v>
      </c>
      <c r="F23" s="16">
        <v>1.2203101380214214</v>
      </c>
      <c r="N23" t="s">
        <v>100</v>
      </c>
      <c r="P23" s="12">
        <v>34.791525399999998</v>
      </c>
      <c r="Q23" s="12">
        <v>0.49188322000000001</v>
      </c>
      <c r="Z23" s="29">
        <v>27.721911599999999</v>
      </c>
      <c r="AA23" s="29" t="s">
        <v>100</v>
      </c>
      <c r="AB23" s="13"/>
      <c r="AC23" s="31">
        <f t="shared" si="0"/>
        <v>27.721911599999999</v>
      </c>
      <c r="AD23" s="29">
        <f t="shared" si="1"/>
        <v>1095149062424.2299</v>
      </c>
      <c r="AG23" s="6">
        <v>23.225258100000001</v>
      </c>
      <c r="AH23" t="s">
        <v>100</v>
      </c>
      <c r="AI23" s="6">
        <v>28.30530632232426</v>
      </c>
      <c r="AJ23" s="26">
        <f t="shared" si="2"/>
        <v>-5.0800482223242582</v>
      </c>
      <c r="AL23" t="s">
        <v>100</v>
      </c>
      <c r="AM23" s="27">
        <f t="shared" si="3"/>
        <v>5812684777.2586641</v>
      </c>
    </row>
    <row r="24" spans="1:39">
      <c r="A24" s="6">
        <v>26</v>
      </c>
      <c r="B24" s="7" t="s">
        <v>86</v>
      </c>
      <c r="C24" s="7" t="s">
        <v>143</v>
      </c>
      <c r="D24" s="7">
        <v>30.358305134606191</v>
      </c>
      <c r="E24" s="7">
        <v>31.446480207469307</v>
      </c>
      <c r="F24" s="7">
        <v>1.2203101380214214</v>
      </c>
      <c r="G24">
        <f>(D25+D24)/2</f>
        <v>30.786795145317644</v>
      </c>
      <c r="H24">
        <f>STDEVA(D24,D25)</f>
        <v>0.60597638448952973</v>
      </c>
      <c r="I24" s="12">
        <v>30.786795099999999</v>
      </c>
      <c r="J24" s="12">
        <v>0.60597637999999998</v>
      </c>
      <c r="N24" t="s">
        <v>101</v>
      </c>
      <c r="P24" s="6">
        <v>25.822621999311053</v>
      </c>
      <c r="Q24" s="6">
        <v>0.2942522078869565</v>
      </c>
      <c r="Z24">
        <v>27.721911599999999</v>
      </c>
      <c r="AA24" t="s">
        <v>101</v>
      </c>
      <c r="AB24" s="12">
        <v>34.791525399999998</v>
      </c>
      <c r="AC24" s="25">
        <f t="shared" si="0"/>
        <v>-7.0696137999999991</v>
      </c>
      <c r="AD24">
        <f t="shared" si="1"/>
        <v>8.505615326079765E-4</v>
      </c>
      <c r="AG24" s="6">
        <v>23.225258100000001</v>
      </c>
      <c r="AH24" t="s">
        <v>101</v>
      </c>
      <c r="AI24" s="6">
        <v>18.818650322648558</v>
      </c>
      <c r="AJ24" s="26">
        <f t="shared" si="2"/>
        <v>4.4066077773514429</v>
      </c>
      <c r="AL24" t="s">
        <v>101</v>
      </c>
      <c r="AM24" s="27">
        <f t="shared" si="3"/>
        <v>3.6865962098307092E-4</v>
      </c>
    </row>
    <row r="25" spans="1:39">
      <c r="A25" s="6">
        <v>27</v>
      </c>
      <c r="B25" s="7" t="s">
        <v>86</v>
      </c>
      <c r="C25" s="7" t="s">
        <v>143</v>
      </c>
      <c r="D25" s="7">
        <v>31.215285156029097</v>
      </c>
      <c r="E25" s="7">
        <v>31.446480207469307</v>
      </c>
      <c r="F25" s="7">
        <v>1.2203101380214214</v>
      </c>
      <c r="N25" t="s">
        <v>102</v>
      </c>
      <c r="P25" s="6">
        <v>27.316256872835339</v>
      </c>
      <c r="Q25" s="6">
        <v>0.48405915807373401</v>
      </c>
      <c r="Z25">
        <v>27.721911599999999</v>
      </c>
      <c r="AA25" t="s">
        <v>102</v>
      </c>
      <c r="AB25" s="6">
        <v>25.822621999311053</v>
      </c>
      <c r="AC25" s="25">
        <f t="shared" si="0"/>
        <v>1.8992896006889453</v>
      </c>
      <c r="AD25">
        <f t="shared" si="1"/>
        <v>6.6811464741499886</v>
      </c>
      <c r="AG25" s="6">
        <v>23.225258100000001</v>
      </c>
      <c r="AH25" t="s">
        <v>102</v>
      </c>
      <c r="AI25" s="12">
        <v>20.012903600000001</v>
      </c>
      <c r="AJ25" s="26">
        <f t="shared" si="2"/>
        <v>3.2123545</v>
      </c>
      <c r="AL25" t="s">
        <v>102</v>
      </c>
      <c r="AM25" s="27">
        <f t="shared" si="3"/>
        <v>0.38857950554414533</v>
      </c>
    </row>
    <row r="26" spans="1:39">
      <c r="A26" s="6">
        <v>28</v>
      </c>
      <c r="B26" s="7" t="s">
        <v>87</v>
      </c>
      <c r="C26" s="7" t="s">
        <v>143</v>
      </c>
      <c r="D26" s="16">
        <v>26.064888068526269</v>
      </c>
      <c r="E26" s="16">
        <v>25.28621969032768</v>
      </c>
      <c r="F26" s="16">
        <v>0.67645584053543983</v>
      </c>
      <c r="N26" t="s">
        <v>103</v>
      </c>
      <c r="P26" s="6">
        <v>25.722941558425628</v>
      </c>
      <c r="Q26" s="6">
        <v>0.34545458315226857</v>
      </c>
      <c r="Z26">
        <v>27.721911599999999</v>
      </c>
      <c r="AA26" t="s">
        <v>103</v>
      </c>
      <c r="AB26" s="6">
        <v>27.316256872835339</v>
      </c>
      <c r="AC26" s="25">
        <f t="shared" si="0"/>
        <v>0.40565472716465933</v>
      </c>
      <c r="AD26">
        <f t="shared" si="1"/>
        <v>1.5002844555529857</v>
      </c>
      <c r="AG26" s="6">
        <v>23.225258100000001</v>
      </c>
      <c r="AH26" t="s">
        <v>103</v>
      </c>
      <c r="AI26" s="6">
        <v>19.710268685457169</v>
      </c>
      <c r="AJ26" s="26">
        <f t="shared" si="2"/>
        <v>3.514989414542832</v>
      </c>
      <c r="AL26" t="s">
        <v>103</v>
      </c>
      <c r="AM26" s="27">
        <f t="shared" si="3"/>
        <v>0.11339990858269557</v>
      </c>
    </row>
    <row r="27" spans="1:39">
      <c r="A27" s="6">
        <v>29</v>
      </c>
      <c r="B27" s="7" t="s">
        <v>87</v>
      </c>
      <c r="C27" s="7" t="s">
        <v>143</v>
      </c>
      <c r="D27" s="7">
        <v>24.843507867429622</v>
      </c>
      <c r="E27" s="7">
        <v>25.28621969032768</v>
      </c>
      <c r="F27" s="7">
        <v>0.67645584053543983</v>
      </c>
      <c r="G27">
        <f>(D27+D28)/2</f>
        <v>24.896885501228379</v>
      </c>
      <c r="H27">
        <f>STDEVA(D27,D28)</f>
        <v>7.54873736455864E-2</v>
      </c>
      <c r="I27" s="12">
        <v>24.8968855</v>
      </c>
      <c r="J27" s="12">
        <v>7.5487369999999998E-2</v>
      </c>
      <c r="N27" t="s">
        <v>104</v>
      </c>
      <c r="P27" s="6">
        <v>30.606947355906755</v>
      </c>
      <c r="Q27" s="6">
        <v>0.24842801355235877</v>
      </c>
      <c r="Z27">
        <v>27.721911599999999</v>
      </c>
      <c r="AA27" t="s">
        <v>104</v>
      </c>
      <c r="AB27" s="6">
        <v>25.722941558425628</v>
      </c>
      <c r="AC27" s="25">
        <f t="shared" si="0"/>
        <v>1.9989700415743705</v>
      </c>
      <c r="AD27">
        <f t="shared" si="1"/>
        <v>7.3814495962072888</v>
      </c>
      <c r="AG27" s="6">
        <v>23.225258100000001</v>
      </c>
      <c r="AH27" t="s">
        <v>104</v>
      </c>
      <c r="AI27" s="6">
        <v>25.196650134160922</v>
      </c>
      <c r="AJ27" s="26">
        <f t="shared" si="2"/>
        <v>-1.971392034160921</v>
      </c>
      <c r="AL27" t="s">
        <v>104</v>
      </c>
      <c r="AM27" s="27">
        <f t="shared" si="3"/>
        <v>15.514690634352162</v>
      </c>
    </row>
    <row r="28" spans="1:39">
      <c r="A28" s="6">
        <v>30</v>
      </c>
      <c r="B28" s="7" t="s">
        <v>87</v>
      </c>
      <c r="C28" s="7" t="s">
        <v>143</v>
      </c>
      <c r="D28" s="7">
        <v>24.950263135027136</v>
      </c>
      <c r="E28" s="7">
        <v>25.28621969032768</v>
      </c>
      <c r="F28" s="7">
        <v>0.67645584053543983</v>
      </c>
      <c r="N28" t="s">
        <v>105</v>
      </c>
      <c r="Z28">
        <v>27.721911599999999</v>
      </c>
      <c r="AA28" t="s">
        <v>105</v>
      </c>
      <c r="AB28" s="6">
        <v>30.606947355906755</v>
      </c>
      <c r="AC28" s="25">
        <f t="shared" si="0"/>
        <v>-2.8850357559067561</v>
      </c>
      <c r="AD28">
        <f t="shared" si="1"/>
        <v>5.5852792433542714E-2</v>
      </c>
      <c r="AG28" s="6">
        <v>23.225258100000001</v>
      </c>
      <c r="AH28" t="s">
        <v>105</v>
      </c>
      <c r="AI28" s="12">
        <v>33.803687699999998</v>
      </c>
      <c r="AJ28" s="26">
        <f t="shared" si="2"/>
        <v>-10.578429599999996</v>
      </c>
      <c r="AL28" t="s">
        <v>105</v>
      </c>
      <c r="AM28" s="27">
        <f t="shared" si="3"/>
        <v>224.6200227952036</v>
      </c>
    </row>
    <row r="29" spans="1:39">
      <c r="A29" s="6">
        <v>31</v>
      </c>
      <c r="B29" s="7" t="s">
        <v>88</v>
      </c>
      <c r="C29" s="7" t="s">
        <v>143</v>
      </c>
      <c r="D29" s="7">
        <v>32.492099950804686</v>
      </c>
      <c r="E29" s="7">
        <v>33.335118307681753</v>
      </c>
      <c r="F29" s="7">
        <v>0.87461895393007139</v>
      </c>
      <c r="N29" t="s">
        <v>106</v>
      </c>
      <c r="P29" s="6">
        <v>23.94708731866309</v>
      </c>
      <c r="Q29" s="6">
        <v>0.37733624197134608</v>
      </c>
      <c r="Z29" s="29">
        <v>27.721911599999999</v>
      </c>
      <c r="AA29" s="29" t="s">
        <v>106</v>
      </c>
      <c r="AB29" s="29"/>
      <c r="AC29" s="31">
        <f t="shared" si="0"/>
        <v>27.721911599999999</v>
      </c>
      <c r="AD29" s="29">
        <f t="shared" si="1"/>
        <v>1095149062424.2299</v>
      </c>
      <c r="AG29" s="6">
        <v>23.225258100000001</v>
      </c>
      <c r="AH29" t="s">
        <v>106</v>
      </c>
      <c r="AI29" s="12">
        <v>17.950088099999999</v>
      </c>
      <c r="AJ29" s="26">
        <f t="shared" si="2"/>
        <v>5.2751700000000028</v>
      </c>
      <c r="AL29" t="s">
        <v>106</v>
      </c>
      <c r="AM29" s="27">
        <f t="shared" si="3"/>
        <v>4214202.816346257</v>
      </c>
    </row>
    <row r="30" spans="1:39">
      <c r="A30" s="6">
        <v>32</v>
      </c>
      <c r="B30" s="7" t="s">
        <v>88</v>
      </c>
      <c r="C30" s="7" t="s">
        <v>143</v>
      </c>
      <c r="D30" s="7">
        <v>33.275017320062787</v>
      </c>
      <c r="E30" s="7">
        <v>33.335118307681753</v>
      </c>
      <c r="F30" s="7">
        <v>0.87461895393007139</v>
      </c>
      <c r="G30">
        <f>(D30+D29)/2</f>
        <v>32.883558635433737</v>
      </c>
      <c r="H30">
        <f>STDEVA(D29,D30)</f>
        <v>0.55360618091113534</v>
      </c>
      <c r="I30" s="12">
        <v>32.883558600000001</v>
      </c>
      <c r="J30">
        <f>0.55360618</f>
        <v>0.55360617999999995</v>
      </c>
      <c r="N30" t="s">
        <v>107</v>
      </c>
      <c r="P30" s="6">
        <v>23.211877414280735</v>
      </c>
      <c r="Q30" s="6">
        <v>0.22177794604051482</v>
      </c>
      <c r="Z30">
        <v>27.721911599999999</v>
      </c>
      <c r="AA30" t="s">
        <v>107</v>
      </c>
      <c r="AB30" s="6">
        <v>23.94708731866309</v>
      </c>
      <c r="AC30" s="25">
        <f t="shared" si="0"/>
        <v>3.7748242813369082</v>
      </c>
      <c r="AD30">
        <f t="shared" si="1"/>
        <v>43.589848092889582</v>
      </c>
      <c r="AG30" s="6">
        <v>23.225258100000001</v>
      </c>
      <c r="AH30" t="s">
        <v>107</v>
      </c>
      <c r="AI30" s="6">
        <v>17.69474099894742</v>
      </c>
      <c r="AJ30" s="26">
        <f t="shared" si="2"/>
        <v>5.5305171010525811</v>
      </c>
      <c r="AL30" t="s">
        <v>107</v>
      </c>
      <c r="AM30" s="27">
        <f t="shared" si="3"/>
        <v>0.27734988049857401</v>
      </c>
    </row>
    <row r="31" spans="1:39">
      <c r="A31" s="6">
        <v>33</v>
      </c>
      <c r="B31" s="7" t="s">
        <v>88</v>
      </c>
      <c r="C31" s="7" t="s">
        <v>143</v>
      </c>
      <c r="D31" s="16">
        <v>34.238237652177787</v>
      </c>
      <c r="E31" s="16">
        <v>33.335118307681753</v>
      </c>
      <c r="F31" s="16">
        <v>0.87461895393007139</v>
      </c>
      <c r="N31" t="s">
        <v>108</v>
      </c>
      <c r="P31" s="6">
        <v>25.436539029797043</v>
      </c>
      <c r="Q31" s="6">
        <v>0.15706251651758676</v>
      </c>
      <c r="Z31">
        <v>27.721911599999999</v>
      </c>
      <c r="AA31" t="s">
        <v>108</v>
      </c>
      <c r="AB31" s="6">
        <v>23.211877414280735</v>
      </c>
      <c r="AC31" s="25">
        <f t="shared" si="0"/>
        <v>4.5100341857192632</v>
      </c>
      <c r="AD31">
        <f t="shared" si="1"/>
        <v>90.924926791420347</v>
      </c>
      <c r="AG31" s="6">
        <v>23.225258100000001</v>
      </c>
      <c r="AH31" t="s">
        <v>108</v>
      </c>
      <c r="AI31" s="6">
        <v>19.505828370967937</v>
      </c>
      <c r="AJ31" s="26">
        <f t="shared" si="2"/>
        <v>3.7194297290320648</v>
      </c>
      <c r="AL31" t="s">
        <v>108</v>
      </c>
      <c r="AM31" s="27">
        <f t="shared" si="3"/>
        <v>1.6227578552831559</v>
      </c>
    </row>
    <row r="32" spans="1:39">
      <c r="A32" s="6">
        <v>34</v>
      </c>
      <c r="B32" s="6" t="s">
        <v>89</v>
      </c>
      <c r="C32" s="6" t="s">
        <v>143</v>
      </c>
      <c r="D32" s="6">
        <v>24.35855826139484</v>
      </c>
      <c r="E32" s="6">
        <v>24.40759235072262</v>
      </c>
      <c r="F32" s="6">
        <v>0.18606960612254247</v>
      </c>
      <c r="N32" t="s">
        <v>109</v>
      </c>
      <c r="P32" s="6">
        <v>25.495452461782975</v>
      </c>
      <c r="Q32" s="6">
        <v>9.6386567820118105E-2</v>
      </c>
      <c r="Z32">
        <v>27.721911599999999</v>
      </c>
      <c r="AA32" t="s">
        <v>109</v>
      </c>
      <c r="AB32" s="6">
        <v>25.436539029797043</v>
      </c>
      <c r="AC32" s="25">
        <f t="shared" si="0"/>
        <v>2.2853725702029557</v>
      </c>
      <c r="AD32">
        <f t="shared" si="1"/>
        <v>9.8293476639573409</v>
      </c>
      <c r="AG32" s="6">
        <v>23.225258100000001</v>
      </c>
      <c r="AH32" t="s">
        <v>109</v>
      </c>
      <c r="AI32" s="6">
        <v>19.0100962492095</v>
      </c>
      <c r="AJ32" s="26">
        <f t="shared" si="2"/>
        <v>4.2151618507905013</v>
      </c>
      <c r="AL32" t="s">
        <v>109</v>
      </c>
      <c r="AM32" s="27">
        <f t="shared" si="3"/>
        <v>0.25117131180658686</v>
      </c>
    </row>
    <row r="33" spans="1:39">
      <c r="A33" s="6">
        <v>35</v>
      </c>
      <c r="B33" s="6" t="s">
        <v>89</v>
      </c>
      <c r="C33" s="6" t="s">
        <v>143</v>
      </c>
      <c r="D33" s="6">
        <v>24.250950233638576</v>
      </c>
      <c r="E33" s="6">
        <v>24.40759235072262</v>
      </c>
      <c r="F33" s="6">
        <v>0.18606960612254247</v>
      </c>
      <c r="N33" t="s">
        <v>110</v>
      </c>
      <c r="P33" s="12">
        <v>30.758446599999999</v>
      </c>
      <c r="Q33" s="12">
        <v>0.30480278</v>
      </c>
      <c r="Z33">
        <v>27.721911599999999</v>
      </c>
      <c r="AA33" t="s">
        <v>110</v>
      </c>
      <c r="AB33" s="6">
        <v>25.495452461782975</v>
      </c>
      <c r="AC33" s="25">
        <f t="shared" si="0"/>
        <v>2.2264591382170238</v>
      </c>
      <c r="AD33">
        <f t="shared" si="1"/>
        <v>9.2669947698221939</v>
      </c>
      <c r="AG33" s="6">
        <v>23.225258100000001</v>
      </c>
      <c r="AH33" t="s">
        <v>110</v>
      </c>
      <c r="AI33" s="6">
        <v>26.634702793282599</v>
      </c>
      <c r="AJ33" s="26">
        <f t="shared" si="2"/>
        <v>-3.4094446932825981</v>
      </c>
      <c r="AL33" t="s">
        <v>110</v>
      </c>
      <c r="AM33" s="27">
        <f t="shared" si="3"/>
        <v>49.458747364790817</v>
      </c>
    </row>
    <row r="34" spans="1:39">
      <c r="A34" s="6">
        <v>36</v>
      </c>
      <c r="B34" s="6" t="s">
        <v>89</v>
      </c>
      <c r="C34" s="6" t="s">
        <v>143</v>
      </c>
      <c r="D34" s="6">
        <v>24.613268557134447</v>
      </c>
      <c r="E34" s="6">
        <v>24.40759235072262</v>
      </c>
      <c r="F34" s="6">
        <v>0.18606960612254247</v>
      </c>
      <c r="N34" t="s">
        <v>111</v>
      </c>
      <c r="P34" s="6">
        <v>25.335156353024928</v>
      </c>
      <c r="Q34" s="6">
        <v>8.6463175531263148E-2</v>
      </c>
      <c r="Z34">
        <v>27.721911599999999</v>
      </c>
      <c r="AA34" t="s">
        <v>111</v>
      </c>
      <c r="AB34" s="12">
        <v>30.758446599999999</v>
      </c>
      <c r="AC34" s="25">
        <f t="shared" si="0"/>
        <v>-3.0365350000000007</v>
      </c>
      <c r="AD34">
        <f t="shared" si="1"/>
        <v>4.8000924876474324E-2</v>
      </c>
      <c r="AG34" s="6">
        <v>23.225258100000001</v>
      </c>
      <c r="AH34" t="s">
        <v>111</v>
      </c>
      <c r="AI34" s="6">
        <v>18.861483813752347</v>
      </c>
      <c r="AJ34" s="26">
        <f t="shared" si="2"/>
        <v>4.3637742862476543</v>
      </c>
      <c r="AL34" t="s">
        <v>111</v>
      </c>
      <c r="AM34" s="27">
        <f t="shared" si="3"/>
        <v>5.9715435981110895E-3</v>
      </c>
    </row>
    <row r="35" spans="1:39">
      <c r="A35" s="6">
        <v>37</v>
      </c>
      <c r="B35" s="6" t="s">
        <v>90</v>
      </c>
      <c r="C35" s="6" t="s">
        <v>143</v>
      </c>
      <c r="D35" s="6">
        <v>25.522827909627857</v>
      </c>
      <c r="E35" s="6">
        <v>25.493617675325279</v>
      </c>
      <c r="F35" s="6">
        <v>0.10683378261742325</v>
      </c>
      <c r="N35" t="s">
        <v>112</v>
      </c>
      <c r="P35" s="6">
        <v>25.750518677104612</v>
      </c>
      <c r="Q35" s="6">
        <v>0.20992534682967554</v>
      </c>
      <c r="Z35">
        <v>27.721911599999999</v>
      </c>
      <c r="AA35" t="s">
        <v>112</v>
      </c>
      <c r="AB35" s="6">
        <v>25.335156353024928</v>
      </c>
      <c r="AC35" s="25">
        <f t="shared" si="0"/>
        <v>2.3867552469750706</v>
      </c>
      <c r="AD35">
        <f t="shared" si="1"/>
        <v>10.878139739405947</v>
      </c>
      <c r="AG35" s="6">
        <v>23.225258100000001</v>
      </c>
      <c r="AH35" t="s">
        <v>112</v>
      </c>
      <c r="AI35" s="6">
        <v>19.316131925522981</v>
      </c>
      <c r="AJ35" s="26">
        <f t="shared" si="2"/>
        <v>3.90912617447702</v>
      </c>
      <c r="AL35" t="s">
        <v>112</v>
      </c>
      <c r="AM35" s="27">
        <f t="shared" si="3"/>
        <v>0.333300185516411</v>
      </c>
    </row>
    <row r="36" spans="1:39">
      <c r="A36" s="6">
        <v>38</v>
      </c>
      <c r="B36" s="6" t="s">
        <v>90</v>
      </c>
      <c r="C36" s="6" t="s">
        <v>143</v>
      </c>
      <c r="D36" s="6">
        <v>25.375216947633874</v>
      </c>
      <c r="E36" s="6">
        <v>25.493617675325279</v>
      </c>
      <c r="F36" s="6">
        <v>0.10683378261742325</v>
      </c>
      <c r="N36" t="s">
        <v>113</v>
      </c>
      <c r="Z36">
        <v>27.721911599999999</v>
      </c>
      <c r="AA36" t="s">
        <v>113</v>
      </c>
      <c r="AB36" s="6">
        <v>25.750518677104612</v>
      </c>
      <c r="AC36" s="25">
        <f t="shared" si="0"/>
        <v>1.9713929228953866</v>
      </c>
      <c r="AD36">
        <f t="shared" si="1"/>
        <v>7.1806716474295005</v>
      </c>
      <c r="AG36" s="6">
        <v>23.225258100000001</v>
      </c>
      <c r="AH36" t="s">
        <v>113</v>
      </c>
      <c r="AI36" s="12">
        <v>32.247589300000001</v>
      </c>
      <c r="AJ36" s="26">
        <f t="shared" si="2"/>
        <v>-9.0223312</v>
      </c>
      <c r="AL36" t="s">
        <v>113</v>
      </c>
      <c r="AM36" s="27">
        <f t="shared" si="3"/>
        <v>2091.119756300222</v>
      </c>
    </row>
    <row r="37" spans="1:39">
      <c r="A37" s="6">
        <v>39</v>
      </c>
      <c r="B37" s="6" t="s">
        <v>90</v>
      </c>
      <c r="C37" s="6" t="s">
        <v>143</v>
      </c>
      <c r="D37" s="6">
        <v>25.582808168714102</v>
      </c>
      <c r="E37" s="6">
        <v>25.493617675325279</v>
      </c>
      <c r="F37" s="6">
        <v>0.10683378261742325</v>
      </c>
      <c r="N37" t="s">
        <v>114</v>
      </c>
      <c r="P37" s="12">
        <v>30.416031</v>
      </c>
      <c r="Q37" s="12">
        <v>0.90384072000000004</v>
      </c>
      <c r="Z37" s="29">
        <v>27.721911599999999</v>
      </c>
      <c r="AA37" s="29" t="s">
        <v>114</v>
      </c>
      <c r="AB37" s="29"/>
      <c r="AC37" s="31">
        <f t="shared" si="0"/>
        <v>27.721911599999999</v>
      </c>
      <c r="AD37" s="29">
        <f t="shared" si="1"/>
        <v>1095149062424.2299</v>
      </c>
      <c r="AG37" s="6">
        <v>23.225258100000001</v>
      </c>
      <c r="AH37" t="s">
        <v>114</v>
      </c>
      <c r="AI37" s="6">
        <v>23.453025197607676</v>
      </c>
      <c r="AJ37" s="26">
        <f t="shared" si="2"/>
        <v>-0.22776709760767488</v>
      </c>
      <c r="AL37" t="s">
        <v>114</v>
      </c>
      <c r="AM37" s="27">
        <f t="shared" si="3"/>
        <v>196419348.05998495</v>
      </c>
    </row>
    <row r="38" spans="1:39">
      <c r="A38" s="6">
        <v>40</v>
      </c>
      <c r="B38" s="6" t="s">
        <v>91</v>
      </c>
      <c r="C38" s="6" t="s">
        <v>143</v>
      </c>
      <c r="D38" s="6">
        <v>24.826809907079095</v>
      </c>
      <c r="E38" s="6">
        <v>24.807089112819199</v>
      </c>
      <c r="F38" s="6">
        <v>0.18989251574627772</v>
      </c>
      <c r="N38" t="s">
        <v>115</v>
      </c>
      <c r="Z38">
        <v>27.721911599999999</v>
      </c>
      <c r="AA38" t="s">
        <v>115</v>
      </c>
      <c r="AB38" s="12">
        <v>30.416031</v>
      </c>
      <c r="AC38" s="25">
        <f t="shared" si="0"/>
        <v>-2.6941194000000017</v>
      </c>
      <c r="AD38">
        <f t="shared" si="1"/>
        <v>6.7601885791388636E-2</v>
      </c>
      <c r="AG38" s="6">
        <v>23.225258100000001</v>
      </c>
      <c r="AH38" t="s">
        <v>115</v>
      </c>
      <c r="AI38">
        <v>34.780862900000002</v>
      </c>
      <c r="AJ38" s="26">
        <f t="shared" si="2"/>
        <v>-11.555604800000001</v>
      </c>
      <c r="AL38" t="s">
        <v>115</v>
      </c>
      <c r="AM38" s="27">
        <f t="shared" si="3"/>
        <v>506.24689446292632</v>
      </c>
    </row>
    <row r="39" spans="1:39">
      <c r="A39" s="6">
        <v>41</v>
      </c>
      <c r="B39" s="6" t="s">
        <v>91</v>
      </c>
      <c r="C39" s="6" t="s">
        <v>143</v>
      </c>
      <c r="D39" s="6">
        <v>24.608105778842635</v>
      </c>
      <c r="E39" s="6">
        <v>24.807089112819199</v>
      </c>
      <c r="F39" s="6">
        <v>0.18989251574627772</v>
      </c>
      <c r="N39" t="s">
        <v>116</v>
      </c>
      <c r="Z39" s="29">
        <v>27.721911599999999</v>
      </c>
      <c r="AA39" s="29" t="s">
        <v>116</v>
      </c>
      <c r="AB39" s="29"/>
      <c r="AC39" s="31">
        <f t="shared" si="0"/>
        <v>27.721911599999999</v>
      </c>
      <c r="AD39" s="29">
        <f t="shared" si="1"/>
        <v>1095149062424.2299</v>
      </c>
      <c r="AG39" s="6">
        <v>23.225258100000001</v>
      </c>
      <c r="AH39" t="s">
        <v>116</v>
      </c>
      <c r="AI39">
        <v>32.045974299999997</v>
      </c>
      <c r="AJ39" s="26">
        <f t="shared" si="2"/>
        <v>-8.8207161999999961</v>
      </c>
      <c r="AL39" t="s">
        <v>116</v>
      </c>
      <c r="AM39" s="27">
        <f t="shared" si="3"/>
        <v>79164879435.373398</v>
      </c>
    </row>
    <row r="40" spans="1:39">
      <c r="A40" s="6">
        <v>42</v>
      </c>
      <c r="B40" s="6" t="s">
        <v>91</v>
      </c>
      <c r="C40" s="6" t="s">
        <v>143</v>
      </c>
      <c r="D40" s="6">
        <v>24.986351652535873</v>
      </c>
      <c r="E40" s="6">
        <v>24.807089112819199</v>
      </c>
      <c r="F40" s="6">
        <v>0.18989251574627772</v>
      </c>
      <c r="N40" t="s">
        <v>117</v>
      </c>
      <c r="P40" s="6">
        <v>26.537575935358973</v>
      </c>
      <c r="Q40" s="6">
        <v>0.16054455460745434</v>
      </c>
      <c r="Z40" s="29">
        <v>27.721911599999999</v>
      </c>
      <c r="AA40" s="29" t="s">
        <v>117</v>
      </c>
      <c r="AB40" s="29"/>
      <c r="AC40" s="31">
        <f t="shared" si="0"/>
        <v>27.721911599999999</v>
      </c>
      <c r="AD40" s="29">
        <f t="shared" si="1"/>
        <v>1095149062424.2299</v>
      </c>
      <c r="AG40" s="6">
        <v>23.225258100000001</v>
      </c>
      <c r="AH40" t="s">
        <v>117</v>
      </c>
      <c r="AI40" s="6">
        <v>19.265337846318754</v>
      </c>
      <c r="AJ40" s="26">
        <f t="shared" si="2"/>
        <v>3.959920253681247</v>
      </c>
      <c r="AL40" t="s">
        <v>117</v>
      </c>
      <c r="AM40" s="27">
        <f t="shared" si="3"/>
        <v>10555868.482122593</v>
      </c>
    </row>
    <row r="41" spans="1:39">
      <c r="A41" s="6">
        <v>43</v>
      </c>
      <c r="B41" s="6" t="s">
        <v>92</v>
      </c>
      <c r="C41" s="6" t="s">
        <v>143</v>
      </c>
      <c r="D41" s="6">
        <v>31.630793952804623</v>
      </c>
      <c r="E41" s="6">
        <v>31.444325789983509</v>
      </c>
      <c r="F41" s="6">
        <v>0.49807217679426019</v>
      </c>
      <c r="N41" t="s">
        <v>118</v>
      </c>
      <c r="P41" s="12">
        <v>26.798321399999999</v>
      </c>
      <c r="Q41" s="12">
        <v>0.23681337999999999</v>
      </c>
      <c r="Z41">
        <v>27.721911599999999</v>
      </c>
      <c r="AA41" t="s">
        <v>118</v>
      </c>
      <c r="AB41" s="6">
        <v>26.537575935358973</v>
      </c>
      <c r="AC41" s="25">
        <f t="shared" si="0"/>
        <v>1.1843356646410257</v>
      </c>
      <c r="AD41">
        <f t="shared" si="1"/>
        <v>3.2685147101473766</v>
      </c>
      <c r="AG41" s="6">
        <v>23.225258100000001</v>
      </c>
      <c r="AH41" t="s">
        <v>118</v>
      </c>
      <c r="AI41" s="6">
        <v>19.566315473679794</v>
      </c>
      <c r="AJ41" s="26">
        <f t="shared" si="2"/>
        <v>3.6589426263202078</v>
      </c>
      <c r="AL41" t="s">
        <v>118</v>
      </c>
      <c r="AM41" s="27">
        <f t="shared" si="3"/>
        <v>0.17457183888385763</v>
      </c>
    </row>
    <row r="42" spans="1:39">
      <c r="A42" s="6">
        <v>44</v>
      </c>
      <c r="B42" s="6" t="s">
        <v>92</v>
      </c>
      <c r="C42" s="6" t="s">
        <v>143</v>
      </c>
      <c r="D42" s="6">
        <v>30.879924953074209</v>
      </c>
      <c r="E42" s="6">
        <v>31.444325789983509</v>
      </c>
      <c r="F42" s="6">
        <v>0.49807217679426019</v>
      </c>
      <c r="N42" t="s">
        <v>119</v>
      </c>
      <c r="P42" s="6">
        <v>25.440484097992965</v>
      </c>
      <c r="Q42" s="6">
        <v>0.271920635890331</v>
      </c>
      <c r="Z42">
        <v>27.721911599999999</v>
      </c>
      <c r="AA42" t="s">
        <v>119</v>
      </c>
      <c r="AB42" s="12">
        <v>26.798321399999999</v>
      </c>
      <c r="AC42" s="25">
        <f t="shared" si="0"/>
        <v>0.92359019999999958</v>
      </c>
      <c r="AD42">
        <f t="shared" si="1"/>
        <v>2.5183154354594079</v>
      </c>
      <c r="AG42" s="6">
        <v>23.225258100000001</v>
      </c>
      <c r="AH42" t="s">
        <v>119</v>
      </c>
      <c r="AI42" s="6">
        <v>19.078321555895158</v>
      </c>
      <c r="AJ42" s="26">
        <f t="shared" si="2"/>
        <v>4.1469365441048431</v>
      </c>
      <c r="AL42" t="s">
        <v>119</v>
      </c>
      <c r="AM42" s="27">
        <f t="shared" si="3"/>
        <v>0.10391117407270628</v>
      </c>
    </row>
    <row r="43" spans="1:39">
      <c r="A43" s="6">
        <v>45</v>
      </c>
      <c r="B43" s="6" t="s">
        <v>92</v>
      </c>
      <c r="C43" s="6" t="s">
        <v>143</v>
      </c>
      <c r="D43" s="6">
        <v>31.822258464071687</v>
      </c>
      <c r="E43" s="6">
        <v>31.444325789983509</v>
      </c>
      <c r="F43" s="6">
        <v>0.49807217679426019</v>
      </c>
      <c r="N43" t="s">
        <v>120</v>
      </c>
      <c r="P43" s="6">
        <v>23.188169294538397</v>
      </c>
      <c r="Q43" s="6">
        <v>0.36242323615246491</v>
      </c>
      <c r="Z43">
        <v>27.721911599999999</v>
      </c>
      <c r="AA43" t="s">
        <v>120</v>
      </c>
      <c r="AB43" s="6">
        <v>25.440484097992965</v>
      </c>
      <c r="AC43" s="25">
        <f t="shared" si="0"/>
        <v>2.281427502007034</v>
      </c>
      <c r="AD43">
        <f t="shared" si="1"/>
        <v>9.7906466064510145</v>
      </c>
      <c r="AG43" s="6">
        <v>23.225258100000001</v>
      </c>
      <c r="AH43" t="s">
        <v>120</v>
      </c>
      <c r="AI43" s="6">
        <v>17.820566701564214</v>
      </c>
      <c r="AJ43" s="26">
        <f t="shared" si="2"/>
        <v>5.4046913984357872</v>
      </c>
      <c r="AL43" t="s">
        <v>120</v>
      </c>
      <c r="AM43" s="27">
        <f t="shared" si="3"/>
        <v>0.10917897189495296</v>
      </c>
    </row>
    <row r="44" spans="1:39">
      <c r="A44" s="6">
        <v>46</v>
      </c>
      <c r="B44" s="6" t="s">
        <v>93</v>
      </c>
      <c r="C44" s="6" t="s">
        <v>143</v>
      </c>
      <c r="D44" s="6">
        <v>25.862323404683728</v>
      </c>
      <c r="E44" s="6">
        <v>25.846474108155707</v>
      </c>
      <c r="F44" s="6">
        <v>0.24684040128270945</v>
      </c>
      <c r="N44" t="s">
        <v>121</v>
      </c>
      <c r="P44" s="6">
        <v>25.846099120939087</v>
      </c>
      <c r="Q44" s="6">
        <v>0.42602904800044633</v>
      </c>
      <c r="Z44">
        <v>27.721911599999999</v>
      </c>
      <c r="AA44" t="s">
        <v>121</v>
      </c>
      <c r="AB44" s="6">
        <v>23.188169294538397</v>
      </c>
      <c r="AC44" s="25">
        <f t="shared" si="0"/>
        <v>4.5337423054616011</v>
      </c>
      <c r="AD44">
        <f t="shared" si="1"/>
        <v>93.106342297744888</v>
      </c>
      <c r="AG44" s="6">
        <v>23.225258100000001</v>
      </c>
      <c r="AH44" t="s">
        <v>121</v>
      </c>
      <c r="AI44" s="6">
        <v>19.664663234790421</v>
      </c>
      <c r="AJ44" s="26">
        <f t="shared" si="2"/>
        <v>3.5605948652095805</v>
      </c>
      <c r="AL44" t="s">
        <v>121</v>
      </c>
      <c r="AM44" s="27">
        <f t="shared" si="3"/>
        <v>1.842659957797129</v>
      </c>
    </row>
    <row r="45" spans="1:39">
      <c r="A45" s="6">
        <v>47</v>
      </c>
      <c r="B45" s="6" t="s">
        <v>93</v>
      </c>
      <c r="C45" s="6" t="s">
        <v>143</v>
      </c>
      <c r="D45" s="6">
        <v>25.592090977474783</v>
      </c>
      <c r="E45" s="6">
        <v>25.846474108155707</v>
      </c>
      <c r="F45" s="6">
        <v>0.24684040128270945</v>
      </c>
      <c r="N45" t="s">
        <v>122</v>
      </c>
      <c r="P45" s="6">
        <v>24.054824374252661</v>
      </c>
      <c r="Q45" s="6">
        <v>0.43600804413464456</v>
      </c>
      <c r="Z45">
        <v>27.721911599999999</v>
      </c>
      <c r="AA45" t="s">
        <v>122</v>
      </c>
      <c r="AB45" s="6">
        <v>25.846099120939087</v>
      </c>
      <c r="AC45" s="25">
        <f t="shared" si="0"/>
        <v>1.8758124790609116</v>
      </c>
      <c r="AD45">
        <f t="shared" si="1"/>
        <v>6.5261193021771708</v>
      </c>
      <c r="AG45" s="6">
        <v>23.225258100000001</v>
      </c>
      <c r="AH45" t="s">
        <v>122</v>
      </c>
      <c r="AI45" s="6">
        <v>18.296640858849617</v>
      </c>
      <c r="AJ45" s="26">
        <f t="shared" si="2"/>
        <v>4.9286172411503841</v>
      </c>
      <c r="AL45" t="s">
        <v>122</v>
      </c>
      <c r="AM45" s="27">
        <f t="shared" si="3"/>
        <v>0.11538542391237916</v>
      </c>
    </row>
    <row r="46" spans="1:39">
      <c r="A46" s="6">
        <v>48</v>
      </c>
      <c r="B46" s="6" t="s">
        <v>93</v>
      </c>
      <c r="C46" s="6" t="s">
        <v>143</v>
      </c>
      <c r="D46" s="6">
        <v>26.085007942308607</v>
      </c>
      <c r="E46" s="6">
        <v>25.846474108155707</v>
      </c>
      <c r="F46" s="6">
        <v>0.24684040128270945</v>
      </c>
      <c r="N46" t="s">
        <v>123</v>
      </c>
      <c r="P46" s="12">
        <v>24.2430004</v>
      </c>
      <c r="Q46" s="12">
        <v>2.0484499999999999E-2</v>
      </c>
      <c r="Z46">
        <v>27.721911599999999</v>
      </c>
      <c r="AA46" t="s">
        <v>123</v>
      </c>
      <c r="AB46" s="6">
        <v>24.054824374252661</v>
      </c>
      <c r="AC46" s="25">
        <f t="shared" si="0"/>
        <v>3.6670872257473377</v>
      </c>
      <c r="AD46">
        <f t="shared" si="1"/>
        <v>39.13774026956051</v>
      </c>
      <c r="AG46" s="6">
        <v>23.225258100000001</v>
      </c>
      <c r="AH46" t="s">
        <v>123</v>
      </c>
      <c r="AI46" s="6">
        <v>18.705970619164866</v>
      </c>
      <c r="AJ46" s="26">
        <f t="shared" si="2"/>
        <v>4.5192874808351355</v>
      </c>
      <c r="AL46" t="s">
        <v>123</v>
      </c>
      <c r="AM46" s="27">
        <f t="shared" si="3"/>
        <v>0.52199576914403367</v>
      </c>
    </row>
    <row r="47" spans="1:39">
      <c r="A47" s="6">
        <v>49</v>
      </c>
      <c r="B47" s="6" t="s">
        <v>94</v>
      </c>
      <c r="C47" s="6" t="s">
        <v>143</v>
      </c>
      <c r="D47" s="6">
        <v>26.137738652924277</v>
      </c>
      <c r="E47" s="6">
        <v>26.124960835546133</v>
      </c>
      <c r="F47" s="6">
        <v>0.15737626158858081</v>
      </c>
      <c r="N47" t="s">
        <v>124</v>
      </c>
      <c r="P47" s="12">
        <v>36.000822399999997</v>
      </c>
      <c r="Q47" s="12">
        <v>0.20337263999999999</v>
      </c>
      <c r="Z47">
        <v>27.721911599999999</v>
      </c>
      <c r="AA47" t="s">
        <v>124</v>
      </c>
      <c r="AB47" s="12">
        <v>24.2430004</v>
      </c>
      <c r="AC47" s="25">
        <f t="shared" si="0"/>
        <v>3.4789111999999989</v>
      </c>
      <c r="AD47">
        <f t="shared" si="1"/>
        <v>32.424399163750266</v>
      </c>
      <c r="AG47" s="6">
        <v>23.225258100000001</v>
      </c>
      <c r="AH47" t="s">
        <v>124</v>
      </c>
      <c r="AI47" s="12">
        <v>32.224292400000003</v>
      </c>
      <c r="AJ47" s="26">
        <f t="shared" si="2"/>
        <v>-8.9990343000000017</v>
      </c>
      <c r="AL47" t="s">
        <v>124</v>
      </c>
      <c r="AM47" s="27">
        <f t="shared" si="3"/>
        <v>5761.6062270084249</v>
      </c>
    </row>
    <row r="48" spans="1:39">
      <c r="A48" s="6">
        <v>50</v>
      </c>
      <c r="B48" s="6" t="s">
        <v>94</v>
      </c>
      <c r="C48" s="6" t="s">
        <v>143</v>
      </c>
      <c r="D48" s="6">
        <v>25.961585197326272</v>
      </c>
      <c r="E48" s="6">
        <v>26.124960835546133</v>
      </c>
      <c r="F48" s="6">
        <v>0.15737626158858081</v>
      </c>
      <c r="AB48" s="12">
        <v>36.000822399999997</v>
      </c>
      <c r="AC48" s="25">
        <f t="shared" si="0"/>
        <v>-36.000822399999997</v>
      </c>
      <c r="AD48">
        <f t="shared" si="1"/>
        <v>2.3176160388482407E-16</v>
      </c>
    </row>
    <row r="49" spans="1:10">
      <c r="A49" s="6">
        <v>51</v>
      </c>
      <c r="B49" s="6" t="s">
        <v>94</v>
      </c>
      <c r="C49" s="6" t="s">
        <v>143</v>
      </c>
      <c r="D49" s="6">
        <v>26.275558656387851</v>
      </c>
      <c r="E49" s="6">
        <v>26.124960835546133</v>
      </c>
      <c r="F49" s="6">
        <v>0.15737626158858081</v>
      </c>
    </row>
    <row r="50" spans="1:10">
      <c r="A50" s="6">
        <v>52</v>
      </c>
      <c r="B50" s="6" t="s">
        <v>95</v>
      </c>
      <c r="C50" s="6" t="s">
        <v>143</v>
      </c>
      <c r="D50" s="6">
        <v>24.865310245674223</v>
      </c>
      <c r="E50" s="6">
        <v>24.921547562056862</v>
      </c>
      <c r="F50" s="6">
        <v>0.31829186394430575</v>
      </c>
    </row>
    <row r="51" spans="1:10">
      <c r="A51" s="6">
        <v>53</v>
      </c>
      <c r="B51" s="6" t="s">
        <v>95</v>
      </c>
      <c r="C51" s="6" t="s">
        <v>143</v>
      </c>
      <c r="D51" s="6">
        <v>25.264209911708363</v>
      </c>
      <c r="E51" s="6">
        <v>24.921547562056862</v>
      </c>
      <c r="F51" s="6">
        <v>0.31829186394430575</v>
      </c>
    </row>
    <row r="52" spans="1:10">
      <c r="A52" s="6">
        <v>54</v>
      </c>
      <c r="B52" s="6" t="s">
        <v>95</v>
      </c>
      <c r="C52" s="6" t="s">
        <v>143</v>
      </c>
      <c r="D52" s="6">
        <v>24.63512252878801</v>
      </c>
      <c r="E52" s="6">
        <v>24.921547562056862</v>
      </c>
      <c r="F52" s="6">
        <v>0.31829186394430575</v>
      </c>
    </row>
    <row r="53" spans="1:10">
      <c r="A53" s="6">
        <v>55</v>
      </c>
      <c r="B53" s="6" t="s">
        <v>96</v>
      </c>
      <c r="C53" s="6" t="s">
        <v>143</v>
      </c>
      <c r="D53" s="6">
        <v>23.845796294101241</v>
      </c>
      <c r="E53" s="6">
        <v>23.580236388066098</v>
      </c>
      <c r="F53" s="6">
        <v>0.23081243590200667</v>
      </c>
    </row>
    <row r="54" spans="1:10">
      <c r="A54" s="6">
        <v>56</v>
      </c>
      <c r="B54" s="6" t="s">
        <v>96</v>
      </c>
      <c r="C54" s="6" t="s">
        <v>143</v>
      </c>
      <c r="D54" s="6">
        <v>23.427890321564249</v>
      </c>
      <c r="E54" s="6">
        <v>23.580236388066098</v>
      </c>
      <c r="F54" s="6">
        <v>0.23081243590200667</v>
      </c>
    </row>
    <row r="55" spans="1:10">
      <c r="A55" s="6">
        <v>57</v>
      </c>
      <c r="B55" s="6" t="s">
        <v>96</v>
      </c>
      <c r="C55" s="6" t="s">
        <v>143</v>
      </c>
      <c r="D55" s="6">
        <v>23.467022548532803</v>
      </c>
      <c r="E55" s="6">
        <v>23.580236388066098</v>
      </c>
      <c r="F55" s="6">
        <v>0.23081243590200667</v>
      </c>
    </row>
    <row r="56" spans="1:10">
      <c r="A56" s="6">
        <v>58</v>
      </c>
      <c r="B56" s="22" t="s">
        <v>97</v>
      </c>
      <c r="C56" s="22" t="s">
        <v>143</v>
      </c>
      <c r="D56" s="22" t="s">
        <v>136</v>
      </c>
      <c r="E56" s="22" t="s">
        <v>139</v>
      </c>
      <c r="F56" s="22" t="s">
        <v>139</v>
      </c>
    </row>
    <row r="57" spans="1:10">
      <c r="A57" s="6">
        <v>59</v>
      </c>
      <c r="B57" s="6" t="s">
        <v>97</v>
      </c>
      <c r="C57" s="6" t="s">
        <v>143</v>
      </c>
      <c r="D57" s="6">
        <v>34.894076694112684</v>
      </c>
      <c r="E57" s="6">
        <v>34.890540454645098</v>
      </c>
      <c r="F57" s="6">
        <v>5.0009978258153077E-3</v>
      </c>
    </row>
    <row r="58" spans="1:10">
      <c r="A58" s="6">
        <v>60</v>
      </c>
      <c r="B58" s="6" t="s">
        <v>97</v>
      </c>
      <c r="C58" s="6" t="s">
        <v>143</v>
      </c>
      <c r="D58" s="6">
        <v>34.887004215177512</v>
      </c>
      <c r="E58" s="6">
        <v>34.890540454645098</v>
      </c>
      <c r="F58" s="6">
        <v>5.0009978258153077E-3</v>
      </c>
    </row>
    <row r="59" spans="1:10">
      <c r="A59" s="6">
        <v>61</v>
      </c>
      <c r="B59" s="7" t="s">
        <v>98</v>
      </c>
      <c r="C59" s="7" t="s">
        <v>143</v>
      </c>
      <c r="D59" s="16">
        <v>25.240882110819683</v>
      </c>
      <c r="E59" s="16">
        <v>24.531266444859067</v>
      </c>
      <c r="F59" s="16">
        <v>0.61537340991617506</v>
      </c>
    </row>
    <row r="60" spans="1:10">
      <c r="A60" s="6">
        <v>62</v>
      </c>
      <c r="B60" s="7" t="s">
        <v>98</v>
      </c>
      <c r="C60" s="7" t="s">
        <v>143</v>
      </c>
      <c r="D60" s="7">
        <v>24.144542493704918</v>
      </c>
      <c r="E60" s="7">
        <v>24.531266444859067</v>
      </c>
      <c r="F60" s="7">
        <v>0.61537340991617506</v>
      </c>
      <c r="G60">
        <f>(D60+D61)/2</f>
        <v>24.176458611878758</v>
      </c>
      <c r="H60">
        <f>STDEVA(D60,D61)</f>
        <v>4.5136207179746153E-2</v>
      </c>
      <c r="I60" s="12">
        <v>24.1764586</v>
      </c>
      <c r="J60" s="12">
        <v>4.5136210000000003E-2</v>
      </c>
    </row>
    <row r="61" spans="1:10">
      <c r="A61" s="6">
        <v>63</v>
      </c>
      <c r="B61" s="7" t="s">
        <v>98</v>
      </c>
      <c r="C61" s="7" t="s">
        <v>143</v>
      </c>
      <c r="D61" s="7">
        <v>24.208374730052597</v>
      </c>
      <c r="E61" s="7">
        <v>24.531266444859067</v>
      </c>
      <c r="F61" s="7">
        <v>0.61537340991617506</v>
      </c>
    </row>
    <row r="62" spans="1:10">
      <c r="A62" s="6">
        <v>64</v>
      </c>
      <c r="B62" s="22" t="s">
        <v>99</v>
      </c>
      <c r="C62" s="22" t="s">
        <v>143</v>
      </c>
      <c r="D62" s="22" t="s">
        <v>136</v>
      </c>
      <c r="E62" s="22" t="s">
        <v>139</v>
      </c>
      <c r="F62" s="22" t="s">
        <v>139</v>
      </c>
    </row>
    <row r="63" spans="1:10">
      <c r="A63" s="6">
        <v>65</v>
      </c>
      <c r="B63" s="22" t="s">
        <v>99</v>
      </c>
      <c r="C63" s="22" t="s">
        <v>143</v>
      </c>
      <c r="D63" s="22" t="s">
        <v>136</v>
      </c>
      <c r="E63" s="22" t="s">
        <v>139</v>
      </c>
      <c r="F63" s="22" t="s">
        <v>139</v>
      </c>
    </row>
    <row r="64" spans="1:10">
      <c r="A64" s="6">
        <v>66</v>
      </c>
      <c r="B64" s="22" t="s">
        <v>99</v>
      </c>
      <c r="C64" s="22" t="s">
        <v>143</v>
      </c>
      <c r="D64" s="22" t="s">
        <v>136</v>
      </c>
      <c r="E64" s="22" t="s">
        <v>139</v>
      </c>
      <c r="F64" s="22" t="s">
        <v>139</v>
      </c>
    </row>
    <row r="65" spans="1:10">
      <c r="A65" s="6">
        <v>67</v>
      </c>
      <c r="B65" s="7" t="s">
        <v>100</v>
      </c>
      <c r="C65" s="7" t="s">
        <v>143</v>
      </c>
      <c r="D65" s="16">
        <v>33.148998789829193</v>
      </c>
      <c r="E65" s="16">
        <v>34.2440165440538</v>
      </c>
      <c r="F65" s="16">
        <v>1.0100853750025596</v>
      </c>
    </row>
    <row r="66" spans="1:10">
      <c r="A66" s="6">
        <v>68</v>
      </c>
      <c r="B66" s="7" t="s">
        <v>100</v>
      </c>
      <c r="C66" s="7" t="s">
        <v>143</v>
      </c>
      <c r="D66" s="7">
        <v>34.443711457611585</v>
      </c>
      <c r="E66" s="7">
        <v>34.2440165440538</v>
      </c>
      <c r="F66" s="7">
        <v>1.0100853750025596</v>
      </c>
      <c r="G66">
        <f>(D66+D67)/2</f>
        <v>34.791525421166099</v>
      </c>
      <c r="H66">
        <f>STDEVA(D66,D67)</f>
        <v>0.4918832244415362</v>
      </c>
      <c r="I66" s="12">
        <v>34.791525399999998</v>
      </c>
      <c r="J66" s="12">
        <v>0.49188322000000001</v>
      </c>
    </row>
    <row r="67" spans="1:10">
      <c r="A67" s="6">
        <v>69</v>
      </c>
      <c r="B67" s="7" t="s">
        <v>100</v>
      </c>
      <c r="C67" s="7" t="s">
        <v>143</v>
      </c>
      <c r="D67" s="7">
        <v>35.139339384720614</v>
      </c>
      <c r="E67" s="7">
        <v>34.2440165440538</v>
      </c>
      <c r="F67" s="7">
        <v>1.0100853750025596</v>
      </c>
    </row>
    <row r="68" spans="1:10">
      <c r="A68" s="6">
        <v>70</v>
      </c>
      <c r="B68" s="6" t="s">
        <v>101</v>
      </c>
      <c r="C68" s="6" t="s">
        <v>143</v>
      </c>
      <c r="D68" s="6">
        <v>25.771341107087359</v>
      </c>
      <c r="E68" s="6">
        <v>25.822621999311053</v>
      </c>
      <c r="F68" s="6">
        <v>0.2942522078869565</v>
      </c>
    </row>
    <row r="69" spans="1:10">
      <c r="A69" s="6">
        <v>71</v>
      </c>
      <c r="B69" s="6" t="s">
        <v>101</v>
      </c>
      <c r="C69" s="6" t="s">
        <v>143</v>
      </c>
      <c r="D69" s="6">
        <v>25.557380915558859</v>
      </c>
      <c r="E69" s="6">
        <v>25.822621999311053</v>
      </c>
      <c r="F69" s="6">
        <v>0.2942522078869565</v>
      </c>
    </row>
    <row r="70" spans="1:10">
      <c r="A70" s="6">
        <v>72</v>
      </c>
      <c r="B70" s="6" t="s">
        <v>101</v>
      </c>
      <c r="C70" s="6" t="s">
        <v>143</v>
      </c>
      <c r="D70" s="6">
        <v>26.139143975286935</v>
      </c>
      <c r="E70" s="6">
        <v>25.822621999311053</v>
      </c>
      <c r="F70" s="6">
        <v>0.2942522078869565</v>
      </c>
    </row>
    <row r="71" spans="1:10">
      <c r="A71" s="6">
        <v>73</v>
      </c>
      <c r="B71" s="6" t="s">
        <v>102</v>
      </c>
      <c r="C71" s="6" t="s">
        <v>143</v>
      </c>
      <c r="D71" s="6">
        <v>27.198635115293271</v>
      </c>
      <c r="E71" s="6">
        <v>27.316256872835339</v>
      </c>
      <c r="F71" s="6">
        <v>0.48405915807373401</v>
      </c>
    </row>
    <row r="72" spans="1:10">
      <c r="A72" s="6">
        <v>74</v>
      </c>
      <c r="B72" s="6" t="s">
        <v>102</v>
      </c>
      <c r="C72" s="6" t="s">
        <v>143</v>
      </c>
      <c r="D72" s="6">
        <v>27.848287690038092</v>
      </c>
      <c r="E72" s="6">
        <v>27.316256872835339</v>
      </c>
      <c r="F72" s="6">
        <v>0.48405915807373401</v>
      </c>
    </row>
    <row r="73" spans="1:10">
      <c r="A73" s="6">
        <v>75</v>
      </c>
      <c r="B73" s="6" t="s">
        <v>102</v>
      </c>
      <c r="C73" s="6" t="s">
        <v>143</v>
      </c>
      <c r="D73" s="6">
        <v>26.901847813174662</v>
      </c>
      <c r="E73" s="6">
        <v>27.316256872835339</v>
      </c>
      <c r="F73" s="6">
        <v>0.48405915807373401</v>
      </c>
    </row>
    <row r="74" spans="1:10">
      <c r="A74" s="6">
        <v>76</v>
      </c>
      <c r="B74" s="6" t="s">
        <v>103</v>
      </c>
      <c r="C74" s="6" t="s">
        <v>143</v>
      </c>
      <c r="D74" s="6">
        <v>26.105830272616707</v>
      </c>
      <c r="E74" s="6">
        <v>25.722941558425628</v>
      </c>
      <c r="F74" s="6">
        <v>0.34545458315226857</v>
      </c>
    </row>
    <row r="75" spans="1:10">
      <c r="A75" s="6">
        <v>77</v>
      </c>
      <c r="B75" s="6" t="s">
        <v>103</v>
      </c>
      <c r="C75" s="6" t="s">
        <v>143</v>
      </c>
      <c r="D75" s="6">
        <v>25.628378796226805</v>
      </c>
      <c r="E75" s="6">
        <v>25.722941558425628</v>
      </c>
      <c r="F75" s="6">
        <v>0.34545458315226857</v>
      </c>
    </row>
    <row r="76" spans="1:10">
      <c r="A76" s="6">
        <v>78</v>
      </c>
      <c r="B76" s="6" t="s">
        <v>103</v>
      </c>
      <c r="C76" s="6" t="s">
        <v>143</v>
      </c>
      <c r="D76" s="6">
        <v>25.434615606433368</v>
      </c>
      <c r="E76" s="6">
        <v>25.722941558425628</v>
      </c>
      <c r="F76" s="6">
        <v>0.34545458315226857</v>
      </c>
    </row>
    <row r="77" spans="1:10">
      <c r="A77" s="6">
        <v>79</v>
      </c>
      <c r="B77" s="6" t="s">
        <v>104</v>
      </c>
      <c r="C77" s="6" t="s">
        <v>143</v>
      </c>
      <c r="D77" s="6">
        <v>30.885256503237684</v>
      </c>
      <c r="E77" s="6">
        <v>30.606947355906755</v>
      </c>
      <c r="F77" s="6">
        <v>0.24842801355235877</v>
      </c>
    </row>
    <row r="78" spans="1:10">
      <c r="A78" s="6">
        <v>80</v>
      </c>
      <c r="B78" s="6" t="s">
        <v>104</v>
      </c>
      <c r="C78" s="6" t="s">
        <v>143</v>
      </c>
      <c r="D78" s="6">
        <v>30.407589029853078</v>
      </c>
      <c r="E78" s="6">
        <v>30.606947355906755</v>
      </c>
      <c r="F78" s="6">
        <v>0.24842801355235877</v>
      </c>
    </row>
    <row r="79" spans="1:10">
      <c r="A79" s="6">
        <v>81</v>
      </c>
      <c r="B79" s="6" t="s">
        <v>104</v>
      </c>
      <c r="C79" s="6" t="s">
        <v>143</v>
      </c>
      <c r="D79" s="6">
        <v>30.527996534629501</v>
      </c>
      <c r="E79" s="6">
        <v>30.606947355906755</v>
      </c>
      <c r="F79" s="6">
        <v>0.24842801355235877</v>
      </c>
    </row>
    <row r="80" spans="1:10">
      <c r="A80" s="6">
        <v>82</v>
      </c>
      <c r="B80" s="9" t="s">
        <v>105</v>
      </c>
      <c r="C80" s="9" t="s">
        <v>143</v>
      </c>
      <c r="D80" s="9" t="s">
        <v>136</v>
      </c>
      <c r="E80" s="9" t="s">
        <v>139</v>
      </c>
      <c r="F80" s="9" t="s">
        <v>139</v>
      </c>
    </row>
    <row r="81" spans="1:10">
      <c r="A81" s="6">
        <v>83</v>
      </c>
      <c r="B81" s="9" t="s">
        <v>105</v>
      </c>
      <c r="C81" s="9" t="s">
        <v>143</v>
      </c>
      <c r="D81" s="9">
        <v>34.728502902521143</v>
      </c>
      <c r="E81" s="9">
        <v>34.728502902521143</v>
      </c>
      <c r="F81" s="9" t="s">
        <v>139</v>
      </c>
    </row>
    <row r="82" spans="1:10">
      <c r="A82" s="6">
        <v>84</v>
      </c>
      <c r="B82" s="9" t="s">
        <v>105</v>
      </c>
      <c r="C82" s="9" t="s">
        <v>143</v>
      </c>
      <c r="D82" s="9" t="s">
        <v>136</v>
      </c>
      <c r="E82" s="9" t="s">
        <v>139</v>
      </c>
      <c r="F82" s="9" t="s">
        <v>139</v>
      </c>
    </row>
    <row r="83" spans="1:10">
      <c r="A83" s="6">
        <v>85</v>
      </c>
      <c r="B83" s="6" t="s">
        <v>106</v>
      </c>
      <c r="C83" s="6" t="s">
        <v>143</v>
      </c>
      <c r="D83" s="6">
        <v>24.38206800767216</v>
      </c>
      <c r="E83" s="6">
        <v>23.94708731866309</v>
      </c>
      <c r="F83" s="6">
        <v>0.37733624197134608</v>
      </c>
    </row>
    <row r="84" spans="1:10">
      <c r="A84" s="6">
        <v>86</v>
      </c>
      <c r="B84" s="6" t="s">
        <v>106</v>
      </c>
      <c r="C84" s="6" t="s">
        <v>143</v>
      </c>
      <c r="D84" s="6">
        <v>23.707768331348369</v>
      </c>
      <c r="E84" s="6">
        <v>23.94708731866309</v>
      </c>
      <c r="F84" s="6">
        <v>0.37733624197134608</v>
      </c>
    </row>
    <row r="85" spans="1:10">
      <c r="A85" s="6">
        <v>87</v>
      </c>
      <c r="B85" s="6" t="s">
        <v>106</v>
      </c>
      <c r="C85" s="6" t="s">
        <v>143</v>
      </c>
      <c r="D85" s="6">
        <v>23.751425616968739</v>
      </c>
      <c r="E85" s="6">
        <v>23.94708731866309</v>
      </c>
      <c r="F85" s="6">
        <v>0.37733624197134608</v>
      </c>
    </row>
    <row r="86" spans="1:10">
      <c r="A86" s="6">
        <v>88</v>
      </c>
      <c r="B86" s="6" t="s">
        <v>107</v>
      </c>
      <c r="C86" s="6" t="s">
        <v>143</v>
      </c>
      <c r="D86" s="6">
        <v>23.426252452224887</v>
      </c>
      <c r="E86" s="6">
        <v>23.211877414280735</v>
      </c>
      <c r="F86" s="6">
        <v>0.22177794604051482</v>
      </c>
    </row>
    <row r="87" spans="1:10">
      <c r="A87" s="6">
        <v>89</v>
      </c>
      <c r="B87" s="6" t="s">
        <v>107</v>
      </c>
      <c r="C87" s="6" t="s">
        <v>143</v>
      </c>
      <c r="D87" s="6">
        <v>22.983372276308337</v>
      </c>
      <c r="E87" s="6">
        <v>23.211877414280735</v>
      </c>
      <c r="F87" s="6">
        <v>0.22177794604051482</v>
      </c>
    </row>
    <row r="88" spans="1:10">
      <c r="A88" s="6">
        <v>90</v>
      </c>
      <c r="B88" s="6" t="s">
        <v>107</v>
      </c>
      <c r="C88" s="6" t="s">
        <v>143</v>
      </c>
      <c r="D88" s="6">
        <v>23.226007514308975</v>
      </c>
      <c r="E88" s="6">
        <v>23.211877414280735</v>
      </c>
      <c r="F88" s="6">
        <v>0.22177794604051482</v>
      </c>
    </row>
    <row r="89" spans="1:10">
      <c r="A89" s="6">
        <v>91</v>
      </c>
      <c r="B89" s="6" t="s">
        <v>108</v>
      </c>
      <c r="C89" s="6" t="s">
        <v>143</v>
      </c>
      <c r="D89" s="6">
        <v>25.570511714752314</v>
      </c>
      <c r="E89" s="6">
        <v>25.436539029797043</v>
      </c>
      <c r="F89" s="6">
        <v>0.15706251651758676</v>
      </c>
    </row>
    <row r="90" spans="1:10">
      <c r="A90" s="6">
        <v>92</v>
      </c>
      <c r="B90" s="6" t="s">
        <v>108</v>
      </c>
      <c r="C90" s="6" t="s">
        <v>143</v>
      </c>
      <c r="D90" s="6">
        <v>25.47541639148281</v>
      </c>
      <c r="E90" s="6">
        <v>25.436539029797043</v>
      </c>
      <c r="F90" s="6">
        <v>0.15706251651758676</v>
      </c>
    </row>
    <row r="91" spans="1:10">
      <c r="A91" s="6">
        <v>93</v>
      </c>
      <c r="B91" s="6" t="s">
        <v>108</v>
      </c>
      <c r="C91" s="6" t="s">
        <v>143</v>
      </c>
      <c r="D91" s="6">
        <v>25.263688983156001</v>
      </c>
      <c r="E91" s="6">
        <v>25.436539029797043</v>
      </c>
      <c r="F91" s="6">
        <v>0.15706251651758676</v>
      </c>
    </row>
    <row r="92" spans="1:10">
      <c r="A92" s="6">
        <v>94</v>
      </c>
      <c r="B92" s="6" t="s">
        <v>109</v>
      </c>
      <c r="C92" s="6" t="s">
        <v>143</v>
      </c>
      <c r="D92" s="6">
        <v>25.528491994146989</v>
      </c>
      <c r="E92" s="6">
        <v>25.495452461782975</v>
      </c>
      <c r="F92" s="6">
        <v>9.6386567820118105E-2</v>
      </c>
    </row>
    <row r="93" spans="1:10">
      <c r="A93" s="6">
        <v>95</v>
      </c>
      <c r="B93" s="6" t="s">
        <v>109</v>
      </c>
      <c r="C93" s="6" t="s">
        <v>143</v>
      </c>
      <c r="D93" s="6">
        <v>25.386891061368267</v>
      </c>
      <c r="E93" s="6">
        <v>25.495452461782975</v>
      </c>
      <c r="F93" s="6">
        <v>9.6386567820118105E-2</v>
      </c>
    </row>
    <row r="94" spans="1:10">
      <c r="A94" s="6">
        <v>96</v>
      </c>
      <c r="B94" s="6" t="s">
        <v>109</v>
      </c>
      <c r="C94" s="6" t="s">
        <v>143</v>
      </c>
      <c r="D94" s="6">
        <v>25.570974329833668</v>
      </c>
      <c r="E94" s="6">
        <v>25.495452461782975</v>
      </c>
      <c r="F94" s="6">
        <v>9.6386567820118105E-2</v>
      </c>
    </row>
    <row r="95" spans="1:10">
      <c r="A95" s="6">
        <v>97</v>
      </c>
      <c r="B95" s="7" t="s">
        <v>110</v>
      </c>
      <c r="C95" s="7" t="s">
        <v>143</v>
      </c>
      <c r="D95" s="7">
        <v>30.973974670083422</v>
      </c>
      <c r="E95" s="7">
        <v>31.500021584575062</v>
      </c>
      <c r="F95" s="7">
        <v>1.3024027573810759</v>
      </c>
    </row>
    <row r="96" spans="1:10">
      <c r="A96" s="6">
        <v>98</v>
      </c>
      <c r="B96" s="7" t="s">
        <v>110</v>
      </c>
      <c r="C96" s="7" t="s">
        <v>143</v>
      </c>
      <c r="D96" s="16">
        <v>32.983171643960475</v>
      </c>
      <c r="E96" s="16">
        <v>31.500021584575062</v>
      </c>
      <c r="F96" s="16">
        <v>1.3024027573810759</v>
      </c>
      <c r="G96">
        <f>(D95+D97)/2</f>
        <v>30.758446554882358</v>
      </c>
      <c r="H96">
        <f>STDEVA(D95,D97)</f>
        <v>0.30480278359005519</v>
      </c>
      <c r="I96" s="12">
        <v>30.758446599999999</v>
      </c>
      <c r="J96" s="12">
        <v>0.30480278</v>
      </c>
    </row>
    <row r="97" spans="1:10">
      <c r="A97" s="6">
        <v>99</v>
      </c>
      <c r="B97" s="7" t="s">
        <v>110</v>
      </c>
      <c r="C97" s="7" t="s">
        <v>143</v>
      </c>
      <c r="D97" s="7">
        <v>30.542918439681294</v>
      </c>
      <c r="E97" s="7">
        <v>31.500021584575062</v>
      </c>
      <c r="F97" s="7">
        <v>1.3024027573810759</v>
      </c>
    </row>
    <row r="98" spans="1:10">
      <c r="A98" s="6">
        <v>100</v>
      </c>
      <c r="B98" s="6" t="s">
        <v>111</v>
      </c>
      <c r="C98" s="6" t="s">
        <v>143</v>
      </c>
      <c r="D98" s="6">
        <v>25.425684850441051</v>
      </c>
      <c r="E98" s="6">
        <v>25.335156353024928</v>
      </c>
      <c r="F98" s="6">
        <v>8.6463175531263148E-2</v>
      </c>
    </row>
    <row r="99" spans="1:10">
      <c r="A99" s="6">
        <v>101</v>
      </c>
      <c r="B99" s="6" t="s">
        <v>111</v>
      </c>
      <c r="C99" s="6" t="s">
        <v>143</v>
      </c>
      <c r="D99" s="6">
        <v>25.326352001323869</v>
      </c>
      <c r="E99" s="6">
        <v>25.335156353024928</v>
      </c>
      <c r="F99" s="6">
        <v>8.6463175531263148E-2</v>
      </c>
    </row>
    <row r="100" spans="1:10">
      <c r="A100" s="6">
        <v>102</v>
      </c>
      <c r="B100" s="6" t="s">
        <v>111</v>
      </c>
      <c r="C100" s="6" t="s">
        <v>143</v>
      </c>
      <c r="D100" s="6">
        <v>25.253432207309864</v>
      </c>
      <c r="E100" s="6">
        <v>25.335156353024928</v>
      </c>
      <c r="F100" s="6">
        <v>8.6463175531263148E-2</v>
      </c>
    </row>
    <row r="101" spans="1:10">
      <c r="A101" s="6">
        <v>103</v>
      </c>
      <c r="B101" s="6" t="s">
        <v>112</v>
      </c>
      <c r="C101" s="6" t="s">
        <v>143</v>
      </c>
      <c r="D101" s="6">
        <v>25.970523268763714</v>
      </c>
      <c r="E101" s="6">
        <v>25.750518677104612</v>
      </c>
      <c r="F101" s="6">
        <v>0.20992534682967554</v>
      </c>
    </row>
    <row r="102" spans="1:10">
      <c r="A102" s="6">
        <v>104</v>
      </c>
      <c r="B102" s="6" t="s">
        <v>112</v>
      </c>
      <c r="C102" s="6" t="s">
        <v>143</v>
      </c>
      <c r="D102" s="6">
        <v>25.552385024888686</v>
      </c>
      <c r="E102" s="6">
        <v>25.750518677104612</v>
      </c>
      <c r="F102" s="6">
        <v>0.20992534682967554</v>
      </c>
    </row>
    <row r="103" spans="1:10">
      <c r="A103" s="6">
        <v>105</v>
      </c>
      <c r="B103" s="6" t="s">
        <v>112</v>
      </c>
      <c r="C103" s="6" t="s">
        <v>143</v>
      </c>
      <c r="D103" s="6">
        <v>25.728647737661433</v>
      </c>
      <c r="E103" s="6">
        <v>25.750518677104612</v>
      </c>
      <c r="F103" s="6">
        <v>0.20992534682967554</v>
      </c>
    </row>
    <row r="104" spans="1:10">
      <c r="A104" s="6">
        <v>106</v>
      </c>
      <c r="B104" s="22" t="s">
        <v>113</v>
      </c>
      <c r="C104" s="22" t="s">
        <v>143</v>
      </c>
      <c r="D104" s="22" t="s">
        <v>136</v>
      </c>
      <c r="E104" s="22" t="s">
        <v>139</v>
      </c>
      <c r="F104" s="22" t="s">
        <v>139</v>
      </c>
    </row>
    <row r="105" spans="1:10">
      <c r="A105" s="6">
        <v>107</v>
      </c>
      <c r="B105" s="22" t="s">
        <v>113</v>
      </c>
      <c r="C105" s="22" t="s">
        <v>143</v>
      </c>
      <c r="D105" s="22" t="s">
        <v>136</v>
      </c>
      <c r="E105" s="22" t="s">
        <v>139</v>
      </c>
      <c r="F105" s="22" t="s">
        <v>139</v>
      </c>
    </row>
    <row r="106" spans="1:10">
      <c r="A106" s="6">
        <v>108</v>
      </c>
      <c r="B106" s="22" t="s">
        <v>113</v>
      </c>
      <c r="C106" s="22" t="s">
        <v>143</v>
      </c>
      <c r="D106" s="22">
        <v>34.561645955325773</v>
      </c>
      <c r="E106" s="22">
        <v>34.561645955325773</v>
      </c>
      <c r="F106" s="22" t="s">
        <v>139</v>
      </c>
    </row>
    <row r="107" spans="1:10">
      <c r="A107" s="6">
        <v>109</v>
      </c>
      <c r="B107" s="7" t="s">
        <v>114</v>
      </c>
      <c r="C107" s="7" t="s">
        <v>143</v>
      </c>
      <c r="D107" s="7">
        <v>31.055142870201657</v>
      </c>
      <c r="E107" s="7">
        <v>30.33425772811961</v>
      </c>
      <c r="F107" s="7">
        <v>0.65461791145715109</v>
      </c>
    </row>
    <row r="108" spans="1:10">
      <c r="A108" s="6">
        <v>110</v>
      </c>
      <c r="B108" s="7" t="s">
        <v>114</v>
      </c>
      <c r="C108" s="7" t="s">
        <v>143</v>
      </c>
      <c r="D108" s="7">
        <v>29.776919070412731</v>
      </c>
      <c r="E108" s="7">
        <v>30.33425772811961</v>
      </c>
      <c r="F108" s="7">
        <v>0.65461791145715109</v>
      </c>
      <c r="G108">
        <f>(D107+D108)/2</f>
        <v>30.416030970307194</v>
      </c>
      <c r="H108">
        <f>STDEVA(D107,D108)</f>
        <v>0.90384071670478505</v>
      </c>
      <c r="I108" s="12">
        <v>30.416031</v>
      </c>
      <c r="J108" s="12">
        <v>0.90384072000000004</v>
      </c>
    </row>
    <row r="109" spans="1:10">
      <c r="A109" s="6">
        <v>111</v>
      </c>
      <c r="B109" s="7" t="s">
        <v>114</v>
      </c>
      <c r="C109" s="7" t="s">
        <v>143</v>
      </c>
      <c r="D109" s="16">
        <v>30.170711243744442</v>
      </c>
      <c r="E109" s="16">
        <v>30.33425772811961</v>
      </c>
      <c r="F109" s="16">
        <v>0.65461791145715109</v>
      </c>
    </row>
    <row r="110" spans="1:10">
      <c r="A110" s="6">
        <v>112</v>
      </c>
      <c r="B110" s="22" t="s">
        <v>115</v>
      </c>
      <c r="C110" s="22" t="s">
        <v>143</v>
      </c>
      <c r="D110" s="22" t="s">
        <v>136</v>
      </c>
      <c r="E110" s="22" t="s">
        <v>139</v>
      </c>
      <c r="F110" s="22" t="s">
        <v>139</v>
      </c>
    </row>
    <row r="111" spans="1:10">
      <c r="A111" s="6">
        <v>113</v>
      </c>
      <c r="B111" s="22" t="s">
        <v>115</v>
      </c>
      <c r="C111" s="22" t="s">
        <v>143</v>
      </c>
      <c r="D111" s="22" t="s">
        <v>136</v>
      </c>
      <c r="E111" s="22" t="s">
        <v>139</v>
      </c>
      <c r="F111" s="22" t="s">
        <v>139</v>
      </c>
    </row>
    <row r="112" spans="1:10">
      <c r="A112" s="6">
        <v>114</v>
      </c>
      <c r="B112" s="22" t="s">
        <v>115</v>
      </c>
      <c r="C112" s="22" t="s">
        <v>143</v>
      </c>
      <c r="D112" s="22" t="s">
        <v>136</v>
      </c>
      <c r="E112" s="22" t="s">
        <v>139</v>
      </c>
      <c r="F112" s="22" t="s">
        <v>139</v>
      </c>
    </row>
    <row r="113" spans="1:10">
      <c r="A113" s="6">
        <v>115</v>
      </c>
      <c r="B113" s="22" t="s">
        <v>116</v>
      </c>
      <c r="C113" s="22" t="s">
        <v>143</v>
      </c>
      <c r="D113" s="22" t="s">
        <v>136</v>
      </c>
      <c r="E113" s="22" t="s">
        <v>139</v>
      </c>
      <c r="F113" s="22" t="s">
        <v>139</v>
      </c>
    </row>
    <row r="114" spans="1:10">
      <c r="A114" s="6">
        <v>116</v>
      </c>
      <c r="B114" s="22" t="s">
        <v>116</v>
      </c>
      <c r="C114" s="22" t="s">
        <v>143</v>
      </c>
      <c r="D114" s="22">
        <v>35.848450524699132</v>
      </c>
      <c r="E114" s="22">
        <v>35.848450524699132</v>
      </c>
      <c r="F114" s="22" t="s">
        <v>139</v>
      </c>
    </row>
    <row r="115" spans="1:10">
      <c r="A115" s="6">
        <v>117</v>
      </c>
      <c r="B115" s="22" t="s">
        <v>116</v>
      </c>
      <c r="C115" s="22" t="s">
        <v>143</v>
      </c>
      <c r="D115" s="22" t="s">
        <v>136</v>
      </c>
      <c r="E115" s="22" t="s">
        <v>139</v>
      </c>
      <c r="F115" s="22" t="s">
        <v>139</v>
      </c>
    </row>
    <row r="116" spans="1:10">
      <c r="A116" s="6">
        <v>118</v>
      </c>
      <c r="B116" s="6" t="s">
        <v>117</v>
      </c>
      <c r="C116" s="6" t="s">
        <v>143</v>
      </c>
      <c r="D116" s="6">
        <v>26.462033684446517</v>
      </c>
      <c r="E116" s="6">
        <v>26.537575935358973</v>
      </c>
      <c r="F116" s="6">
        <v>0.16054455460745434</v>
      </c>
    </row>
    <row r="117" spans="1:10">
      <c r="A117" s="6">
        <v>119</v>
      </c>
      <c r="B117" s="6" t="s">
        <v>117</v>
      </c>
      <c r="C117" s="6" t="s">
        <v>143</v>
      </c>
      <c r="D117" s="6">
        <v>26.428736760156113</v>
      </c>
      <c r="E117" s="6">
        <v>26.537575935358973</v>
      </c>
      <c r="F117" s="6">
        <v>0.16054455460745434</v>
      </c>
    </row>
    <row r="118" spans="1:10">
      <c r="A118" s="6">
        <v>120</v>
      </c>
      <c r="B118" s="6" t="s">
        <v>117</v>
      </c>
      <c r="C118" s="6" t="s">
        <v>143</v>
      </c>
      <c r="D118" s="6">
        <v>26.721957361474288</v>
      </c>
      <c r="E118" s="6">
        <v>26.537575935358973</v>
      </c>
      <c r="F118" s="6">
        <v>0.16054455460745434</v>
      </c>
    </row>
    <row r="119" spans="1:10">
      <c r="A119" s="6">
        <v>121</v>
      </c>
      <c r="B119" s="7" t="s">
        <v>118</v>
      </c>
      <c r="C119" s="7" t="s">
        <v>143</v>
      </c>
      <c r="D119" s="7">
        <v>26.965773752994444</v>
      </c>
      <c r="E119" s="7">
        <v>27.358326568226939</v>
      </c>
      <c r="F119" s="7">
        <v>0.98430566120872121</v>
      </c>
    </row>
    <row r="120" spans="1:10">
      <c r="A120" s="6">
        <v>122</v>
      </c>
      <c r="B120" s="7" t="s">
        <v>118</v>
      </c>
      <c r="C120" s="7" t="s">
        <v>143</v>
      </c>
      <c r="D120" s="7">
        <v>26.630869058458174</v>
      </c>
      <c r="E120" s="7">
        <v>27.358326568226939</v>
      </c>
      <c r="F120" s="7">
        <v>0.98430566120872121</v>
      </c>
      <c r="G120">
        <f>(D119+D120)/2</f>
        <v>26.798321405726309</v>
      </c>
      <c r="H120">
        <f>STDEVA(D119,D120)</f>
        <v>0.2368133805578059</v>
      </c>
      <c r="I120" s="12">
        <v>26.798321399999999</v>
      </c>
      <c r="J120" s="12">
        <v>0.23681337999999999</v>
      </c>
    </row>
    <row r="121" spans="1:10">
      <c r="A121" s="6">
        <v>123</v>
      </c>
      <c r="B121" s="7" t="s">
        <v>118</v>
      </c>
      <c r="C121" s="7" t="s">
        <v>143</v>
      </c>
      <c r="D121" s="16">
        <v>28.478336893228196</v>
      </c>
      <c r="E121" s="16">
        <v>27.358326568226939</v>
      </c>
      <c r="F121" s="16">
        <v>0.98430566120872121</v>
      </c>
    </row>
    <row r="122" spans="1:10">
      <c r="A122" s="6">
        <v>124</v>
      </c>
      <c r="B122" s="6" t="s">
        <v>119</v>
      </c>
      <c r="C122" s="6" t="s">
        <v>143</v>
      </c>
      <c r="D122" s="6">
        <v>25.754357293206226</v>
      </c>
      <c r="E122" s="6">
        <v>25.440484097992965</v>
      </c>
      <c r="F122" s="6">
        <v>0.271920635890331</v>
      </c>
    </row>
    <row r="123" spans="1:10">
      <c r="A123" s="6">
        <v>125</v>
      </c>
      <c r="B123" s="6" t="s">
        <v>119</v>
      </c>
      <c r="C123" s="6" t="s">
        <v>143</v>
      </c>
      <c r="D123" s="6">
        <v>25.276230040589596</v>
      </c>
      <c r="E123" s="6">
        <v>25.440484097992965</v>
      </c>
      <c r="F123" s="6">
        <v>0.271920635890331</v>
      </c>
    </row>
    <row r="124" spans="1:10">
      <c r="A124" s="6">
        <v>126</v>
      </c>
      <c r="B124" s="6" t="s">
        <v>119</v>
      </c>
      <c r="C124" s="6" t="s">
        <v>143</v>
      </c>
      <c r="D124" s="6">
        <v>25.290864960183072</v>
      </c>
      <c r="E124" s="6">
        <v>25.440484097992965</v>
      </c>
      <c r="F124" s="6">
        <v>0.271920635890331</v>
      </c>
    </row>
    <row r="125" spans="1:10">
      <c r="A125" s="6">
        <v>127</v>
      </c>
      <c r="B125" s="6" t="s">
        <v>120</v>
      </c>
      <c r="C125" s="6" t="s">
        <v>143</v>
      </c>
      <c r="D125" s="6">
        <v>23.599298148808778</v>
      </c>
      <c r="E125" s="6">
        <v>23.188169294538397</v>
      </c>
      <c r="F125" s="6">
        <v>0.36242323615246491</v>
      </c>
    </row>
    <row r="126" spans="1:10">
      <c r="A126" s="6">
        <v>128</v>
      </c>
      <c r="B126" s="6" t="s">
        <v>120</v>
      </c>
      <c r="C126" s="6" t="s">
        <v>143</v>
      </c>
      <c r="D126" s="6">
        <v>23.050283527208684</v>
      </c>
      <c r="E126" s="6">
        <v>23.188169294538397</v>
      </c>
      <c r="F126" s="6">
        <v>0.36242323615246491</v>
      </c>
    </row>
    <row r="127" spans="1:10">
      <c r="A127" s="6">
        <v>129</v>
      </c>
      <c r="B127" s="6" t="s">
        <v>120</v>
      </c>
      <c r="C127" s="6" t="s">
        <v>143</v>
      </c>
      <c r="D127" s="6">
        <v>22.914926207597723</v>
      </c>
      <c r="E127" s="6">
        <v>23.188169294538397</v>
      </c>
      <c r="F127" s="6">
        <v>0.36242323615246491</v>
      </c>
    </row>
    <row r="128" spans="1:10">
      <c r="A128" s="6">
        <v>130</v>
      </c>
      <c r="B128" s="6" t="s">
        <v>121</v>
      </c>
      <c r="C128" s="6" t="s">
        <v>143</v>
      </c>
      <c r="D128" s="6">
        <v>26.323084048470392</v>
      </c>
      <c r="E128" s="6">
        <v>25.846099120939087</v>
      </c>
      <c r="F128" s="6">
        <v>0.42602904800044633</v>
      </c>
    </row>
    <row r="129" spans="1:10">
      <c r="A129" s="6">
        <v>131</v>
      </c>
      <c r="B129" s="6" t="s">
        <v>121</v>
      </c>
      <c r="C129" s="6" t="s">
        <v>143</v>
      </c>
      <c r="D129" s="6">
        <v>25.503372382957551</v>
      </c>
      <c r="E129" s="6">
        <v>25.846099120939087</v>
      </c>
      <c r="F129" s="6">
        <v>0.42602904800044633</v>
      </c>
    </row>
    <row r="130" spans="1:10">
      <c r="A130" s="6">
        <v>132</v>
      </c>
      <c r="B130" s="6" t="s">
        <v>121</v>
      </c>
      <c r="C130" s="6" t="s">
        <v>143</v>
      </c>
      <c r="D130" s="6">
        <v>25.711840931389318</v>
      </c>
      <c r="E130" s="6">
        <v>25.846099120939087</v>
      </c>
      <c r="F130" s="6">
        <v>0.42602904800044633</v>
      </c>
    </row>
    <row r="131" spans="1:10">
      <c r="A131" s="6">
        <v>133</v>
      </c>
      <c r="B131" s="6" t="s">
        <v>122</v>
      </c>
      <c r="C131" s="6" t="s">
        <v>143</v>
      </c>
      <c r="D131" s="6">
        <v>24.513542582188499</v>
      </c>
      <c r="E131" s="6">
        <v>24.054824374252661</v>
      </c>
      <c r="F131" s="6">
        <v>0.43600804413464456</v>
      </c>
    </row>
    <row r="132" spans="1:10">
      <c r="A132" s="6">
        <v>134</v>
      </c>
      <c r="B132" s="6" t="s">
        <v>122</v>
      </c>
      <c r="C132" s="6" t="s">
        <v>143</v>
      </c>
      <c r="D132" s="6">
        <v>23.645781607055554</v>
      </c>
      <c r="E132" s="6">
        <v>24.054824374252661</v>
      </c>
      <c r="F132" s="6">
        <v>0.43600804413464456</v>
      </c>
    </row>
    <row r="133" spans="1:10">
      <c r="A133" s="6">
        <v>135</v>
      </c>
      <c r="B133" s="6" t="s">
        <v>122</v>
      </c>
      <c r="C133" s="6" t="s">
        <v>143</v>
      </c>
      <c r="D133" s="6">
        <v>24.005148933513922</v>
      </c>
      <c r="E133" s="6">
        <v>24.054824374252661</v>
      </c>
      <c r="F133" s="6">
        <v>0.43600804413464456</v>
      </c>
    </row>
    <row r="134" spans="1:10">
      <c r="A134" s="6">
        <v>136</v>
      </c>
      <c r="B134" s="7" t="s">
        <v>123</v>
      </c>
      <c r="C134" s="7" t="s">
        <v>143</v>
      </c>
      <c r="D134" s="16">
        <v>25.868054771086541</v>
      </c>
      <c r="E134" s="16">
        <v>24.784685191219936</v>
      </c>
      <c r="F134" s="16">
        <v>0.93833655331106125</v>
      </c>
    </row>
    <row r="135" spans="1:10">
      <c r="A135" s="6">
        <v>137</v>
      </c>
      <c r="B135" s="7" t="s">
        <v>123</v>
      </c>
      <c r="C135" s="7" t="s">
        <v>143</v>
      </c>
      <c r="D135" s="7">
        <v>24.257431352202651</v>
      </c>
      <c r="E135" s="7">
        <v>24.784685191219936</v>
      </c>
      <c r="F135" s="7">
        <v>0.93833655331106125</v>
      </c>
      <c r="G135">
        <f>(D136+D135)/2</f>
        <v>24.243000401286633</v>
      </c>
      <c r="H135">
        <f>STDEVA(D135,D136)</f>
        <v>2.0408446503374169E-2</v>
      </c>
      <c r="I135" s="12">
        <v>24.2430004</v>
      </c>
      <c r="J135" s="12">
        <v>2.0484499999999999E-2</v>
      </c>
    </row>
    <row r="136" spans="1:10">
      <c r="A136" s="6">
        <v>138</v>
      </c>
      <c r="B136" s="7" t="s">
        <v>123</v>
      </c>
      <c r="C136" s="7" t="s">
        <v>143</v>
      </c>
      <c r="D136" s="7">
        <v>24.228569450370614</v>
      </c>
      <c r="E136" s="7">
        <v>24.784685191219936</v>
      </c>
      <c r="F136" s="7">
        <v>0.93833655331106125</v>
      </c>
    </row>
    <row r="137" spans="1:10">
      <c r="A137" s="6">
        <v>139</v>
      </c>
      <c r="B137" s="7" t="s">
        <v>124</v>
      </c>
      <c r="C137" s="7" t="s">
        <v>143</v>
      </c>
      <c r="D137" s="16">
        <v>37.934507070026186</v>
      </c>
      <c r="E137" s="16">
        <v>36.645383940470957</v>
      </c>
      <c r="F137" s="16">
        <v>1.1256371736826389</v>
      </c>
    </row>
    <row r="138" spans="1:10">
      <c r="A138" s="6">
        <v>140</v>
      </c>
      <c r="B138" s="7" t="s">
        <v>124</v>
      </c>
      <c r="C138" s="7" t="s">
        <v>143</v>
      </c>
      <c r="D138" s="7">
        <v>35.857016206109336</v>
      </c>
      <c r="E138" s="7">
        <v>36.645383940470957</v>
      </c>
      <c r="F138" s="7">
        <v>1.1256371736826389</v>
      </c>
      <c r="G138">
        <f>(D138+D139)/2</f>
        <v>36.000822375693339</v>
      </c>
      <c r="H138">
        <f>STDEVA(D138,D139)</f>
        <v>0.20337263537862285</v>
      </c>
      <c r="I138" s="12">
        <v>36.000822399999997</v>
      </c>
      <c r="J138" s="12">
        <v>0.20337263999999999</v>
      </c>
    </row>
    <row r="139" spans="1:10">
      <c r="A139" s="6">
        <v>141</v>
      </c>
      <c r="B139" s="7" t="s">
        <v>124</v>
      </c>
      <c r="C139" s="7" t="s">
        <v>143</v>
      </c>
      <c r="D139" s="7">
        <v>36.144628545277342</v>
      </c>
      <c r="E139" s="7">
        <v>36.645383940470957</v>
      </c>
      <c r="F139" s="7">
        <v>1.1256371736826389</v>
      </c>
    </row>
    <row r="140" spans="1:10">
      <c r="A140" s="6">
        <v>142</v>
      </c>
      <c r="B140" s="6" t="s">
        <v>125</v>
      </c>
      <c r="C140" s="6" t="s">
        <v>143</v>
      </c>
      <c r="D140" s="6" t="s">
        <v>136</v>
      </c>
      <c r="E140" s="6" t="s">
        <v>139</v>
      </c>
      <c r="F140" s="6" t="s">
        <v>139</v>
      </c>
    </row>
    <row r="141" spans="1:10">
      <c r="A141" s="6">
        <v>143</v>
      </c>
      <c r="B141" s="6" t="s">
        <v>125</v>
      </c>
      <c r="C141" s="6" t="s">
        <v>143</v>
      </c>
      <c r="D141" s="6" t="s">
        <v>136</v>
      </c>
      <c r="E141" s="6" t="s">
        <v>139</v>
      </c>
      <c r="F141" s="6" t="s">
        <v>139</v>
      </c>
    </row>
    <row r="142" spans="1:10">
      <c r="A142" s="6">
        <v>144</v>
      </c>
      <c r="B142" s="6" t="s">
        <v>125</v>
      </c>
      <c r="C142" s="6" t="s">
        <v>143</v>
      </c>
      <c r="D142" s="6" t="s">
        <v>136</v>
      </c>
      <c r="E142" s="6" t="s">
        <v>139</v>
      </c>
      <c r="F142" s="6" t="s">
        <v>139</v>
      </c>
    </row>
    <row r="143" spans="1:10">
      <c r="A143" s="6">
        <v>145</v>
      </c>
      <c r="B143" s="6" t="s">
        <v>126</v>
      </c>
      <c r="C143" s="6" t="s">
        <v>143</v>
      </c>
      <c r="D143" s="6" t="s">
        <v>136</v>
      </c>
      <c r="E143" s="6" t="s">
        <v>139</v>
      </c>
      <c r="F143" s="6" t="s">
        <v>139</v>
      </c>
    </row>
    <row r="144" spans="1:10">
      <c r="A144" s="6">
        <v>146</v>
      </c>
      <c r="B144" s="6" t="s">
        <v>126</v>
      </c>
      <c r="C144" s="6" t="s">
        <v>143</v>
      </c>
      <c r="D144" s="6" t="s">
        <v>136</v>
      </c>
      <c r="E144" s="6" t="s">
        <v>139</v>
      </c>
      <c r="F144" s="6" t="s">
        <v>139</v>
      </c>
    </row>
    <row r="145" spans="1:6">
      <c r="A145" s="6">
        <v>147</v>
      </c>
      <c r="B145" s="6" t="s">
        <v>126</v>
      </c>
      <c r="C145" s="6" t="s">
        <v>143</v>
      </c>
      <c r="D145" s="6" t="s">
        <v>136</v>
      </c>
      <c r="E145" s="6" t="s">
        <v>139</v>
      </c>
      <c r="F145" s="6" t="s">
        <v>139</v>
      </c>
    </row>
    <row r="146" spans="1:6">
      <c r="A146" s="6">
        <v>148</v>
      </c>
      <c r="B146" s="6" t="s">
        <v>127</v>
      </c>
      <c r="C146" s="6" t="s">
        <v>143</v>
      </c>
      <c r="D146" s="6" t="s">
        <v>136</v>
      </c>
      <c r="E146" s="6" t="s">
        <v>139</v>
      </c>
      <c r="F146" s="6" t="s">
        <v>139</v>
      </c>
    </row>
    <row r="147" spans="1:6">
      <c r="A147" s="6">
        <v>149</v>
      </c>
      <c r="B147" s="6" t="s">
        <v>127</v>
      </c>
      <c r="C147" s="6" t="s">
        <v>143</v>
      </c>
      <c r="D147" s="6" t="s">
        <v>136</v>
      </c>
      <c r="E147" s="6" t="s">
        <v>139</v>
      </c>
      <c r="F147" s="6" t="s">
        <v>139</v>
      </c>
    </row>
    <row r="148" spans="1:6">
      <c r="A148" s="6">
        <v>150</v>
      </c>
      <c r="B148" s="6" t="s">
        <v>127</v>
      </c>
      <c r="C148" s="6" t="s">
        <v>143</v>
      </c>
      <c r="D148" s="6" t="s">
        <v>136</v>
      </c>
      <c r="E148" s="6" t="s">
        <v>139</v>
      </c>
      <c r="F148" s="6" t="s">
        <v>139</v>
      </c>
    </row>
    <row r="149" spans="1:6">
      <c r="A149" s="6">
        <v>151</v>
      </c>
      <c r="B149" s="6" t="s">
        <v>128</v>
      </c>
      <c r="C149" s="6" t="s">
        <v>143</v>
      </c>
      <c r="D149" s="6" t="s">
        <v>136</v>
      </c>
      <c r="E149" s="6" t="s">
        <v>139</v>
      </c>
      <c r="F149" s="6" t="s">
        <v>139</v>
      </c>
    </row>
    <row r="150" spans="1:6">
      <c r="A150" s="6">
        <v>152</v>
      </c>
      <c r="B150" s="6" t="s">
        <v>128</v>
      </c>
      <c r="C150" s="6" t="s">
        <v>143</v>
      </c>
      <c r="D150" s="6" t="s">
        <v>136</v>
      </c>
      <c r="E150" s="6" t="s">
        <v>139</v>
      </c>
      <c r="F150" s="6" t="s">
        <v>139</v>
      </c>
    </row>
    <row r="151" spans="1:6">
      <c r="A151" s="6">
        <v>153</v>
      </c>
      <c r="B151" s="6" t="s">
        <v>128</v>
      </c>
      <c r="C151" s="6" t="s">
        <v>143</v>
      </c>
      <c r="D151" s="6" t="s">
        <v>136</v>
      </c>
      <c r="E151" s="6" t="s">
        <v>139</v>
      </c>
      <c r="F151" s="6" t="s">
        <v>139</v>
      </c>
    </row>
    <row r="152" spans="1:6">
      <c r="A152" s="6">
        <v>154</v>
      </c>
      <c r="B152" s="6" t="s">
        <v>129</v>
      </c>
      <c r="C152" s="6" t="s">
        <v>143</v>
      </c>
      <c r="D152" s="6" t="s">
        <v>136</v>
      </c>
      <c r="E152" s="6" t="s">
        <v>139</v>
      </c>
      <c r="F152" s="6" t="s">
        <v>139</v>
      </c>
    </row>
    <row r="153" spans="1:6">
      <c r="A153" s="6">
        <v>155</v>
      </c>
      <c r="B153" s="6" t="s">
        <v>129</v>
      </c>
      <c r="C153" s="6" t="s">
        <v>143</v>
      </c>
      <c r="D153" s="6" t="s">
        <v>136</v>
      </c>
      <c r="E153" s="6" t="s">
        <v>139</v>
      </c>
      <c r="F153" s="6" t="s">
        <v>139</v>
      </c>
    </row>
    <row r="154" spans="1:6">
      <c r="A154" s="6">
        <v>156</v>
      </c>
      <c r="B154" s="6" t="s">
        <v>129</v>
      </c>
      <c r="C154" s="6" t="s">
        <v>143</v>
      </c>
      <c r="D154" s="6" t="s">
        <v>136</v>
      </c>
      <c r="E154" s="6" t="s">
        <v>139</v>
      </c>
      <c r="F154" s="6" t="s">
        <v>139</v>
      </c>
    </row>
    <row r="155" spans="1:6">
      <c r="A155" s="6">
        <v>157</v>
      </c>
      <c r="B155" s="6" t="s">
        <v>130</v>
      </c>
      <c r="C155" s="6" t="s">
        <v>143</v>
      </c>
      <c r="D155" s="6" t="s">
        <v>136</v>
      </c>
      <c r="E155" s="6" t="s">
        <v>139</v>
      </c>
      <c r="F155" s="6" t="s">
        <v>139</v>
      </c>
    </row>
    <row r="156" spans="1:6">
      <c r="A156" s="6">
        <v>158</v>
      </c>
      <c r="B156" s="6" t="s">
        <v>130</v>
      </c>
      <c r="C156" s="6" t="s">
        <v>143</v>
      </c>
      <c r="D156" s="6" t="s">
        <v>136</v>
      </c>
      <c r="E156" s="6" t="s">
        <v>139</v>
      </c>
      <c r="F156" s="6" t="s">
        <v>139</v>
      </c>
    </row>
    <row r="157" spans="1:6">
      <c r="A157" s="6">
        <v>159</v>
      </c>
      <c r="B157" s="6" t="s">
        <v>130</v>
      </c>
      <c r="C157" s="6" t="s">
        <v>143</v>
      </c>
      <c r="D157" s="6" t="s">
        <v>136</v>
      </c>
      <c r="E157" s="6" t="s">
        <v>139</v>
      </c>
      <c r="F157" s="6" t="s">
        <v>139</v>
      </c>
    </row>
    <row r="158" spans="1:6">
      <c r="A158" s="6">
        <v>160</v>
      </c>
      <c r="B158" s="6" t="s">
        <v>131</v>
      </c>
      <c r="C158" s="6" t="s">
        <v>143</v>
      </c>
      <c r="D158" s="6" t="s">
        <v>136</v>
      </c>
      <c r="E158" s="6" t="s">
        <v>139</v>
      </c>
      <c r="F158" s="6" t="s">
        <v>139</v>
      </c>
    </row>
    <row r="159" spans="1:6">
      <c r="A159" s="6">
        <v>161</v>
      </c>
      <c r="B159" s="6" t="s">
        <v>131</v>
      </c>
      <c r="C159" s="6" t="s">
        <v>143</v>
      </c>
      <c r="D159" s="6" t="s">
        <v>136</v>
      </c>
      <c r="E159" s="6" t="s">
        <v>139</v>
      </c>
      <c r="F159" s="6" t="s">
        <v>139</v>
      </c>
    </row>
    <row r="160" spans="1:6">
      <c r="A160" s="6">
        <v>162</v>
      </c>
      <c r="B160" s="6" t="s">
        <v>131</v>
      </c>
      <c r="C160" s="6" t="s">
        <v>143</v>
      </c>
      <c r="D160" s="6" t="s">
        <v>136</v>
      </c>
      <c r="E160" s="6" t="s">
        <v>139</v>
      </c>
      <c r="F160" s="6" t="s">
        <v>139</v>
      </c>
    </row>
    <row r="161" spans="1:6">
      <c r="A161" s="6">
        <v>163</v>
      </c>
      <c r="B161" s="6" t="s">
        <v>132</v>
      </c>
      <c r="C161" s="6" t="s">
        <v>143</v>
      </c>
      <c r="D161" s="6" t="s">
        <v>136</v>
      </c>
      <c r="E161" s="6" t="s">
        <v>139</v>
      </c>
      <c r="F161" s="6" t="s">
        <v>139</v>
      </c>
    </row>
    <row r="162" spans="1:6">
      <c r="A162" s="6">
        <v>164</v>
      </c>
      <c r="B162" s="6" t="s">
        <v>132</v>
      </c>
      <c r="C162" s="6" t="s">
        <v>143</v>
      </c>
      <c r="D162" s="6" t="s">
        <v>136</v>
      </c>
      <c r="E162" s="6" t="s">
        <v>139</v>
      </c>
      <c r="F162" s="6" t="s">
        <v>139</v>
      </c>
    </row>
    <row r="163" spans="1:6">
      <c r="A163" s="6">
        <v>165</v>
      </c>
      <c r="B163" s="6" t="s">
        <v>132</v>
      </c>
      <c r="C163" s="6" t="s">
        <v>143</v>
      </c>
      <c r="D163" s="6" t="s">
        <v>136</v>
      </c>
      <c r="E163" s="6" t="s">
        <v>139</v>
      </c>
      <c r="F163" s="6" t="s">
        <v>139</v>
      </c>
    </row>
    <row r="164" spans="1:6">
      <c r="A164" s="6">
        <v>166</v>
      </c>
      <c r="B164" s="6" t="s">
        <v>133</v>
      </c>
      <c r="C164" s="6" t="s">
        <v>143</v>
      </c>
      <c r="D164" s="6" t="s">
        <v>136</v>
      </c>
      <c r="E164" s="6" t="s">
        <v>139</v>
      </c>
      <c r="F164" s="6" t="s">
        <v>139</v>
      </c>
    </row>
    <row r="165" spans="1:6">
      <c r="A165" s="6">
        <v>167</v>
      </c>
      <c r="B165" s="6" t="s">
        <v>133</v>
      </c>
      <c r="C165" s="6" t="s">
        <v>143</v>
      </c>
      <c r="D165" s="6" t="s">
        <v>136</v>
      </c>
      <c r="E165" s="6" t="s">
        <v>139</v>
      </c>
      <c r="F165" s="6" t="s">
        <v>139</v>
      </c>
    </row>
    <row r="166" spans="1:6">
      <c r="A166" s="6">
        <v>168</v>
      </c>
      <c r="B166" s="6" t="s">
        <v>133</v>
      </c>
      <c r="C166" s="6" t="s">
        <v>143</v>
      </c>
      <c r="D166" s="6" t="s">
        <v>136</v>
      </c>
      <c r="E166" s="6" t="s">
        <v>139</v>
      </c>
      <c r="F166" s="6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494A-7927-4B59-B25A-C5B6502675FE}">
  <dimension ref="A1:AM139"/>
  <sheetViews>
    <sheetView topLeftCell="R27" workbookViewId="0">
      <selection activeCell="Z37" sqref="Z37:AB37"/>
    </sheetView>
  </sheetViews>
  <sheetFormatPr baseColWidth="10" defaultRowHeight="14.4"/>
  <cols>
    <col min="39" max="39" width="20.6640625" bestFit="1" customWidth="1"/>
  </cols>
  <sheetData>
    <row r="1" spans="1:39">
      <c r="A1" s="5" t="s">
        <v>39</v>
      </c>
      <c r="B1" s="5" t="s">
        <v>78</v>
      </c>
      <c r="C1" s="5" t="s">
        <v>135</v>
      </c>
      <c r="D1" s="5" t="s">
        <v>137</v>
      </c>
      <c r="E1" s="5" t="s">
        <v>138</v>
      </c>
      <c r="F1" s="11" t="s">
        <v>156</v>
      </c>
      <c r="G1" s="11" t="s">
        <v>161</v>
      </c>
      <c r="M1" s="5" t="s">
        <v>39</v>
      </c>
      <c r="N1" s="5" t="s">
        <v>78</v>
      </c>
      <c r="O1" s="5" t="s">
        <v>137</v>
      </c>
      <c r="P1" s="5" t="s">
        <v>138</v>
      </c>
      <c r="R1" s="5" t="s">
        <v>163</v>
      </c>
      <c r="W1" t="s">
        <v>171</v>
      </c>
      <c r="AA1" s="10" t="s">
        <v>164</v>
      </c>
      <c r="AH1" t="s">
        <v>176</v>
      </c>
      <c r="AM1" t="s">
        <v>180</v>
      </c>
    </row>
    <row r="2" spans="1:39">
      <c r="A2" s="6" t="s">
        <v>79</v>
      </c>
      <c r="B2" s="6" t="s">
        <v>144</v>
      </c>
      <c r="C2" s="6">
        <v>22.916171205300408</v>
      </c>
      <c r="D2" s="6">
        <v>22.745674883078124</v>
      </c>
      <c r="E2" s="6">
        <v>0.24093722289029829</v>
      </c>
      <c r="M2" t="s">
        <v>79</v>
      </c>
      <c r="O2" s="6">
        <v>22.745674883078124</v>
      </c>
      <c r="P2" s="6">
        <v>0.24093722289029829</v>
      </c>
      <c r="AA2" s="5" t="s">
        <v>39</v>
      </c>
      <c r="AB2" s="5" t="s">
        <v>137</v>
      </c>
      <c r="AC2" s="10" t="s">
        <v>166</v>
      </c>
      <c r="AD2" t="s">
        <v>167</v>
      </c>
      <c r="AG2" s="6">
        <v>23.225258100000001</v>
      </c>
      <c r="AH2" s="5" t="s">
        <v>39</v>
      </c>
      <c r="AI2" s="5" t="s">
        <v>137</v>
      </c>
      <c r="AJ2" s="10" t="s">
        <v>166</v>
      </c>
    </row>
    <row r="3" spans="1:39">
      <c r="A3" s="6" t="s">
        <v>79</v>
      </c>
      <c r="B3" s="6" t="s">
        <v>144</v>
      </c>
      <c r="C3" s="6">
        <v>22.470035024523611</v>
      </c>
      <c r="D3" s="6">
        <v>22.745674883078124</v>
      </c>
      <c r="E3" s="6">
        <v>0.24093722289029829</v>
      </c>
      <c r="M3" t="s">
        <v>80</v>
      </c>
      <c r="O3" s="6">
        <v>24.725164365684069</v>
      </c>
      <c r="P3" s="6">
        <v>5.3506564090145661E-2</v>
      </c>
      <c r="R3" t="s">
        <v>87</v>
      </c>
      <c r="S3" s="6">
        <v>22.806571838306525</v>
      </c>
      <c r="T3" s="6">
        <v>7.3457330192681067E-2</v>
      </c>
      <c r="W3" t="s">
        <v>87</v>
      </c>
      <c r="X3" s="6">
        <v>22.806571838306525</v>
      </c>
      <c r="Z3">
        <v>26.407789300000001</v>
      </c>
      <c r="AA3" s="6" t="s">
        <v>79</v>
      </c>
      <c r="AB3" s="6">
        <v>22.745674883078124</v>
      </c>
      <c r="AC3">
        <f>Z3-AB3</f>
        <v>3.6621144169218773</v>
      </c>
      <c r="AD3">
        <f>2.71828182845904^AC3</f>
        <v>38.943598883412584</v>
      </c>
      <c r="AG3" s="6">
        <v>23.225258100000001</v>
      </c>
      <c r="AH3" s="6" t="s">
        <v>79</v>
      </c>
      <c r="AI3" s="6">
        <v>19.497225951003021</v>
      </c>
      <c r="AJ3">
        <f>AG3-AI3</f>
        <v>3.7280321489969808</v>
      </c>
      <c r="AK3">
        <v>1.98</v>
      </c>
      <c r="AL3" s="6" t="s">
        <v>79</v>
      </c>
      <c r="AM3" s="27">
        <f>($AK$3^$AC3)/($AK$4^$AJ3)</f>
        <v>0.90385178646389797</v>
      </c>
    </row>
    <row r="4" spans="1:39">
      <c r="A4" s="6" t="s">
        <v>79</v>
      </c>
      <c r="B4" s="6" t="s">
        <v>144</v>
      </c>
      <c r="C4" s="6">
        <v>22.850818419410359</v>
      </c>
      <c r="D4" s="6">
        <v>22.745674883078124</v>
      </c>
      <c r="E4" s="6">
        <v>0.24093722289029829</v>
      </c>
      <c r="M4" t="s">
        <v>81</v>
      </c>
      <c r="O4" s="6">
        <v>26.895553967686663</v>
      </c>
      <c r="P4" s="6">
        <v>7.7800512878985387E-2</v>
      </c>
      <c r="R4" t="s">
        <v>88</v>
      </c>
      <c r="W4" t="s">
        <v>89</v>
      </c>
      <c r="X4" s="6">
        <v>22.022166512971477</v>
      </c>
      <c r="Z4">
        <v>26.407789300000001</v>
      </c>
      <c r="AA4" t="s">
        <v>80</v>
      </c>
      <c r="AB4" s="6">
        <v>24.725164365684069</v>
      </c>
      <c r="AC4">
        <f t="shared" ref="AC4:AC47" si="0">Z4-AB4</f>
        <v>1.6826249343159319</v>
      </c>
      <c r="AD4">
        <f t="shared" ref="AD4:AD47" si="1">2.71828182845904^AC4</f>
        <v>5.3796587043912147</v>
      </c>
      <c r="AG4" s="6">
        <v>23.225258100000001</v>
      </c>
      <c r="AH4" t="s">
        <v>80</v>
      </c>
      <c r="AI4" s="6">
        <v>21.538051598636287</v>
      </c>
      <c r="AJ4">
        <f t="shared" ref="AJ4:AJ47" si="2">AG4-AI4</f>
        <v>1.6872065013637148</v>
      </c>
      <c r="AK4">
        <v>2.0099999999999998</v>
      </c>
      <c r="AL4" t="s">
        <v>80</v>
      </c>
      <c r="AM4" s="27">
        <f t="shared" ref="AM4:AM47" si="3">($AK$3^$AC4)/($AK$4^$AJ4)</f>
        <v>0.97190068229580784</v>
      </c>
    </row>
    <row r="5" spans="1:39">
      <c r="A5" s="6" t="s">
        <v>80</v>
      </c>
      <c r="B5" s="6" t="s">
        <v>144</v>
      </c>
      <c r="C5" s="6">
        <v>24.764970962021607</v>
      </c>
      <c r="D5" s="6">
        <v>24.725164365684069</v>
      </c>
      <c r="E5" s="6">
        <v>5.3506564090145661E-2</v>
      </c>
      <c r="M5" t="s">
        <v>82</v>
      </c>
      <c r="O5" s="6">
        <v>29.146938989295123</v>
      </c>
      <c r="P5" s="6">
        <v>0.28167201848582007</v>
      </c>
      <c r="R5" t="s">
        <v>89</v>
      </c>
      <c r="S5" s="6">
        <v>22.022166512971477</v>
      </c>
      <c r="T5" s="6">
        <v>0.11056250167296493</v>
      </c>
      <c r="W5" t="s">
        <v>94</v>
      </c>
      <c r="X5" s="6">
        <v>23.911661186084871</v>
      </c>
      <c r="Z5">
        <v>26.407789300000001</v>
      </c>
      <c r="AA5" t="s">
        <v>81</v>
      </c>
      <c r="AB5" s="6">
        <v>26.895553967686663</v>
      </c>
      <c r="AC5">
        <f t="shared" si="0"/>
        <v>-0.48776466768666182</v>
      </c>
      <c r="AD5">
        <f t="shared" si="1"/>
        <v>0.61399734945879791</v>
      </c>
      <c r="AG5" s="6">
        <v>23.225258100000001</v>
      </c>
      <c r="AH5" t="s">
        <v>81</v>
      </c>
      <c r="AI5" s="6">
        <v>23.744801853530642</v>
      </c>
      <c r="AJ5">
        <f t="shared" si="2"/>
        <v>-0.51954375353064108</v>
      </c>
      <c r="AL5" t="s">
        <v>81</v>
      </c>
      <c r="AM5" s="27">
        <f t="shared" si="3"/>
        <v>1.0299610938003776</v>
      </c>
    </row>
    <row r="6" spans="1:39">
      <c r="A6" s="6" t="s">
        <v>80</v>
      </c>
      <c r="B6" s="6" t="s">
        <v>144</v>
      </c>
      <c r="C6" s="6">
        <v>24.746182071495959</v>
      </c>
      <c r="D6" s="6">
        <v>24.725164365684069</v>
      </c>
      <c r="E6" s="6">
        <v>5.3506564090145661E-2</v>
      </c>
      <c r="M6" t="s">
        <v>83</v>
      </c>
      <c r="O6" s="6">
        <v>31.248448303381853</v>
      </c>
      <c r="P6" s="6">
        <v>0.34050783281315439</v>
      </c>
      <c r="R6" t="s">
        <v>94</v>
      </c>
      <c r="S6" s="6">
        <v>23.911661186084871</v>
      </c>
      <c r="T6" s="6">
        <v>0.22656813900396375</v>
      </c>
      <c r="W6" t="s">
        <v>99</v>
      </c>
      <c r="X6" s="12">
        <v>36.053327899999999</v>
      </c>
      <c r="Z6">
        <v>26.407789300000001</v>
      </c>
      <c r="AA6" t="s">
        <v>82</v>
      </c>
      <c r="AB6" s="6">
        <v>29.146938989295123</v>
      </c>
      <c r="AC6">
        <f t="shared" si="0"/>
        <v>-2.7391496892951217</v>
      </c>
      <c r="AD6">
        <f t="shared" si="1"/>
        <v>6.4625275100061413E-2</v>
      </c>
      <c r="AG6" s="6">
        <v>23.225258100000001</v>
      </c>
      <c r="AH6" t="s">
        <v>82</v>
      </c>
      <c r="AI6" s="6">
        <v>25.678962070423022</v>
      </c>
      <c r="AJ6">
        <f t="shared" si="2"/>
        <v>-2.453703970423021</v>
      </c>
      <c r="AL6" t="s">
        <v>82</v>
      </c>
      <c r="AM6" s="27">
        <f t="shared" si="3"/>
        <v>0.85377415941505019</v>
      </c>
    </row>
    <row r="7" spans="1:39">
      <c r="A7" s="6" t="s">
        <v>80</v>
      </c>
      <c r="B7" s="6" t="s">
        <v>144</v>
      </c>
      <c r="C7" s="6">
        <v>24.664340063534645</v>
      </c>
      <c r="D7" s="6">
        <v>24.725164365684069</v>
      </c>
      <c r="E7" s="6">
        <v>5.3506564090145661E-2</v>
      </c>
      <c r="M7" t="s">
        <v>84</v>
      </c>
      <c r="R7" t="s">
        <v>99</v>
      </c>
      <c r="S7" s="12">
        <v>36.053327899999999</v>
      </c>
      <c r="T7" s="12">
        <v>0.68844466999999998</v>
      </c>
      <c r="W7" t="s">
        <v>100</v>
      </c>
      <c r="X7" s="12">
        <v>38.052138100000001</v>
      </c>
      <c r="Z7">
        <v>26.407789300000001</v>
      </c>
      <c r="AA7" t="s">
        <v>83</v>
      </c>
      <c r="AB7" s="6">
        <v>31.248448303381853</v>
      </c>
      <c r="AC7">
        <f t="shared" si="0"/>
        <v>-4.8406590033818517</v>
      </c>
      <c r="AD7">
        <f t="shared" si="1"/>
        <v>7.9018449928152205E-3</v>
      </c>
      <c r="AG7" s="6">
        <v>23.225258100000001</v>
      </c>
      <c r="AH7" t="s">
        <v>83</v>
      </c>
      <c r="AI7" s="6">
        <v>27.666554732733392</v>
      </c>
      <c r="AJ7">
        <f t="shared" si="2"/>
        <v>-4.4412966327333905</v>
      </c>
      <c r="AL7" t="s">
        <v>83</v>
      </c>
      <c r="AM7" s="27">
        <f t="shared" si="3"/>
        <v>0.81382046100617922</v>
      </c>
    </row>
    <row r="8" spans="1:39">
      <c r="A8" s="6" t="s">
        <v>81</v>
      </c>
      <c r="B8" s="6" t="s">
        <v>144</v>
      </c>
      <c r="C8" s="6">
        <v>26.938146627142281</v>
      </c>
      <c r="D8" s="6">
        <v>26.895553967686663</v>
      </c>
      <c r="E8" s="6">
        <v>7.7800512878985387E-2</v>
      </c>
      <c r="M8" t="s">
        <v>85</v>
      </c>
      <c r="O8" s="12">
        <v>37.501786600000003</v>
      </c>
      <c r="P8" s="12">
        <v>0.38776043999999998</v>
      </c>
      <c r="R8" t="s">
        <v>100</v>
      </c>
      <c r="S8" s="12">
        <v>38.052138100000001</v>
      </c>
      <c r="T8" s="12">
        <v>0.73774720000000005</v>
      </c>
      <c r="W8" t="s">
        <v>103</v>
      </c>
      <c r="X8" s="6">
        <v>26.814075813121921</v>
      </c>
      <c r="Z8" s="29">
        <v>26.407789300000001</v>
      </c>
      <c r="AA8" s="29" t="s">
        <v>154</v>
      </c>
      <c r="AB8" s="29"/>
      <c r="AC8">
        <f t="shared" si="0"/>
        <v>26.407789300000001</v>
      </c>
      <c r="AD8">
        <f t="shared" si="1"/>
        <v>294277577493.91418</v>
      </c>
      <c r="AG8" s="6">
        <v>23.225258100000001</v>
      </c>
      <c r="AH8" t="s">
        <v>154</v>
      </c>
      <c r="AI8" s="6">
        <v>36.218724132676151</v>
      </c>
      <c r="AJ8">
        <f t="shared" si="2"/>
        <v>-12.99346603267615</v>
      </c>
      <c r="AL8" t="s">
        <v>154</v>
      </c>
      <c r="AM8" s="27">
        <f t="shared" si="3"/>
        <v>594072583901.21265</v>
      </c>
    </row>
    <row r="9" spans="1:39">
      <c r="A9" s="6" t="s">
        <v>81</v>
      </c>
      <c r="B9" s="6" t="s">
        <v>144</v>
      </c>
      <c r="C9" s="6">
        <v>26.805757135590447</v>
      </c>
      <c r="D9" s="6">
        <v>26.895553967686663</v>
      </c>
      <c r="E9" s="6">
        <v>7.7800512878985387E-2</v>
      </c>
      <c r="M9" t="s">
        <v>86</v>
      </c>
      <c r="O9" s="12">
        <v>37.318391800000001</v>
      </c>
      <c r="P9" s="12">
        <v>1.08669247</v>
      </c>
      <c r="R9" t="s">
        <v>103</v>
      </c>
      <c r="S9" s="6">
        <v>26.814075813121921</v>
      </c>
      <c r="T9" s="6">
        <v>0.39277305474511881</v>
      </c>
      <c r="W9" t="s">
        <v>107</v>
      </c>
      <c r="X9" s="6">
        <v>21.437464678933441</v>
      </c>
      <c r="Z9">
        <v>26.407789300000001</v>
      </c>
      <c r="AA9" t="s">
        <v>86</v>
      </c>
      <c r="AB9" s="12">
        <v>37.501786600000003</v>
      </c>
      <c r="AC9">
        <f t="shared" si="0"/>
        <v>-11.093997300000002</v>
      </c>
      <c r="AD9">
        <f t="shared" si="1"/>
        <v>1.5203311378349223E-5</v>
      </c>
      <c r="AG9" s="6">
        <v>23.225258100000001</v>
      </c>
      <c r="AH9" t="s">
        <v>86</v>
      </c>
      <c r="AI9" s="6">
        <v>24.727727016137958</v>
      </c>
      <c r="AJ9">
        <f t="shared" si="2"/>
        <v>-1.502468916137957</v>
      </c>
      <c r="AL9" t="s">
        <v>86</v>
      </c>
      <c r="AM9" s="27">
        <f t="shared" si="3"/>
        <v>1.459956217648474E-3</v>
      </c>
    </row>
    <row r="10" spans="1:39">
      <c r="A10" s="6" t="s">
        <v>81</v>
      </c>
      <c r="B10" s="6" t="s">
        <v>144</v>
      </c>
      <c r="C10" s="6">
        <v>26.94275814032725</v>
      </c>
      <c r="D10" s="6">
        <v>26.895553967686663</v>
      </c>
      <c r="E10" s="6">
        <v>7.7800512878985387E-2</v>
      </c>
      <c r="M10" t="s">
        <v>87</v>
      </c>
      <c r="O10" s="6">
        <v>22.806571838306525</v>
      </c>
      <c r="P10" s="6">
        <v>7.3457330192681067E-2</v>
      </c>
      <c r="R10" t="s">
        <v>107</v>
      </c>
      <c r="S10" s="6">
        <v>21.437464678933441</v>
      </c>
      <c r="T10" s="6">
        <v>0.35502107090215107</v>
      </c>
      <c r="W10" t="s">
        <v>108</v>
      </c>
      <c r="X10" s="6">
        <v>23.579165920458504</v>
      </c>
      <c r="Z10">
        <v>26.407789300000001</v>
      </c>
      <c r="AA10" t="s">
        <v>87</v>
      </c>
      <c r="AB10" s="12">
        <v>37.318391800000001</v>
      </c>
      <c r="AC10">
        <f t="shared" si="0"/>
        <v>-10.9106025</v>
      </c>
      <c r="AD10">
        <f t="shared" si="1"/>
        <v>1.8263564385723938E-5</v>
      </c>
      <c r="AG10" s="6">
        <v>23.225258100000001</v>
      </c>
      <c r="AH10" t="s">
        <v>87</v>
      </c>
      <c r="AI10" s="6">
        <v>18.79429367405962</v>
      </c>
      <c r="AJ10">
        <f t="shared" si="2"/>
        <v>4.4309644259403811</v>
      </c>
      <c r="AL10" t="s">
        <v>87</v>
      </c>
      <c r="AM10" s="27">
        <f t="shared" si="3"/>
        <v>2.6287730209291773E-5</v>
      </c>
    </row>
    <row r="11" spans="1:39">
      <c r="A11" s="6" t="s">
        <v>82</v>
      </c>
      <c r="B11" s="6" t="s">
        <v>144</v>
      </c>
      <c r="C11" s="6">
        <v>28.822969688364907</v>
      </c>
      <c r="D11" s="6">
        <v>29.146938989295123</v>
      </c>
      <c r="E11" s="6">
        <v>0.28167201848582007</v>
      </c>
      <c r="M11" t="s">
        <v>88</v>
      </c>
      <c r="R11" t="s">
        <v>108</v>
      </c>
      <c r="S11" s="6">
        <v>23.579165920458504</v>
      </c>
      <c r="T11" s="6">
        <v>0.24654909329775698</v>
      </c>
      <c r="W11" t="s">
        <v>112</v>
      </c>
      <c r="X11" s="6">
        <v>24.069810405492603</v>
      </c>
      <c r="Z11">
        <v>26.407789300000001</v>
      </c>
      <c r="AA11" t="s">
        <v>88</v>
      </c>
      <c r="AB11" s="6">
        <v>22.806571838306525</v>
      </c>
      <c r="AC11">
        <f t="shared" si="0"/>
        <v>3.6012174616934765</v>
      </c>
      <c r="AD11">
        <f t="shared" si="1"/>
        <v>36.642818526361268</v>
      </c>
      <c r="AG11" s="6">
        <v>23.225258100000001</v>
      </c>
      <c r="AH11" t="s">
        <v>88</v>
      </c>
      <c r="AI11" s="6">
        <v>28.044389947553366</v>
      </c>
      <c r="AJ11">
        <f t="shared" si="2"/>
        <v>-4.8191318475533649</v>
      </c>
      <c r="AL11" t="s">
        <v>88</v>
      </c>
      <c r="AM11" s="27">
        <f t="shared" si="3"/>
        <v>338.45243253182645</v>
      </c>
    </row>
    <row r="12" spans="1:39">
      <c r="A12" s="6" t="s">
        <v>82</v>
      </c>
      <c r="B12" s="6" t="s">
        <v>144</v>
      </c>
      <c r="C12" s="6">
        <v>29.333864470516012</v>
      </c>
      <c r="D12" s="6">
        <v>29.146938989295123</v>
      </c>
      <c r="E12" s="6">
        <v>0.28167201848582007</v>
      </c>
      <c r="M12" t="s">
        <v>89</v>
      </c>
      <c r="O12" s="6">
        <v>22.022166512971477</v>
      </c>
      <c r="P12" s="6">
        <v>0.11056250167296493</v>
      </c>
      <c r="R12" t="s">
        <v>110</v>
      </c>
      <c r="W12" t="s">
        <v>114</v>
      </c>
      <c r="X12" s="12">
        <v>33.857459599999999</v>
      </c>
      <c r="Z12" s="29">
        <v>26.407789300000001</v>
      </c>
      <c r="AA12" s="29" t="s">
        <v>89</v>
      </c>
      <c r="AB12" s="29"/>
      <c r="AC12">
        <f t="shared" si="0"/>
        <v>26.407789300000001</v>
      </c>
      <c r="AD12">
        <f t="shared" si="1"/>
        <v>294277577493.91418</v>
      </c>
      <c r="AG12" s="6">
        <v>23.225258100000001</v>
      </c>
      <c r="AH12" t="s">
        <v>89</v>
      </c>
      <c r="AI12" s="6">
        <v>17.982197975971406</v>
      </c>
      <c r="AJ12">
        <f t="shared" si="2"/>
        <v>5.2430601240285952</v>
      </c>
      <c r="AL12" t="s">
        <v>89</v>
      </c>
      <c r="AM12" s="27">
        <f t="shared" si="3"/>
        <v>1756291.820231993</v>
      </c>
    </row>
    <row r="13" spans="1:39">
      <c r="A13" s="6" t="s">
        <v>82</v>
      </c>
      <c r="B13" s="6" t="s">
        <v>144</v>
      </c>
      <c r="C13" s="6">
        <v>29.283982809004449</v>
      </c>
      <c r="D13" s="6">
        <v>29.146938989295123</v>
      </c>
      <c r="E13" s="6">
        <v>0.28167201848582007</v>
      </c>
      <c r="M13" t="s">
        <v>90</v>
      </c>
      <c r="O13" s="6">
        <v>22.943293630306908</v>
      </c>
      <c r="P13" s="6">
        <v>0.38014900741699309</v>
      </c>
      <c r="R13" t="s">
        <v>112</v>
      </c>
      <c r="S13" s="6">
        <v>24.069810405492603</v>
      </c>
      <c r="T13" s="6">
        <v>0.15276647509499239</v>
      </c>
      <c r="W13" t="s">
        <v>118</v>
      </c>
      <c r="X13" s="6">
        <v>24.823043292180696</v>
      </c>
      <c r="Z13">
        <v>26.407789300000001</v>
      </c>
      <c r="AA13" t="s">
        <v>90</v>
      </c>
      <c r="AB13" s="6">
        <v>22.022166512971477</v>
      </c>
      <c r="AC13">
        <f t="shared" si="0"/>
        <v>4.3856227870285238</v>
      </c>
      <c r="AD13">
        <f t="shared" si="1"/>
        <v>80.288210101486442</v>
      </c>
      <c r="AG13" s="6">
        <v>23.225258100000001</v>
      </c>
      <c r="AH13" t="s">
        <v>90</v>
      </c>
      <c r="AI13" s="6">
        <v>19.043772069386169</v>
      </c>
      <c r="AJ13">
        <f t="shared" si="2"/>
        <v>4.1814860306138328</v>
      </c>
      <c r="AL13" t="s">
        <v>90</v>
      </c>
      <c r="AM13" s="27">
        <f t="shared" si="3"/>
        <v>1.0795718205447811</v>
      </c>
    </row>
    <row r="14" spans="1:39">
      <c r="A14" s="6" t="s">
        <v>83</v>
      </c>
      <c r="B14" s="6" t="s">
        <v>144</v>
      </c>
      <c r="C14" s="6">
        <v>30.983577332610281</v>
      </c>
      <c r="D14" s="6">
        <v>31.248448303381853</v>
      </c>
      <c r="E14" s="6">
        <v>0.34050783281315439</v>
      </c>
      <c r="M14" t="s">
        <v>91</v>
      </c>
      <c r="O14" s="6">
        <v>22.716313386213344</v>
      </c>
      <c r="P14" s="6">
        <v>0.18954246371862207</v>
      </c>
      <c r="R14" t="s">
        <v>113</v>
      </c>
      <c r="W14" t="s">
        <v>119</v>
      </c>
      <c r="X14" s="6">
        <v>24.181151631240635</v>
      </c>
      <c r="Z14">
        <v>26.407789300000001</v>
      </c>
      <c r="AA14" t="s">
        <v>91</v>
      </c>
      <c r="AB14" s="6">
        <v>22.943293630306908</v>
      </c>
      <c r="AC14">
        <f t="shared" si="0"/>
        <v>3.4644956696930933</v>
      </c>
      <c r="AD14">
        <f t="shared" si="1"/>
        <v>31.96033714126682</v>
      </c>
      <c r="AG14" s="6">
        <v>23.225258100000001</v>
      </c>
      <c r="AH14" t="s">
        <v>91</v>
      </c>
      <c r="AI14" s="6">
        <v>18.620040306827864</v>
      </c>
      <c r="AJ14">
        <f t="shared" si="2"/>
        <v>4.6052177931721374</v>
      </c>
      <c r="AL14" t="s">
        <v>91</v>
      </c>
      <c r="AM14" s="27">
        <f t="shared" si="3"/>
        <v>0.42806664468296418</v>
      </c>
    </row>
    <row r="15" spans="1:39">
      <c r="A15" s="6" t="s">
        <v>83</v>
      </c>
      <c r="B15" s="6" t="s">
        <v>144</v>
      </c>
      <c r="C15" s="6">
        <v>31.632534560351658</v>
      </c>
      <c r="D15" s="6">
        <v>31.248448303381853</v>
      </c>
      <c r="E15" s="6">
        <v>0.34050783281315439</v>
      </c>
      <c r="M15" t="s">
        <v>92</v>
      </c>
      <c r="O15" s="6">
        <v>29.342729856894845</v>
      </c>
      <c r="P15" s="6">
        <v>0.22764756003978542</v>
      </c>
      <c r="R15" t="s">
        <v>114</v>
      </c>
      <c r="S15" s="12">
        <v>33.857459599999999</v>
      </c>
      <c r="T15" s="12">
        <v>0.50296624999999995</v>
      </c>
      <c r="W15" t="s">
        <v>120</v>
      </c>
      <c r="X15" s="6">
        <v>21.693223673891612</v>
      </c>
      <c r="Z15">
        <v>26.407789300000001</v>
      </c>
      <c r="AA15" t="s">
        <v>92</v>
      </c>
      <c r="AB15" s="6">
        <v>22.716313386213344</v>
      </c>
      <c r="AC15">
        <f t="shared" si="0"/>
        <v>3.6914759137866575</v>
      </c>
      <c r="AD15">
        <f t="shared" si="1"/>
        <v>40.103993335736327</v>
      </c>
      <c r="AG15" s="6">
        <v>23.225258100000001</v>
      </c>
      <c r="AH15" t="s">
        <v>92</v>
      </c>
      <c r="AI15" s="6">
        <v>25.087407075221847</v>
      </c>
      <c r="AJ15">
        <f t="shared" si="2"/>
        <v>-1.8621489752218459</v>
      </c>
      <c r="AL15" t="s">
        <v>92</v>
      </c>
      <c r="AM15" s="27">
        <f t="shared" si="3"/>
        <v>45.68026681496498</v>
      </c>
    </row>
    <row r="16" spans="1:39">
      <c r="A16" s="6" t="s">
        <v>83</v>
      </c>
      <c r="B16" s="6" t="s">
        <v>144</v>
      </c>
      <c r="C16" s="6">
        <v>31.129233017183623</v>
      </c>
      <c r="D16" s="6">
        <v>31.248448303381853</v>
      </c>
      <c r="E16" s="6">
        <v>0.34050783281315439</v>
      </c>
      <c r="M16" t="s">
        <v>93</v>
      </c>
      <c r="O16" s="6">
        <v>23.741853603233849</v>
      </c>
      <c r="P16" s="6">
        <v>0.19413974581564378</v>
      </c>
      <c r="R16" t="s">
        <v>118</v>
      </c>
      <c r="S16" s="6">
        <v>24.823043292180696</v>
      </c>
      <c r="T16" s="6">
        <v>0.38425282574456099</v>
      </c>
      <c r="W16" t="s">
        <v>163</v>
      </c>
      <c r="X16">
        <f>AVERAGE(X3:X15)</f>
        <v>26.407789273283257</v>
      </c>
      <c r="Z16">
        <v>26.407789300000001</v>
      </c>
      <c r="AA16" t="s">
        <v>93</v>
      </c>
      <c r="AB16" s="6">
        <v>29.342729856894845</v>
      </c>
      <c r="AC16">
        <f t="shared" si="0"/>
        <v>-2.9349405568948441</v>
      </c>
      <c r="AD16">
        <f t="shared" si="1"/>
        <v>5.3133877655203901E-2</v>
      </c>
      <c r="AG16" s="6">
        <v>23.225258100000001</v>
      </c>
      <c r="AH16" t="s">
        <v>93</v>
      </c>
      <c r="AI16" s="6">
        <v>19.396771560712377</v>
      </c>
      <c r="AJ16">
        <f t="shared" si="2"/>
        <v>3.8284865392876242</v>
      </c>
      <c r="AL16" t="s">
        <v>93</v>
      </c>
      <c r="AM16" s="27">
        <f t="shared" si="3"/>
        <v>9.3008636283230372E-3</v>
      </c>
    </row>
    <row r="17" spans="1:39">
      <c r="A17" s="22" t="s">
        <v>84</v>
      </c>
      <c r="B17" s="22" t="s">
        <v>144</v>
      </c>
      <c r="C17" s="22" t="s">
        <v>136</v>
      </c>
      <c r="D17" s="22" t="s">
        <v>139</v>
      </c>
      <c r="E17" s="22" t="s">
        <v>139</v>
      </c>
      <c r="M17" t="s">
        <v>94</v>
      </c>
      <c r="O17" s="6">
        <v>23.911661186084871</v>
      </c>
      <c r="P17" s="6">
        <v>0.22656813900396375</v>
      </c>
      <c r="R17" t="s">
        <v>119</v>
      </c>
      <c r="S17" s="6">
        <v>24.181151631240635</v>
      </c>
      <c r="T17" s="6">
        <v>0.18667718613771744</v>
      </c>
      <c r="Z17">
        <v>26.407789300000001</v>
      </c>
      <c r="AA17" t="s">
        <v>94</v>
      </c>
      <c r="AB17" s="6">
        <v>23.741853603233849</v>
      </c>
      <c r="AC17">
        <f t="shared" si="0"/>
        <v>2.6659356967661516</v>
      </c>
      <c r="AD17">
        <f t="shared" si="1"/>
        <v>14.381399881659545</v>
      </c>
      <c r="AG17" s="6">
        <v>23.225258100000001</v>
      </c>
      <c r="AH17" t="s">
        <v>94</v>
      </c>
      <c r="AI17" s="6">
        <v>19.09413592549009</v>
      </c>
      <c r="AJ17">
        <f t="shared" si="2"/>
        <v>4.1311221745099118</v>
      </c>
      <c r="AL17" t="s">
        <v>94</v>
      </c>
      <c r="AM17" s="27">
        <f t="shared" si="3"/>
        <v>0.34542229448582162</v>
      </c>
    </row>
    <row r="18" spans="1:39">
      <c r="A18" s="22" t="s">
        <v>84</v>
      </c>
      <c r="B18" s="22" t="s">
        <v>144</v>
      </c>
      <c r="C18" s="22">
        <v>38.915406910416344</v>
      </c>
      <c r="D18" s="22">
        <v>38.915406910416344</v>
      </c>
      <c r="E18" s="22" t="s">
        <v>139</v>
      </c>
      <c r="M18" t="s">
        <v>95</v>
      </c>
      <c r="O18" s="12">
        <v>22.2481799</v>
      </c>
      <c r="P18">
        <v>2.7547519999999999E-2</v>
      </c>
      <c r="R18" t="s">
        <v>120</v>
      </c>
      <c r="S18" s="6">
        <v>21.693223673891612</v>
      </c>
      <c r="T18" s="6">
        <v>0.34628143147212515</v>
      </c>
      <c r="Z18">
        <v>26.407789300000001</v>
      </c>
      <c r="AA18" t="s">
        <v>95</v>
      </c>
      <c r="AB18" s="6">
        <v>23.911661186084871</v>
      </c>
      <c r="AC18">
        <f t="shared" si="0"/>
        <v>2.4961281139151303</v>
      </c>
      <c r="AD18">
        <f t="shared" si="1"/>
        <v>12.135415931056087</v>
      </c>
      <c r="AG18" s="6">
        <v>23.225258100000001</v>
      </c>
      <c r="AH18" t="s">
        <v>95</v>
      </c>
      <c r="AI18" s="6">
        <v>18.105694043987533</v>
      </c>
      <c r="AJ18">
        <f t="shared" si="2"/>
        <v>5.119564056012468</v>
      </c>
      <c r="AL18" t="s">
        <v>95</v>
      </c>
      <c r="AM18" s="27">
        <f t="shared" si="3"/>
        <v>0.15427042797456039</v>
      </c>
    </row>
    <row r="19" spans="1:39">
      <c r="A19" s="22" t="s">
        <v>84</v>
      </c>
      <c r="B19" s="22" t="s">
        <v>144</v>
      </c>
      <c r="C19" s="22" t="s">
        <v>136</v>
      </c>
      <c r="D19" s="22" t="s">
        <v>139</v>
      </c>
      <c r="E19" s="22" t="s">
        <v>139</v>
      </c>
      <c r="M19" t="s">
        <v>96</v>
      </c>
      <c r="O19" s="12">
        <v>22.555488400000002</v>
      </c>
      <c r="P19" s="12">
        <v>0.17161467999999999</v>
      </c>
      <c r="R19" t="s">
        <v>124</v>
      </c>
      <c r="Z19">
        <v>26.407789300000001</v>
      </c>
      <c r="AA19" t="s">
        <v>96</v>
      </c>
      <c r="AB19" s="12">
        <v>22.2481799</v>
      </c>
      <c r="AC19">
        <f t="shared" si="0"/>
        <v>4.1596094000000008</v>
      </c>
      <c r="AD19">
        <f t="shared" si="1"/>
        <v>64.046501150215889</v>
      </c>
      <c r="AG19" s="6">
        <v>23.225258100000001</v>
      </c>
      <c r="AH19" t="s">
        <v>96</v>
      </c>
      <c r="AI19" s="6">
        <v>17.682238008383226</v>
      </c>
      <c r="AJ19">
        <f t="shared" si="2"/>
        <v>5.5430200916167749</v>
      </c>
      <c r="AL19" t="s">
        <v>96</v>
      </c>
      <c r="AM19" s="27">
        <f t="shared" si="3"/>
        <v>0.3575933847970757</v>
      </c>
    </row>
    <row r="20" spans="1:39">
      <c r="A20" s="7" t="s">
        <v>85</v>
      </c>
      <c r="B20" s="7" t="s">
        <v>144</v>
      </c>
      <c r="C20" s="7">
        <v>37.227598561803617</v>
      </c>
      <c r="D20" s="7">
        <v>37.769872625897889</v>
      </c>
      <c r="E20" s="7">
        <v>0.53924895295910535</v>
      </c>
      <c r="F20">
        <f>(C20+C22)/2</f>
        <v>37.501786598931737</v>
      </c>
      <c r="G20">
        <f>STDEVA(C20,C22)</f>
        <v>0.38776044074704474</v>
      </c>
      <c r="H20" s="12">
        <v>37.501786600000003</v>
      </c>
      <c r="I20" s="12">
        <v>0.38776043999999998</v>
      </c>
      <c r="M20" t="s">
        <v>97</v>
      </c>
      <c r="O20" s="6">
        <v>36.895802971773854</v>
      </c>
      <c r="P20" s="6">
        <v>0.29702294025128839</v>
      </c>
      <c r="Z20">
        <v>26.407789300000001</v>
      </c>
      <c r="AA20" t="s">
        <v>97</v>
      </c>
      <c r="AB20" s="12">
        <v>22.555488400000002</v>
      </c>
      <c r="AC20">
        <f t="shared" si="0"/>
        <v>3.8523008999999995</v>
      </c>
      <c r="AD20">
        <f t="shared" si="1"/>
        <v>47.1013140601763</v>
      </c>
      <c r="AG20" s="6">
        <v>23.225258100000001</v>
      </c>
      <c r="AH20" t="s">
        <v>97</v>
      </c>
      <c r="AI20">
        <v>32.285545800000001</v>
      </c>
      <c r="AJ20">
        <f t="shared" si="2"/>
        <v>-9.0602876999999999</v>
      </c>
      <c r="AL20" t="s">
        <v>97</v>
      </c>
      <c r="AM20" s="27">
        <f t="shared" si="3"/>
        <v>7760.4532887692258</v>
      </c>
    </row>
    <row r="21" spans="1:39">
      <c r="A21" s="7" t="s">
        <v>85</v>
      </c>
      <c r="B21" s="7" t="s">
        <v>144</v>
      </c>
      <c r="C21" s="16">
        <v>38.306044679830194</v>
      </c>
      <c r="D21" s="16">
        <v>37.769872625897889</v>
      </c>
      <c r="E21" s="16">
        <v>0.53924895295910535</v>
      </c>
      <c r="M21" t="s">
        <v>98</v>
      </c>
      <c r="O21" s="6">
        <v>22.036631952573885</v>
      </c>
      <c r="P21" s="6">
        <v>0.35313586131432328</v>
      </c>
      <c r="Z21">
        <v>26.407789300000001</v>
      </c>
      <c r="AA21" t="s">
        <v>98</v>
      </c>
      <c r="AB21" s="6">
        <v>36.895802971773854</v>
      </c>
      <c r="AC21">
        <f t="shared" si="0"/>
        <v>-10.488013671773853</v>
      </c>
      <c r="AD21">
        <f t="shared" si="1"/>
        <v>2.7868496306260278E-5</v>
      </c>
      <c r="AG21" s="6">
        <v>23.225258100000001</v>
      </c>
      <c r="AH21" t="s">
        <v>98</v>
      </c>
      <c r="AI21" s="6">
        <v>18.699567600539748</v>
      </c>
      <c r="AJ21">
        <f t="shared" si="2"/>
        <v>4.5256904994602536</v>
      </c>
      <c r="AL21" t="s">
        <v>98</v>
      </c>
      <c r="AM21" s="27">
        <f t="shared" si="3"/>
        <v>3.28397552750416E-5</v>
      </c>
    </row>
    <row r="22" spans="1:39">
      <c r="A22" s="7" t="s">
        <v>85</v>
      </c>
      <c r="B22" s="7" t="s">
        <v>144</v>
      </c>
      <c r="C22" s="7">
        <v>37.775974636059857</v>
      </c>
      <c r="D22" s="7">
        <v>37.769872625897889</v>
      </c>
      <c r="E22" s="7">
        <v>0.53924895295910535</v>
      </c>
      <c r="M22" t="s">
        <v>99</v>
      </c>
      <c r="O22" s="12">
        <v>36.053327899999999</v>
      </c>
      <c r="P22" s="12">
        <v>0.68844466999999998</v>
      </c>
      <c r="Z22">
        <v>26.407789300000001</v>
      </c>
      <c r="AA22" t="s">
        <v>99</v>
      </c>
      <c r="AB22" s="6">
        <v>22.036631952573885</v>
      </c>
      <c r="AC22">
        <f t="shared" si="0"/>
        <v>4.3711573474261165</v>
      </c>
      <c r="AD22">
        <f t="shared" si="1"/>
        <v>79.135165601307889</v>
      </c>
      <c r="AG22" s="6">
        <v>23.225258100000001</v>
      </c>
      <c r="AH22" t="s">
        <v>99</v>
      </c>
      <c r="AI22" s="6">
        <v>35.357281141793862</v>
      </c>
      <c r="AJ22">
        <f t="shared" si="2"/>
        <v>-12.132023041793861</v>
      </c>
      <c r="AL22" t="s">
        <v>99</v>
      </c>
      <c r="AM22" s="27">
        <f t="shared" si="3"/>
        <v>94439.087240323832</v>
      </c>
    </row>
    <row r="23" spans="1:39">
      <c r="A23" s="7" t="s">
        <v>86</v>
      </c>
      <c r="B23" s="7" t="s">
        <v>144</v>
      </c>
      <c r="C23" s="16">
        <v>33.722501368796031</v>
      </c>
      <c r="D23" s="16">
        <v>36.119761639183004</v>
      </c>
      <c r="E23" s="16">
        <v>2.213728272307411</v>
      </c>
      <c r="M23" t="s">
        <v>100</v>
      </c>
      <c r="O23" s="12">
        <v>38.052138100000001</v>
      </c>
      <c r="P23" s="12">
        <v>0.73774720000000005</v>
      </c>
      <c r="Z23">
        <v>26.407789300000001</v>
      </c>
      <c r="AA23" t="s">
        <v>100</v>
      </c>
      <c r="AB23" s="12">
        <v>36.053327899999999</v>
      </c>
      <c r="AC23">
        <f t="shared" si="0"/>
        <v>-9.6455385999999983</v>
      </c>
      <c r="AD23">
        <f t="shared" si="1"/>
        <v>6.4713637379828741E-5</v>
      </c>
      <c r="AG23" s="6">
        <v>23.225258100000001</v>
      </c>
      <c r="AH23" t="s">
        <v>100</v>
      </c>
      <c r="AI23" s="6">
        <v>28.30530632232426</v>
      </c>
      <c r="AJ23">
        <f t="shared" si="2"/>
        <v>-5.0800482223242582</v>
      </c>
      <c r="AL23" t="s">
        <v>100</v>
      </c>
      <c r="AM23" s="27">
        <f t="shared" si="3"/>
        <v>4.7726001281750835E-2</v>
      </c>
    </row>
    <row r="24" spans="1:39">
      <c r="A24" s="7" t="s">
        <v>86</v>
      </c>
      <c r="B24" s="7" t="s">
        <v>144</v>
      </c>
      <c r="C24" s="7">
        <v>36.549984160780909</v>
      </c>
      <c r="D24" s="7">
        <v>36.119761639183004</v>
      </c>
      <c r="E24" s="7">
        <v>2.213728272307411</v>
      </c>
      <c r="F24" s="8">
        <f>(C24+C25)/2</f>
        <v>37.318391774376494</v>
      </c>
      <c r="G24" s="8">
        <f>STDEVA(C24,C25)</f>
        <v>1.0866924685776158</v>
      </c>
      <c r="H24" s="12">
        <v>37.318391800000001</v>
      </c>
      <c r="I24" s="12">
        <v>1.08669247</v>
      </c>
      <c r="M24" t="s">
        <v>101</v>
      </c>
      <c r="O24" s="6">
        <v>23.832242123598565</v>
      </c>
      <c r="P24" s="6">
        <v>0.2411019173691171</v>
      </c>
      <c r="Z24">
        <v>26.407789300000001</v>
      </c>
      <c r="AA24" t="s">
        <v>101</v>
      </c>
      <c r="AB24" s="12">
        <v>38.052138100000001</v>
      </c>
      <c r="AC24">
        <f t="shared" si="0"/>
        <v>-11.644348799999999</v>
      </c>
      <c r="AD24">
        <f t="shared" si="1"/>
        <v>8.7684649597154994E-6</v>
      </c>
      <c r="AG24" s="6">
        <v>23.225258100000001</v>
      </c>
      <c r="AH24" t="s">
        <v>101</v>
      </c>
      <c r="AI24" s="6">
        <v>18.818650322648558</v>
      </c>
      <c r="AJ24">
        <f t="shared" si="2"/>
        <v>4.4066077773514429</v>
      </c>
      <c r="AL24" t="s">
        <v>101</v>
      </c>
      <c r="AM24" s="27">
        <f t="shared" si="3"/>
        <v>1.6197983158609989E-5</v>
      </c>
    </row>
    <row r="25" spans="1:39">
      <c r="A25" s="7" t="s">
        <v>86</v>
      </c>
      <c r="B25" s="7" t="s">
        <v>144</v>
      </c>
      <c r="C25" s="7">
        <v>38.086799387972071</v>
      </c>
      <c r="D25" s="7">
        <v>36.119761639183004</v>
      </c>
      <c r="E25" s="7">
        <v>2.213728272307411</v>
      </c>
      <c r="M25" t="s">
        <v>102</v>
      </c>
      <c r="O25" s="12">
        <v>25.114049600000001</v>
      </c>
      <c r="P25" s="12">
        <v>0.48885521999999998</v>
      </c>
      <c r="Z25">
        <v>26.407789300000001</v>
      </c>
      <c r="AA25" t="s">
        <v>102</v>
      </c>
      <c r="AB25" s="6">
        <v>23.832242123598565</v>
      </c>
      <c r="AC25">
        <f t="shared" si="0"/>
        <v>2.5755471764014359</v>
      </c>
      <c r="AD25">
        <f t="shared" si="1"/>
        <v>13.138504271488841</v>
      </c>
      <c r="AG25" s="6">
        <v>23.225258100000001</v>
      </c>
      <c r="AH25" t="s">
        <v>102</v>
      </c>
      <c r="AI25" s="12">
        <v>20.012903600000001</v>
      </c>
      <c r="AJ25">
        <f t="shared" si="2"/>
        <v>3.2123545</v>
      </c>
      <c r="AL25" t="s">
        <v>102</v>
      </c>
      <c r="AM25" s="27">
        <f t="shared" si="3"/>
        <v>0.616739797259517</v>
      </c>
    </row>
    <row r="26" spans="1:39">
      <c r="A26" s="6" t="s">
        <v>87</v>
      </c>
      <c r="B26" s="6" t="s">
        <v>144</v>
      </c>
      <c r="C26" s="6">
        <v>22.855792817806453</v>
      </c>
      <c r="D26" s="6">
        <v>22.806571838306525</v>
      </c>
      <c r="E26" s="6">
        <v>7.3457330192681067E-2</v>
      </c>
      <c r="M26" t="s">
        <v>103</v>
      </c>
      <c r="O26" s="6">
        <v>26.814075813121921</v>
      </c>
      <c r="P26" s="6">
        <v>0.39277305474511881</v>
      </c>
      <c r="Z26">
        <v>26.407789300000001</v>
      </c>
      <c r="AA26" t="s">
        <v>103</v>
      </c>
      <c r="AB26" s="12">
        <v>25.114049600000001</v>
      </c>
      <c r="AC26">
        <f t="shared" si="0"/>
        <v>1.2937396999999997</v>
      </c>
      <c r="AD26">
        <f t="shared" si="1"/>
        <v>3.6463975222381833</v>
      </c>
      <c r="AG26" s="6">
        <v>23.225258100000001</v>
      </c>
      <c r="AH26" t="s">
        <v>103</v>
      </c>
      <c r="AI26" s="6">
        <v>19.710268685457169</v>
      </c>
      <c r="AJ26">
        <f t="shared" si="2"/>
        <v>3.514989414542832</v>
      </c>
      <c r="AL26" t="s">
        <v>103</v>
      </c>
      <c r="AM26" s="27">
        <f t="shared" si="3"/>
        <v>0.20800635412639062</v>
      </c>
    </row>
    <row r="27" spans="1:39">
      <c r="A27" s="6" t="s">
        <v>87</v>
      </c>
      <c r="B27" s="6" t="s">
        <v>144</v>
      </c>
      <c r="C27" s="6">
        <v>22.841785680911165</v>
      </c>
      <c r="D27" s="6">
        <v>22.806571838306525</v>
      </c>
      <c r="E27" s="6">
        <v>7.3457330192681067E-2</v>
      </c>
      <c r="M27" t="s">
        <v>104</v>
      </c>
      <c r="O27" s="12">
        <v>32.527097099999999</v>
      </c>
      <c r="P27" s="12">
        <v>1.38036442</v>
      </c>
      <c r="Z27">
        <v>26.407789300000001</v>
      </c>
      <c r="AA27" t="s">
        <v>104</v>
      </c>
      <c r="AB27" s="6">
        <v>26.814075813121921</v>
      </c>
      <c r="AC27">
        <f t="shared" si="0"/>
        <v>-0.40628651312191977</v>
      </c>
      <c r="AD27">
        <f t="shared" si="1"/>
        <v>0.66611928816466315</v>
      </c>
      <c r="AG27" s="6">
        <v>23.225258100000001</v>
      </c>
      <c r="AH27" t="s">
        <v>104</v>
      </c>
      <c r="AI27" s="6">
        <v>25.196650134160922</v>
      </c>
      <c r="AJ27">
        <f t="shared" si="2"/>
        <v>-1.971392034160921</v>
      </c>
      <c r="AL27" t="s">
        <v>104</v>
      </c>
      <c r="AM27" s="27">
        <f t="shared" si="3"/>
        <v>3.000455752715149</v>
      </c>
    </row>
    <row r="28" spans="1:39">
      <c r="A28" s="6" t="s">
        <v>87</v>
      </c>
      <c r="B28" s="6" t="s">
        <v>144</v>
      </c>
      <c r="C28" s="6">
        <v>22.722137016201955</v>
      </c>
      <c r="D28" s="6">
        <v>22.806571838306525</v>
      </c>
      <c r="E28" s="6">
        <v>7.3457330192681067E-2</v>
      </c>
      <c r="M28" t="s">
        <v>105</v>
      </c>
      <c r="O28" s="12">
        <v>36.403056599999999</v>
      </c>
      <c r="P28" s="12">
        <v>9.0031109999999998E-2</v>
      </c>
      <c r="Z28">
        <v>26.407789300000001</v>
      </c>
      <c r="AA28" t="s">
        <v>105</v>
      </c>
      <c r="AB28" s="12">
        <v>32.527097099999999</v>
      </c>
      <c r="AC28">
        <f t="shared" si="0"/>
        <v>-6.1193077999999979</v>
      </c>
      <c r="AD28">
        <f t="shared" si="1"/>
        <v>2.1999782610667429E-3</v>
      </c>
      <c r="AG28" s="6">
        <v>23.225258100000001</v>
      </c>
      <c r="AH28" t="s">
        <v>105</v>
      </c>
      <c r="AI28" s="12">
        <v>33.803687699999998</v>
      </c>
      <c r="AJ28">
        <f t="shared" si="2"/>
        <v>-10.578429599999996</v>
      </c>
      <c r="AL28" t="s">
        <v>105</v>
      </c>
      <c r="AM28" s="27">
        <f t="shared" si="3"/>
        <v>24.657698368657663</v>
      </c>
    </row>
    <row r="29" spans="1:39">
      <c r="A29" s="22" t="s">
        <v>88</v>
      </c>
      <c r="B29" s="22" t="s">
        <v>144</v>
      </c>
      <c r="C29" s="22" t="s">
        <v>136</v>
      </c>
      <c r="D29" s="22" t="s">
        <v>139</v>
      </c>
      <c r="E29" s="22" t="s">
        <v>139</v>
      </c>
      <c r="M29" t="s">
        <v>106</v>
      </c>
      <c r="O29" s="6">
        <v>21.889312750906356</v>
      </c>
      <c r="P29" s="6">
        <v>0.48284543166181559</v>
      </c>
      <c r="Z29">
        <v>26.407789300000001</v>
      </c>
      <c r="AA29" t="s">
        <v>106</v>
      </c>
      <c r="AB29" s="12">
        <v>36.403056599999999</v>
      </c>
      <c r="AC29">
        <f t="shared" si="0"/>
        <v>-9.9952672999999983</v>
      </c>
      <c r="AD29">
        <f t="shared" si="1"/>
        <v>4.5615303257139265E-5</v>
      </c>
      <c r="AG29" s="6">
        <v>23.225258100000001</v>
      </c>
      <c r="AH29" t="s">
        <v>106</v>
      </c>
      <c r="AI29" s="12">
        <v>17.950088099999999</v>
      </c>
      <c r="AJ29">
        <f t="shared" si="2"/>
        <v>5.2751700000000028</v>
      </c>
      <c r="AL29" t="s">
        <v>106</v>
      </c>
      <c r="AM29" s="27">
        <f t="shared" si="3"/>
        <v>2.7248423371520988E-5</v>
      </c>
    </row>
    <row r="30" spans="1:39">
      <c r="A30" s="22" t="s">
        <v>88</v>
      </c>
      <c r="B30" s="22" t="s">
        <v>144</v>
      </c>
      <c r="C30" s="22">
        <v>33.597722207336417</v>
      </c>
      <c r="D30" s="22">
        <v>36.576242639311673</v>
      </c>
      <c r="E30" s="22">
        <v>4.2122639907048915</v>
      </c>
      <c r="M30" t="s">
        <v>107</v>
      </c>
      <c r="O30" s="6">
        <v>21.437464678933441</v>
      </c>
      <c r="P30" s="6">
        <v>0.35502107090215107</v>
      </c>
      <c r="Z30">
        <v>26.407789300000001</v>
      </c>
      <c r="AA30" t="s">
        <v>107</v>
      </c>
      <c r="AB30" s="6">
        <v>21.889312750906356</v>
      </c>
      <c r="AC30">
        <f t="shared" si="0"/>
        <v>4.5184765490936449</v>
      </c>
      <c r="AD30">
        <f t="shared" si="1"/>
        <v>91.695797469824655</v>
      </c>
      <c r="AG30" s="6">
        <v>23.225258100000001</v>
      </c>
      <c r="AH30" t="s">
        <v>107</v>
      </c>
      <c r="AI30" s="6">
        <v>17.69474099894742</v>
      </c>
      <c r="AJ30">
        <f t="shared" si="2"/>
        <v>5.5305171010525811</v>
      </c>
      <c r="AL30" t="s">
        <v>107</v>
      </c>
      <c r="AM30" s="27">
        <f t="shared" si="3"/>
        <v>0.46093928582636445</v>
      </c>
    </row>
    <row r="31" spans="1:39">
      <c r="A31" s="22" t="s">
        <v>88</v>
      </c>
      <c r="B31" s="22" t="s">
        <v>144</v>
      </c>
      <c r="C31" s="22">
        <v>39.554763071286935</v>
      </c>
      <c r="D31" s="22">
        <v>36.576242639311673</v>
      </c>
      <c r="E31" s="22">
        <v>4.2122639907048915</v>
      </c>
      <c r="M31" t="s">
        <v>108</v>
      </c>
      <c r="O31" s="6">
        <v>23.579165920458504</v>
      </c>
      <c r="P31" s="6">
        <v>0.24654909329775698</v>
      </c>
      <c r="Z31">
        <v>26.407789300000001</v>
      </c>
      <c r="AA31" t="s">
        <v>108</v>
      </c>
      <c r="AB31" s="6">
        <v>21.437464678933441</v>
      </c>
      <c r="AC31">
        <f t="shared" si="0"/>
        <v>4.9703246210665597</v>
      </c>
      <c r="AD31">
        <f t="shared" si="1"/>
        <v>144.07364912222394</v>
      </c>
      <c r="AG31" s="6">
        <v>23.225258100000001</v>
      </c>
      <c r="AH31" t="s">
        <v>108</v>
      </c>
      <c r="AI31" s="6">
        <v>19.505828370967937</v>
      </c>
      <c r="AJ31">
        <f t="shared" si="2"/>
        <v>3.7194297290320648</v>
      </c>
      <c r="AL31" t="s">
        <v>108</v>
      </c>
      <c r="AM31" s="27">
        <f t="shared" si="3"/>
        <v>2.2223162896779862</v>
      </c>
    </row>
    <row r="32" spans="1:39">
      <c r="A32" s="6" t="s">
        <v>89</v>
      </c>
      <c r="B32" s="6" t="s">
        <v>144</v>
      </c>
      <c r="C32" s="6">
        <v>21.895365785721637</v>
      </c>
      <c r="D32" s="6">
        <v>22.022166512971477</v>
      </c>
      <c r="E32" s="6">
        <v>0.11056250167296493</v>
      </c>
      <c r="M32" t="s">
        <v>109</v>
      </c>
      <c r="O32" s="6">
        <v>23.423625231185778</v>
      </c>
      <c r="P32" s="6">
        <v>0.27002562311465533</v>
      </c>
      <c r="Z32">
        <v>26.407789300000001</v>
      </c>
      <c r="AA32" t="s">
        <v>109</v>
      </c>
      <c r="AB32" s="6">
        <v>23.579165920458504</v>
      </c>
      <c r="AC32">
        <f t="shared" si="0"/>
        <v>2.8286233795414972</v>
      </c>
      <c r="AD32">
        <f t="shared" si="1"/>
        <v>16.922149405660605</v>
      </c>
      <c r="AG32" s="6">
        <v>23.225258100000001</v>
      </c>
      <c r="AH32" t="s">
        <v>109</v>
      </c>
      <c r="AI32" s="6">
        <v>19.0100962492095</v>
      </c>
      <c r="AJ32">
        <f t="shared" si="2"/>
        <v>4.2151618507905013</v>
      </c>
      <c r="AL32" t="s">
        <v>109</v>
      </c>
      <c r="AM32" s="27">
        <f t="shared" si="3"/>
        <v>0.36402703513368301</v>
      </c>
    </row>
    <row r="33" spans="1:39">
      <c r="A33" s="6" t="s">
        <v>89</v>
      </c>
      <c r="B33" s="6" t="s">
        <v>144</v>
      </c>
      <c r="C33" s="6">
        <v>22.072711976638971</v>
      </c>
      <c r="D33" s="6">
        <v>22.022166512971477</v>
      </c>
      <c r="E33" s="6">
        <v>0.11056250167296493</v>
      </c>
      <c r="M33" t="s">
        <v>110</v>
      </c>
      <c r="Z33">
        <v>26.407789300000001</v>
      </c>
      <c r="AA33" t="s">
        <v>110</v>
      </c>
      <c r="AB33" s="6">
        <v>23.423625231185778</v>
      </c>
      <c r="AC33">
        <f t="shared" si="0"/>
        <v>2.9841640688142235</v>
      </c>
      <c r="AD33">
        <f t="shared" si="1"/>
        <v>19.769968993382868</v>
      </c>
      <c r="AG33" s="6">
        <v>23.225258100000001</v>
      </c>
      <c r="AH33" t="s">
        <v>110</v>
      </c>
      <c r="AI33" s="6">
        <v>26.634702793282599</v>
      </c>
      <c r="AJ33">
        <f t="shared" si="2"/>
        <v>-3.4094446932825981</v>
      </c>
      <c r="AL33" t="s">
        <v>110</v>
      </c>
      <c r="AM33" s="27">
        <f t="shared" si="3"/>
        <v>82.990387086530674</v>
      </c>
    </row>
    <row r="34" spans="1:39">
      <c r="A34" s="6" t="s">
        <v>89</v>
      </c>
      <c r="B34" s="6" t="s">
        <v>144</v>
      </c>
      <c r="C34" s="6">
        <v>22.09842177655382</v>
      </c>
      <c r="D34" s="6">
        <v>22.022166512971477</v>
      </c>
      <c r="E34" s="6">
        <v>0.11056250167296493</v>
      </c>
      <c r="M34" t="s">
        <v>111</v>
      </c>
      <c r="O34" s="6">
        <v>23.677465105721808</v>
      </c>
      <c r="P34" s="6">
        <v>7.7947407117595527E-2</v>
      </c>
      <c r="Z34" s="29">
        <v>26.407789300000001</v>
      </c>
      <c r="AA34" s="29" t="s">
        <v>111</v>
      </c>
      <c r="AB34" s="29"/>
      <c r="AC34">
        <f t="shared" si="0"/>
        <v>26.407789300000001</v>
      </c>
      <c r="AD34">
        <f t="shared" si="1"/>
        <v>294277577493.91418</v>
      </c>
      <c r="AG34" s="6">
        <v>23.225258100000001</v>
      </c>
      <c r="AH34" t="s">
        <v>111</v>
      </c>
      <c r="AI34" s="6">
        <v>18.861483813752347</v>
      </c>
      <c r="AJ34">
        <f t="shared" si="2"/>
        <v>4.3637742862476543</v>
      </c>
      <c r="AL34" t="s">
        <v>111</v>
      </c>
      <c r="AM34" s="27">
        <f t="shared" si="3"/>
        <v>3244835.4498076611</v>
      </c>
    </row>
    <row r="35" spans="1:39">
      <c r="A35" s="6" t="s">
        <v>90</v>
      </c>
      <c r="B35" s="6" t="s">
        <v>144</v>
      </c>
      <c r="C35" s="6">
        <v>22.793880151883144</v>
      </c>
      <c r="D35" s="6">
        <v>22.943293630306908</v>
      </c>
      <c r="E35" s="6">
        <v>0.38014900741699309</v>
      </c>
      <c r="M35" t="s">
        <v>112</v>
      </c>
      <c r="O35" s="6">
        <v>24.069810405492603</v>
      </c>
      <c r="P35" s="6">
        <v>0.15276647509499239</v>
      </c>
      <c r="Z35">
        <v>26.407789300000001</v>
      </c>
      <c r="AA35" t="s">
        <v>112</v>
      </c>
      <c r="AB35" s="6">
        <v>23.677465105721808</v>
      </c>
      <c r="AC35">
        <f t="shared" si="0"/>
        <v>2.7303241942781931</v>
      </c>
      <c r="AD35">
        <f t="shared" si="1"/>
        <v>15.337858659992239</v>
      </c>
      <c r="AG35" s="6">
        <v>23.225258100000001</v>
      </c>
      <c r="AH35" t="s">
        <v>112</v>
      </c>
      <c r="AI35" s="6">
        <v>19.316131925522981</v>
      </c>
      <c r="AJ35">
        <f t="shared" si="2"/>
        <v>3.90912617447702</v>
      </c>
      <c r="AL35" t="s">
        <v>112</v>
      </c>
      <c r="AM35" s="27">
        <f t="shared" si="3"/>
        <v>0.42146401737217615</v>
      </c>
    </row>
    <row r="36" spans="1:39">
      <c r="A36" s="6" t="s">
        <v>90</v>
      </c>
      <c r="B36" s="6" t="s">
        <v>144</v>
      </c>
      <c r="C36" s="6">
        <v>23.375449634714705</v>
      </c>
      <c r="D36" s="6">
        <v>22.943293630306908</v>
      </c>
      <c r="E36" s="6">
        <v>0.38014900741699309</v>
      </c>
      <c r="M36" t="s">
        <v>113</v>
      </c>
      <c r="Z36">
        <v>26.407789300000001</v>
      </c>
      <c r="AA36" t="s">
        <v>113</v>
      </c>
      <c r="AB36" s="6">
        <v>24.069810405492603</v>
      </c>
      <c r="AC36">
        <f t="shared" si="0"/>
        <v>2.3379788945073976</v>
      </c>
      <c r="AD36">
        <f t="shared" si="1"/>
        <v>10.360276177205046</v>
      </c>
      <c r="AG36" s="6">
        <v>23.225258100000001</v>
      </c>
      <c r="AH36" t="s">
        <v>113</v>
      </c>
      <c r="AI36" s="12">
        <v>32.247589300000001</v>
      </c>
      <c r="AJ36">
        <f t="shared" si="2"/>
        <v>-9.0223312</v>
      </c>
      <c r="AL36" t="s">
        <v>113</v>
      </c>
      <c r="AM36" s="27">
        <f t="shared" si="3"/>
        <v>2686.162006918215</v>
      </c>
    </row>
    <row r="37" spans="1:39">
      <c r="A37" s="6" t="s">
        <v>90</v>
      </c>
      <c r="B37" s="6" t="s">
        <v>144</v>
      </c>
      <c r="C37" s="6">
        <v>22.66055110432287</v>
      </c>
      <c r="D37" s="6">
        <v>22.943293630306908</v>
      </c>
      <c r="E37" s="6">
        <v>0.38014900741699309</v>
      </c>
      <c r="M37" t="s">
        <v>114</v>
      </c>
      <c r="O37" s="12">
        <v>33.857459599999999</v>
      </c>
      <c r="P37" s="12">
        <v>0.50296624999999995</v>
      </c>
      <c r="Z37" s="29">
        <v>26.407789300000001</v>
      </c>
      <c r="AA37" s="29" t="s">
        <v>114</v>
      </c>
      <c r="AB37" s="29"/>
      <c r="AC37">
        <f t="shared" si="0"/>
        <v>26.407789300000001</v>
      </c>
      <c r="AD37">
        <f t="shared" si="1"/>
        <v>294277577493.91418</v>
      </c>
      <c r="AG37" s="6">
        <v>23.225258100000001</v>
      </c>
      <c r="AH37" t="s">
        <v>114</v>
      </c>
      <c r="AI37" s="6">
        <v>23.453025197607676</v>
      </c>
      <c r="AJ37">
        <f t="shared" si="2"/>
        <v>-0.22776709760767488</v>
      </c>
      <c r="AL37" t="s">
        <v>114</v>
      </c>
      <c r="AM37" s="27">
        <f t="shared" si="3"/>
        <v>80044210.071290985</v>
      </c>
    </row>
    <row r="38" spans="1:39">
      <c r="A38" s="6" t="s">
        <v>91</v>
      </c>
      <c r="B38" s="6" t="s">
        <v>144</v>
      </c>
      <c r="C38" s="6">
        <v>22.835629237529226</v>
      </c>
      <c r="D38" s="6">
        <v>22.716313386213344</v>
      </c>
      <c r="E38" s="6">
        <v>0.18954246371862207</v>
      </c>
      <c r="M38" t="s">
        <v>115</v>
      </c>
      <c r="O38" s="6">
        <v>37.605644807065609</v>
      </c>
      <c r="P38" s="6">
        <v>8.0102976814364884E-3</v>
      </c>
      <c r="Z38">
        <v>26.407789300000001</v>
      </c>
      <c r="AA38" t="s">
        <v>115</v>
      </c>
      <c r="AB38" s="12">
        <v>33.857459599999999</v>
      </c>
      <c r="AC38">
        <f t="shared" si="0"/>
        <v>-7.4496702999999975</v>
      </c>
      <c r="AD38">
        <f t="shared" si="1"/>
        <v>5.8163334509873823E-4</v>
      </c>
      <c r="AG38" s="6">
        <v>23.225258100000001</v>
      </c>
      <c r="AH38" t="s">
        <v>115</v>
      </c>
      <c r="AI38">
        <v>34.780862900000002</v>
      </c>
      <c r="AJ38">
        <f t="shared" si="2"/>
        <v>-11.555604800000001</v>
      </c>
      <c r="AL38" t="s">
        <v>115</v>
      </c>
      <c r="AM38" s="27">
        <f t="shared" si="3"/>
        <v>19.658752704140465</v>
      </c>
    </row>
    <row r="39" spans="1:39">
      <c r="A39" s="6" t="s">
        <v>91</v>
      </c>
      <c r="B39" s="6" t="s">
        <v>144</v>
      </c>
      <c r="C39" s="6">
        <v>22.497755676819878</v>
      </c>
      <c r="D39" s="6">
        <v>22.716313386213344</v>
      </c>
      <c r="E39" s="6">
        <v>0.18954246371862207</v>
      </c>
      <c r="M39" t="s">
        <v>116</v>
      </c>
      <c r="O39" s="12">
        <v>37.727979599999998</v>
      </c>
      <c r="P39" s="12">
        <v>0.68177233000000004</v>
      </c>
      <c r="Z39">
        <v>26.407789300000001</v>
      </c>
      <c r="AA39" t="s">
        <v>116</v>
      </c>
      <c r="AB39" s="6">
        <v>37.605644807065609</v>
      </c>
      <c r="AC39">
        <f t="shared" si="0"/>
        <v>-11.197855507065608</v>
      </c>
      <c r="AD39">
        <f t="shared" si="1"/>
        <v>1.3703551747803844E-5</v>
      </c>
      <c r="AG39" s="6">
        <v>23.225258100000001</v>
      </c>
      <c r="AH39" t="s">
        <v>116</v>
      </c>
      <c r="AI39">
        <v>32.045974299999997</v>
      </c>
      <c r="AJ39">
        <f t="shared" si="2"/>
        <v>-8.8207161999999961</v>
      </c>
      <c r="AL39" t="s">
        <v>116</v>
      </c>
      <c r="AM39" s="27">
        <f t="shared" si="3"/>
        <v>0.2251087834536725</v>
      </c>
    </row>
    <row r="40" spans="1:39">
      <c r="A40" s="6" t="s">
        <v>91</v>
      </c>
      <c r="B40" s="6" t="s">
        <v>144</v>
      </c>
      <c r="C40" s="6">
        <v>22.815555244290927</v>
      </c>
      <c r="D40" s="6">
        <v>22.716313386213344</v>
      </c>
      <c r="E40" s="6">
        <v>0.18954246371862207</v>
      </c>
      <c r="M40" t="s">
        <v>117</v>
      </c>
      <c r="O40" s="6">
        <v>25.140920505514078</v>
      </c>
      <c r="P40" s="6">
        <v>0.33103330803330183</v>
      </c>
      <c r="Z40">
        <v>26.407789300000001</v>
      </c>
      <c r="AA40" t="s">
        <v>117</v>
      </c>
      <c r="AB40" s="12">
        <v>37.727979599999998</v>
      </c>
      <c r="AC40">
        <f t="shared" si="0"/>
        <v>-11.320190299999997</v>
      </c>
      <c r="AD40">
        <f t="shared" si="1"/>
        <v>1.2125616221990037E-5</v>
      </c>
      <c r="AG40" s="6">
        <v>23.225258100000001</v>
      </c>
      <c r="AH40" t="s">
        <v>117</v>
      </c>
      <c r="AI40" s="6">
        <v>19.265337846318754</v>
      </c>
      <c r="AJ40">
        <f t="shared" si="2"/>
        <v>3.959920253681247</v>
      </c>
      <c r="AL40" t="s">
        <v>117</v>
      </c>
      <c r="AM40" s="27">
        <f t="shared" si="3"/>
        <v>2.7609680578684801E-5</v>
      </c>
    </row>
    <row r="41" spans="1:39">
      <c r="A41" s="6" t="s">
        <v>92</v>
      </c>
      <c r="B41" s="6" t="s">
        <v>144</v>
      </c>
      <c r="C41" s="6">
        <v>29.22417574230429</v>
      </c>
      <c r="D41" s="6">
        <v>29.342729856894845</v>
      </c>
      <c r="E41" s="6">
        <v>0.22764756003978542</v>
      </c>
      <c r="M41" t="s">
        <v>118</v>
      </c>
      <c r="O41" s="6">
        <v>24.823043292180696</v>
      </c>
      <c r="P41" s="6">
        <v>0.38425282574456099</v>
      </c>
      <c r="Z41">
        <v>26.407789300000001</v>
      </c>
      <c r="AA41" t="s">
        <v>118</v>
      </c>
      <c r="AB41" s="6">
        <v>25.140920505514078</v>
      </c>
      <c r="AC41">
        <f t="shared" si="0"/>
        <v>1.2668687944859229</v>
      </c>
      <c r="AD41">
        <f t="shared" si="1"/>
        <v>3.5497202390690008</v>
      </c>
      <c r="AG41" s="6">
        <v>23.225258100000001</v>
      </c>
      <c r="AH41" t="s">
        <v>118</v>
      </c>
      <c r="AI41" s="6">
        <v>19.566315473679794</v>
      </c>
      <c r="AJ41">
        <f t="shared" si="2"/>
        <v>3.6589426263202078</v>
      </c>
      <c r="AL41" t="s">
        <v>118</v>
      </c>
      <c r="AM41" s="27">
        <f t="shared" si="3"/>
        <v>0.18469659683182393</v>
      </c>
    </row>
    <row r="42" spans="1:39">
      <c r="A42" s="6" t="s">
        <v>92</v>
      </c>
      <c r="B42" s="6" t="s">
        <v>144</v>
      </c>
      <c r="C42" s="6">
        <v>29.60518689112601</v>
      </c>
      <c r="D42" s="6">
        <v>29.342729856894845</v>
      </c>
      <c r="E42" s="6">
        <v>0.22764756003978542</v>
      </c>
      <c r="M42" t="s">
        <v>119</v>
      </c>
      <c r="O42" s="6">
        <v>24.181151631240635</v>
      </c>
      <c r="P42" s="6">
        <v>0.18667718613771744</v>
      </c>
      <c r="Z42">
        <v>26.407789300000001</v>
      </c>
      <c r="AA42" t="s">
        <v>119</v>
      </c>
      <c r="AB42" s="6">
        <v>24.823043292180696</v>
      </c>
      <c r="AC42">
        <f t="shared" si="0"/>
        <v>1.5847460078193052</v>
      </c>
      <c r="AD42">
        <f t="shared" si="1"/>
        <v>4.8780522340284103</v>
      </c>
      <c r="AG42" s="6">
        <v>23.225258100000001</v>
      </c>
      <c r="AH42" t="s">
        <v>119</v>
      </c>
      <c r="AI42" s="6">
        <v>19.078321555895158</v>
      </c>
      <c r="AJ42">
        <f t="shared" si="2"/>
        <v>4.1469365441048431</v>
      </c>
      <c r="AL42" t="s">
        <v>119</v>
      </c>
      <c r="AM42" s="27">
        <f t="shared" si="3"/>
        <v>0.16323157285171164</v>
      </c>
    </row>
    <row r="43" spans="1:39">
      <c r="A43" s="6" t="s">
        <v>92</v>
      </c>
      <c r="B43" s="6" t="s">
        <v>144</v>
      </c>
      <c r="C43" s="6">
        <v>29.198826937254225</v>
      </c>
      <c r="D43" s="6">
        <v>29.342729856894845</v>
      </c>
      <c r="E43" s="6">
        <v>0.22764756003978542</v>
      </c>
      <c r="M43" t="s">
        <v>120</v>
      </c>
      <c r="O43" s="6">
        <v>21.693223673891612</v>
      </c>
      <c r="P43" s="6">
        <v>0.34628143147212515</v>
      </c>
      <c r="Z43">
        <v>26.407789300000001</v>
      </c>
      <c r="AA43" t="s">
        <v>120</v>
      </c>
      <c r="AB43" s="6">
        <v>24.181151631240635</v>
      </c>
      <c r="AC43">
        <f t="shared" si="0"/>
        <v>2.2266376687593663</v>
      </c>
      <c r="AD43">
        <f t="shared" si="1"/>
        <v>9.2686493591173029</v>
      </c>
      <c r="AG43" s="6">
        <v>23.225258100000001</v>
      </c>
      <c r="AH43" t="s">
        <v>120</v>
      </c>
      <c r="AI43" s="6">
        <v>17.820566701564214</v>
      </c>
      <c r="AJ43">
        <f t="shared" si="2"/>
        <v>5.4046913984357872</v>
      </c>
      <c r="AL43" t="s">
        <v>120</v>
      </c>
      <c r="AM43" s="27">
        <f t="shared" si="3"/>
        <v>0.10516827827158801</v>
      </c>
    </row>
    <row r="44" spans="1:39">
      <c r="A44" s="6" t="s">
        <v>93</v>
      </c>
      <c r="B44" s="6" t="s">
        <v>144</v>
      </c>
      <c r="C44" s="6">
        <v>23.801327228004546</v>
      </c>
      <c r="D44" s="6">
        <v>23.741853603233849</v>
      </c>
      <c r="E44" s="6">
        <v>0.19413974581564378</v>
      </c>
      <c r="M44" t="s">
        <v>121</v>
      </c>
      <c r="O44" s="6">
        <v>24.781425704734602</v>
      </c>
      <c r="P44" s="6">
        <v>0.39117842606618308</v>
      </c>
      <c r="Z44">
        <v>26.407789300000001</v>
      </c>
      <c r="AA44" t="s">
        <v>121</v>
      </c>
      <c r="AB44" s="6">
        <v>21.693223673891612</v>
      </c>
      <c r="AC44">
        <f t="shared" si="0"/>
        <v>4.7145656261083886</v>
      </c>
      <c r="AD44">
        <f t="shared" si="1"/>
        <v>111.5603417477481</v>
      </c>
      <c r="AG44" s="6">
        <v>23.225258100000001</v>
      </c>
      <c r="AH44" t="s">
        <v>121</v>
      </c>
      <c r="AI44" s="6">
        <v>19.664663234790421</v>
      </c>
      <c r="AJ44">
        <f t="shared" si="2"/>
        <v>3.5605948652095805</v>
      </c>
      <c r="AL44" t="s">
        <v>121</v>
      </c>
      <c r="AM44" s="27">
        <f t="shared" si="3"/>
        <v>2.0849189815492455</v>
      </c>
    </row>
    <row r="45" spans="1:39">
      <c r="A45" s="6" t="s">
        <v>93</v>
      </c>
      <c r="B45" s="6" t="s">
        <v>144</v>
      </c>
      <c r="C45" s="6">
        <v>23.899299607562078</v>
      </c>
      <c r="D45" s="6">
        <v>23.741853603233849</v>
      </c>
      <c r="E45" s="6">
        <v>0.19413974581564378</v>
      </c>
      <c r="M45" t="s">
        <v>122</v>
      </c>
      <c r="O45" s="6">
        <v>22.263053486423747</v>
      </c>
      <c r="P45" s="6">
        <v>0.26711281408958049</v>
      </c>
      <c r="Z45">
        <v>26.407789300000001</v>
      </c>
      <c r="AA45" t="s">
        <v>122</v>
      </c>
      <c r="AB45" s="6">
        <v>24.781425704734602</v>
      </c>
      <c r="AC45">
        <f t="shared" si="0"/>
        <v>1.6263635952653992</v>
      </c>
      <c r="AD45">
        <f t="shared" si="1"/>
        <v>5.0853486688676153</v>
      </c>
      <c r="AG45" s="6">
        <v>23.225258100000001</v>
      </c>
      <c r="AH45" t="s">
        <v>122</v>
      </c>
      <c r="AI45" s="6">
        <v>18.296640858849617</v>
      </c>
      <c r="AJ45">
        <f t="shared" si="2"/>
        <v>4.9286172411503841</v>
      </c>
      <c r="AL45" t="s">
        <v>122</v>
      </c>
      <c r="AM45" s="27">
        <f t="shared" si="3"/>
        <v>9.730791102726434E-2</v>
      </c>
    </row>
    <row r="46" spans="1:39">
      <c r="A46" s="6" t="s">
        <v>93</v>
      </c>
      <c r="B46" s="6" t="s">
        <v>144</v>
      </c>
      <c r="C46" s="6">
        <v>23.524933974134925</v>
      </c>
      <c r="D46" s="6">
        <v>23.741853603233849</v>
      </c>
      <c r="E46" s="6">
        <v>0.19413974581564378</v>
      </c>
      <c r="M46" t="s">
        <v>123</v>
      </c>
      <c r="O46" s="6">
        <v>22.749940952904907</v>
      </c>
      <c r="P46" s="6">
        <v>0.41247734579756784</v>
      </c>
      <c r="Z46">
        <v>26.407789300000001</v>
      </c>
      <c r="AA46" t="s">
        <v>123</v>
      </c>
      <c r="AB46" s="6">
        <v>22.263053486423747</v>
      </c>
      <c r="AC46">
        <f t="shared" si="0"/>
        <v>4.1447358135762542</v>
      </c>
      <c r="AD46">
        <f t="shared" si="1"/>
        <v>63.100949285375386</v>
      </c>
      <c r="AG46" s="6">
        <v>23.225258100000001</v>
      </c>
      <c r="AH46" t="s">
        <v>123</v>
      </c>
      <c r="AI46" s="6">
        <v>18.705970619164866</v>
      </c>
      <c r="AJ46">
        <f t="shared" si="2"/>
        <v>4.5192874808351355</v>
      </c>
      <c r="AL46" t="s">
        <v>123</v>
      </c>
      <c r="AM46" s="27">
        <f t="shared" si="3"/>
        <v>0.72338365602370058</v>
      </c>
    </row>
    <row r="47" spans="1:39">
      <c r="A47" s="6" t="s">
        <v>94</v>
      </c>
      <c r="B47" s="6" t="s">
        <v>144</v>
      </c>
      <c r="C47" s="6">
        <v>24.136489473854503</v>
      </c>
      <c r="D47" s="6">
        <v>23.911661186084871</v>
      </c>
      <c r="E47" s="6">
        <v>0.22656813900396375</v>
      </c>
      <c r="M47" t="s">
        <v>124</v>
      </c>
      <c r="Z47">
        <v>26.407789300000001</v>
      </c>
      <c r="AA47" t="s">
        <v>124</v>
      </c>
      <c r="AB47" s="6">
        <v>22.749940952904907</v>
      </c>
      <c r="AC47">
        <f t="shared" si="0"/>
        <v>3.6578483470950935</v>
      </c>
      <c r="AD47">
        <f t="shared" si="1"/>
        <v>38.777816642005995</v>
      </c>
      <c r="AG47" s="6">
        <v>23.225258100000001</v>
      </c>
      <c r="AH47" t="s">
        <v>124</v>
      </c>
      <c r="AI47" s="12">
        <v>32.224292400000003</v>
      </c>
      <c r="AJ47">
        <f t="shared" si="2"/>
        <v>-8.9990343000000017</v>
      </c>
      <c r="AL47" t="s">
        <v>124</v>
      </c>
      <c r="AM47" s="27">
        <f t="shared" si="3"/>
        <v>6510.7046743545761</v>
      </c>
    </row>
    <row r="48" spans="1:39">
      <c r="A48" s="6" t="s">
        <v>94</v>
      </c>
      <c r="B48" s="6" t="s">
        <v>144</v>
      </c>
      <c r="C48" s="6">
        <v>23.915101702768709</v>
      </c>
      <c r="D48" s="6">
        <v>23.911661186084871</v>
      </c>
      <c r="E48" s="6">
        <v>0.22656813900396375</v>
      </c>
    </row>
    <row r="49" spans="1:9">
      <c r="A49" s="6" t="s">
        <v>94</v>
      </c>
      <c r="B49" s="6" t="s">
        <v>144</v>
      </c>
      <c r="C49" s="6">
        <v>23.683392381631407</v>
      </c>
      <c r="D49" s="6">
        <v>23.911661186084871</v>
      </c>
      <c r="E49" s="6">
        <v>0.22656813900396375</v>
      </c>
    </row>
    <row r="50" spans="1:9">
      <c r="A50" s="7" t="s">
        <v>95</v>
      </c>
      <c r="B50" s="7" t="s">
        <v>144</v>
      </c>
      <c r="C50" s="16">
        <v>23.237642525863869</v>
      </c>
      <c r="D50" s="16">
        <v>22.578000775248423</v>
      </c>
      <c r="E50" s="16">
        <v>0.57159851485366364</v>
      </c>
    </row>
    <row r="51" spans="1:9">
      <c r="A51" s="7" t="s">
        <v>95</v>
      </c>
      <c r="B51" s="7" t="s">
        <v>144</v>
      </c>
      <c r="C51" s="7">
        <v>22.228700864631939</v>
      </c>
      <c r="D51" s="7">
        <v>22.578000775248423</v>
      </c>
      <c r="E51" s="7">
        <v>0.57159851485366364</v>
      </c>
      <c r="F51">
        <f>(C51+C52)/2</f>
        <v>22.248179899940698</v>
      </c>
      <c r="G51">
        <f>STDEVA(C51,C52)</f>
        <v>2.7547515915591441E-2</v>
      </c>
      <c r="H51" s="12">
        <v>22.2481799</v>
      </c>
      <c r="I51">
        <v>2.7547519999999999E-2</v>
      </c>
    </row>
    <row r="52" spans="1:9">
      <c r="A52" s="7" t="s">
        <v>95</v>
      </c>
      <c r="B52" s="7" t="s">
        <v>144</v>
      </c>
      <c r="C52" s="7">
        <v>22.267658935249457</v>
      </c>
      <c r="D52" s="7">
        <v>22.578000775248423</v>
      </c>
      <c r="E52" s="7">
        <v>0.57159851485366364</v>
      </c>
    </row>
    <row r="53" spans="1:9">
      <c r="A53" s="7" t="s">
        <v>96</v>
      </c>
      <c r="B53" s="7" t="s">
        <v>144</v>
      </c>
      <c r="C53" s="7">
        <v>22.434138508500013</v>
      </c>
      <c r="D53" s="7">
        <v>22.240352748357413</v>
      </c>
      <c r="E53" s="7">
        <v>0.5591576335268581</v>
      </c>
    </row>
    <row r="54" spans="1:9">
      <c r="A54" s="7" t="s">
        <v>96</v>
      </c>
      <c r="B54" s="7" t="s">
        <v>144</v>
      </c>
      <c r="C54" s="7">
        <v>22.676838316018838</v>
      </c>
      <c r="D54" s="7">
        <v>22.240352748357413</v>
      </c>
      <c r="E54" s="7">
        <v>0.5591576335268581</v>
      </c>
      <c r="F54">
        <f>(C53+C54)/2</f>
        <v>22.555488412259425</v>
      </c>
      <c r="G54">
        <f>STDEVA(C53,C54)</f>
        <v>0.17161467968923108</v>
      </c>
      <c r="H54" s="12">
        <v>22.555488400000002</v>
      </c>
      <c r="I54" s="12">
        <v>0.17161467999999999</v>
      </c>
    </row>
    <row r="55" spans="1:9">
      <c r="A55" s="7" t="s">
        <v>96</v>
      </c>
      <c r="B55" s="7" t="s">
        <v>144</v>
      </c>
      <c r="C55" s="16">
        <v>21.610081420553392</v>
      </c>
      <c r="D55" s="16">
        <v>22.240352748357413</v>
      </c>
      <c r="E55" s="16">
        <v>0.5591576335268581</v>
      </c>
    </row>
    <row r="56" spans="1:9">
      <c r="A56" s="6" t="s">
        <v>97</v>
      </c>
      <c r="B56" s="6" t="s">
        <v>144</v>
      </c>
      <c r="C56" s="6">
        <v>37.130166727586939</v>
      </c>
      <c r="D56" s="6">
        <v>36.895802971773854</v>
      </c>
      <c r="E56" s="6">
        <v>0.29702294025128839</v>
      </c>
    </row>
    <row r="57" spans="1:9">
      <c r="A57" s="6" t="s">
        <v>97</v>
      </c>
      <c r="B57" s="6" t="s">
        <v>144</v>
      </c>
      <c r="C57" s="6">
        <v>36.995480148338928</v>
      </c>
      <c r="D57" s="6">
        <v>36.895802971773854</v>
      </c>
      <c r="E57" s="6">
        <v>0.29702294025128839</v>
      </c>
    </row>
    <row r="58" spans="1:9">
      <c r="A58" s="6" t="s">
        <v>97</v>
      </c>
      <c r="B58" s="6" t="s">
        <v>144</v>
      </c>
      <c r="C58" s="6">
        <v>36.561762039395688</v>
      </c>
      <c r="D58" s="6">
        <v>36.895802971773854</v>
      </c>
      <c r="E58" s="6">
        <v>0.29702294025128839</v>
      </c>
    </row>
    <row r="59" spans="1:9">
      <c r="A59" s="6" t="s">
        <v>98</v>
      </c>
      <c r="B59" s="6" t="s">
        <v>144</v>
      </c>
      <c r="C59" s="6">
        <v>22.443771615706723</v>
      </c>
      <c r="D59" s="6">
        <v>22.036631952573885</v>
      </c>
      <c r="E59" s="6">
        <v>0.35313586131432328</v>
      </c>
    </row>
    <row r="60" spans="1:9">
      <c r="A60" s="6" t="s">
        <v>98</v>
      </c>
      <c r="B60" s="6" t="s">
        <v>144</v>
      </c>
      <c r="C60" s="6">
        <v>21.813494096725222</v>
      </c>
      <c r="D60" s="6">
        <v>22.036631952573885</v>
      </c>
      <c r="E60" s="6">
        <v>0.35313586131432328</v>
      </c>
    </row>
    <row r="61" spans="1:9">
      <c r="A61" s="6" t="s">
        <v>98</v>
      </c>
      <c r="B61" s="6" t="s">
        <v>144</v>
      </c>
      <c r="C61" s="6">
        <v>21.852630145289702</v>
      </c>
      <c r="D61" s="6">
        <v>22.036631952573885</v>
      </c>
      <c r="E61" s="6">
        <v>0.35313586131432328</v>
      </c>
    </row>
    <row r="62" spans="1:9">
      <c r="A62" s="7" t="s">
        <v>99</v>
      </c>
      <c r="B62" s="7" t="s">
        <v>144</v>
      </c>
      <c r="C62" s="7">
        <v>35.566524006236918</v>
      </c>
      <c r="D62" s="7">
        <v>37.185590248285905</v>
      </c>
      <c r="E62" s="7">
        <v>2.0206514092587935</v>
      </c>
    </row>
    <row r="63" spans="1:9">
      <c r="A63" s="7" t="s">
        <v>99</v>
      </c>
      <c r="B63" s="7" t="s">
        <v>144</v>
      </c>
      <c r="C63" s="16">
        <v>39.450114948540971</v>
      </c>
      <c r="D63" s="16">
        <v>37.185590248285905</v>
      </c>
      <c r="E63" s="16">
        <v>2.0206514092587935</v>
      </c>
      <c r="F63">
        <f>(C62+C64)/2</f>
        <v>36.053327898158372</v>
      </c>
      <c r="G63">
        <f>STDEVA(C62,C64)</f>
        <v>0.68844466617132682</v>
      </c>
      <c r="H63" s="12">
        <v>36.053327899999999</v>
      </c>
      <c r="I63" s="12">
        <v>0.68844466999999998</v>
      </c>
    </row>
    <row r="64" spans="1:9">
      <c r="A64" s="7" t="s">
        <v>99</v>
      </c>
      <c r="B64" s="7" t="s">
        <v>144</v>
      </c>
      <c r="C64" s="7">
        <v>36.540131790079826</v>
      </c>
      <c r="D64" s="7">
        <v>37.185590248285905</v>
      </c>
      <c r="E64" s="7">
        <v>2.0206514092587935</v>
      </c>
    </row>
    <row r="65" spans="1:9">
      <c r="A65" s="7" t="s">
        <v>100</v>
      </c>
      <c r="B65" s="7" t="s">
        <v>144</v>
      </c>
      <c r="C65" s="7">
        <v>38.573804175947394</v>
      </c>
      <c r="D65" s="7">
        <v>36.939151185558678</v>
      </c>
      <c r="E65" s="7">
        <v>1.997086695429712</v>
      </c>
    </row>
    <row r="66" spans="1:9">
      <c r="A66" s="7" t="s">
        <v>100</v>
      </c>
      <c r="B66" s="7" t="s">
        <v>144</v>
      </c>
      <c r="C66" s="7">
        <v>37.530472080530558</v>
      </c>
      <c r="D66" s="7">
        <v>36.939151185558678</v>
      </c>
      <c r="E66" s="7">
        <v>1.997086695429712</v>
      </c>
      <c r="F66">
        <f>(C65+C66)/2</f>
        <v>38.05213812823898</v>
      </c>
      <c r="G66">
        <f>STDEVA(C65,C66)</f>
        <v>0.73774719969881519</v>
      </c>
      <c r="H66" s="12">
        <v>38.052138100000001</v>
      </c>
      <c r="I66" s="12">
        <v>0.73774720000000005</v>
      </c>
    </row>
    <row r="67" spans="1:9">
      <c r="A67" s="7" t="s">
        <v>100</v>
      </c>
      <c r="B67" s="7" t="s">
        <v>144</v>
      </c>
      <c r="C67" s="16">
        <v>34.713177300198083</v>
      </c>
      <c r="D67" s="16">
        <v>36.939151185558678</v>
      </c>
      <c r="E67" s="16">
        <v>1.997086695429712</v>
      </c>
    </row>
    <row r="68" spans="1:9">
      <c r="A68" s="6" t="s">
        <v>101</v>
      </c>
      <c r="B68" s="6" t="s">
        <v>144</v>
      </c>
      <c r="C68" s="6">
        <v>23.711068847628738</v>
      </c>
      <c r="D68" s="6">
        <v>23.832242123598565</v>
      </c>
      <c r="E68" s="6">
        <v>0.2411019173691171</v>
      </c>
    </row>
    <row r="69" spans="1:9">
      <c r="A69" s="6" t="s">
        <v>101</v>
      </c>
      <c r="B69" s="6" t="s">
        <v>144</v>
      </c>
      <c r="C69" s="6">
        <v>23.675762153252734</v>
      </c>
      <c r="D69" s="6">
        <v>23.832242123598565</v>
      </c>
      <c r="E69" s="6">
        <v>0.2411019173691171</v>
      </c>
    </row>
    <row r="70" spans="1:9">
      <c r="A70" s="6" t="s">
        <v>101</v>
      </c>
      <c r="B70" s="6" t="s">
        <v>144</v>
      </c>
      <c r="C70" s="6">
        <v>24.109895369914227</v>
      </c>
      <c r="D70" s="6">
        <v>23.832242123598565</v>
      </c>
      <c r="E70" s="6">
        <v>0.2411019173691171</v>
      </c>
    </row>
    <row r="71" spans="1:9">
      <c r="A71" s="7" t="s">
        <v>102</v>
      </c>
      <c r="B71" s="7" t="s">
        <v>144</v>
      </c>
      <c r="C71" s="7">
        <v>25.459722469024314</v>
      </c>
      <c r="D71" s="7">
        <v>25.699132268754141</v>
      </c>
      <c r="E71" s="7">
        <v>1.070726297136261</v>
      </c>
    </row>
    <row r="72" spans="1:9">
      <c r="A72" s="7" t="s">
        <v>102</v>
      </c>
      <c r="B72" s="7" t="s">
        <v>144</v>
      </c>
      <c r="C72" s="16">
        <v>26.869297550653606</v>
      </c>
      <c r="D72" s="16">
        <v>25.699132268754141</v>
      </c>
      <c r="E72" s="16">
        <v>1.070726297136261</v>
      </c>
      <c r="F72">
        <f>(C71+C73)/2</f>
        <v>25.114049627804409</v>
      </c>
      <c r="G72">
        <f>STDEVA(C71,C73)</f>
        <v>0.48885522019723082</v>
      </c>
      <c r="H72" s="12">
        <v>25.114049600000001</v>
      </c>
      <c r="I72" s="12">
        <v>0.48885521999999998</v>
      </c>
    </row>
    <row r="73" spans="1:9">
      <c r="A73" s="7" t="s">
        <v>102</v>
      </c>
      <c r="B73" s="7" t="s">
        <v>144</v>
      </c>
      <c r="C73" s="7">
        <v>24.768376786584504</v>
      </c>
      <c r="D73" s="7">
        <v>25.699132268754141</v>
      </c>
      <c r="E73" s="7">
        <v>1.070726297136261</v>
      </c>
    </row>
    <row r="74" spans="1:9">
      <c r="A74" s="6" t="s">
        <v>103</v>
      </c>
      <c r="B74" s="6" t="s">
        <v>144</v>
      </c>
      <c r="C74" s="6">
        <v>27.267502901953883</v>
      </c>
      <c r="D74" s="6">
        <v>26.814075813121921</v>
      </c>
      <c r="E74" s="6">
        <v>0.39277305474511881</v>
      </c>
    </row>
    <row r="75" spans="1:9">
      <c r="A75" s="6" t="s">
        <v>103</v>
      </c>
      <c r="B75" s="6" t="s">
        <v>144</v>
      </c>
      <c r="C75" s="6">
        <v>26.595940081305194</v>
      </c>
      <c r="D75" s="6">
        <v>26.814075813121921</v>
      </c>
      <c r="E75" s="6">
        <v>0.39277305474511881</v>
      </c>
    </row>
    <row r="76" spans="1:9">
      <c r="A76" s="6" t="s">
        <v>103</v>
      </c>
      <c r="B76" s="6" t="s">
        <v>144</v>
      </c>
      <c r="C76" s="6">
        <v>26.578784456106689</v>
      </c>
      <c r="D76" s="6">
        <v>26.814075813121921</v>
      </c>
      <c r="E76" s="6">
        <v>0.39277305474511881</v>
      </c>
    </row>
    <row r="77" spans="1:9">
      <c r="A77" s="7" t="s">
        <v>104</v>
      </c>
      <c r="B77" s="7" t="s">
        <v>144</v>
      </c>
      <c r="C77" s="16">
        <v>37.905768510430789</v>
      </c>
      <c r="D77" s="16">
        <v>34.319987558955937</v>
      </c>
      <c r="E77" s="16">
        <v>3.2551607855073534</v>
      </c>
    </row>
    <row r="78" spans="1:9">
      <c r="A78" s="7" t="s">
        <v>104</v>
      </c>
      <c r="B78" s="7" t="s">
        <v>144</v>
      </c>
      <c r="C78" s="7">
        <v>33.503162124870386</v>
      </c>
      <c r="D78" s="7">
        <v>34.319987558955937</v>
      </c>
      <c r="E78" s="7">
        <v>3.2551607855073534</v>
      </c>
      <c r="F78">
        <f>(C78+C79)/2</f>
        <v>32.527097083218507</v>
      </c>
      <c r="G78">
        <f>STDEVA(C78,C79)</f>
        <v>1.3803644196623415</v>
      </c>
      <c r="H78" s="12">
        <v>32.527097099999999</v>
      </c>
      <c r="I78" s="12">
        <v>1.38036442</v>
      </c>
    </row>
    <row r="79" spans="1:9">
      <c r="A79" s="7" t="s">
        <v>104</v>
      </c>
      <c r="B79" s="7" t="s">
        <v>144</v>
      </c>
      <c r="C79" s="7">
        <v>31.551032041566636</v>
      </c>
      <c r="D79" s="7">
        <v>34.319987558955937</v>
      </c>
      <c r="E79" s="7">
        <v>3.2551607855073534</v>
      </c>
    </row>
    <row r="80" spans="1:9">
      <c r="A80" s="7" t="s">
        <v>105</v>
      </c>
      <c r="B80" s="7" t="s">
        <v>144</v>
      </c>
      <c r="C80" s="7">
        <v>36.339395013218876</v>
      </c>
      <c r="D80" s="7">
        <v>36.858938340315525</v>
      </c>
      <c r="E80" s="7">
        <v>0.79217247307482941</v>
      </c>
    </row>
    <row r="81" spans="1:9">
      <c r="A81" s="7" t="s">
        <v>105</v>
      </c>
      <c r="B81" s="7" t="s">
        <v>144</v>
      </c>
      <c r="C81" s="7">
        <v>36.466718228187659</v>
      </c>
      <c r="D81" s="7">
        <v>36.858938340315525</v>
      </c>
      <c r="E81" s="7">
        <v>0.79217247307482941</v>
      </c>
      <c r="F81">
        <f>(C80+C81)/2</f>
        <v>36.403056620703268</v>
      </c>
      <c r="G81">
        <f>STDEVA(C80,C81)</f>
        <v>9.0031108706898885E-2</v>
      </c>
      <c r="H81" s="12">
        <v>36.403056599999999</v>
      </c>
      <c r="I81" s="12">
        <v>9.0031109999999998E-2</v>
      </c>
    </row>
    <row r="82" spans="1:9">
      <c r="A82" s="7" t="s">
        <v>105</v>
      </c>
      <c r="B82" s="7" t="s">
        <v>144</v>
      </c>
      <c r="C82" s="16">
        <v>37.770701779540047</v>
      </c>
      <c r="D82" s="16">
        <v>36.858938340315525</v>
      </c>
      <c r="E82" s="16">
        <v>0.79217247307482941</v>
      </c>
    </row>
    <row r="83" spans="1:9">
      <c r="A83" s="6" t="s">
        <v>106</v>
      </c>
      <c r="B83" s="6" t="s">
        <v>144</v>
      </c>
      <c r="C83" s="6">
        <v>22.424317713564989</v>
      </c>
      <c r="D83" s="6">
        <v>21.889312750906356</v>
      </c>
      <c r="E83" s="6">
        <v>0.48284543166181559</v>
      </c>
    </row>
    <row r="84" spans="1:9">
      <c r="A84" s="6" t="s">
        <v>106</v>
      </c>
      <c r="B84" s="6" t="s">
        <v>144</v>
      </c>
      <c r="C84" s="6">
        <v>21.757703530355109</v>
      </c>
      <c r="D84" s="6">
        <v>21.889312750906356</v>
      </c>
      <c r="E84" s="6">
        <v>0.48284543166181559</v>
      </c>
    </row>
    <row r="85" spans="1:9">
      <c r="A85" s="6" t="s">
        <v>106</v>
      </c>
      <c r="B85" s="6" t="s">
        <v>144</v>
      </c>
      <c r="C85" s="6">
        <v>21.485917008798964</v>
      </c>
      <c r="D85" s="6">
        <v>21.889312750906356</v>
      </c>
      <c r="E85" s="6">
        <v>0.48284543166181559</v>
      </c>
    </row>
    <row r="86" spans="1:9">
      <c r="A86" s="6" t="s">
        <v>107</v>
      </c>
      <c r="B86" s="6" t="s">
        <v>144</v>
      </c>
      <c r="C86" s="6">
        <v>21.827307201370303</v>
      </c>
      <c r="D86" s="6">
        <v>21.437464678933441</v>
      </c>
      <c r="E86" s="6">
        <v>0.35502107090215107</v>
      </c>
    </row>
    <row r="87" spans="1:9">
      <c r="A87" s="6" t="s">
        <v>107</v>
      </c>
      <c r="B87" s="6" t="s">
        <v>144</v>
      </c>
      <c r="C87" s="6">
        <v>21.132738743136002</v>
      </c>
      <c r="D87" s="6">
        <v>21.437464678933441</v>
      </c>
      <c r="E87" s="6">
        <v>0.35502107090215107</v>
      </c>
    </row>
    <row r="88" spans="1:9">
      <c r="A88" s="6" t="s">
        <v>107</v>
      </c>
      <c r="B88" s="6" t="s">
        <v>144</v>
      </c>
      <c r="C88" s="6">
        <v>21.352348092294029</v>
      </c>
      <c r="D88" s="6">
        <v>21.437464678933441</v>
      </c>
      <c r="E88" s="6">
        <v>0.35502107090215107</v>
      </c>
    </row>
    <row r="89" spans="1:9">
      <c r="A89" s="6" t="s">
        <v>108</v>
      </c>
      <c r="B89" s="6" t="s">
        <v>144</v>
      </c>
      <c r="C89" s="6">
        <v>23.74453350158921</v>
      </c>
      <c r="D89" s="6">
        <v>23.579165920458504</v>
      </c>
      <c r="E89" s="6">
        <v>0.24654909329775698</v>
      </c>
    </row>
    <row r="90" spans="1:9">
      <c r="A90" s="6" t="s">
        <v>108</v>
      </c>
      <c r="B90" s="6" t="s">
        <v>144</v>
      </c>
      <c r="C90" s="6">
        <v>23.697172507687313</v>
      </c>
      <c r="D90" s="6">
        <v>23.579165920458504</v>
      </c>
      <c r="E90" s="6">
        <v>0.24654909329775698</v>
      </c>
    </row>
    <row r="91" spans="1:9">
      <c r="A91" s="6" t="s">
        <v>108</v>
      </c>
      <c r="B91" s="6" t="s">
        <v>144</v>
      </c>
      <c r="C91" s="6">
        <v>23.295791752098985</v>
      </c>
      <c r="D91" s="6">
        <v>23.579165920458504</v>
      </c>
      <c r="E91" s="6">
        <v>0.24654909329775698</v>
      </c>
    </row>
    <row r="92" spans="1:9">
      <c r="A92" s="6" t="s">
        <v>109</v>
      </c>
      <c r="B92" s="6" t="s">
        <v>144</v>
      </c>
      <c r="C92" s="6">
        <v>23.717802405630898</v>
      </c>
      <c r="D92" s="6">
        <v>23.423625231185778</v>
      </c>
      <c r="E92" s="6">
        <v>0.27002562311465533</v>
      </c>
    </row>
    <row r="93" spans="1:9">
      <c r="A93" s="6" t="s">
        <v>109</v>
      </c>
      <c r="B93" s="6" t="s">
        <v>144</v>
      </c>
      <c r="C93" s="6">
        <v>23.187045417213639</v>
      </c>
      <c r="D93" s="6">
        <v>23.423625231185778</v>
      </c>
      <c r="E93" s="6">
        <v>0.27002562311465533</v>
      </c>
    </row>
    <row r="94" spans="1:9">
      <c r="A94" s="6" t="s">
        <v>109</v>
      </c>
      <c r="B94" s="6" t="s">
        <v>144</v>
      </c>
      <c r="C94" s="6">
        <v>23.366027870712792</v>
      </c>
      <c r="D94" s="6">
        <v>23.423625231185778</v>
      </c>
      <c r="E94" s="6">
        <v>0.27002562311465533</v>
      </c>
    </row>
    <row r="95" spans="1:9">
      <c r="A95" s="22" t="s">
        <v>110</v>
      </c>
      <c r="B95" s="22" t="s">
        <v>144</v>
      </c>
      <c r="C95" s="22">
        <v>37.955283835065089</v>
      </c>
      <c r="D95" s="22">
        <v>37.245477985051856</v>
      </c>
      <c r="E95" s="22">
        <v>1.0038170597404079</v>
      </c>
    </row>
    <row r="96" spans="1:9">
      <c r="A96" s="22" t="s">
        <v>110</v>
      </c>
      <c r="B96" s="22" t="s">
        <v>144</v>
      </c>
      <c r="C96" s="22">
        <v>36.535672135038624</v>
      </c>
      <c r="D96" s="22">
        <v>37.245477985051856</v>
      </c>
      <c r="E96" s="22">
        <v>1.0038170597404079</v>
      </c>
    </row>
    <row r="97" spans="1:9">
      <c r="A97" s="22" t="s">
        <v>110</v>
      </c>
      <c r="B97" s="22" t="s">
        <v>144</v>
      </c>
      <c r="C97" s="22" t="s">
        <v>136</v>
      </c>
      <c r="D97" s="22" t="s">
        <v>139</v>
      </c>
      <c r="E97" s="22" t="s">
        <v>139</v>
      </c>
    </row>
    <row r="98" spans="1:9">
      <c r="A98" s="6" t="s">
        <v>111</v>
      </c>
      <c r="B98" s="6" t="s">
        <v>144</v>
      </c>
      <c r="C98" s="6">
        <v>23.587555462915489</v>
      </c>
      <c r="D98" s="6">
        <v>23.677465105721808</v>
      </c>
      <c r="E98" s="6">
        <v>7.7947407117595527E-2</v>
      </c>
    </row>
    <row r="99" spans="1:9">
      <c r="A99" s="6" t="s">
        <v>111</v>
      </c>
      <c r="B99" s="6" t="s">
        <v>144</v>
      </c>
      <c r="C99" s="6">
        <v>23.718815711006215</v>
      </c>
      <c r="D99" s="6">
        <v>23.677465105721808</v>
      </c>
      <c r="E99" s="6">
        <v>7.7947407117595527E-2</v>
      </c>
    </row>
    <row r="100" spans="1:9">
      <c r="A100" s="6" t="s">
        <v>111</v>
      </c>
      <c r="B100" s="6" t="s">
        <v>144</v>
      </c>
      <c r="C100" s="6">
        <v>23.726024143243727</v>
      </c>
      <c r="D100" s="6">
        <v>23.677465105721808</v>
      </c>
      <c r="E100" s="6">
        <v>7.7947407117595527E-2</v>
      </c>
    </row>
    <row r="101" spans="1:9">
      <c r="A101" s="6" t="s">
        <v>112</v>
      </c>
      <c r="B101" s="6" t="s">
        <v>144</v>
      </c>
      <c r="C101" s="6">
        <v>24.104680068655888</v>
      </c>
      <c r="D101" s="6">
        <v>24.069810405492603</v>
      </c>
      <c r="E101" s="6">
        <v>0.15276647509499239</v>
      </c>
    </row>
    <row r="102" spans="1:9">
      <c r="A102" s="6" t="s">
        <v>112</v>
      </c>
      <c r="B102" s="6" t="s">
        <v>144</v>
      </c>
      <c r="C102" s="6">
        <v>24.202127621831153</v>
      </c>
      <c r="D102" s="6">
        <v>24.069810405492603</v>
      </c>
      <c r="E102" s="6">
        <v>0.15276647509499239</v>
      </c>
    </row>
    <row r="103" spans="1:9">
      <c r="A103" s="6" t="s">
        <v>112</v>
      </c>
      <c r="B103" s="6" t="s">
        <v>144</v>
      </c>
      <c r="C103" s="6">
        <v>23.902623525990762</v>
      </c>
      <c r="D103" s="6">
        <v>24.069810405492603</v>
      </c>
      <c r="E103" s="6">
        <v>0.15276647509499239</v>
      </c>
    </row>
    <row r="104" spans="1:9">
      <c r="A104" s="22" t="s">
        <v>113</v>
      </c>
      <c r="B104" s="22" t="s">
        <v>144</v>
      </c>
      <c r="C104" s="22" t="s">
        <v>136</v>
      </c>
      <c r="D104" s="22" t="s">
        <v>139</v>
      </c>
      <c r="E104" s="22" t="s">
        <v>139</v>
      </c>
    </row>
    <row r="105" spans="1:9">
      <c r="A105" s="22" t="s">
        <v>113</v>
      </c>
      <c r="B105" s="22" t="s">
        <v>144</v>
      </c>
      <c r="C105" s="22">
        <v>36.442286206124237</v>
      </c>
      <c r="D105" s="22">
        <v>35.695171423681103</v>
      </c>
      <c r="E105" s="22">
        <v>1.056579857980475</v>
      </c>
    </row>
    <row r="106" spans="1:9">
      <c r="A106" s="22" t="s">
        <v>113</v>
      </c>
      <c r="B106" s="22" t="s">
        <v>144</v>
      </c>
      <c r="C106" s="22">
        <v>34.948056641237969</v>
      </c>
      <c r="D106" s="22">
        <v>35.695171423681103</v>
      </c>
      <c r="E106" s="22">
        <v>1.056579857980475</v>
      </c>
    </row>
    <row r="107" spans="1:9">
      <c r="A107" s="7" t="s">
        <v>114</v>
      </c>
      <c r="B107" s="7" t="s">
        <v>144</v>
      </c>
      <c r="C107" s="16">
        <v>35.408987774397445</v>
      </c>
      <c r="D107" s="16">
        <v>34.374635683466693</v>
      </c>
      <c r="E107" s="16">
        <v>0.96379495255445846</v>
      </c>
    </row>
    <row r="108" spans="1:9">
      <c r="A108" s="7" t="s">
        <v>114</v>
      </c>
      <c r="B108" s="7" t="s">
        <v>144</v>
      </c>
      <c r="C108" s="7">
        <v>34.213110484422543</v>
      </c>
      <c r="D108" s="7">
        <v>34.374635683466693</v>
      </c>
      <c r="E108" s="7">
        <v>0.96379495255445846</v>
      </c>
      <c r="F108">
        <f>(C108+C109)/2</f>
        <v>33.857459638001316</v>
      </c>
      <c r="G108">
        <f>STDEVA(C108,C109)</f>
        <v>0.50296625047837018</v>
      </c>
      <c r="H108" s="12">
        <v>33.857459599999999</v>
      </c>
      <c r="I108" s="12">
        <v>0.50296624999999995</v>
      </c>
    </row>
    <row r="109" spans="1:9">
      <c r="A109" s="7" t="s">
        <v>114</v>
      </c>
      <c r="B109" s="7" t="s">
        <v>144</v>
      </c>
      <c r="C109" s="7">
        <v>33.501808791580089</v>
      </c>
      <c r="D109" s="7">
        <v>34.374635683466693</v>
      </c>
      <c r="E109" s="7">
        <v>0.96379495255445846</v>
      </c>
    </row>
    <row r="110" spans="1:9">
      <c r="A110" s="6" t="s">
        <v>115</v>
      </c>
      <c r="B110" s="6" t="s">
        <v>144</v>
      </c>
      <c r="C110" s="6">
        <v>37.611308942867325</v>
      </c>
      <c r="D110" s="6">
        <v>37.605644807065609</v>
      </c>
      <c r="E110" s="6">
        <v>8.0102976814364884E-3</v>
      </c>
    </row>
    <row r="111" spans="1:9">
      <c r="A111" s="6" t="s">
        <v>115</v>
      </c>
      <c r="B111" s="6" t="s">
        <v>144</v>
      </c>
      <c r="C111" s="6">
        <v>37.599980671263893</v>
      </c>
      <c r="D111" s="6">
        <v>37.605644807065609</v>
      </c>
      <c r="E111" s="6">
        <v>8.0102976814364884E-3</v>
      </c>
    </row>
    <row r="112" spans="1:9">
      <c r="A112" s="6" t="s">
        <v>115</v>
      </c>
      <c r="B112" s="6" t="s">
        <v>144</v>
      </c>
      <c r="C112" s="6" t="s">
        <v>136</v>
      </c>
      <c r="D112" s="6" t="s">
        <v>139</v>
      </c>
      <c r="E112" s="6" t="s">
        <v>139</v>
      </c>
    </row>
    <row r="113" spans="1:9">
      <c r="A113" s="7" t="s">
        <v>116</v>
      </c>
      <c r="B113" s="7" t="s">
        <v>144</v>
      </c>
      <c r="C113" s="16">
        <v>33.635013580693709</v>
      </c>
      <c r="D113" s="16">
        <v>36.363657570691785</v>
      </c>
      <c r="E113" s="16">
        <v>2.4117483855562938</v>
      </c>
    </row>
    <row r="114" spans="1:9">
      <c r="A114" s="7" t="s">
        <v>116</v>
      </c>
      <c r="B114" s="7" t="s">
        <v>144</v>
      </c>
      <c r="C114" s="7">
        <v>38.210065405680751</v>
      </c>
      <c r="D114" s="7">
        <v>36.363657570691785</v>
      </c>
      <c r="E114" s="7">
        <v>2.4117483855562938</v>
      </c>
      <c r="F114">
        <f>(C114+C115)/2</f>
        <v>37.727979565690823</v>
      </c>
      <c r="G114">
        <f>STDEVA(C114,C115)</f>
        <v>0.68177233314178187</v>
      </c>
      <c r="H114" s="12">
        <v>37.727979599999998</v>
      </c>
      <c r="I114" s="12">
        <v>0.68177233000000004</v>
      </c>
    </row>
    <row r="115" spans="1:9">
      <c r="A115" s="7" t="s">
        <v>116</v>
      </c>
      <c r="B115" s="7" t="s">
        <v>144</v>
      </c>
      <c r="C115" s="7">
        <v>37.245893725700896</v>
      </c>
      <c r="D115" s="7">
        <v>36.363657570691785</v>
      </c>
      <c r="E115" s="7">
        <v>2.4117483855562938</v>
      </c>
    </row>
    <row r="116" spans="1:9">
      <c r="A116" s="6" t="s">
        <v>117</v>
      </c>
      <c r="B116" s="6" t="s">
        <v>144</v>
      </c>
      <c r="C116" s="6">
        <v>24.782935167061801</v>
      </c>
      <c r="D116" s="6">
        <v>25.140920505514078</v>
      </c>
      <c r="E116" s="6">
        <v>0.33103330803330183</v>
      </c>
    </row>
    <row r="117" spans="1:9">
      <c r="A117" s="6" t="s">
        <v>117</v>
      </c>
      <c r="B117" s="6" t="s">
        <v>144</v>
      </c>
      <c r="C117" s="6">
        <v>25.435964560416068</v>
      </c>
      <c r="D117" s="6">
        <v>25.140920505514078</v>
      </c>
      <c r="E117" s="6">
        <v>0.33103330803330183</v>
      </c>
    </row>
    <row r="118" spans="1:9">
      <c r="A118" s="6" t="s">
        <v>117</v>
      </c>
      <c r="B118" s="6" t="s">
        <v>144</v>
      </c>
      <c r="C118" s="6">
        <v>25.203861789064369</v>
      </c>
      <c r="D118" s="6">
        <v>25.140920505514078</v>
      </c>
      <c r="E118" s="6">
        <v>0.33103330803330183</v>
      </c>
    </row>
    <row r="119" spans="1:9">
      <c r="A119" s="6" t="s">
        <v>118</v>
      </c>
      <c r="B119" s="6" t="s">
        <v>144</v>
      </c>
      <c r="C119" s="6">
        <v>25.157178466678623</v>
      </c>
      <c r="D119" s="6">
        <v>24.823043292180696</v>
      </c>
      <c r="E119" s="6">
        <v>0.38425282574456099</v>
      </c>
    </row>
    <row r="120" spans="1:9">
      <c r="A120" s="6" t="s">
        <v>118</v>
      </c>
      <c r="B120" s="6" t="s">
        <v>144</v>
      </c>
      <c r="C120" s="6">
        <v>24.40316055909377</v>
      </c>
      <c r="D120" s="6">
        <v>24.823043292180696</v>
      </c>
      <c r="E120" s="6">
        <v>0.38425282574456099</v>
      </c>
    </row>
    <row r="121" spans="1:9">
      <c r="A121" s="6" t="s">
        <v>118</v>
      </c>
      <c r="B121" s="6" t="s">
        <v>144</v>
      </c>
      <c r="C121" s="6">
        <v>24.908790850769691</v>
      </c>
      <c r="D121" s="6">
        <v>24.823043292180696</v>
      </c>
      <c r="E121" s="6">
        <v>0.38425282574456099</v>
      </c>
    </row>
    <row r="122" spans="1:9">
      <c r="A122" s="6" t="s">
        <v>119</v>
      </c>
      <c r="B122" s="6" t="s">
        <v>144</v>
      </c>
      <c r="C122" s="6">
        <v>24.368908206548682</v>
      </c>
      <c r="D122" s="6">
        <v>24.181151631240635</v>
      </c>
      <c r="E122" s="6">
        <v>0.18667718613771744</v>
      </c>
    </row>
    <row r="123" spans="1:9">
      <c r="A123" s="6" t="s">
        <v>119</v>
      </c>
      <c r="B123" s="6" t="s">
        <v>144</v>
      </c>
      <c r="C123" s="6">
        <v>23.995572890230925</v>
      </c>
      <c r="D123" s="6">
        <v>24.181151631240635</v>
      </c>
      <c r="E123" s="6">
        <v>0.18667718613771744</v>
      </c>
    </row>
    <row r="124" spans="1:9">
      <c r="A124" s="6" t="s">
        <v>119</v>
      </c>
      <c r="B124" s="6" t="s">
        <v>144</v>
      </c>
      <c r="C124" s="6">
        <v>24.178973796942302</v>
      </c>
      <c r="D124" s="6">
        <v>24.181151631240635</v>
      </c>
      <c r="E124" s="6">
        <v>0.18667718613771744</v>
      </c>
    </row>
    <row r="125" spans="1:9">
      <c r="A125" s="6" t="s">
        <v>120</v>
      </c>
      <c r="B125" s="6" t="s">
        <v>144</v>
      </c>
      <c r="C125" s="6">
        <v>22.016058685637546</v>
      </c>
      <c r="D125" s="6">
        <v>21.693223673891612</v>
      </c>
      <c r="E125" s="6">
        <v>0.34628143147212515</v>
      </c>
    </row>
    <row r="126" spans="1:9">
      <c r="A126" s="6" t="s">
        <v>120</v>
      </c>
      <c r="B126" s="6" t="s">
        <v>144</v>
      </c>
      <c r="C126" s="6">
        <v>21.736119643285996</v>
      </c>
      <c r="D126" s="6">
        <v>21.693223673891612</v>
      </c>
      <c r="E126" s="6">
        <v>0.34628143147212515</v>
      </c>
    </row>
    <row r="127" spans="1:9">
      <c r="A127" s="6" t="s">
        <v>120</v>
      </c>
      <c r="B127" s="6" t="s">
        <v>144</v>
      </c>
      <c r="C127" s="6">
        <v>21.327492692751292</v>
      </c>
      <c r="D127" s="6">
        <v>21.693223673891612</v>
      </c>
      <c r="E127" s="6">
        <v>0.34628143147212515</v>
      </c>
    </row>
    <row r="128" spans="1:9">
      <c r="A128" s="6" t="s">
        <v>121</v>
      </c>
      <c r="B128" s="6" t="s">
        <v>144</v>
      </c>
      <c r="C128" s="6">
        <v>25.228108700267249</v>
      </c>
      <c r="D128" s="6">
        <v>24.781425704734602</v>
      </c>
      <c r="E128" s="6">
        <v>0.39117842606618308</v>
      </c>
    </row>
    <row r="129" spans="1:5">
      <c r="A129" s="6" t="s">
        <v>121</v>
      </c>
      <c r="B129" s="6" t="s">
        <v>144</v>
      </c>
      <c r="C129" s="6">
        <v>24.616190034096022</v>
      </c>
      <c r="D129" s="6">
        <v>24.781425704734602</v>
      </c>
      <c r="E129" s="6">
        <v>0.39117842606618308</v>
      </c>
    </row>
    <row r="130" spans="1:5">
      <c r="A130" s="6" t="s">
        <v>121</v>
      </c>
      <c r="B130" s="6" t="s">
        <v>144</v>
      </c>
      <c r="C130" s="6">
        <v>24.499978379840535</v>
      </c>
      <c r="D130" s="6">
        <v>24.781425704734602</v>
      </c>
      <c r="E130" s="6">
        <v>0.39117842606618308</v>
      </c>
    </row>
    <row r="131" spans="1:5">
      <c r="A131" s="6" t="s">
        <v>122</v>
      </c>
      <c r="B131" s="6" t="s">
        <v>144</v>
      </c>
      <c r="C131" s="6">
        <v>22.57148785133537</v>
      </c>
      <c r="D131" s="6">
        <v>22.263053486423747</v>
      </c>
      <c r="E131" s="6">
        <v>0.26711281408958049</v>
      </c>
    </row>
    <row r="132" spans="1:5">
      <c r="A132" s="6" t="s">
        <v>122</v>
      </c>
      <c r="B132" s="6" t="s">
        <v>144</v>
      </c>
      <c r="C132" s="6">
        <v>22.109497633752099</v>
      </c>
      <c r="D132" s="6">
        <v>22.263053486423747</v>
      </c>
      <c r="E132" s="6">
        <v>0.26711281408958049</v>
      </c>
    </row>
    <row r="133" spans="1:5">
      <c r="A133" s="6" t="s">
        <v>122</v>
      </c>
      <c r="B133" s="6" t="s">
        <v>144</v>
      </c>
      <c r="C133" s="6">
        <v>22.108174974183775</v>
      </c>
      <c r="D133" s="6">
        <v>22.263053486423747</v>
      </c>
      <c r="E133" s="6">
        <v>0.26711281408958049</v>
      </c>
    </row>
    <row r="134" spans="1:5">
      <c r="A134" s="6" t="s">
        <v>123</v>
      </c>
      <c r="B134" s="6" t="s">
        <v>144</v>
      </c>
      <c r="C134" s="6">
        <v>23.155576162241957</v>
      </c>
      <c r="D134" s="6">
        <v>22.749940952904907</v>
      </c>
      <c r="E134" s="6">
        <v>0.41247734579756784</v>
      </c>
    </row>
    <row r="135" spans="1:5">
      <c r="A135" s="6" t="s">
        <v>123</v>
      </c>
      <c r="B135" s="6" t="s">
        <v>144</v>
      </c>
      <c r="C135" s="6">
        <v>22.330946063338608</v>
      </c>
      <c r="D135" s="6">
        <v>22.749940952904907</v>
      </c>
      <c r="E135" s="6">
        <v>0.41247734579756784</v>
      </c>
    </row>
    <row r="136" spans="1:5">
      <c r="A136" s="6" t="s">
        <v>123</v>
      </c>
      <c r="B136" s="6" t="s">
        <v>144</v>
      </c>
      <c r="C136" s="6">
        <v>22.763300633134158</v>
      </c>
      <c r="D136" s="6">
        <v>22.749940952904907</v>
      </c>
      <c r="E136" s="6">
        <v>0.41247734579756784</v>
      </c>
    </row>
    <row r="137" spans="1:5">
      <c r="A137" s="22" t="s">
        <v>124</v>
      </c>
      <c r="B137" s="22" t="s">
        <v>144</v>
      </c>
      <c r="C137" s="22">
        <v>33.775596758079757</v>
      </c>
      <c r="D137" s="22">
        <v>35.578199048209171</v>
      </c>
      <c r="E137" s="22">
        <v>2.549264606265754</v>
      </c>
    </row>
    <row r="138" spans="1:5">
      <c r="A138" s="22" t="s">
        <v>124</v>
      </c>
      <c r="B138" s="22" t="s">
        <v>144</v>
      </c>
      <c r="C138" s="22">
        <v>37.380801338338586</v>
      </c>
      <c r="D138" s="22">
        <v>35.578199048209171</v>
      </c>
      <c r="E138" s="22">
        <v>2.549264606265754</v>
      </c>
    </row>
    <row r="139" spans="1:5">
      <c r="A139" s="22" t="s">
        <v>124</v>
      </c>
      <c r="B139" s="22" t="s">
        <v>144</v>
      </c>
      <c r="C139" s="22" t="s">
        <v>136</v>
      </c>
      <c r="D139" s="22" t="s">
        <v>139</v>
      </c>
      <c r="E139" s="22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2E5B-9647-4594-89D5-9551D2824B4A}">
  <dimension ref="A1:E181"/>
  <sheetViews>
    <sheetView workbookViewId="0">
      <selection activeCell="K9" sqref="K9"/>
    </sheetView>
  </sheetViews>
  <sheetFormatPr baseColWidth="10" defaultRowHeight="14.4"/>
  <sheetData>
    <row r="1" spans="1:5">
      <c r="A1" t="s">
        <v>188</v>
      </c>
      <c r="B1" t="s">
        <v>187</v>
      </c>
      <c r="C1" t="s">
        <v>189</v>
      </c>
      <c r="D1" t="s">
        <v>185</v>
      </c>
      <c r="E1" t="s">
        <v>186</v>
      </c>
    </row>
    <row r="2" spans="1:5">
      <c r="A2">
        <v>1</v>
      </c>
      <c r="B2" t="s">
        <v>79</v>
      </c>
      <c r="D2" t="s">
        <v>181</v>
      </c>
      <c r="E2">
        <v>0.32166434400092303</v>
      </c>
    </row>
    <row r="3" spans="1:5">
      <c r="A3">
        <v>2</v>
      </c>
      <c r="B3" t="s">
        <v>80</v>
      </c>
      <c r="D3" t="s">
        <v>181</v>
      </c>
      <c r="E3">
        <v>0.26853919993420694</v>
      </c>
    </row>
    <row r="4" spans="1:5">
      <c r="A4">
        <v>3</v>
      </c>
      <c r="B4" t="s">
        <v>81</v>
      </c>
      <c r="D4" t="s">
        <v>181</v>
      </c>
      <c r="E4">
        <v>0.26862008689262123</v>
      </c>
    </row>
    <row r="5" spans="1:5">
      <c r="A5">
        <v>4</v>
      </c>
      <c r="B5" t="s">
        <v>82</v>
      </c>
      <c r="D5" t="s">
        <v>181</v>
      </c>
      <c r="E5">
        <v>0.25174106502144583</v>
      </c>
    </row>
    <row r="6" spans="1:5">
      <c r="A6">
        <v>5</v>
      </c>
      <c r="B6" t="s">
        <v>83</v>
      </c>
      <c r="D6" t="s">
        <v>181</v>
      </c>
      <c r="E6">
        <v>0.43711944853160056</v>
      </c>
    </row>
    <row r="7" spans="1:5">
      <c r="A7">
        <v>6</v>
      </c>
      <c r="B7" t="s">
        <v>154</v>
      </c>
      <c r="D7" t="s">
        <v>181</v>
      </c>
      <c r="E7">
        <v>1507365223001.0559</v>
      </c>
    </row>
    <row r="8" spans="1:5">
      <c r="A8">
        <v>7</v>
      </c>
      <c r="B8" t="s">
        <v>86</v>
      </c>
      <c r="C8" s="4" t="s">
        <v>47</v>
      </c>
      <c r="D8" t="s">
        <v>181</v>
      </c>
      <c r="E8">
        <v>494530941.80331409</v>
      </c>
    </row>
    <row r="9" spans="1:5">
      <c r="A9">
        <v>8</v>
      </c>
      <c r="B9" t="s">
        <v>87</v>
      </c>
      <c r="C9" s="4" t="s">
        <v>48</v>
      </c>
      <c r="D9" t="s">
        <v>181</v>
      </c>
      <c r="E9">
        <v>2.7050717967681695E-3</v>
      </c>
    </row>
    <row r="10" spans="1:5">
      <c r="A10">
        <v>9</v>
      </c>
      <c r="B10" t="s">
        <v>88</v>
      </c>
      <c r="C10" s="4" t="s">
        <v>48</v>
      </c>
      <c r="D10" t="s">
        <v>181</v>
      </c>
      <c r="E10">
        <v>82.973957651338608</v>
      </c>
    </row>
    <row r="11" spans="1:5">
      <c r="A11">
        <v>10</v>
      </c>
      <c r="B11" t="s">
        <v>89</v>
      </c>
      <c r="C11" s="4" t="s">
        <v>48</v>
      </c>
      <c r="D11" t="s">
        <v>181</v>
      </c>
      <c r="E11">
        <v>1.2784657996722554E-3</v>
      </c>
    </row>
    <row r="12" spans="1:5">
      <c r="A12">
        <v>11</v>
      </c>
      <c r="B12" t="s">
        <v>90</v>
      </c>
      <c r="C12" s="4" t="s">
        <v>47</v>
      </c>
      <c r="D12" t="s">
        <v>181</v>
      </c>
      <c r="E12">
        <v>0.27723374395349931</v>
      </c>
    </row>
    <row r="13" spans="1:5">
      <c r="A13">
        <v>12</v>
      </c>
      <c r="B13" t="s">
        <v>91</v>
      </c>
      <c r="C13" s="4" t="s">
        <v>47</v>
      </c>
      <c r="D13" t="s">
        <v>181</v>
      </c>
      <c r="E13">
        <v>7.906165436945152E-2</v>
      </c>
    </row>
    <row r="14" spans="1:5">
      <c r="A14">
        <v>13</v>
      </c>
      <c r="B14" t="s">
        <v>92</v>
      </c>
      <c r="C14" s="4" t="s">
        <v>49</v>
      </c>
      <c r="D14" t="s">
        <v>181</v>
      </c>
      <c r="E14">
        <v>10.080997901010081</v>
      </c>
    </row>
    <row r="15" spans="1:5">
      <c r="A15">
        <v>14</v>
      </c>
      <c r="B15" t="s">
        <v>93</v>
      </c>
      <c r="C15" s="4" t="s">
        <v>47</v>
      </c>
      <c r="D15" t="s">
        <v>181</v>
      </c>
      <c r="E15">
        <v>4.1674130725630138E-3</v>
      </c>
    </row>
    <row r="16" spans="1:5">
      <c r="A16">
        <v>15</v>
      </c>
      <c r="B16" t="s">
        <v>94</v>
      </c>
      <c r="C16" s="4" t="s">
        <v>48</v>
      </c>
      <c r="D16" t="s">
        <v>181</v>
      </c>
      <c r="E16">
        <v>9.083847170911441E-2</v>
      </c>
    </row>
    <row r="17" spans="1:5">
      <c r="A17">
        <v>16</v>
      </c>
      <c r="B17" t="s">
        <v>95</v>
      </c>
      <c r="C17" s="4" t="s">
        <v>49</v>
      </c>
      <c r="D17" t="s">
        <v>181</v>
      </c>
      <c r="E17">
        <v>4.4071143466604609E-2</v>
      </c>
    </row>
    <row r="18" spans="1:5">
      <c r="A18">
        <v>17</v>
      </c>
      <c r="B18" t="s">
        <v>96</v>
      </c>
      <c r="C18" s="4" t="s">
        <v>49</v>
      </c>
      <c r="D18" t="s">
        <v>181</v>
      </c>
      <c r="E18">
        <v>7.2223138853545976E-2</v>
      </c>
    </row>
    <row r="19" spans="1:5">
      <c r="A19">
        <v>18</v>
      </c>
      <c r="B19" t="s">
        <v>97</v>
      </c>
      <c r="C19" s="4" t="s">
        <v>49</v>
      </c>
      <c r="D19" t="s">
        <v>181</v>
      </c>
      <c r="E19">
        <v>3055.8251114324735</v>
      </c>
    </row>
    <row r="20" spans="1:5">
      <c r="A20">
        <v>19</v>
      </c>
      <c r="B20" t="s">
        <v>98</v>
      </c>
      <c r="C20" s="4" t="s">
        <v>47</v>
      </c>
      <c r="D20" t="s">
        <v>181</v>
      </c>
      <c r="E20">
        <v>1.8849290174726631E-4</v>
      </c>
    </row>
    <row r="21" spans="1:5">
      <c r="A21">
        <v>20</v>
      </c>
      <c r="B21" t="s">
        <v>99</v>
      </c>
      <c r="C21" s="4" t="s">
        <v>48</v>
      </c>
      <c r="D21" t="s">
        <v>181</v>
      </c>
      <c r="E21">
        <v>16149.825722542613</v>
      </c>
    </row>
    <row r="22" spans="1:5">
      <c r="A22" s="29">
        <v>21</v>
      </c>
      <c r="B22" s="29" t="s">
        <v>100</v>
      </c>
      <c r="C22" s="4" t="s">
        <v>48</v>
      </c>
      <c r="D22" s="29" t="s">
        <v>181</v>
      </c>
      <c r="E22" s="29">
        <v>6010372800.3512897</v>
      </c>
    </row>
    <row r="23" spans="1:5">
      <c r="A23">
        <v>22</v>
      </c>
      <c r="B23" t="s">
        <v>101</v>
      </c>
      <c r="C23" s="4" t="s">
        <v>49</v>
      </c>
      <c r="D23" t="s">
        <v>181</v>
      </c>
      <c r="E23">
        <v>1.46592957892556E-3</v>
      </c>
    </row>
    <row r="24" spans="1:5">
      <c r="A24">
        <v>23</v>
      </c>
      <c r="B24" t="s">
        <v>102</v>
      </c>
      <c r="C24" s="4" t="s">
        <v>47</v>
      </c>
      <c r="D24" t="s">
        <v>181</v>
      </c>
      <c r="E24">
        <v>0.20304362568217679</v>
      </c>
    </row>
    <row r="25" spans="1:5">
      <c r="A25">
        <v>24</v>
      </c>
      <c r="B25" t="s">
        <v>103</v>
      </c>
      <c r="C25" s="4" t="s">
        <v>48</v>
      </c>
      <c r="D25" t="s">
        <v>181</v>
      </c>
      <c r="E25">
        <v>9.7704926566781911E-2</v>
      </c>
    </row>
    <row r="26" spans="1:5">
      <c r="A26">
        <v>25</v>
      </c>
      <c r="B26" t="s">
        <v>104</v>
      </c>
      <c r="C26" s="4" t="s">
        <v>49</v>
      </c>
      <c r="D26" t="s">
        <v>181</v>
      </c>
      <c r="E26">
        <v>6.9496637627225102</v>
      </c>
    </row>
    <row r="27" spans="1:5">
      <c r="A27">
        <v>26</v>
      </c>
      <c r="B27" t="s">
        <v>105</v>
      </c>
      <c r="C27" s="4" t="s">
        <v>47</v>
      </c>
      <c r="D27" t="s">
        <v>181</v>
      </c>
      <c r="E27">
        <v>67.236459040691813</v>
      </c>
    </row>
    <row r="28" spans="1:5">
      <c r="A28" s="29">
        <v>27</v>
      </c>
      <c r="B28" s="29" t="s">
        <v>106</v>
      </c>
      <c r="C28" s="4" t="s">
        <v>47</v>
      </c>
      <c r="D28" s="29" t="s">
        <v>181</v>
      </c>
      <c r="E28" s="29">
        <v>4357526.8491467703</v>
      </c>
    </row>
    <row r="29" spans="1:5">
      <c r="A29">
        <v>28</v>
      </c>
      <c r="B29" t="s">
        <v>107</v>
      </c>
      <c r="C29" s="4" t="s">
        <v>48</v>
      </c>
      <c r="D29" t="s">
        <v>181</v>
      </c>
      <c r="E29">
        <v>8.5516490802529335E-2</v>
      </c>
    </row>
    <row r="30" spans="1:5">
      <c r="A30" s="29">
        <v>29</v>
      </c>
      <c r="B30" s="29" t="s">
        <v>108</v>
      </c>
      <c r="C30" s="4" t="s">
        <v>48</v>
      </c>
      <c r="D30" s="29" t="s">
        <v>181</v>
      </c>
      <c r="E30" s="29">
        <v>12910242.152759809</v>
      </c>
    </row>
    <row r="31" spans="1:5">
      <c r="A31">
        <v>30</v>
      </c>
      <c r="B31" t="s">
        <v>109</v>
      </c>
      <c r="C31" s="4" t="s">
        <v>49</v>
      </c>
      <c r="D31" t="s">
        <v>181</v>
      </c>
      <c r="E31">
        <v>8.2610911183494895E-2</v>
      </c>
    </row>
    <row r="32" spans="1:5">
      <c r="A32">
        <v>31</v>
      </c>
      <c r="B32" t="s">
        <v>110</v>
      </c>
      <c r="C32" s="4" t="s">
        <v>48</v>
      </c>
      <c r="D32" t="s">
        <v>181</v>
      </c>
      <c r="E32">
        <v>26.755252324629655</v>
      </c>
    </row>
    <row r="33" spans="1:5">
      <c r="A33">
        <v>33</v>
      </c>
      <c r="B33" t="s">
        <v>111</v>
      </c>
      <c r="C33" s="4" t="s">
        <v>47</v>
      </c>
      <c r="D33" t="s">
        <v>181</v>
      </c>
      <c r="E33">
        <v>3.9753660573510624E-3</v>
      </c>
    </row>
    <row r="34" spans="1:5">
      <c r="A34">
        <v>34</v>
      </c>
      <c r="B34" t="s">
        <v>112</v>
      </c>
      <c r="C34" s="4" t="s">
        <v>48</v>
      </c>
      <c r="D34" t="s">
        <v>181</v>
      </c>
      <c r="E34">
        <v>0.16201992677145682</v>
      </c>
    </row>
    <row r="35" spans="1:5">
      <c r="A35">
        <v>35</v>
      </c>
      <c r="B35" t="s">
        <v>113</v>
      </c>
      <c r="C35" s="4" t="s">
        <v>48</v>
      </c>
      <c r="D35" t="s">
        <v>181</v>
      </c>
      <c r="E35">
        <v>879.30720953242735</v>
      </c>
    </row>
    <row r="36" spans="1:5">
      <c r="A36" s="29">
        <v>36</v>
      </c>
      <c r="B36" s="29" t="s">
        <v>114</v>
      </c>
      <c r="C36" s="4" t="s">
        <v>48</v>
      </c>
      <c r="D36" s="29" t="s">
        <v>181</v>
      </c>
      <c r="E36" s="29">
        <v>203099523.24633548</v>
      </c>
    </row>
    <row r="37" spans="1:5">
      <c r="A37">
        <v>37</v>
      </c>
      <c r="B37" t="s">
        <v>115</v>
      </c>
      <c r="C37" s="4" t="s">
        <v>47</v>
      </c>
      <c r="D37" t="s">
        <v>181</v>
      </c>
      <c r="E37">
        <v>19632.819715672431</v>
      </c>
    </row>
    <row r="38" spans="1:5">
      <c r="A38">
        <v>38</v>
      </c>
      <c r="B38" t="s">
        <v>116</v>
      </c>
      <c r="C38" s="4" t="s">
        <v>48</v>
      </c>
      <c r="D38" t="s">
        <v>181</v>
      </c>
      <c r="E38">
        <v>57.544102328160683</v>
      </c>
    </row>
    <row r="39" spans="1:5">
      <c r="A39" s="29">
        <v>39</v>
      </c>
      <c r="B39" s="29" t="s">
        <v>117</v>
      </c>
      <c r="C39" s="4" t="s">
        <v>47</v>
      </c>
      <c r="D39" s="29" t="s">
        <v>181</v>
      </c>
      <c r="E39" s="29">
        <v>10914871.051885324</v>
      </c>
    </row>
    <row r="40" spans="1:5">
      <c r="A40">
        <v>40</v>
      </c>
      <c r="B40" t="s">
        <v>118</v>
      </c>
      <c r="C40" s="4" t="s">
        <v>48</v>
      </c>
      <c r="D40" t="s">
        <v>181</v>
      </c>
      <c r="E40">
        <v>8.987812205736409E-2</v>
      </c>
    </row>
    <row r="41" spans="1:5">
      <c r="A41">
        <v>41</v>
      </c>
      <c r="B41" t="s">
        <v>119</v>
      </c>
      <c r="C41" s="4" t="s">
        <v>48</v>
      </c>
      <c r="D41" t="s">
        <v>181</v>
      </c>
      <c r="E41">
        <v>6.1330563691383205E-2</v>
      </c>
    </row>
    <row r="42" spans="1:5">
      <c r="A42">
        <v>42</v>
      </c>
      <c r="B42" t="s">
        <v>120</v>
      </c>
      <c r="C42" s="4" t="s">
        <v>48</v>
      </c>
      <c r="D42" t="s">
        <v>181</v>
      </c>
      <c r="E42">
        <v>4.2487243625837473E-2</v>
      </c>
    </row>
    <row r="43" spans="1:5">
      <c r="A43">
        <v>43</v>
      </c>
      <c r="B43" t="s">
        <v>121</v>
      </c>
      <c r="C43" s="4" t="s">
        <v>47</v>
      </c>
      <c r="D43" t="s">
        <v>181</v>
      </c>
      <c r="E43">
        <v>0.48458564604094317</v>
      </c>
    </row>
    <row r="44" spans="1:5">
      <c r="A44">
        <v>44</v>
      </c>
      <c r="B44" t="s">
        <v>122</v>
      </c>
      <c r="C44" s="4" t="s">
        <v>47</v>
      </c>
      <c r="D44" t="s">
        <v>181</v>
      </c>
      <c r="E44">
        <v>3.4182965552575585E-2</v>
      </c>
    </row>
    <row r="45" spans="1:5">
      <c r="A45">
        <v>45</v>
      </c>
      <c r="B45" t="s">
        <v>123</v>
      </c>
      <c r="C45" s="4" t="s">
        <v>47</v>
      </c>
      <c r="D45" t="s">
        <v>181</v>
      </c>
      <c r="E45">
        <v>0.17581414346822163</v>
      </c>
    </row>
    <row r="46" spans="1:5">
      <c r="A46">
        <v>46</v>
      </c>
      <c r="B46" t="s">
        <v>124</v>
      </c>
      <c r="C46" s="4" t="s">
        <v>48</v>
      </c>
      <c r="D46" t="s">
        <v>181</v>
      </c>
      <c r="E46">
        <v>1538.2736803583148</v>
      </c>
    </row>
    <row r="47" spans="1:5">
      <c r="A47">
        <v>47</v>
      </c>
      <c r="B47" t="s">
        <v>79</v>
      </c>
      <c r="D47" t="s">
        <v>182</v>
      </c>
      <c r="E47">
        <v>0.55623985177284485</v>
      </c>
    </row>
    <row r="48" spans="1:5">
      <c r="A48">
        <v>48</v>
      </c>
      <c r="B48" t="s">
        <v>80</v>
      </c>
      <c r="D48" t="s">
        <v>182</v>
      </c>
      <c r="E48">
        <v>0.82407544068438277</v>
      </c>
    </row>
    <row r="49" spans="1:5">
      <c r="A49">
        <v>49</v>
      </c>
      <c r="B49" t="s">
        <v>81</v>
      </c>
      <c r="D49" t="s">
        <v>182</v>
      </c>
      <c r="E49">
        <v>1.1492062831925891</v>
      </c>
    </row>
    <row r="50" spans="1:5">
      <c r="A50">
        <v>50</v>
      </c>
      <c r="B50" t="s">
        <v>82</v>
      </c>
      <c r="D50" t="s">
        <v>182</v>
      </c>
      <c r="E50">
        <v>1.0486619663070242</v>
      </c>
    </row>
    <row r="51" spans="1:5">
      <c r="A51">
        <v>51</v>
      </c>
      <c r="B51" t="s">
        <v>83</v>
      </c>
      <c r="D51" t="s">
        <v>182</v>
      </c>
      <c r="E51">
        <v>0.44220623865902486</v>
      </c>
    </row>
    <row r="52" spans="1:5">
      <c r="A52" s="29">
        <v>52</v>
      </c>
      <c r="B52" s="29" t="s">
        <v>154</v>
      </c>
      <c r="D52" s="29" t="s">
        <v>182</v>
      </c>
      <c r="E52" s="29">
        <v>830829216770.20203</v>
      </c>
    </row>
    <row r="53" spans="1:5">
      <c r="A53">
        <v>53</v>
      </c>
      <c r="B53" t="s">
        <v>86</v>
      </c>
      <c r="C53" s="4" t="s">
        <v>47</v>
      </c>
      <c r="D53" t="s">
        <v>182</v>
      </c>
      <c r="E53">
        <v>272575450.71198046</v>
      </c>
    </row>
    <row r="54" spans="1:5">
      <c r="A54">
        <v>54</v>
      </c>
      <c r="B54" t="s">
        <v>87</v>
      </c>
      <c r="C54" s="4" t="s">
        <v>48</v>
      </c>
      <c r="D54" t="s">
        <v>182</v>
      </c>
      <c r="E54">
        <v>3.6802848739165479E-3</v>
      </c>
    </row>
    <row r="55" spans="1:5">
      <c r="A55">
        <v>55</v>
      </c>
      <c r="B55" t="s">
        <v>88</v>
      </c>
      <c r="C55" s="4" t="s">
        <v>48</v>
      </c>
      <c r="D55" t="s">
        <v>182</v>
      </c>
      <c r="E55">
        <v>239.1213659048818</v>
      </c>
    </row>
    <row r="56" spans="1:5">
      <c r="A56">
        <v>56</v>
      </c>
      <c r="B56" t="s">
        <v>89</v>
      </c>
      <c r="C56" s="4" t="s">
        <v>48</v>
      </c>
      <c r="D56" t="s">
        <v>182</v>
      </c>
      <c r="E56">
        <v>3.34370362014985E-4</v>
      </c>
    </row>
    <row r="57" spans="1:5">
      <c r="A57">
        <v>57</v>
      </c>
      <c r="B57" t="s">
        <v>90</v>
      </c>
      <c r="C57" s="4" t="s">
        <v>47</v>
      </c>
      <c r="D57" t="s">
        <v>182</v>
      </c>
      <c r="E57">
        <v>0.911419133850494</v>
      </c>
    </row>
    <row r="58" spans="1:5">
      <c r="A58">
        <v>58</v>
      </c>
      <c r="B58" t="s">
        <v>91</v>
      </c>
      <c r="C58" s="4" t="s">
        <v>47</v>
      </c>
      <c r="D58" t="s">
        <v>182</v>
      </c>
      <c r="E58">
        <v>0.24274949657181791</v>
      </c>
    </row>
    <row r="59" spans="1:5">
      <c r="A59">
        <v>59</v>
      </c>
      <c r="B59" t="s">
        <v>92</v>
      </c>
      <c r="C59" s="4" t="s">
        <v>49</v>
      </c>
      <c r="D59" t="s">
        <v>182</v>
      </c>
      <c r="E59">
        <v>35.824377594507681</v>
      </c>
    </row>
    <row r="60" spans="1:5">
      <c r="A60">
        <v>60</v>
      </c>
      <c r="B60" t="s">
        <v>93</v>
      </c>
      <c r="C60" s="4" t="s">
        <v>47</v>
      </c>
      <c r="D60" t="s">
        <v>182</v>
      </c>
      <c r="E60">
        <v>1.0075122964748554E-2</v>
      </c>
    </row>
    <row r="61" spans="1:5">
      <c r="A61">
        <v>61</v>
      </c>
      <c r="B61" t="s">
        <v>94</v>
      </c>
      <c r="C61" s="4" t="s">
        <v>48</v>
      </c>
      <c r="D61" t="s">
        <v>182</v>
      </c>
      <c r="E61">
        <v>0.49142241003011911</v>
      </c>
    </row>
    <row r="62" spans="1:5">
      <c r="A62">
        <v>62</v>
      </c>
      <c r="B62" t="s">
        <v>95</v>
      </c>
      <c r="C62" s="4" t="s">
        <v>49</v>
      </c>
      <c r="D62" t="s">
        <v>182</v>
      </c>
      <c r="E62">
        <v>0.16407739905424465</v>
      </c>
    </row>
    <row r="63" spans="1:5">
      <c r="A63">
        <v>63</v>
      </c>
      <c r="B63" t="s">
        <v>96</v>
      </c>
      <c r="C63" s="4" t="s">
        <v>49</v>
      </c>
      <c r="D63" t="s">
        <v>182</v>
      </c>
      <c r="E63">
        <v>0.20832185719713783</v>
      </c>
    </row>
    <row r="64" spans="1:5">
      <c r="A64" s="29">
        <v>64</v>
      </c>
      <c r="B64" s="29" t="s">
        <v>97</v>
      </c>
      <c r="C64" s="4" t="s">
        <v>49</v>
      </c>
      <c r="D64" s="29" t="s">
        <v>182</v>
      </c>
      <c r="E64" s="29">
        <v>6235.0578905946159</v>
      </c>
    </row>
    <row r="65" spans="1:5">
      <c r="A65">
        <v>65</v>
      </c>
      <c r="B65" t="s">
        <v>98</v>
      </c>
      <c r="C65" s="4" t="s">
        <v>47</v>
      </c>
      <c r="D65" t="s">
        <v>182</v>
      </c>
      <c r="E65">
        <v>4052962.3610600331</v>
      </c>
    </row>
    <row r="66" spans="1:5">
      <c r="A66" s="29">
        <v>66</v>
      </c>
      <c r="B66" s="29" t="s">
        <v>99</v>
      </c>
      <c r="C66" s="4" t="s">
        <v>48</v>
      </c>
      <c r="D66" s="29" t="s">
        <v>182</v>
      </c>
      <c r="E66" s="29">
        <v>60453.260107665163</v>
      </c>
    </row>
    <row r="67" spans="1:5">
      <c r="A67" s="29">
        <v>67</v>
      </c>
      <c r="B67" s="29" t="s">
        <v>100</v>
      </c>
      <c r="C67" s="4" t="s">
        <v>48</v>
      </c>
      <c r="D67" s="29" t="s">
        <v>182</v>
      </c>
      <c r="E67" s="29">
        <v>3312795897.1156983</v>
      </c>
    </row>
    <row r="68" spans="1:5">
      <c r="A68">
        <v>68</v>
      </c>
      <c r="B68" t="s">
        <v>101</v>
      </c>
      <c r="C68" s="4" t="s">
        <v>49</v>
      </c>
      <c r="D68" t="s">
        <v>182</v>
      </c>
      <c r="E68">
        <v>4404311.0441843634</v>
      </c>
    </row>
    <row r="69" spans="1:5">
      <c r="A69">
        <v>70</v>
      </c>
      <c r="B69" t="s">
        <v>102</v>
      </c>
      <c r="C69" s="4" t="s">
        <v>47</v>
      </c>
      <c r="D69" t="s">
        <v>182</v>
      </c>
      <c r="E69">
        <v>0.54501477368364271</v>
      </c>
    </row>
    <row r="70" spans="1:5">
      <c r="A70">
        <v>71</v>
      </c>
      <c r="B70" t="s">
        <v>103</v>
      </c>
      <c r="C70" s="4" t="s">
        <v>48</v>
      </c>
      <c r="D70" t="s">
        <v>182</v>
      </c>
      <c r="E70">
        <v>0.30798461888802631</v>
      </c>
    </row>
    <row r="71" spans="1:5">
      <c r="A71">
        <v>72</v>
      </c>
      <c r="B71" t="s">
        <v>104</v>
      </c>
      <c r="C71" s="4" t="s">
        <v>49</v>
      </c>
      <c r="D71" t="s">
        <v>182</v>
      </c>
      <c r="E71">
        <v>7.6415948800526765</v>
      </c>
    </row>
    <row r="72" spans="1:5">
      <c r="A72" s="29">
        <v>73</v>
      </c>
      <c r="B72" s="29" t="s">
        <v>105</v>
      </c>
      <c r="C72" s="4" t="s">
        <v>47</v>
      </c>
      <c r="D72" s="29" t="s">
        <v>182</v>
      </c>
      <c r="E72" s="29">
        <v>75.178936452443793</v>
      </c>
    </row>
    <row r="73" spans="1:5">
      <c r="A73">
        <v>74</v>
      </c>
      <c r="B73" t="s">
        <v>106</v>
      </c>
      <c r="C73" s="4" t="s">
        <v>47</v>
      </c>
      <c r="D73" t="s">
        <v>182</v>
      </c>
      <c r="E73">
        <v>2401780.6460493095</v>
      </c>
    </row>
    <row r="74" spans="1:5">
      <c r="A74">
        <v>75</v>
      </c>
      <c r="B74" t="s">
        <v>107</v>
      </c>
      <c r="C74" s="4" t="s">
        <v>48</v>
      </c>
      <c r="D74" t="s">
        <v>182</v>
      </c>
      <c r="E74">
        <v>0.26119901572628673</v>
      </c>
    </row>
    <row r="75" spans="1:5">
      <c r="A75">
        <v>76</v>
      </c>
      <c r="B75" t="s">
        <v>108</v>
      </c>
      <c r="C75" s="4" t="s">
        <v>48</v>
      </c>
      <c r="D75" t="s">
        <v>182</v>
      </c>
      <c r="E75">
        <v>1.0153741519641679</v>
      </c>
    </row>
    <row r="76" spans="1:5">
      <c r="A76">
        <v>77</v>
      </c>
      <c r="B76" t="s">
        <v>109</v>
      </c>
      <c r="C76" s="4" t="s">
        <v>49</v>
      </c>
      <c r="D76" t="s">
        <v>182</v>
      </c>
      <c r="E76">
        <v>0.17502624752235793</v>
      </c>
    </row>
    <row r="77" spans="1:5">
      <c r="A77">
        <v>78</v>
      </c>
      <c r="B77" t="s">
        <v>110</v>
      </c>
      <c r="C77" s="4" t="s">
        <v>48</v>
      </c>
      <c r="D77" t="s">
        <v>182</v>
      </c>
      <c r="E77">
        <v>51.554138158763919</v>
      </c>
    </row>
    <row r="78" spans="1:5">
      <c r="A78">
        <v>79</v>
      </c>
      <c r="B78" t="s">
        <v>111</v>
      </c>
      <c r="C78" s="4" t="s">
        <v>47</v>
      </c>
      <c r="D78" t="s">
        <v>182</v>
      </c>
      <c r="E78">
        <v>1.6408885226658248E-3</v>
      </c>
    </row>
    <row r="79" spans="1:5">
      <c r="A79">
        <v>80</v>
      </c>
      <c r="B79" t="s">
        <v>112</v>
      </c>
      <c r="C79" s="4" t="s">
        <v>48</v>
      </c>
      <c r="D79" t="s">
        <v>182</v>
      </c>
      <c r="E79">
        <v>0.3640068105835656</v>
      </c>
    </row>
    <row r="80" spans="1:5">
      <c r="A80">
        <v>81</v>
      </c>
      <c r="B80" t="s">
        <v>113</v>
      </c>
      <c r="C80" s="4" t="s">
        <v>48</v>
      </c>
      <c r="D80" t="s">
        <v>182</v>
      </c>
      <c r="E80">
        <v>2230.3855371259883</v>
      </c>
    </row>
    <row r="81" spans="1:5">
      <c r="A81">
        <v>82</v>
      </c>
      <c r="B81" t="s">
        <v>114</v>
      </c>
      <c r="C81" s="4" t="s">
        <v>48</v>
      </c>
      <c r="D81" t="s">
        <v>182</v>
      </c>
      <c r="E81">
        <v>4.2502407542262567E-3</v>
      </c>
    </row>
    <row r="82" spans="1:5">
      <c r="A82">
        <v>83</v>
      </c>
      <c r="B82" t="s">
        <v>115</v>
      </c>
      <c r="C82" s="4" t="s">
        <v>47</v>
      </c>
      <c r="D82" t="s">
        <v>182</v>
      </c>
      <c r="E82">
        <v>452.47809678119069</v>
      </c>
    </row>
    <row r="83" spans="1:5">
      <c r="A83">
        <v>84</v>
      </c>
      <c r="B83" t="s">
        <v>116</v>
      </c>
      <c r="C83" s="4" t="s">
        <v>48</v>
      </c>
      <c r="D83" t="s">
        <v>182</v>
      </c>
      <c r="E83">
        <v>45118064687.630913</v>
      </c>
    </row>
    <row r="84" spans="1:5">
      <c r="A84">
        <v>85</v>
      </c>
      <c r="B84" t="s">
        <v>117</v>
      </c>
      <c r="C84" s="4" t="s">
        <v>47</v>
      </c>
      <c r="D84" t="s">
        <v>182</v>
      </c>
      <c r="E84">
        <v>6016056.1148751415</v>
      </c>
    </row>
    <row r="85" spans="1:5">
      <c r="A85">
        <v>86</v>
      </c>
      <c r="B85" t="s">
        <v>118</v>
      </c>
      <c r="C85" s="4" t="s">
        <v>48</v>
      </c>
      <c r="D85" t="s">
        <v>182</v>
      </c>
      <c r="E85">
        <v>0.24451779618317834</v>
      </c>
    </row>
    <row r="86" spans="1:5">
      <c r="A86">
        <v>87</v>
      </c>
      <c r="B86" t="s">
        <v>119</v>
      </c>
      <c r="C86" s="4" t="s">
        <v>48</v>
      </c>
      <c r="D86" t="s">
        <v>182</v>
      </c>
      <c r="E86">
        <v>0.12216357106926512</v>
      </c>
    </row>
    <row r="87" spans="1:5">
      <c r="A87">
        <v>88</v>
      </c>
      <c r="B87" t="s">
        <v>120</v>
      </c>
      <c r="C87" s="4" t="s">
        <v>48</v>
      </c>
      <c r="D87" t="s">
        <v>182</v>
      </c>
      <c r="E87">
        <v>0.10444140555093846</v>
      </c>
    </row>
    <row r="88" spans="1:5">
      <c r="A88">
        <v>89</v>
      </c>
      <c r="B88" t="s">
        <v>121</v>
      </c>
      <c r="C88" s="4" t="s">
        <v>47</v>
      </c>
      <c r="D88" t="s">
        <v>182</v>
      </c>
      <c r="E88">
        <v>1.0153734886350136</v>
      </c>
    </row>
    <row r="89" spans="1:5">
      <c r="A89">
        <v>90</v>
      </c>
      <c r="B89" t="s">
        <v>122</v>
      </c>
      <c r="C89" s="4" t="s">
        <v>47</v>
      </c>
      <c r="D89" t="s">
        <v>182</v>
      </c>
      <c r="E89">
        <v>3.8632879076109426E-2</v>
      </c>
    </row>
    <row r="90" spans="1:5">
      <c r="A90">
        <v>91</v>
      </c>
      <c r="B90" t="s">
        <v>123</v>
      </c>
      <c r="C90" s="4" t="s">
        <v>47</v>
      </c>
      <c r="D90" t="s">
        <v>182</v>
      </c>
      <c r="E90">
        <v>0.56221291036459731</v>
      </c>
    </row>
    <row r="91" spans="1:5">
      <c r="A91" s="29">
        <v>92</v>
      </c>
      <c r="B91" s="29" t="s">
        <v>124</v>
      </c>
      <c r="C91" s="4" t="s">
        <v>48</v>
      </c>
      <c r="D91" s="29" t="s">
        <v>182</v>
      </c>
      <c r="E91" s="29">
        <v>5121.2906204869059</v>
      </c>
    </row>
    <row r="92" spans="1:5">
      <c r="A92">
        <v>93</v>
      </c>
      <c r="B92" t="s">
        <v>79</v>
      </c>
      <c r="D92" t="s">
        <v>183</v>
      </c>
      <c r="E92">
        <v>0.50642697119047775</v>
      </c>
    </row>
    <row r="93" spans="1:5">
      <c r="A93">
        <v>94</v>
      </c>
      <c r="B93" t="s">
        <v>80</v>
      </c>
      <c r="D93" t="s">
        <v>183</v>
      </c>
      <c r="E93">
        <v>0.51823693778324764</v>
      </c>
    </row>
    <row r="94" spans="1:5">
      <c r="A94">
        <v>95</v>
      </c>
      <c r="B94" t="s">
        <v>81</v>
      </c>
      <c r="D94" t="s">
        <v>183</v>
      </c>
      <c r="E94">
        <v>0.4306239980648176</v>
      </c>
    </row>
    <row r="95" spans="1:5">
      <c r="A95">
        <v>96</v>
      </c>
      <c r="B95" t="s">
        <v>82</v>
      </c>
      <c r="D95" t="s">
        <v>183</v>
      </c>
      <c r="E95">
        <v>0.64953781974600389</v>
      </c>
    </row>
    <row r="96" spans="1:5">
      <c r="A96">
        <v>97</v>
      </c>
      <c r="B96" t="s">
        <v>83</v>
      </c>
      <c r="D96" t="s">
        <v>183</v>
      </c>
      <c r="E96">
        <v>0.22336644905314482</v>
      </c>
    </row>
    <row r="97" spans="1:5">
      <c r="A97" s="29">
        <v>98</v>
      </c>
      <c r="B97" s="29" t="s">
        <v>154</v>
      </c>
      <c r="D97" s="29" t="s">
        <v>183</v>
      </c>
      <c r="E97" s="29">
        <v>1457786259946.3455</v>
      </c>
    </row>
    <row r="98" spans="1:5">
      <c r="A98" s="29">
        <v>99</v>
      </c>
      <c r="B98" s="29" t="s">
        <v>86</v>
      </c>
      <c r="C98" s="4" t="s">
        <v>47</v>
      </c>
      <c r="D98" s="29" t="s">
        <v>183</v>
      </c>
      <c r="E98" s="29">
        <v>478265254.55051714</v>
      </c>
    </row>
    <row r="99" spans="1:5">
      <c r="A99">
        <v>100</v>
      </c>
      <c r="B99" t="s">
        <v>87</v>
      </c>
      <c r="C99" s="4" t="s">
        <v>48</v>
      </c>
      <c r="D99" t="s">
        <v>183</v>
      </c>
      <c r="E99">
        <v>5.5886229365350549E-3</v>
      </c>
    </row>
    <row r="100" spans="1:5">
      <c r="A100">
        <v>101</v>
      </c>
      <c r="B100" t="s">
        <v>88</v>
      </c>
      <c r="C100" s="4" t="s">
        <v>48</v>
      </c>
      <c r="D100" t="s">
        <v>183</v>
      </c>
      <c r="E100">
        <v>199.17218226571555</v>
      </c>
    </row>
    <row r="101" spans="1:5">
      <c r="A101">
        <v>102</v>
      </c>
      <c r="B101" t="s">
        <v>89</v>
      </c>
      <c r="C101" s="4" t="s">
        <v>48</v>
      </c>
      <c r="D101" t="s">
        <v>183</v>
      </c>
      <c r="E101">
        <v>7.5690931898784325E-4</v>
      </c>
    </row>
    <row r="102" spans="1:5">
      <c r="A102">
        <v>103</v>
      </c>
      <c r="B102" t="s">
        <v>90</v>
      </c>
      <c r="C102" s="4" t="s">
        <v>47</v>
      </c>
      <c r="D102" t="s">
        <v>183</v>
      </c>
      <c r="E102">
        <v>0.5193176366813248</v>
      </c>
    </row>
    <row r="103" spans="1:5">
      <c r="A103">
        <v>104</v>
      </c>
      <c r="B103" t="s">
        <v>91</v>
      </c>
      <c r="C103" s="4" t="s">
        <v>47</v>
      </c>
      <c r="D103" t="s">
        <v>183</v>
      </c>
      <c r="E103">
        <v>0.18398116420049315</v>
      </c>
    </row>
    <row r="104" spans="1:5">
      <c r="A104">
        <v>105</v>
      </c>
      <c r="B104" t="s">
        <v>92</v>
      </c>
      <c r="C104" s="4" t="s">
        <v>49</v>
      </c>
      <c r="D104" t="s">
        <v>183</v>
      </c>
      <c r="E104">
        <v>26.873398692663681</v>
      </c>
    </row>
    <row r="105" spans="1:5">
      <c r="A105">
        <v>107</v>
      </c>
      <c r="B105" t="s">
        <v>93</v>
      </c>
      <c r="C105" s="4" t="s">
        <v>47</v>
      </c>
      <c r="D105" t="s">
        <v>183</v>
      </c>
      <c r="E105">
        <v>5.431343391278513E-3</v>
      </c>
    </row>
    <row r="106" spans="1:5">
      <c r="A106">
        <v>108</v>
      </c>
      <c r="B106" t="s">
        <v>94</v>
      </c>
      <c r="C106" s="4" t="s">
        <v>48</v>
      </c>
      <c r="D106" t="s">
        <v>183</v>
      </c>
      <c r="E106">
        <v>0.20129688960016937</v>
      </c>
    </row>
    <row r="107" spans="1:5">
      <c r="A107">
        <v>109</v>
      </c>
      <c r="B107" t="s">
        <v>95</v>
      </c>
      <c r="C107" s="4" t="s">
        <v>49</v>
      </c>
      <c r="D107" t="s">
        <v>183</v>
      </c>
      <c r="E107">
        <v>8.3469548603858079E-2</v>
      </c>
    </row>
    <row r="108" spans="1:5">
      <c r="A108">
        <v>110</v>
      </c>
      <c r="B108" t="s">
        <v>96</v>
      </c>
      <c r="C108" s="4" t="s">
        <v>49</v>
      </c>
      <c r="D108" t="s">
        <v>183</v>
      </c>
      <c r="E108">
        <v>0.14130212467981762</v>
      </c>
    </row>
    <row r="109" spans="1:5">
      <c r="A109">
        <v>111</v>
      </c>
      <c r="B109" t="s">
        <v>97</v>
      </c>
      <c r="C109" s="4" t="s">
        <v>49</v>
      </c>
      <c r="D109" t="s">
        <v>183</v>
      </c>
      <c r="E109">
        <v>9456.5859568085689</v>
      </c>
    </row>
    <row r="110" spans="1:5">
      <c r="A110">
        <v>112</v>
      </c>
      <c r="B110" t="s">
        <v>98</v>
      </c>
      <c r="C110" s="4" t="s">
        <v>47</v>
      </c>
      <c r="D110" t="s">
        <v>183</v>
      </c>
      <c r="E110">
        <v>3.170632013867015E-4</v>
      </c>
    </row>
    <row r="111" spans="1:5">
      <c r="A111">
        <v>113</v>
      </c>
      <c r="B111" t="s">
        <v>99</v>
      </c>
      <c r="C111" s="4" t="s">
        <v>48</v>
      </c>
      <c r="D111" t="s">
        <v>183</v>
      </c>
      <c r="E111">
        <v>53727.179682820388</v>
      </c>
    </row>
    <row r="112" spans="1:5">
      <c r="A112" s="29">
        <v>114</v>
      </c>
      <c r="B112" s="29" t="s">
        <v>100</v>
      </c>
      <c r="C112" s="4" t="s">
        <v>48</v>
      </c>
      <c r="D112" s="29" t="s">
        <v>183</v>
      </c>
      <c r="E112" s="29">
        <v>5812684777.2586641</v>
      </c>
    </row>
    <row r="113" spans="1:5">
      <c r="A113">
        <v>115</v>
      </c>
      <c r="B113" t="s">
        <v>101</v>
      </c>
      <c r="C113" s="4" t="s">
        <v>49</v>
      </c>
      <c r="D113" t="s">
        <v>183</v>
      </c>
      <c r="E113">
        <v>3.6865962098307092E-4</v>
      </c>
    </row>
    <row r="114" spans="1:5">
      <c r="A114">
        <v>116</v>
      </c>
      <c r="B114" t="s">
        <v>102</v>
      </c>
      <c r="C114" s="4" t="s">
        <v>47</v>
      </c>
      <c r="D114" t="s">
        <v>183</v>
      </c>
      <c r="E114">
        <v>0.38857950554414533</v>
      </c>
    </row>
    <row r="115" spans="1:5">
      <c r="A115">
        <v>117</v>
      </c>
      <c r="B115" t="s">
        <v>103</v>
      </c>
      <c r="C115" s="4" t="s">
        <v>48</v>
      </c>
      <c r="D115" t="s">
        <v>183</v>
      </c>
      <c r="E115">
        <v>0.11339990858269557</v>
      </c>
    </row>
    <row r="116" spans="1:5">
      <c r="A116">
        <v>118</v>
      </c>
      <c r="B116" t="s">
        <v>104</v>
      </c>
      <c r="C116" s="4" t="s">
        <v>49</v>
      </c>
      <c r="D116" t="s">
        <v>183</v>
      </c>
      <c r="E116">
        <v>15.514690634352162</v>
      </c>
    </row>
    <row r="117" spans="1:5">
      <c r="A117">
        <v>119</v>
      </c>
      <c r="B117" t="s">
        <v>105</v>
      </c>
      <c r="C117" s="4" t="s">
        <v>47</v>
      </c>
      <c r="D117" t="s">
        <v>183</v>
      </c>
      <c r="E117">
        <v>224.6200227952036</v>
      </c>
    </row>
    <row r="118" spans="1:5">
      <c r="A118" s="29">
        <v>120</v>
      </c>
      <c r="B118" s="29" t="s">
        <v>106</v>
      </c>
      <c r="C118" s="4" t="s">
        <v>47</v>
      </c>
      <c r="D118" s="29" t="s">
        <v>183</v>
      </c>
      <c r="E118" s="29">
        <v>4214202.816346257</v>
      </c>
    </row>
    <row r="119" spans="1:5">
      <c r="A119">
        <v>121</v>
      </c>
      <c r="B119" t="s">
        <v>107</v>
      </c>
      <c r="C119" s="4" t="s">
        <v>48</v>
      </c>
      <c r="D119" t="s">
        <v>183</v>
      </c>
      <c r="E119">
        <v>0.27734988049857401</v>
      </c>
    </row>
    <row r="120" spans="1:5">
      <c r="B120" t="s">
        <v>108</v>
      </c>
      <c r="C120" s="4" t="s">
        <v>48</v>
      </c>
      <c r="D120" t="s">
        <v>183</v>
      </c>
      <c r="E120">
        <v>1.6227578552831559</v>
      </c>
    </row>
    <row r="121" spans="1:5">
      <c r="B121" t="s">
        <v>109</v>
      </c>
      <c r="C121" s="4" t="s">
        <v>49</v>
      </c>
      <c r="D121" t="s">
        <v>183</v>
      </c>
      <c r="E121">
        <v>0.25117131180658686</v>
      </c>
    </row>
    <row r="122" spans="1:5">
      <c r="B122" t="s">
        <v>110</v>
      </c>
      <c r="C122" s="4" t="s">
        <v>48</v>
      </c>
      <c r="D122" t="s">
        <v>183</v>
      </c>
      <c r="E122">
        <v>49.458747364790817</v>
      </c>
    </row>
    <row r="123" spans="1:5">
      <c r="B123" t="s">
        <v>111</v>
      </c>
      <c r="C123" s="4" t="s">
        <v>47</v>
      </c>
      <c r="D123" t="s">
        <v>183</v>
      </c>
      <c r="E123">
        <v>5.9715435981110895E-3</v>
      </c>
    </row>
    <row r="124" spans="1:5">
      <c r="B124" t="s">
        <v>112</v>
      </c>
      <c r="C124" s="4" t="s">
        <v>48</v>
      </c>
      <c r="D124" t="s">
        <v>183</v>
      </c>
      <c r="E124">
        <v>0.333300185516411</v>
      </c>
    </row>
    <row r="125" spans="1:5">
      <c r="B125" t="s">
        <v>113</v>
      </c>
      <c r="C125" s="4" t="s">
        <v>48</v>
      </c>
      <c r="D125" t="s">
        <v>183</v>
      </c>
      <c r="E125">
        <v>2091.119756300222</v>
      </c>
    </row>
    <row r="126" spans="1:5">
      <c r="A126" s="29"/>
      <c r="B126" s="29" t="s">
        <v>114</v>
      </c>
      <c r="C126" s="4" t="s">
        <v>48</v>
      </c>
      <c r="D126" s="29" t="s">
        <v>183</v>
      </c>
      <c r="E126" s="29">
        <v>196419348.05998495</v>
      </c>
    </row>
    <row r="127" spans="1:5">
      <c r="B127" t="s">
        <v>115</v>
      </c>
      <c r="C127" s="4" t="s">
        <v>47</v>
      </c>
      <c r="D127" t="s">
        <v>183</v>
      </c>
      <c r="E127">
        <v>506.24689446292632</v>
      </c>
    </row>
    <row r="128" spans="1:5">
      <c r="A128" s="29"/>
      <c r="B128" s="29" t="s">
        <v>116</v>
      </c>
      <c r="C128" s="32" t="s">
        <v>48</v>
      </c>
      <c r="D128" s="29" t="s">
        <v>183</v>
      </c>
      <c r="E128" s="29">
        <v>79164879435.373398</v>
      </c>
    </row>
    <row r="129" spans="1:5">
      <c r="A129" s="29"/>
      <c r="B129" s="29" t="s">
        <v>117</v>
      </c>
      <c r="C129" s="32" t="s">
        <v>47</v>
      </c>
      <c r="D129" s="29" t="s">
        <v>183</v>
      </c>
      <c r="E129" s="29">
        <v>10555868.482122593</v>
      </c>
    </row>
    <row r="130" spans="1:5">
      <c r="B130" t="s">
        <v>118</v>
      </c>
      <c r="C130" s="4" t="s">
        <v>48</v>
      </c>
      <c r="D130" t="s">
        <v>183</v>
      </c>
      <c r="E130">
        <v>0.17457183888385763</v>
      </c>
    </row>
    <row r="131" spans="1:5">
      <c r="B131" t="s">
        <v>119</v>
      </c>
      <c r="C131" s="4" t="s">
        <v>48</v>
      </c>
      <c r="D131" t="s">
        <v>183</v>
      </c>
      <c r="E131">
        <v>0.10391117407270628</v>
      </c>
    </row>
    <row r="132" spans="1:5">
      <c r="B132" t="s">
        <v>120</v>
      </c>
      <c r="C132" s="4" t="s">
        <v>48</v>
      </c>
      <c r="D132" t="s">
        <v>183</v>
      </c>
      <c r="E132">
        <v>0.10917897189495296</v>
      </c>
    </row>
    <row r="133" spans="1:5">
      <c r="B133" t="s">
        <v>121</v>
      </c>
      <c r="C133" s="4" t="s">
        <v>47</v>
      </c>
      <c r="D133" t="s">
        <v>183</v>
      </c>
      <c r="E133">
        <v>1.842659957797129</v>
      </c>
    </row>
    <row r="134" spans="1:5">
      <c r="B134" t="s">
        <v>122</v>
      </c>
      <c r="C134" s="4" t="s">
        <v>47</v>
      </c>
      <c r="D134" t="s">
        <v>183</v>
      </c>
      <c r="E134">
        <v>0.11538542391237916</v>
      </c>
    </row>
    <row r="135" spans="1:5">
      <c r="B135" t="s">
        <v>123</v>
      </c>
      <c r="C135" s="4" t="s">
        <v>47</v>
      </c>
      <c r="D135" t="s">
        <v>183</v>
      </c>
      <c r="E135">
        <v>0.52199576914403367</v>
      </c>
    </row>
    <row r="136" spans="1:5">
      <c r="B136" t="s">
        <v>124</v>
      </c>
      <c r="C136" s="4" t="s">
        <v>48</v>
      </c>
      <c r="D136" t="s">
        <v>183</v>
      </c>
      <c r="E136">
        <v>5761.6062270084249</v>
      </c>
    </row>
    <row r="137" spans="1:5">
      <c r="B137" t="s">
        <v>79</v>
      </c>
      <c r="D137" t="s">
        <v>184</v>
      </c>
      <c r="E137">
        <v>0.90385178646389797</v>
      </c>
    </row>
    <row r="138" spans="1:5">
      <c r="B138" t="s">
        <v>80</v>
      </c>
      <c r="D138" t="s">
        <v>184</v>
      </c>
      <c r="E138">
        <v>0.97190068229580784</v>
      </c>
    </row>
    <row r="139" spans="1:5">
      <c r="B139" t="s">
        <v>81</v>
      </c>
      <c r="D139" t="s">
        <v>184</v>
      </c>
      <c r="E139">
        <v>1.0299610938003776</v>
      </c>
    </row>
    <row r="140" spans="1:5">
      <c r="B140" t="s">
        <v>82</v>
      </c>
      <c r="D140" t="s">
        <v>184</v>
      </c>
      <c r="E140">
        <v>0.85377415941505019</v>
      </c>
    </row>
    <row r="141" spans="1:5">
      <c r="B141" t="s">
        <v>83</v>
      </c>
      <c r="D141" t="s">
        <v>184</v>
      </c>
      <c r="E141">
        <v>0.81382046100617922</v>
      </c>
    </row>
    <row r="142" spans="1:5">
      <c r="A142" s="29"/>
      <c r="B142" s="29" t="s">
        <v>154</v>
      </c>
      <c r="D142" s="29" t="s">
        <v>184</v>
      </c>
      <c r="E142" s="29">
        <v>594072583901.21265</v>
      </c>
    </row>
    <row r="143" spans="1:5">
      <c r="B143" t="s">
        <v>86</v>
      </c>
      <c r="C143" s="4" t="s">
        <v>47</v>
      </c>
      <c r="D143" t="s">
        <v>184</v>
      </c>
      <c r="E143">
        <v>1.459956217648474E-3</v>
      </c>
    </row>
    <row r="144" spans="1:5">
      <c r="B144" t="s">
        <v>87</v>
      </c>
      <c r="C144" s="4" t="s">
        <v>48</v>
      </c>
      <c r="D144" t="s">
        <v>184</v>
      </c>
      <c r="E144">
        <v>2.6287730209291773E-5</v>
      </c>
    </row>
    <row r="145" spans="1:5">
      <c r="B145" t="s">
        <v>88</v>
      </c>
      <c r="C145" s="4" t="s">
        <v>48</v>
      </c>
      <c r="D145" t="s">
        <v>184</v>
      </c>
      <c r="E145">
        <v>338.45243253182645</v>
      </c>
    </row>
    <row r="146" spans="1:5">
      <c r="A146" s="29"/>
      <c r="B146" s="29" t="s">
        <v>89</v>
      </c>
      <c r="C146" s="32" t="s">
        <v>48</v>
      </c>
      <c r="D146" s="29" t="s">
        <v>184</v>
      </c>
      <c r="E146" s="29">
        <v>1756291.820231993</v>
      </c>
    </row>
    <row r="147" spans="1:5">
      <c r="B147" t="s">
        <v>90</v>
      </c>
      <c r="C147" s="4" t="s">
        <v>47</v>
      </c>
      <c r="D147" t="s">
        <v>184</v>
      </c>
      <c r="E147">
        <v>1.0795718205447811</v>
      </c>
    </row>
    <row r="148" spans="1:5">
      <c r="B148" t="s">
        <v>91</v>
      </c>
      <c r="C148" s="4" t="s">
        <v>47</v>
      </c>
      <c r="D148" t="s">
        <v>184</v>
      </c>
      <c r="E148">
        <v>0.42806664468296418</v>
      </c>
    </row>
    <row r="149" spans="1:5">
      <c r="B149" t="s">
        <v>92</v>
      </c>
      <c r="C149" s="4" t="s">
        <v>49</v>
      </c>
      <c r="D149" t="s">
        <v>184</v>
      </c>
      <c r="E149">
        <v>45.68026681496498</v>
      </c>
    </row>
    <row r="150" spans="1:5">
      <c r="B150" t="s">
        <v>93</v>
      </c>
      <c r="C150" s="4" t="s">
        <v>47</v>
      </c>
      <c r="D150" t="s">
        <v>184</v>
      </c>
      <c r="E150">
        <v>9.3008636283230372E-3</v>
      </c>
    </row>
    <row r="151" spans="1:5">
      <c r="B151" t="s">
        <v>94</v>
      </c>
      <c r="C151" s="4" t="s">
        <v>48</v>
      </c>
      <c r="D151" t="s">
        <v>184</v>
      </c>
      <c r="E151">
        <v>0.34542229448582162</v>
      </c>
    </row>
    <row r="152" spans="1:5">
      <c r="B152" t="s">
        <v>95</v>
      </c>
      <c r="C152" s="4" t="s">
        <v>49</v>
      </c>
      <c r="D152" t="s">
        <v>184</v>
      </c>
      <c r="E152">
        <v>0.15427042797456039</v>
      </c>
    </row>
    <row r="153" spans="1:5">
      <c r="B153" t="s">
        <v>96</v>
      </c>
      <c r="C153" s="4" t="s">
        <v>49</v>
      </c>
      <c r="D153" t="s">
        <v>184</v>
      </c>
      <c r="E153">
        <v>0.3575933847970757</v>
      </c>
    </row>
    <row r="154" spans="1:5">
      <c r="B154" t="s">
        <v>97</v>
      </c>
      <c r="C154" s="4" t="s">
        <v>49</v>
      </c>
      <c r="D154" t="s">
        <v>184</v>
      </c>
      <c r="E154">
        <v>7760.4532887692258</v>
      </c>
    </row>
    <row r="155" spans="1:5">
      <c r="B155" t="s">
        <v>98</v>
      </c>
      <c r="C155" s="4" t="s">
        <v>47</v>
      </c>
      <c r="D155" t="s">
        <v>184</v>
      </c>
      <c r="E155">
        <v>3.28397552750416E-5</v>
      </c>
    </row>
    <row r="156" spans="1:5">
      <c r="B156" t="s">
        <v>99</v>
      </c>
      <c r="C156" s="4" t="s">
        <v>48</v>
      </c>
      <c r="D156" t="s">
        <v>184</v>
      </c>
      <c r="E156">
        <v>94439.087240323832</v>
      </c>
    </row>
    <row r="157" spans="1:5">
      <c r="B157" t="s">
        <v>100</v>
      </c>
      <c r="C157" s="4" t="s">
        <v>48</v>
      </c>
      <c r="D157" t="s">
        <v>184</v>
      </c>
      <c r="E157">
        <v>4.7726001281750835E-2</v>
      </c>
    </row>
    <row r="158" spans="1:5">
      <c r="B158" t="s">
        <v>101</v>
      </c>
      <c r="C158" s="4" t="s">
        <v>49</v>
      </c>
      <c r="D158" t="s">
        <v>184</v>
      </c>
      <c r="E158">
        <v>1.6197983158609989E-5</v>
      </c>
    </row>
    <row r="159" spans="1:5">
      <c r="B159" t="s">
        <v>102</v>
      </c>
      <c r="C159" s="4" t="s">
        <v>47</v>
      </c>
      <c r="D159" t="s">
        <v>184</v>
      </c>
      <c r="E159">
        <v>0.616739797259517</v>
      </c>
    </row>
    <row r="160" spans="1:5">
      <c r="B160" t="s">
        <v>103</v>
      </c>
      <c r="C160" s="4" t="s">
        <v>48</v>
      </c>
      <c r="D160" t="s">
        <v>184</v>
      </c>
      <c r="E160">
        <v>0.20800635412639062</v>
      </c>
    </row>
    <row r="161" spans="1:5">
      <c r="B161" t="s">
        <v>104</v>
      </c>
      <c r="C161" s="4" t="s">
        <v>49</v>
      </c>
      <c r="D161" t="s">
        <v>184</v>
      </c>
      <c r="E161">
        <v>3.000455752715149</v>
      </c>
    </row>
    <row r="162" spans="1:5">
      <c r="B162" t="s">
        <v>105</v>
      </c>
      <c r="C162" s="4" t="s">
        <v>47</v>
      </c>
      <c r="D162" t="s">
        <v>184</v>
      </c>
      <c r="E162">
        <v>24.657698368657663</v>
      </c>
    </row>
    <row r="163" spans="1:5">
      <c r="B163" t="s">
        <v>106</v>
      </c>
      <c r="C163" s="4" t="s">
        <v>47</v>
      </c>
      <c r="D163" t="s">
        <v>184</v>
      </c>
      <c r="E163">
        <v>2.7248423371520988E-5</v>
      </c>
    </row>
    <row r="164" spans="1:5">
      <c r="B164" t="s">
        <v>107</v>
      </c>
      <c r="C164" s="4" t="s">
        <v>48</v>
      </c>
      <c r="D164" t="s">
        <v>184</v>
      </c>
      <c r="E164">
        <v>0.46093928582636445</v>
      </c>
    </row>
    <row r="165" spans="1:5">
      <c r="B165" t="s">
        <v>108</v>
      </c>
      <c r="C165" s="4" t="s">
        <v>48</v>
      </c>
      <c r="D165" t="s">
        <v>184</v>
      </c>
      <c r="E165">
        <v>2.2223162896779862</v>
      </c>
    </row>
    <row r="166" spans="1:5">
      <c r="B166" t="s">
        <v>109</v>
      </c>
      <c r="C166" s="4" t="s">
        <v>49</v>
      </c>
      <c r="D166" t="s">
        <v>184</v>
      </c>
      <c r="E166">
        <v>0.36402703513368301</v>
      </c>
    </row>
    <row r="167" spans="1:5">
      <c r="B167" t="s">
        <v>110</v>
      </c>
      <c r="C167" s="4" t="s">
        <v>48</v>
      </c>
      <c r="D167" t="s">
        <v>184</v>
      </c>
      <c r="E167">
        <v>82.990387086530674</v>
      </c>
    </row>
    <row r="168" spans="1:5">
      <c r="A168" s="29"/>
      <c r="B168" s="29" t="s">
        <v>111</v>
      </c>
      <c r="C168" s="32" t="s">
        <v>47</v>
      </c>
      <c r="D168" s="29" t="s">
        <v>184</v>
      </c>
      <c r="E168" s="29">
        <v>3244835.4498076611</v>
      </c>
    </row>
    <row r="169" spans="1:5">
      <c r="B169" t="s">
        <v>112</v>
      </c>
      <c r="C169" s="4" t="s">
        <v>48</v>
      </c>
      <c r="D169" t="s">
        <v>184</v>
      </c>
      <c r="E169">
        <v>0.42146401737217615</v>
      </c>
    </row>
    <row r="170" spans="1:5">
      <c r="B170" t="s">
        <v>113</v>
      </c>
      <c r="C170" s="4" t="s">
        <v>48</v>
      </c>
      <c r="D170" t="s">
        <v>184</v>
      </c>
      <c r="E170">
        <v>2686.162006918215</v>
      </c>
    </row>
    <row r="171" spans="1:5">
      <c r="A171" s="29"/>
      <c r="B171" s="29" t="s">
        <v>114</v>
      </c>
      <c r="C171" s="32" t="s">
        <v>48</v>
      </c>
      <c r="D171" s="29" t="s">
        <v>184</v>
      </c>
      <c r="E171" s="29">
        <v>80044210.071290985</v>
      </c>
    </row>
    <row r="172" spans="1:5">
      <c r="B172" t="s">
        <v>115</v>
      </c>
      <c r="C172" s="4" t="s">
        <v>47</v>
      </c>
      <c r="D172" t="s">
        <v>184</v>
      </c>
      <c r="E172">
        <v>19.658752704140465</v>
      </c>
    </row>
    <row r="173" spans="1:5">
      <c r="B173" t="s">
        <v>116</v>
      </c>
      <c r="C173" s="4" t="s">
        <v>48</v>
      </c>
      <c r="D173" t="s">
        <v>184</v>
      </c>
      <c r="E173">
        <v>0.2251087834536725</v>
      </c>
    </row>
    <row r="174" spans="1:5">
      <c r="B174" t="s">
        <v>117</v>
      </c>
      <c r="C174" s="4" t="s">
        <v>47</v>
      </c>
      <c r="D174" t="s">
        <v>184</v>
      </c>
      <c r="E174">
        <v>2.7609680578684801E-5</v>
      </c>
    </row>
    <row r="175" spans="1:5">
      <c r="B175" t="s">
        <v>118</v>
      </c>
      <c r="C175" s="4" t="s">
        <v>48</v>
      </c>
      <c r="D175" t="s">
        <v>184</v>
      </c>
      <c r="E175">
        <v>0.18469659683182393</v>
      </c>
    </row>
    <row r="176" spans="1:5">
      <c r="B176" t="s">
        <v>119</v>
      </c>
      <c r="C176" s="4" t="s">
        <v>48</v>
      </c>
      <c r="D176" t="s">
        <v>184</v>
      </c>
      <c r="E176">
        <v>0.16323157285171164</v>
      </c>
    </row>
    <row r="177" spans="2:5">
      <c r="B177" t="s">
        <v>120</v>
      </c>
      <c r="C177" s="4" t="s">
        <v>48</v>
      </c>
      <c r="D177" t="s">
        <v>184</v>
      </c>
      <c r="E177">
        <v>0.10516827827158801</v>
      </c>
    </row>
    <row r="178" spans="2:5">
      <c r="B178" t="s">
        <v>121</v>
      </c>
      <c r="C178" s="4" t="s">
        <v>47</v>
      </c>
      <c r="D178" t="s">
        <v>184</v>
      </c>
      <c r="E178">
        <v>2.0849189815492455</v>
      </c>
    </row>
    <row r="179" spans="2:5">
      <c r="B179" t="s">
        <v>122</v>
      </c>
      <c r="C179" s="4" t="s">
        <v>47</v>
      </c>
      <c r="D179" t="s">
        <v>184</v>
      </c>
      <c r="E179">
        <v>9.730791102726434E-2</v>
      </c>
    </row>
    <row r="180" spans="2:5">
      <c r="B180" t="s">
        <v>123</v>
      </c>
      <c r="C180" s="4" t="s">
        <v>47</v>
      </c>
      <c r="D180" t="s">
        <v>184</v>
      </c>
      <c r="E180">
        <v>0.72338365602370058</v>
      </c>
    </row>
    <row r="181" spans="2:5">
      <c r="B181" t="s">
        <v>124</v>
      </c>
      <c r="C181" s="4" t="s">
        <v>48</v>
      </c>
      <c r="D181" t="s">
        <v>184</v>
      </c>
      <c r="E181">
        <v>6510.7046743545761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Feuil2</vt:lpstr>
      <vt:lpstr>eef1a</vt:lpstr>
      <vt:lpstr>b-actine</vt:lpstr>
      <vt:lpstr>nipbl</vt:lpstr>
      <vt:lpstr>sep15</vt:lpstr>
      <vt:lpstr>dnmt3a1</vt:lpstr>
      <vt:lpstr>mecp2</vt:lpstr>
      <vt:lpstr>Exp génique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Liévin</dc:creator>
  <cp:lastModifiedBy>Cassandra Liévin</cp:lastModifiedBy>
  <dcterms:created xsi:type="dcterms:W3CDTF">2022-11-07T12:40:36Z</dcterms:created>
  <dcterms:modified xsi:type="dcterms:W3CDTF">2023-07-28T13:04:47Z</dcterms:modified>
</cp:coreProperties>
</file>