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bloodfilter\CliftonAnderson\Hematocrit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I3" i="2" l="1"/>
  <c r="I4" i="2"/>
  <c r="I5" i="2"/>
  <c r="L13" i="2" s="1"/>
  <c r="I6" i="2"/>
  <c r="I7" i="2"/>
  <c r="I8" i="2"/>
  <c r="I9" i="2"/>
  <c r="L17" i="2" s="1"/>
  <c r="I2" i="2"/>
  <c r="L18" i="2" l="1"/>
  <c r="L2" i="2"/>
  <c r="L24" i="2"/>
  <c r="L8" i="2"/>
  <c r="L22" i="2"/>
  <c r="L6" i="2"/>
  <c r="L20" i="2"/>
  <c r="L4" i="2"/>
  <c r="L16" i="2"/>
  <c r="L12" i="2"/>
  <c r="L25" i="2"/>
  <c r="L9" i="2"/>
  <c r="L23" i="2"/>
  <c r="L7" i="2"/>
  <c r="L21" i="2"/>
  <c r="L5" i="2"/>
  <c r="L19" i="2"/>
  <c r="L3" i="2"/>
  <c r="L15" i="2"/>
  <c r="L11" i="2"/>
  <c r="L14" i="2"/>
  <c r="L10" i="2"/>
  <c r="L14" i="1"/>
  <c r="L13" i="1"/>
  <c r="L12" i="1"/>
  <c r="L11" i="1"/>
  <c r="L10" i="1"/>
  <c r="L9" i="1"/>
  <c r="K14" i="1" l="1"/>
  <c r="K13" i="1"/>
  <c r="K12" i="1"/>
  <c r="K11" i="1"/>
  <c r="K10" i="1"/>
  <c r="K9" i="1"/>
  <c r="D21" i="1"/>
  <c r="D22" i="1"/>
  <c r="D25" i="1"/>
  <c r="B21" i="1"/>
  <c r="B22" i="1"/>
  <c r="B23" i="1"/>
  <c r="D23" i="1" s="1"/>
  <c r="B24" i="1"/>
  <c r="D24" i="1" s="1"/>
  <c r="B25" i="1"/>
  <c r="B20" i="1"/>
  <c r="D20" i="1"/>
  <c r="D14" i="1"/>
  <c r="D15" i="1"/>
  <c r="D18" i="1"/>
  <c r="D19" i="1"/>
  <c r="B15" i="1"/>
  <c r="B16" i="1"/>
  <c r="D16" i="1" s="1"/>
  <c r="B17" i="1"/>
  <c r="D17" i="1" s="1"/>
  <c r="B18" i="1"/>
  <c r="B19" i="1"/>
  <c r="B14" i="1"/>
  <c r="D13" i="1" l="1"/>
  <c r="D12" i="1"/>
  <c r="D11" i="1"/>
  <c r="D10" i="1"/>
  <c r="D9" i="1"/>
  <c r="D8" i="1"/>
  <c r="K8" i="1"/>
  <c r="K3" i="1"/>
  <c r="K6" i="1"/>
  <c r="K5" i="1"/>
  <c r="K4" i="1"/>
  <c r="K7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>
  <authors>
    <author>Clifton Anderson</author>
  </authors>
  <commentList>
    <comment ref="E18" authorId="0" shapeId="0">
      <text>
        <r>
          <rPr>
            <b/>
            <sz val="9"/>
            <color indexed="81"/>
            <rFont val="Tahoma"/>
            <charset val="1"/>
          </rPr>
          <t>Clifton Anderson:</t>
        </r>
        <r>
          <rPr>
            <sz val="9"/>
            <color indexed="81"/>
            <rFont val="Tahoma"/>
            <charset val="1"/>
          </rPr>
          <t xml:space="preserve">
This equation I found several times on the internet. 
https://druckerdiagnostics.com/g-force-calculator/
http://www.endmemo.com/bio/grpm.php</t>
        </r>
      </text>
    </comment>
  </commentList>
</comments>
</file>

<file path=xl/sharedStrings.xml><?xml version="1.0" encoding="utf-8"?>
<sst xmlns="http://schemas.openxmlformats.org/spreadsheetml/2006/main" count="118" uniqueCount="30">
  <si>
    <t>Time</t>
  </si>
  <si>
    <t>Tube</t>
  </si>
  <si>
    <t>s</t>
  </si>
  <si>
    <t>height (cm)</t>
  </si>
  <si>
    <t>F</t>
  </si>
  <si>
    <t>Sex</t>
  </si>
  <si>
    <t>Date</t>
  </si>
  <si>
    <t>Sprays</t>
  </si>
  <si>
    <t>style</t>
  </si>
  <si>
    <t>massg</t>
  </si>
  <si>
    <t>none</t>
  </si>
  <si>
    <t>light</t>
  </si>
  <si>
    <t>hard</t>
  </si>
  <si>
    <t>medium</t>
  </si>
  <si>
    <t>fast</t>
  </si>
  <si>
    <t>Gravity</t>
  </si>
  <si>
    <t>Hematocrit comparison</t>
  </si>
  <si>
    <t>Centrifuged</t>
  </si>
  <si>
    <t>HCT</t>
  </si>
  <si>
    <t>M</t>
  </si>
  <si>
    <t>Gforce</t>
  </si>
  <si>
    <t>20hrs</t>
  </si>
  <si>
    <t>LiquidHeight</t>
  </si>
  <si>
    <t>CellHeight</t>
  </si>
  <si>
    <t>RPM</t>
  </si>
  <si>
    <t>Radius</t>
  </si>
  <si>
    <t>Replicate</t>
  </si>
  <si>
    <t>10min</t>
  </si>
  <si>
    <t>ratio1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</si>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</sst>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87022701788441E-2"/>
          <c:y val="0.12707456924703611"/>
          <c:w val="0.85790300368733308"/>
          <c:h val="0.70635854155888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37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65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1283</c:v>
                </c:pt>
                <c:pt idx="13">
                  <c:v>1283</c:v>
                </c:pt>
                <c:pt idx="14">
                  <c:v>1283</c:v>
                </c:pt>
                <c:pt idx="15">
                  <c:v>1283</c:v>
                </c:pt>
                <c:pt idx="16">
                  <c:v>1283</c:v>
                </c:pt>
                <c:pt idx="17">
                  <c:v>1283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0.9</c:v>
                </c:pt>
                <c:pt idx="1">
                  <c:v>1.08</c:v>
                </c:pt>
                <c:pt idx="2">
                  <c:v>1.05</c:v>
                </c:pt>
                <c:pt idx="3">
                  <c:v>0.95</c:v>
                </c:pt>
                <c:pt idx="4">
                  <c:v>0.8</c:v>
                </c:pt>
                <c:pt idx="5">
                  <c:v>0.96</c:v>
                </c:pt>
                <c:pt idx="6">
                  <c:v>1.95</c:v>
                </c:pt>
                <c:pt idx="7">
                  <c:v>1.52</c:v>
                </c:pt>
                <c:pt idx="8">
                  <c:v>1.45</c:v>
                </c:pt>
                <c:pt idx="9">
                  <c:v>1.3</c:v>
                </c:pt>
                <c:pt idx="10">
                  <c:v>1.45</c:v>
                </c:pt>
                <c:pt idx="11">
                  <c:v>1.5</c:v>
                </c:pt>
                <c:pt idx="12">
                  <c:v>3.4</c:v>
                </c:pt>
                <c:pt idx="13">
                  <c:v>3.15</c:v>
                </c:pt>
                <c:pt idx="14">
                  <c:v>3.43</c:v>
                </c:pt>
                <c:pt idx="15">
                  <c:v>3.55</c:v>
                </c:pt>
                <c:pt idx="16">
                  <c:v>3.45</c:v>
                </c:pt>
                <c:pt idx="17">
                  <c:v>3.55</c:v>
                </c:pt>
                <c:pt idx="18">
                  <c:v>4.25</c:v>
                </c:pt>
                <c:pt idx="19">
                  <c:v>4.2</c:v>
                </c:pt>
                <c:pt idx="20">
                  <c:v>4.28</c:v>
                </c:pt>
                <c:pt idx="21">
                  <c:v>4.2699999999999996</c:v>
                </c:pt>
                <c:pt idx="22">
                  <c:v>4.22</c:v>
                </c:pt>
                <c:pt idx="23">
                  <c:v>4.28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B-4FBA-8D04-7DDFD30B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349552"/>
        <c:axId val="-1801351728"/>
      </c:scatterChart>
      <c:valAx>
        <c:axId val="-1801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351728"/>
        <c:crosses val="autoZero"/>
        <c:crossBetween val="midCat"/>
      </c:valAx>
      <c:valAx>
        <c:axId val="-1801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3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</xdr:row>
      <xdr:rowOff>35718</xdr:rowOff>
    </xdr:from>
    <xdr:to>
      <xdr:col>18</xdr:col>
      <xdr:colOff>202020</xdr:colOff>
      <xdr:row>18</xdr:row>
      <xdr:rowOff>130551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4813" y="226218"/>
          <a:ext cx="3095238" cy="3333333"/>
        </a:xfrm>
        <a:prstGeom prst="rect">
          <a:avLst/>
        </a:prstGeom>
      </xdr:spPr>
    </xdr:pic>
    <xdr:clientData/>
  </xdr:twoCellAnchor>
  <xdr:twoCellAnchor>
    <xdr:from>
      <xdr:col>0</xdr:col>
      <xdr:colOff>35720</xdr:colOff>
      <xdr:row>7</xdr:row>
      <xdr:rowOff>166687</xdr:rowOff>
    </xdr:from>
    <xdr:to>
      <xdr:col>6</xdr:col>
      <xdr:colOff>130969</xdr:colOff>
      <xdr:row>21</xdr:row>
      <xdr:rowOff>107156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261938</xdr:colOff>
      <xdr:row>7</xdr:row>
      <xdr:rowOff>11906</xdr:rowOff>
    </xdr:from>
    <xdr:to>
      <xdr:col>12</xdr:col>
      <xdr:colOff>38453</xdr:colOff>
      <xdr:row>25</xdr:row>
      <xdr:rowOff>35719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0063" y="1345406"/>
          <a:ext cx="3003109" cy="3452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0" zoomScaleNormal="80" workbookViewId="0">
      <selection activeCell="N1" sqref="N1:U25"/>
    </sheetView>
  </sheetViews>
  <sheetFormatPr defaultRowHeight="15" x14ac:dyDescent="0.25"/>
  <cols>
    <col min="5" max="5" width="12.140625" bestFit="1" customWidth="1"/>
    <col min="6" max="6" width="12.140625" customWidth="1"/>
    <col min="8" max="8" width="10.5703125" customWidth="1"/>
    <col min="9" max="9" width="4.42578125" bestFit="1" customWidth="1"/>
    <col min="10" max="10" width="6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2</v>
      </c>
      <c r="E1" t="s">
        <v>3</v>
      </c>
      <c r="K1" t="s">
        <v>16</v>
      </c>
      <c r="N1" t="s">
        <v>7</v>
      </c>
      <c r="O1" t="s">
        <v>8</v>
      </c>
      <c r="P1" t="s">
        <v>9</v>
      </c>
    </row>
    <row r="2" spans="1:16" x14ac:dyDescent="0.25">
      <c r="A2">
        <v>1</v>
      </c>
      <c r="B2">
        <v>37</v>
      </c>
      <c r="C2">
        <v>50</v>
      </c>
      <c r="D2">
        <f>C2+B2*60</f>
        <v>2270</v>
      </c>
      <c r="E2">
        <v>0.9</v>
      </c>
      <c r="H2" t="s">
        <v>6</v>
      </c>
      <c r="I2" t="s">
        <v>5</v>
      </c>
      <c r="J2" t="s">
        <v>1</v>
      </c>
      <c r="K2" t="s">
        <v>17</v>
      </c>
      <c r="L2" t="s">
        <v>15</v>
      </c>
      <c r="N2">
        <v>10</v>
      </c>
      <c r="O2" t="s">
        <v>10</v>
      </c>
      <c r="P2">
        <v>0.1196</v>
      </c>
    </row>
    <row r="3" spans="1:16" x14ac:dyDescent="0.25">
      <c r="A3">
        <v>2</v>
      </c>
      <c r="B3">
        <v>39</v>
      </c>
      <c r="C3">
        <v>24</v>
      </c>
      <c r="D3">
        <f t="shared" ref="D3:D20" si="0">C3+B3*60</f>
        <v>2364</v>
      </c>
      <c r="E3">
        <v>1.08</v>
      </c>
      <c r="H3" s="1">
        <v>43270</v>
      </c>
      <c r="I3" t="s">
        <v>4</v>
      </c>
      <c r="J3">
        <v>1</v>
      </c>
      <c r="K3">
        <f>2.69/6.32</f>
        <v>0.42563291139240506</v>
      </c>
      <c r="L3">
        <v>0.52247191011235961</v>
      </c>
      <c r="N3">
        <v>10</v>
      </c>
      <c r="O3" t="s">
        <v>10</v>
      </c>
      <c r="P3">
        <v>0.114</v>
      </c>
    </row>
    <row r="4" spans="1:16" x14ac:dyDescent="0.25">
      <c r="A4">
        <v>3</v>
      </c>
      <c r="B4">
        <v>40</v>
      </c>
      <c r="C4">
        <v>43</v>
      </c>
      <c r="D4">
        <f t="shared" si="0"/>
        <v>2443</v>
      </c>
      <c r="E4">
        <v>1.05</v>
      </c>
      <c r="H4" s="1">
        <v>43270</v>
      </c>
      <c r="I4" t="s">
        <v>4</v>
      </c>
      <c r="J4">
        <v>2</v>
      </c>
      <c r="K4">
        <f>2.63/6.29</f>
        <v>0.41812400635930047</v>
      </c>
      <c r="L4">
        <v>0.5280898876404494</v>
      </c>
      <c r="N4">
        <v>10</v>
      </c>
      <c r="O4" t="s">
        <v>10</v>
      </c>
      <c r="P4">
        <v>0.1038</v>
      </c>
    </row>
    <row r="5" spans="1:16" x14ac:dyDescent="0.25">
      <c r="A5">
        <v>4</v>
      </c>
      <c r="B5">
        <v>41</v>
      </c>
      <c r="C5">
        <v>13</v>
      </c>
      <c r="D5">
        <f t="shared" si="0"/>
        <v>2473</v>
      </c>
      <c r="E5">
        <v>0.95</v>
      </c>
      <c r="H5" s="1">
        <v>43270</v>
      </c>
      <c r="I5" t="s">
        <v>4</v>
      </c>
      <c r="J5">
        <v>3</v>
      </c>
      <c r="K5">
        <f>2.69/6.31</f>
        <v>0.42630744849445329</v>
      </c>
      <c r="L5">
        <v>0.51910112359550564</v>
      </c>
      <c r="N5">
        <v>10</v>
      </c>
      <c r="O5" t="s">
        <v>10</v>
      </c>
      <c r="P5">
        <v>9.6000000000000002E-2</v>
      </c>
    </row>
    <row r="6" spans="1:16" x14ac:dyDescent="0.25">
      <c r="A6">
        <v>5</v>
      </c>
      <c r="B6">
        <v>42</v>
      </c>
      <c r="C6">
        <v>14</v>
      </c>
      <c r="D6">
        <f t="shared" si="0"/>
        <v>2534</v>
      </c>
      <c r="E6">
        <v>0.8</v>
      </c>
      <c r="H6" s="1">
        <v>43270</v>
      </c>
      <c r="I6" t="s">
        <v>4</v>
      </c>
      <c r="J6">
        <v>4</v>
      </c>
      <c r="K6">
        <f>2.42/6</f>
        <v>0.40333333333333332</v>
      </c>
      <c r="L6">
        <v>0.52555555555555555</v>
      </c>
      <c r="N6">
        <v>10</v>
      </c>
      <c r="O6" t="s">
        <v>11</v>
      </c>
      <c r="P6">
        <v>5.4699999999999999E-2</v>
      </c>
    </row>
    <row r="7" spans="1:16" x14ac:dyDescent="0.25">
      <c r="A7">
        <v>6</v>
      </c>
      <c r="B7">
        <v>42</v>
      </c>
      <c r="C7">
        <v>40</v>
      </c>
      <c r="D7">
        <f t="shared" si="0"/>
        <v>2560</v>
      </c>
      <c r="E7">
        <v>0.96</v>
      </c>
      <c r="H7" s="1">
        <v>43270</v>
      </c>
      <c r="I7" t="s">
        <v>4</v>
      </c>
      <c r="J7">
        <v>5</v>
      </c>
      <c r="K7">
        <f>2.66/6.3</f>
        <v>0.42222222222222228</v>
      </c>
      <c r="L7">
        <v>0.52423900789177003</v>
      </c>
      <c r="N7">
        <v>10</v>
      </c>
      <c r="O7" t="s">
        <v>11</v>
      </c>
      <c r="P7">
        <v>3.2199999999999999E-2</v>
      </c>
    </row>
    <row r="8" spans="1:16" x14ac:dyDescent="0.25">
      <c r="A8">
        <v>1</v>
      </c>
      <c r="B8">
        <v>65</v>
      </c>
      <c r="C8">
        <v>0</v>
      </c>
      <c r="D8">
        <f t="shared" si="0"/>
        <v>3900</v>
      </c>
      <c r="E8">
        <v>1.95</v>
      </c>
      <c r="H8" s="1">
        <v>43270</v>
      </c>
      <c r="I8" t="s">
        <v>4</v>
      </c>
      <c r="J8">
        <v>6</v>
      </c>
      <c r="K8">
        <f>2.7/6.42</f>
        <v>0.42056074766355145</v>
      </c>
      <c r="L8">
        <v>0.51638418079096038</v>
      </c>
      <c r="N8">
        <v>10</v>
      </c>
      <c r="O8" t="s">
        <v>11</v>
      </c>
      <c r="P8">
        <v>4.0300000000000002E-2</v>
      </c>
    </row>
    <row r="9" spans="1:16" x14ac:dyDescent="0.25">
      <c r="A9">
        <v>2</v>
      </c>
      <c r="B9">
        <v>67</v>
      </c>
      <c r="C9">
        <v>0</v>
      </c>
      <c r="D9">
        <f t="shared" si="0"/>
        <v>4020</v>
      </c>
      <c r="E9">
        <v>1.52</v>
      </c>
      <c r="H9" s="1">
        <v>43272</v>
      </c>
      <c r="I9" t="s">
        <v>4</v>
      </c>
      <c r="J9">
        <v>1</v>
      </c>
      <c r="K9">
        <f>3/6.93</f>
        <v>0.4329004329004329</v>
      </c>
      <c r="L9">
        <f>5.03/9.53</f>
        <v>0.52780692549842612</v>
      </c>
      <c r="N9">
        <v>10</v>
      </c>
      <c r="O9" t="s">
        <v>12</v>
      </c>
      <c r="P9">
        <v>0.14249999999999999</v>
      </c>
    </row>
    <row r="10" spans="1:16" x14ac:dyDescent="0.25">
      <c r="A10">
        <v>3</v>
      </c>
      <c r="B10">
        <v>68</v>
      </c>
      <c r="C10">
        <v>0</v>
      </c>
      <c r="D10">
        <f t="shared" si="0"/>
        <v>4080</v>
      </c>
      <c r="E10">
        <v>1.45</v>
      </c>
      <c r="H10" s="1">
        <v>43272</v>
      </c>
      <c r="I10" t="s">
        <v>4</v>
      </c>
      <c r="J10">
        <v>2</v>
      </c>
      <c r="K10">
        <f>2.59/6.04</f>
        <v>0.42880794701986752</v>
      </c>
      <c r="L10">
        <f>4.84/9.4</f>
        <v>0.51489361702127656</v>
      </c>
      <c r="N10">
        <v>10</v>
      </c>
      <c r="O10" t="s">
        <v>12</v>
      </c>
      <c r="P10">
        <v>0.14299999999999999</v>
      </c>
    </row>
    <row r="11" spans="1:16" x14ac:dyDescent="0.25">
      <c r="A11">
        <v>4</v>
      </c>
      <c r="B11">
        <v>68</v>
      </c>
      <c r="C11">
        <v>30</v>
      </c>
      <c r="D11">
        <f t="shared" si="0"/>
        <v>4110</v>
      </c>
      <c r="E11">
        <v>1.3</v>
      </c>
      <c r="H11" s="1">
        <v>43272</v>
      </c>
      <c r="I11" t="s">
        <v>4</v>
      </c>
      <c r="J11">
        <v>3</v>
      </c>
      <c r="K11">
        <f>2.61/6.1</f>
        <v>0.4278688524590164</v>
      </c>
      <c r="L11">
        <f>5.02/9.45</f>
        <v>0.53121693121693125</v>
      </c>
      <c r="N11">
        <v>10</v>
      </c>
      <c r="O11" t="s">
        <v>12</v>
      </c>
      <c r="P11">
        <v>0.14449999999999999</v>
      </c>
    </row>
    <row r="12" spans="1:16" x14ac:dyDescent="0.25">
      <c r="A12">
        <v>5</v>
      </c>
      <c r="B12">
        <v>69</v>
      </c>
      <c r="C12">
        <v>30</v>
      </c>
      <c r="D12">
        <f t="shared" si="0"/>
        <v>4170</v>
      </c>
      <c r="E12">
        <v>1.45</v>
      </c>
      <c r="H12" s="1">
        <v>43272</v>
      </c>
      <c r="I12" t="s">
        <v>4</v>
      </c>
      <c r="J12">
        <v>4</v>
      </c>
      <c r="K12">
        <f>2.6/6.02</f>
        <v>0.43189368770764125</v>
      </c>
      <c r="L12">
        <f>4.95/9.52</f>
        <v>0.51995798319327735</v>
      </c>
      <c r="N12">
        <v>10</v>
      </c>
      <c r="O12" t="s">
        <v>13</v>
      </c>
      <c r="P12">
        <v>9.2799999999999994E-2</v>
      </c>
    </row>
    <row r="13" spans="1:16" x14ac:dyDescent="0.25">
      <c r="A13">
        <v>6</v>
      </c>
      <c r="B13">
        <v>69</v>
      </c>
      <c r="C13">
        <v>30</v>
      </c>
      <c r="D13">
        <f t="shared" si="0"/>
        <v>4170</v>
      </c>
      <c r="E13">
        <v>1.5</v>
      </c>
      <c r="H13" s="1">
        <v>43272</v>
      </c>
      <c r="I13" t="s">
        <v>4</v>
      </c>
      <c r="J13">
        <v>5</v>
      </c>
      <c r="K13">
        <f>2.73/6.42</f>
        <v>0.42523364485981308</v>
      </c>
      <c r="L13">
        <f>4.86/9.45</f>
        <v>0.51428571428571435</v>
      </c>
      <c r="N13">
        <v>10</v>
      </c>
      <c r="O13" t="s">
        <v>13</v>
      </c>
      <c r="P13">
        <v>9.9599999999999994E-2</v>
      </c>
    </row>
    <row r="14" spans="1:16" x14ac:dyDescent="0.25">
      <c r="A14">
        <v>1</v>
      </c>
      <c r="B14">
        <f>21*60+23</f>
        <v>1283</v>
      </c>
      <c r="C14">
        <v>0</v>
      </c>
      <c r="D14">
        <f t="shared" si="0"/>
        <v>76980</v>
      </c>
      <c r="E14">
        <v>3.4</v>
      </c>
      <c r="H14" s="1">
        <v>43272</v>
      </c>
      <c r="I14" t="s">
        <v>4</v>
      </c>
      <c r="J14">
        <v>6</v>
      </c>
      <c r="K14">
        <f>2.89/6.68</f>
        <v>0.43263473053892221</v>
      </c>
      <c r="L14">
        <f>5.02/9.47</f>
        <v>0.53009503695881721</v>
      </c>
      <c r="N14">
        <v>10</v>
      </c>
      <c r="O14" t="s">
        <v>13</v>
      </c>
      <c r="P14">
        <v>0.1008</v>
      </c>
    </row>
    <row r="15" spans="1:16" x14ac:dyDescent="0.25">
      <c r="A15">
        <v>2</v>
      </c>
      <c r="B15">
        <f t="shared" ref="B15:B19" si="1">21*60+23</f>
        <v>1283</v>
      </c>
      <c r="C15">
        <v>0</v>
      </c>
      <c r="D15">
        <f t="shared" si="0"/>
        <v>76980</v>
      </c>
      <c r="E15">
        <v>3.15</v>
      </c>
      <c r="N15">
        <v>10</v>
      </c>
      <c r="O15" t="s">
        <v>14</v>
      </c>
      <c r="P15">
        <v>0.14699999999999999</v>
      </c>
    </row>
    <row r="16" spans="1:16" x14ac:dyDescent="0.25">
      <c r="A16">
        <v>3</v>
      </c>
      <c r="B16">
        <f t="shared" si="1"/>
        <v>1283</v>
      </c>
      <c r="C16">
        <v>0</v>
      </c>
      <c r="D16">
        <f t="shared" si="0"/>
        <v>76980</v>
      </c>
      <c r="E16">
        <v>3.43</v>
      </c>
      <c r="N16">
        <v>10</v>
      </c>
      <c r="O16" t="s">
        <v>14</v>
      </c>
      <c r="P16">
        <v>0.13020000000000001</v>
      </c>
    </row>
    <row r="17" spans="1:16" x14ac:dyDescent="0.25">
      <c r="A17">
        <v>4</v>
      </c>
      <c r="B17">
        <f t="shared" si="1"/>
        <v>1283</v>
      </c>
      <c r="C17">
        <v>0</v>
      </c>
      <c r="D17">
        <f t="shared" si="0"/>
        <v>76980</v>
      </c>
      <c r="E17">
        <v>3.55</v>
      </c>
      <c r="N17">
        <v>10</v>
      </c>
      <c r="O17" t="s">
        <v>14</v>
      </c>
      <c r="P17">
        <v>0.114</v>
      </c>
    </row>
    <row r="18" spans="1:16" x14ac:dyDescent="0.25">
      <c r="A18">
        <v>5</v>
      </c>
      <c r="B18">
        <f t="shared" si="1"/>
        <v>1283</v>
      </c>
      <c r="C18">
        <v>0</v>
      </c>
      <c r="D18">
        <f t="shared" si="0"/>
        <v>76980</v>
      </c>
      <c r="E18">
        <v>3.45</v>
      </c>
    </row>
    <row r="19" spans="1:16" x14ac:dyDescent="0.25">
      <c r="A19">
        <v>6</v>
      </c>
      <c r="B19">
        <f t="shared" si="1"/>
        <v>1283</v>
      </c>
      <c r="C19">
        <v>0</v>
      </c>
      <c r="D19">
        <f t="shared" si="0"/>
        <v>76980</v>
      </c>
      <c r="E19">
        <v>3.55</v>
      </c>
    </row>
    <row r="20" spans="1:16" x14ac:dyDescent="0.25">
      <c r="A20">
        <v>1</v>
      </c>
      <c r="B20">
        <f>60*46+56</f>
        <v>2816</v>
      </c>
      <c r="C20">
        <v>0</v>
      </c>
      <c r="D20">
        <f t="shared" si="0"/>
        <v>168960</v>
      </c>
      <c r="E20">
        <v>4.25</v>
      </c>
    </row>
    <row r="21" spans="1:16" x14ac:dyDescent="0.25">
      <c r="A21">
        <v>2</v>
      </c>
      <c r="B21">
        <f t="shared" ref="B21:B25" si="2">60*46+56</f>
        <v>2816</v>
      </c>
      <c r="C21">
        <v>0</v>
      </c>
      <c r="D21">
        <f t="shared" ref="D21:D25" si="3">C21+B21*60</f>
        <v>168960</v>
      </c>
      <c r="E21">
        <v>4.2</v>
      </c>
    </row>
    <row r="22" spans="1:16" x14ac:dyDescent="0.25">
      <c r="A22">
        <v>3</v>
      </c>
      <c r="B22">
        <f t="shared" si="2"/>
        <v>2816</v>
      </c>
      <c r="C22">
        <v>0</v>
      </c>
      <c r="D22">
        <f t="shared" si="3"/>
        <v>168960</v>
      </c>
      <c r="E22">
        <v>4.28</v>
      </c>
    </row>
    <row r="23" spans="1:16" x14ac:dyDescent="0.25">
      <c r="A23">
        <v>4</v>
      </c>
      <c r="B23">
        <f t="shared" si="2"/>
        <v>2816</v>
      </c>
      <c r="C23">
        <v>0</v>
      </c>
      <c r="D23">
        <f t="shared" si="3"/>
        <v>168960</v>
      </c>
      <c r="E23">
        <v>4.2699999999999996</v>
      </c>
    </row>
    <row r="24" spans="1:16" x14ac:dyDescent="0.25">
      <c r="A24">
        <v>5</v>
      </c>
      <c r="B24">
        <f t="shared" si="2"/>
        <v>2816</v>
      </c>
      <c r="C24">
        <v>0</v>
      </c>
      <c r="D24">
        <f t="shared" si="3"/>
        <v>168960</v>
      </c>
      <c r="E24">
        <v>4.22</v>
      </c>
    </row>
    <row r="25" spans="1:16" x14ac:dyDescent="0.25">
      <c r="A25">
        <v>6</v>
      </c>
      <c r="B25">
        <f t="shared" si="2"/>
        <v>2816</v>
      </c>
      <c r="C25">
        <v>0</v>
      </c>
      <c r="D25">
        <f t="shared" si="3"/>
        <v>168960</v>
      </c>
      <c r="E25">
        <v>4.28</v>
      </c>
    </row>
    <row r="26" spans="1:16" x14ac:dyDescent="0.25">
      <c r="A26">
        <v>1</v>
      </c>
      <c r="E26">
        <v>8.9</v>
      </c>
    </row>
    <row r="27" spans="1:16" x14ac:dyDescent="0.25">
      <c r="A27">
        <v>2</v>
      </c>
      <c r="E27">
        <v>8.9</v>
      </c>
    </row>
    <row r="28" spans="1:16" x14ac:dyDescent="0.25">
      <c r="A28">
        <v>3</v>
      </c>
      <c r="E28">
        <v>8.9</v>
      </c>
    </row>
    <row r="29" spans="1:16" x14ac:dyDescent="0.25">
      <c r="A29">
        <v>4</v>
      </c>
      <c r="E29">
        <v>9</v>
      </c>
    </row>
    <row r="30" spans="1:16" x14ac:dyDescent="0.25">
      <c r="A30">
        <v>5</v>
      </c>
      <c r="E30">
        <v>8.8699999999999992</v>
      </c>
    </row>
    <row r="31" spans="1:16" x14ac:dyDescent="0.25">
      <c r="A31">
        <v>6</v>
      </c>
      <c r="E31">
        <v>8.85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25" sqref="A1:L25"/>
    </sheetView>
  </sheetViews>
  <sheetFormatPr defaultRowHeight="15" x14ac:dyDescent="0.25"/>
  <cols>
    <col min="1" max="1" width="9.7109375" bestFit="1" customWidth="1"/>
    <col min="2" max="2" width="4.140625" bestFit="1" customWidth="1"/>
    <col min="3" max="3" width="5" bestFit="1" customWidth="1"/>
    <col min="4" max="5" width="6.85546875" bestFit="1" customWidth="1"/>
    <col min="6" max="6" width="6.42578125" bestFit="1" customWidth="1"/>
    <col min="7" max="7" width="5.7109375" customWidth="1"/>
    <col min="8" max="8" width="9.28515625" bestFit="1" customWidth="1"/>
    <col min="9" max="9" width="7.5703125" customWidth="1"/>
    <col min="10" max="10" width="12.28515625" bestFit="1" customWidth="1"/>
    <col min="11" max="11" width="10.28515625" bestFit="1" customWidth="1"/>
  </cols>
  <sheetData>
    <row r="1" spans="1:12" x14ac:dyDescent="0.25">
      <c r="A1" t="s">
        <v>6</v>
      </c>
      <c r="B1" t="s">
        <v>5</v>
      </c>
      <c r="C1" t="s">
        <v>24</v>
      </c>
      <c r="D1" t="s">
        <v>25</v>
      </c>
      <c r="E1" t="s">
        <v>20</v>
      </c>
      <c r="F1" t="s">
        <v>0</v>
      </c>
      <c r="G1" t="s">
        <v>1</v>
      </c>
      <c r="H1" t="s">
        <v>26</v>
      </c>
      <c r="I1" t="s">
        <v>18</v>
      </c>
      <c r="J1" t="s">
        <v>22</v>
      </c>
      <c r="K1" t="s">
        <v>23</v>
      </c>
      <c r="L1" t="s">
        <v>28</v>
      </c>
    </row>
    <row r="2" spans="1:12" x14ac:dyDescent="0.25">
      <c r="A2" s="1">
        <v>43307</v>
      </c>
      <c r="B2" t="s">
        <v>19</v>
      </c>
      <c r="C2">
        <v>0</v>
      </c>
      <c r="D2">
        <v>0</v>
      </c>
      <c r="E2">
        <v>1</v>
      </c>
      <c r="F2" t="s">
        <v>21</v>
      </c>
      <c r="G2">
        <v>1</v>
      </c>
      <c r="H2">
        <v>1</v>
      </c>
      <c r="I2">
        <f>K2/J2</f>
        <v>3.9893617021276591E-2</v>
      </c>
      <c r="J2">
        <v>9.4</v>
      </c>
      <c r="K2">
        <v>0.375</v>
      </c>
      <c r="L2">
        <f>I2/$I2</f>
        <v>1</v>
      </c>
    </row>
    <row r="3" spans="1:12" x14ac:dyDescent="0.25">
      <c r="A3" s="1">
        <v>43307</v>
      </c>
      <c r="B3" t="s">
        <v>19</v>
      </c>
      <c r="C3">
        <v>0</v>
      </c>
      <c r="D3">
        <v>0</v>
      </c>
      <c r="E3">
        <v>1</v>
      </c>
      <c r="F3" t="s">
        <v>21</v>
      </c>
      <c r="G3">
        <v>2</v>
      </c>
      <c r="H3">
        <v>1</v>
      </c>
      <c r="I3">
        <f t="shared" ref="I3:I9" si="0">K3/J3</f>
        <v>8.2081545064377676E-2</v>
      </c>
      <c r="J3">
        <v>9.32</v>
      </c>
      <c r="K3">
        <v>0.76500000000000001</v>
      </c>
      <c r="L3">
        <f t="shared" ref="L3:L9" si="1">I3/$I3</f>
        <v>1</v>
      </c>
    </row>
    <row r="4" spans="1:12" x14ac:dyDescent="0.25">
      <c r="A4" s="1">
        <v>43307</v>
      </c>
      <c r="B4" t="s">
        <v>19</v>
      </c>
      <c r="C4">
        <v>0</v>
      </c>
      <c r="D4">
        <v>0</v>
      </c>
      <c r="E4">
        <v>1</v>
      </c>
      <c r="F4" t="s">
        <v>21</v>
      </c>
      <c r="G4">
        <v>3</v>
      </c>
      <c r="H4">
        <v>1</v>
      </c>
      <c r="I4">
        <f t="shared" si="0"/>
        <v>8.5378868729989343E-2</v>
      </c>
      <c r="J4">
        <v>9.3699999999999992</v>
      </c>
      <c r="K4">
        <v>0.8</v>
      </c>
      <c r="L4">
        <f t="shared" si="1"/>
        <v>1</v>
      </c>
    </row>
    <row r="5" spans="1:12" x14ac:dyDescent="0.25">
      <c r="A5" s="1">
        <v>43307</v>
      </c>
      <c r="B5" t="s">
        <v>19</v>
      </c>
      <c r="C5">
        <v>0</v>
      </c>
      <c r="D5">
        <v>0</v>
      </c>
      <c r="E5">
        <v>1</v>
      </c>
      <c r="F5" t="s">
        <v>21</v>
      </c>
      <c r="G5">
        <v>4</v>
      </c>
      <c r="H5">
        <v>1</v>
      </c>
      <c r="I5">
        <f t="shared" si="0"/>
        <v>0.11450381679389314</v>
      </c>
      <c r="J5">
        <v>9.17</v>
      </c>
      <c r="K5">
        <v>1.05</v>
      </c>
      <c r="L5">
        <f t="shared" si="1"/>
        <v>1</v>
      </c>
    </row>
    <row r="6" spans="1:12" x14ac:dyDescent="0.25">
      <c r="A6" s="1">
        <v>43307</v>
      </c>
      <c r="B6" t="s">
        <v>19</v>
      </c>
      <c r="C6">
        <v>0</v>
      </c>
      <c r="D6">
        <v>0</v>
      </c>
      <c r="E6">
        <v>1</v>
      </c>
      <c r="F6" t="s">
        <v>21</v>
      </c>
      <c r="G6">
        <v>5</v>
      </c>
      <c r="H6">
        <v>1</v>
      </c>
      <c r="I6">
        <f t="shared" si="0"/>
        <v>8.5561497326203217E-2</v>
      </c>
      <c r="J6">
        <v>9.35</v>
      </c>
      <c r="K6">
        <v>0.8</v>
      </c>
      <c r="L6">
        <f t="shared" si="1"/>
        <v>1</v>
      </c>
    </row>
    <row r="7" spans="1:12" x14ac:dyDescent="0.25">
      <c r="A7" s="1">
        <v>43307</v>
      </c>
      <c r="B7" t="s">
        <v>19</v>
      </c>
      <c r="C7">
        <v>0</v>
      </c>
      <c r="D7">
        <v>0</v>
      </c>
      <c r="E7">
        <v>1</v>
      </c>
      <c r="F7" t="s">
        <v>21</v>
      </c>
      <c r="G7">
        <v>6</v>
      </c>
      <c r="H7">
        <v>1</v>
      </c>
      <c r="I7">
        <f t="shared" si="0"/>
        <v>8.6772486772486779E-2</v>
      </c>
      <c r="J7">
        <v>9.4499999999999993</v>
      </c>
      <c r="K7">
        <v>0.82</v>
      </c>
      <c r="L7">
        <f t="shared" si="1"/>
        <v>1</v>
      </c>
    </row>
    <row r="8" spans="1:12" x14ac:dyDescent="0.25">
      <c r="A8" s="1">
        <v>43307</v>
      </c>
      <c r="B8" t="s">
        <v>19</v>
      </c>
      <c r="C8">
        <v>0</v>
      </c>
      <c r="D8">
        <v>0</v>
      </c>
      <c r="E8">
        <v>1</v>
      </c>
      <c r="F8" t="s">
        <v>21</v>
      </c>
      <c r="G8">
        <v>7</v>
      </c>
      <c r="H8">
        <v>1</v>
      </c>
      <c r="I8">
        <f t="shared" si="0"/>
        <v>0.18421052631578946</v>
      </c>
      <c r="J8">
        <v>9.5</v>
      </c>
      <c r="K8">
        <v>1.75</v>
      </c>
      <c r="L8">
        <f t="shared" si="1"/>
        <v>1</v>
      </c>
    </row>
    <row r="9" spans="1:12" x14ac:dyDescent="0.25">
      <c r="A9" s="1">
        <v>43307</v>
      </c>
      <c r="B9" t="s">
        <v>19</v>
      </c>
      <c r="C9">
        <v>0</v>
      </c>
      <c r="D9">
        <v>0</v>
      </c>
      <c r="E9">
        <v>1</v>
      </c>
      <c r="F9" t="s">
        <v>21</v>
      </c>
      <c r="G9">
        <v>8</v>
      </c>
      <c r="H9">
        <v>1</v>
      </c>
      <c r="I9">
        <f t="shared" si="0"/>
        <v>0.14149947201689544</v>
      </c>
      <c r="J9">
        <v>9.4700000000000006</v>
      </c>
      <c r="K9">
        <v>1.34</v>
      </c>
      <c r="L9">
        <f t="shared" si="1"/>
        <v>1</v>
      </c>
    </row>
    <row r="10" spans="1:12" x14ac:dyDescent="0.25">
      <c r="A10" s="1">
        <v>43305</v>
      </c>
      <c r="B10" t="s">
        <v>19</v>
      </c>
      <c r="C10">
        <v>3328</v>
      </c>
      <c r="D10">
        <v>13</v>
      </c>
      <c r="E10">
        <f>0.00001118*D10*C10^2</f>
        <v>1609.7253785599999</v>
      </c>
      <c r="F10" t="s">
        <v>27</v>
      </c>
      <c r="G10">
        <v>1</v>
      </c>
      <c r="H10">
        <v>1</v>
      </c>
      <c r="I10">
        <f>K10/J10</f>
        <v>3.1914893617021274E-2</v>
      </c>
      <c r="J10">
        <v>9.4</v>
      </c>
      <c r="K10">
        <v>0.3</v>
      </c>
      <c r="L10">
        <f>I10/$I2</f>
        <v>0.8</v>
      </c>
    </row>
    <row r="11" spans="1:12" x14ac:dyDescent="0.25">
      <c r="A11" s="1">
        <v>43305</v>
      </c>
      <c r="B11" t="s">
        <v>19</v>
      </c>
      <c r="C11">
        <v>3328</v>
      </c>
      <c r="D11">
        <v>13</v>
      </c>
      <c r="E11">
        <f t="shared" ref="E11:E17" si="2">0.00001118*D11*C11^2</f>
        <v>1609.7253785599999</v>
      </c>
      <c r="F11" t="s">
        <v>27</v>
      </c>
      <c r="G11">
        <v>2</v>
      </c>
      <c r="H11">
        <v>1</v>
      </c>
      <c r="I11">
        <f t="shared" ref="I11:I17" si="3">K11/J11</f>
        <v>6.1158798283261796E-2</v>
      </c>
      <c r="J11">
        <v>9.32</v>
      </c>
      <c r="K11">
        <v>0.56999999999999995</v>
      </c>
      <c r="L11">
        <f t="shared" ref="L11:L17" si="4">I11/$I3</f>
        <v>0.74509803921568629</v>
      </c>
    </row>
    <row r="12" spans="1:12" x14ac:dyDescent="0.25">
      <c r="A12" s="1">
        <v>43305</v>
      </c>
      <c r="B12" t="s">
        <v>19</v>
      </c>
      <c r="C12">
        <v>3328</v>
      </c>
      <c r="D12">
        <v>13</v>
      </c>
      <c r="E12">
        <f t="shared" si="2"/>
        <v>1609.7253785599999</v>
      </c>
      <c r="F12" t="s">
        <v>27</v>
      </c>
      <c r="G12">
        <v>3</v>
      </c>
      <c r="H12">
        <v>1</v>
      </c>
      <c r="I12">
        <f t="shared" si="3"/>
        <v>6.5101387406616862E-2</v>
      </c>
      <c r="J12">
        <v>9.3699999999999992</v>
      </c>
      <c r="K12">
        <v>0.61</v>
      </c>
      <c r="L12">
        <f t="shared" si="4"/>
        <v>0.76249999999999984</v>
      </c>
    </row>
    <row r="13" spans="1:12" x14ac:dyDescent="0.25">
      <c r="A13" s="1">
        <v>43305</v>
      </c>
      <c r="B13" t="s">
        <v>19</v>
      </c>
      <c r="C13">
        <v>3328</v>
      </c>
      <c r="D13">
        <v>13</v>
      </c>
      <c r="E13">
        <f t="shared" si="2"/>
        <v>1609.7253785599999</v>
      </c>
      <c r="F13" t="s">
        <v>27</v>
      </c>
      <c r="G13">
        <v>4</v>
      </c>
      <c r="H13">
        <v>1</v>
      </c>
      <c r="I13">
        <f t="shared" si="3"/>
        <v>9.2693565976008724E-2</v>
      </c>
      <c r="J13">
        <v>9.17</v>
      </c>
      <c r="K13">
        <v>0.85</v>
      </c>
      <c r="L13">
        <f t="shared" si="4"/>
        <v>0.80952380952380942</v>
      </c>
    </row>
    <row r="14" spans="1:12" x14ac:dyDescent="0.25">
      <c r="A14" s="1">
        <v>43305</v>
      </c>
      <c r="B14" t="s">
        <v>19</v>
      </c>
      <c r="C14">
        <v>3328</v>
      </c>
      <c r="D14">
        <v>13</v>
      </c>
      <c r="E14">
        <f t="shared" si="2"/>
        <v>1609.7253785599999</v>
      </c>
      <c r="F14" t="s">
        <v>27</v>
      </c>
      <c r="G14">
        <v>5</v>
      </c>
      <c r="H14">
        <v>1</v>
      </c>
      <c r="I14">
        <f t="shared" si="3"/>
        <v>6.5240641711229952E-2</v>
      </c>
      <c r="J14">
        <v>9.35</v>
      </c>
      <c r="K14">
        <v>0.61</v>
      </c>
      <c r="L14">
        <f t="shared" si="4"/>
        <v>0.76249999999999996</v>
      </c>
    </row>
    <row r="15" spans="1:12" x14ac:dyDescent="0.25">
      <c r="A15" s="1">
        <v>43305</v>
      </c>
      <c r="B15" t="s">
        <v>19</v>
      </c>
      <c r="C15">
        <v>3328</v>
      </c>
      <c r="D15">
        <v>13</v>
      </c>
      <c r="E15">
        <f t="shared" si="2"/>
        <v>1609.7253785599999</v>
      </c>
      <c r="F15" t="s">
        <v>27</v>
      </c>
      <c r="G15">
        <v>6</v>
      </c>
      <c r="H15">
        <v>1</v>
      </c>
      <c r="I15">
        <f t="shared" si="3"/>
        <v>6.3492063492063489E-2</v>
      </c>
      <c r="J15">
        <v>9.4499999999999993</v>
      </c>
      <c r="K15">
        <v>0.6</v>
      </c>
      <c r="L15">
        <f t="shared" si="4"/>
        <v>0.7317073170731706</v>
      </c>
    </row>
    <row r="16" spans="1:12" x14ac:dyDescent="0.25">
      <c r="A16" s="1">
        <v>43305</v>
      </c>
      <c r="B16" t="s">
        <v>19</v>
      </c>
      <c r="C16">
        <v>3328</v>
      </c>
      <c r="D16">
        <v>13</v>
      </c>
      <c r="E16">
        <f t="shared" si="2"/>
        <v>1609.7253785599999</v>
      </c>
      <c r="F16" t="s">
        <v>27</v>
      </c>
      <c r="G16">
        <v>7</v>
      </c>
      <c r="H16">
        <v>1</v>
      </c>
      <c r="I16">
        <f t="shared" si="3"/>
        <v>0.13052631578947368</v>
      </c>
      <c r="J16">
        <v>9.5</v>
      </c>
      <c r="K16">
        <v>1.24</v>
      </c>
      <c r="L16">
        <f t="shared" si="4"/>
        <v>0.70857142857142863</v>
      </c>
    </row>
    <row r="17" spans="1:12" x14ac:dyDescent="0.25">
      <c r="A17" s="1">
        <v>43305</v>
      </c>
      <c r="B17" t="s">
        <v>19</v>
      </c>
      <c r="C17">
        <v>3328</v>
      </c>
      <c r="D17">
        <v>13</v>
      </c>
      <c r="E17">
        <f t="shared" si="2"/>
        <v>1609.7253785599999</v>
      </c>
      <c r="F17" t="s">
        <v>27</v>
      </c>
      <c r="G17">
        <v>8</v>
      </c>
      <c r="H17">
        <v>1</v>
      </c>
      <c r="I17">
        <f t="shared" si="3"/>
        <v>0.10242872228088701</v>
      </c>
      <c r="J17">
        <v>9.4700000000000006</v>
      </c>
      <c r="K17">
        <v>0.97</v>
      </c>
      <c r="L17">
        <f t="shared" si="4"/>
        <v>0.72388059701492546</v>
      </c>
    </row>
    <row r="18" spans="1:12" x14ac:dyDescent="0.25">
      <c r="A18" s="1">
        <v>43305</v>
      </c>
      <c r="B18" t="s">
        <v>19</v>
      </c>
      <c r="C18">
        <v>3328</v>
      </c>
      <c r="D18">
        <v>13</v>
      </c>
      <c r="E18">
        <f>0.00001118*D18*C18^2</f>
        <v>1609.7253785599999</v>
      </c>
      <c r="F18" t="s">
        <v>27</v>
      </c>
      <c r="G18">
        <v>1</v>
      </c>
      <c r="H18">
        <v>2</v>
      </c>
      <c r="I18">
        <v>0.03</v>
      </c>
      <c r="J18" t="s">
        <v>29</v>
      </c>
      <c r="K18" t="s">
        <v>29</v>
      </c>
      <c r="L18">
        <f>I18/$I2</f>
        <v>0.75200000000000011</v>
      </c>
    </row>
    <row r="19" spans="1:12" x14ac:dyDescent="0.25">
      <c r="A19" s="1">
        <v>43305</v>
      </c>
      <c r="B19" t="s">
        <v>19</v>
      </c>
      <c r="C19">
        <v>3328</v>
      </c>
      <c r="D19">
        <v>13</v>
      </c>
      <c r="E19">
        <f t="shared" ref="E19:E25" si="5">0.00001118*D19*C19^2</f>
        <v>1609.7253785599999</v>
      </c>
      <c r="F19" t="s">
        <v>27</v>
      </c>
      <c r="G19">
        <v>2</v>
      </c>
      <c r="H19">
        <v>2</v>
      </c>
      <c r="I19">
        <v>0.06</v>
      </c>
      <c r="J19" t="s">
        <v>29</v>
      </c>
      <c r="K19" t="s">
        <v>29</v>
      </c>
      <c r="L19">
        <f t="shared" ref="L19:L25" si="6">I19/$I3</f>
        <v>0.73098039215686272</v>
      </c>
    </row>
    <row r="20" spans="1:12" x14ac:dyDescent="0.25">
      <c r="A20" s="1">
        <v>43305</v>
      </c>
      <c r="B20" t="s">
        <v>19</v>
      </c>
      <c r="C20">
        <v>3328</v>
      </c>
      <c r="D20">
        <v>13</v>
      </c>
      <c r="E20">
        <f t="shared" si="5"/>
        <v>1609.7253785599999</v>
      </c>
      <c r="F20" t="s">
        <v>27</v>
      </c>
      <c r="G20">
        <v>3</v>
      </c>
      <c r="H20">
        <v>2</v>
      </c>
      <c r="I20">
        <v>0.06</v>
      </c>
      <c r="J20" t="s">
        <v>29</v>
      </c>
      <c r="K20" t="s">
        <v>29</v>
      </c>
      <c r="L20">
        <f t="shared" si="6"/>
        <v>0.70274999999999987</v>
      </c>
    </row>
    <row r="21" spans="1:12" x14ac:dyDescent="0.25">
      <c r="A21" s="1">
        <v>43305</v>
      </c>
      <c r="B21" t="s">
        <v>19</v>
      </c>
      <c r="C21">
        <v>3328</v>
      </c>
      <c r="D21">
        <v>13</v>
      </c>
      <c r="E21">
        <f t="shared" si="5"/>
        <v>1609.7253785599999</v>
      </c>
      <c r="F21" t="s">
        <v>27</v>
      </c>
      <c r="G21">
        <v>4</v>
      </c>
      <c r="H21">
        <v>2</v>
      </c>
      <c r="I21">
        <v>9.5000000000000001E-2</v>
      </c>
      <c r="J21" t="s">
        <v>29</v>
      </c>
      <c r="K21" t="s">
        <v>29</v>
      </c>
      <c r="L21">
        <f t="shared" si="6"/>
        <v>0.82966666666666655</v>
      </c>
    </row>
    <row r="22" spans="1:12" x14ac:dyDescent="0.25">
      <c r="A22" s="1">
        <v>43305</v>
      </c>
      <c r="B22" t="s">
        <v>19</v>
      </c>
      <c r="C22">
        <v>3328</v>
      </c>
      <c r="D22">
        <v>13</v>
      </c>
      <c r="E22">
        <f t="shared" si="5"/>
        <v>1609.7253785599999</v>
      </c>
      <c r="F22" t="s">
        <v>27</v>
      </c>
      <c r="G22">
        <v>5</v>
      </c>
      <c r="H22">
        <v>2</v>
      </c>
      <c r="I22">
        <v>0.05</v>
      </c>
      <c r="J22" t="s">
        <v>29</v>
      </c>
      <c r="K22" t="s">
        <v>29</v>
      </c>
      <c r="L22">
        <f t="shared" si="6"/>
        <v>0.58437499999999998</v>
      </c>
    </row>
    <row r="23" spans="1:12" x14ac:dyDescent="0.25">
      <c r="A23" s="1">
        <v>43305</v>
      </c>
      <c r="B23" t="s">
        <v>19</v>
      </c>
      <c r="C23">
        <v>3328</v>
      </c>
      <c r="D23">
        <v>13</v>
      </c>
      <c r="E23">
        <f t="shared" si="5"/>
        <v>1609.7253785599999</v>
      </c>
      <c r="F23" t="s">
        <v>27</v>
      </c>
      <c r="G23">
        <v>6</v>
      </c>
      <c r="H23">
        <v>2</v>
      </c>
      <c r="I23">
        <v>7.0000000000000007E-2</v>
      </c>
      <c r="J23" t="s">
        <v>29</v>
      </c>
      <c r="K23" t="s">
        <v>29</v>
      </c>
      <c r="L23">
        <f t="shared" si="6"/>
        <v>0.80670731707317078</v>
      </c>
    </row>
    <row r="24" spans="1:12" x14ac:dyDescent="0.25">
      <c r="A24" s="1">
        <v>43305</v>
      </c>
      <c r="B24" t="s">
        <v>19</v>
      </c>
      <c r="C24">
        <v>3328</v>
      </c>
      <c r="D24">
        <v>13</v>
      </c>
      <c r="E24">
        <f t="shared" si="5"/>
        <v>1609.7253785599999</v>
      </c>
      <c r="F24" t="s">
        <v>27</v>
      </c>
      <c r="G24">
        <v>7</v>
      </c>
      <c r="H24">
        <v>2</v>
      </c>
      <c r="I24">
        <v>0.123</v>
      </c>
      <c r="J24" t="s">
        <v>29</v>
      </c>
      <c r="K24" t="s">
        <v>29</v>
      </c>
      <c r="L24">
        <f t="shared" si="6"/>
        <v>0.6677142857142857</v>
      </c>
    </row>
    <row r="25" spans="1:12" x14ac:dyDescent="0.25">
      <c r="A25" s="1">
        <v>43305</v>
      </c>
      <c r="B25" t="s">
        <v>19</v>
      </c>
      <c r="C25">
        <v>3328</v>
      </c>
      <c r="D25">
        <v>13</v>
      </c>
      <c r="E25">
        <f t="shared" si="5"/>
        <v>1609.7253785599999</v>
      </c>
      <c r="F25" t="s">
        <v>27</v>
      </c>
      <c r="G25">
        <v>8</v>
      </c>
      <c r="H25">
        <v>2</v>
      </c>
      <c r="I25">
        <v>0.105</v>
      </c>
      <c r="J25" t="s">
        <v>29</v>
      </c>
      <c r="K25" t="s">
        <v>29</v>
      </c>
      <c r="L25">
        <f t="shared" si="6"/>
        <v>0.74205223880597015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Research Group</dc:creator>
  <cp:lastModifiedBy>Clifton Anderson</cp:lastModifiedBy>
  <dcterms:created xsi:type="dcterms:W3CDTF">2018-06-19T20:55:40Z</dcterms:created>
  <dcterms:modified xsi:type="dcterms:W3CDTF">2018-07-26T16:22:00Z</dcterms:modified>
</cp:coreProperties>
</file>