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8800" windowHeight="17480" tabRatio="500"/>
  </bookViews>
  <sheets>
    <sheet name="source and QC" sheetId="1" r:id="rId1"/>
    <sheet name="plate layou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2" i="1" l="1"/>
  <c r="AF12" i="1"/>
  <c r="AD3" i="1"/>
  <c r="AD4" i="1"/>
  <c r="AD5" i="1"/>
  <c r="AD6" i="1"/>
  <c r="AD7" i="1"/>
  <c r="AD8" i="1"/>
  <c r="AD9" i="1"/>
  <c r="AD10" i="1"/>
  <c r="AD11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AB3" i="1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A13" i="1"/>
  <c r="AA14" i="1"/>
  <c r="AA1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P2" i="1"/>
  <c r="P3" i="1"/>
  <c r="P4" i="1"/>
  <c r="P5" i="1"/>
  <c r="P6" i="1"/>
  <c r="P16" i="1"/>
  <c r="P15" i="1"/>
  <c r="P14" i="1"/>
  <c r="P13" i="1"/>
  <c r="P12" i="1"/>
  <c r="P8" i="1"/>
  <c r="P9" i="1"/>
  <c r="P10" i="1"/>
  <c r="P11" i="1"/>
  <c r="P7" i="1"/>
  <c r="O3" i="1"/>
  <c r="O8" i="1"/>
  <c r="O12" i="1"/>
  <c r="O6" i="1"/>
  <c r="O5" i="1"/>
  <c r="O4" i="1"/>
  <c r="O2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1" i="1"/>
  <c r="O10" i="1"/>
  <c r="O9" i="1"/>
  <c r="O7" i="1"/>
  <c r="N3" i="1"/>
  <c r="N2" i="1"/>
  <c r="N16" i="1"/>
  <c r="N17" i="1"/>
  <c r="N18" i="1"/>
  <c r="N19" i="1"/>
  <c r="N20" i="1"/>
  <c r="N21" i="1"/>
  <c r="N22" i="1"/>
  <c r="N23" i="1"/>
  <c r="N24" i="1"/>
  <c r="N25" i="1"/>
  <c r="N26" i="1"/>
  <c r="N15" i="1"/>
  <c r="N14" i="1"/>
  <c r="N13" i="1"/>
  <c r="N10" i="1"/>
  <c r="N11" i="1"/>
  <c r="N9" i="1"/>
  <c r="N5" i="1"/>
  <c r="N6" i="1"/>
  <c r="N7" i="1"/>
  <c r="N4" i="1"/>
  <c r="N12" i="1"/>
  <c r="N8" i="1"/>
  <c r="M12" i="1"/>
  <c r="M8" i="1"/>
  <c r="M3" i="1"/>
</calcChain>
</file>

<file path=xl/sharedStrings.xml><?xml version="1.0" encoding="utf-8"?>
<sst xmlns="http://schemas.openxmlformats.org/spreadsheetml/2006/main" count="412" uniqueCount="184">
  <si>
    <t>sal_incub_MG_Control_1</t>
  </si>
  <si>
    <t>Control</t>
  </si>
  <si>
    <t>50 uL</t>
  </si>
  <si>
    <t>B1</t>
  </si>
  <si>
    <t>sal_incub_MG_Control_2</t>
  </si>
  <si>
    <t>C1</t>
  </si>
  <si>
    <t>sal_incub_MG_Control_3</t>
  </si>
  <si>
    <t>D1</t>
  </si>
  <si>
    <t>sal_incub_MG_Control_4</t>
  </si>
  <si>
    <t>E1</t>
  </si>
  <si>
    <t>sal_incub_MG_Control_5</t>
  </si>
  <si>
    <t>F1</t>
  </si>
  <si>
    <t>sal_incub_MG_ASW_1</t>
  </si>
  <si>
    <t>ASW</t>
  </si>
  <si>
    <t>G1</t>
  </si>
  <si>
    <t>sal_incub_MG_ASW_2</t>
  </si>
  <si>
    <t>A2</t>
  </si>
  <si>
    <t>sal_incub_MG_ASW_3</t>
  </si>
  <si>
    <t>B2</t>
  </si>
  <si>
    <t>sal_incub_MG_ASW_4</t>
  </si>
  <si>
    <t>C2</t>
  </si>
  <si>
    <t>sal_incub_MG_ASW_5</t>
  </si>
  <si>
    <t>D2</t>
  </si>
  <si>
    <t>sal_incub_MG_ASW-S_1</t>
  </si>
  <si>
    <t>ASW-S</t>
  </si>
  <si>
    <t>E2</t>
  </si>
  <si>
    <t>sal_incub_MG_ASW-S_2</t>
  </si>
  <si>
    <t>F2</t>
  </si>
  <si>
    <t>sal_incub_MG_ASW-S_3</t>
  </si>
  <si>
    <t>G2</t>
  </si>
  <si>
    <t>sal_incub_MG_ASW-S_4</t>
  </si>
  <si>
    <t>H2</t>
  </si>
  <si>
    <t>sal_incub_MG_ASW-S_5</t>
  </si>
  <si>
    <t>A3</t>
  </si>
  <si>
    <t>sal_incub_MG_SO4_1</t>
  </si>
  <si>
    <t>SO4</t>
  </si>
  <si>
    <t>B3</t>
  </si>
  <si>
    <t>sal_incub_MG_SO4_2</t>
  </si>
  <si>
    <t>C3</t>
  </si>
  <si>
    <t>sal_incub_MG_SO4_3</t>
  </si>
  <si>
    <t>D3</t>
  </si>
  <si>
    <t>sal_incub_MG_SO4_4</t>
  </si>
  <si>
    <t>E3</t>
  </si>
  <si>
    <t>sal_incub_MG_SO4_5</t>
  </si>
  <si>
    <t>F3</t>
  </si>
  <si>
    <t>sal_incub_MG_SourceSoil_1</t>
  </si>
  <si>
    <t>SourceSoil</t>
  </si>
  <si>
    <t>G3</t>
  </si>
  <si>
    <t>sal_incub_MG_SourceSoil_2</t>
  </si>
  <si>
    <t>H3</t>
  </si>
  <si>
    <t>sal_incub_MG_SourceSoil_3</t>
  </si>
  <si>
    <t>A4</t>
  </si>
  <si>
    <t>sal_incub_MG_SourceSoil_4</t>
  </si>
  <si>
    <t>B4</t>
  </si>
  <si>
    <t>sal_incub_MG_SourceSoil_5</t>
  </si>
  <si>
    <t>C4</t>
  </si>
  <si>
    <t>Sample Name*</t>
  </si>
  <si>
    <t>Sample Group Name</t>
  </si>
  <si>
    <t>Concentration* (ng/ul)</t>
  </si>
  <si>
    <t>Volume* (ul)</t>
  </si>
  <si>
    <t>Plate Location (well #)</t>
  </si>
  <si>
    <t>TL_inc_d2_DI_ctrl_1</t>
  </si>
  <si>
    <t>F5</t>
  </si>
  <si>
    <t>TL_inc_d2_DI_ctrl_2</t>
  </si>
  <si>
    <t>G5</t>
  </si>
  <si>
    <t>TL_inc_d2_DI_ctrl_3</t>
  </si>
  <si>
    <t>H5</t>
  </si>
  <si>
    <t>TL_inc_d2_DI_ctrl_4</t>
  </si>
  <si>
    <t>A6</t>
  </si>
  <si>
    <t>TL_inc_d2_DI_ctrl_5</t>
  </si>
  <si>
    <t>B6</t>
  </si>
  <si>
    <t>TL_inc_d2_ASW_noS_1</t>
  </si>
  <si>
    <t>H6</t>
  </si>
  <si>
    <t>TL_inc_d2_ASW_noS_2</t>
  </si>
  <si>
    <t>A7</t>
  </si>
  <si>
    <t>TL_inc_d2_ASW_noS_3</t>
  </si>
  <si>
    <t>B7</t>
  </si>
  <si>
    <t>TL_inc_d2_ASW_noS_4</t>
  </si>
  <si>
    <t>C7</t>
  </si>
  <si>
    <t>TL_inc_d2_ASW_noS_5</t>
  </si>
  <si>
    <t>D7</t>
  </si>
  <si>
    <t>TL_inc_d2_ASW_1</t>
  </si>
  <si>
    <t>B8</t>
  </si>
  <si>
    <t>TL_inc_d2_ASW_2</t>
  </si>
  <si>
    <t>C8</t>
  </si>
  <si>
    <t>TL_inc_d2_ASW_3</t>
  </si>
  <si>
    <t>D8</t>
  </si>
  <si>
    <t>TL_inc_d2_ASW_4</t>
  </si>
  <si>
    <t>E8</t>
  </si>
  <si>
    <t>TL_inc_d2_ASW_5</t>
  </si>
  <si>
    <t>F8</t>
  </si>
  <si>
    <t>TL_inc_d2_SO4_2</t>
  </si>
  <si>
    <t>D9</t>
  </si>
  <si>
    <t>TL_inc_d2_SO4_3</t>
  </si>
  <si>
    <t>E9</t>
  </si>
  <si>
    <t>TL_inc_d2_SO4_4</t>
  </si>
  <si>
    <t>F9</t>
  </si>
  <si>
    <t>TL_inc_d2_SO4_5A</t>
  </si>
  <si>
    <t>G9</t>
  </si>
  <si>
    <t>TL_inc_d2_SO4_5B</t>
  </si>
  <si>
    <t>H9</t>
  </si>
  <si>
    <t>TL_d2_field_Core_10</t>
  </si>
  <si>
    <t>H10</t>
  </si>
  <si>
    <t>TL_d2_field_Core_19</t>
  </si>
  <si>
    <t>B11</t>
  </si>
  <si>
    <t>TL_d2_field_Core_36</t>
  </si>
  <si>
    <t>D11</t>
  </si>
  <si>
    <t>TL_d2_field_Core_43</t>
  </si>
  <si>
    <t>F11</t>
  </si>
  <si>
    <t>TL_d2_field_Core_46</t>
  </si>
  <si>
    <t>H11</t>
  </si>
  <si>
    <t>iTag Plate well</t>
  </si>
  <si>
    <t>itag ng uL</t>
  </si>
  <si>
    <t>iTag vol</t>
  </si>
  <si>
    <t>Dil factor</t>
  </si>
  <si>
    <t>uL to add</t>
  </si>
  <si>
    <t>TE to add</t>
  </si>
  <si>
    <t xml:space="preserve">Sample </t>
  </si>
  <si>
    <t>qbit</t>
  </si>
  <si>
    <t>iTag name</t>
  </si>
  <si>
    <t>AF_1_bottom</t>
  </si>
  <si>
    <t>AF_2_bottom</t>
  </si>
  <si>
    <t>AF_3_bottom</t>
  </si>
  <si>
    <t>AF_4_bottom</t>
  </si>
  <si>
    <t>AF_5_bottom</t>
  </si>
  <si>
    <t>BF_1.1_bottom</t>
  </si>
  <si>
    <t>BF_2.1_bottom</t>
  </si>
  <si>
    <t>BF_3.1_bottom</t>
  </si>
  <si>
    <t>BF_4.1_bottom</t>
  </si>
  <si>
    <t>BF_5.1_bottom</t>
  </si>
  <si>
    <t>CF_1.1_bottom</t>
  </si>
  <si>
    <t>CF_2.2_bottom</t>
  </si>
  <si>
    <t>CF_3.1_bottom</t>
  </si>
  <si>
    <t>CF_4.2_bottom</t>
  </si>
  <si>
    <t>CF_5.1_bottom</t>
  </si>
  <si>
    <t>DF_2_bottom</t>
  </si>
  <si>
    <t>DF_3_bottom</t>
  </si>
  <si>
    <t>DF_4_bottom</t>
  </si>
  <si>
    <t>DF_5A_bottom</t>
  </si>
  <si>
    <t>DF_5B_bottom</t>
  </si>
  <si>
    <t>TL ref 10.15</t>
  </si>
  <si>
    <t>TL ref 19.15</t>
  </si>
  <si>
    <t>TL ref 36.15</t>
  </si>
  <si>
    <t>TL ref 43.15</t>
  </si>
  <si>
    <t>TL ref 46.15</t>
  </si>
  <si>
    <t>Treatment</t>
  </si>
  <si>
    <t>add 30 uL TE</t>
  </si>
  <si>
    <t>Add 30 uL SOURCE?</t>
  </si>
  <si>
    <t>Final DNA conc</t>
  </si>
  <si>
    <t xml:space="preserve">* </t>
  </si>
  <si>
    <t>**</t>
  </si>
  <si>
    <t>NOTES:</t>
  </si>
  <si>
    <t>* This sample had LOTS of DNA, dropped out…try cutting DNA conc in half?</t>
  </si>
  <si>
    <t>Does pooling with other samples dilute humics?  iTag pooling would not suggest so…</t>
  </si>
  <si>
    <t>Max ng</t>
  </si>
  <si>
    <t>Asterisks are</t>
  </si>
  <si>
    <t>** These two were run for itags  at 4x dilution, and FAILED.  4x dilution chosen after showing improvement in tests at 2x, but not enough improvement.</t>
  </si>
  <si>
    <t>SEE DILUTION tests in sheet: "East coast DD plate2 SPITS prep MAP4.xls; tab re-amp no dils</t>
  </si>
  <si>
    <t>iTag FAILURES</t>
  </si>
  <si>
    <t>Total ng in 30 uL</t>
  </si>
  <si>
    <t>Max ng undil</t>
  </si>
  <si>
    <t>ng 50 uL</t>
  </si>
  <si>
    <t>ng 80 uL</t>
  </si>
  <si>
    <t>iTag source well</t>
  </si>
  <si>
    <t>A</t>
  </si>
  <si>
    <t>X</t>
  </si>
  <si>
    <t>B</t>
  </si>
  <si>
    <t>C</t>
  </si>
  <si>
    <t>D</t>
  </si>
  <si>
    <t>E</t>
  </si>
  <si>
    <t>F</t>
  </si>
  <si>
    <t>G</t>
  </si>
  <si>
    <t>H</t>
  </si>
  <si>
    <t>Well no's in grid are original iTag plate well no's to be transferred.</t>
  </si>
  <si>
    <t>External plate well nos are for MG plate submission</t>
  </si>
  <si>
    <t>SGT says do not dilute MG samples like itags</t>
  </si>
  <si>
    <t xml:space="preserve">Based on this, and original conc./vols., </t>
  </si>
  <si>
    <t>wells are filled as follows:</t>
  </si>
  <si>
    <t>50 uL orig. extract</t>
  </si>
  <si>
    <t>Orig. plus undil. Itag extract--All</t>
  </si>
  <si>
    <t>all vol. orig. extract</t>
  </si>
  <si>
    <t>FINAL CONC.</t>
  </si>
  <si>
    <t>FINAL VOL</t>
  </si>
  <si>
    <t>Final ng tot.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</si>
</sst>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D978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0" xfId="0" applyFill="1"/>
    <xf numFmtId="0" fontId="0" fillId="7" borderId="0" xfId="0" applyFill="1"/>
    <xf numFmtId="0" fontId="0" fillId="8" borderId="2" xfId="0" applyFill="1" applyBorder="1" applyAlignment="1">
      <alignment horizontal="center" vertical="top" wrapText="1"/>
    </xf>
    <xf numFmtId="0" fontId="1" fillId="0" borderId="3" xfId="0" applyFont="1" applyBorder="1"/>
    <xf numFmtId="0" fontId="1" fillId="0" borderId="0" xfId="0" applyFont="1"/>
    <xf numFmtId="0" fontId="2" fillId="0" borderId="4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0" fillId="2" borderId="0" xfId="0" applyFill="1" applyBorder="1"/>
    <xf numFmtId="164" fontId="0" fillId="0" borderId="0" xfId="0" applyNumberFormat="1" applyBorder="1" applyAlignment="1">
      <alignment horizontal="center"/>
    </xf>
    <xf numFmtId="0" fontId="0" fillId="7" borderId="0" xfId="0" applyFill="1" applyBorder="1"/>
    <xf numFmtId="164" fontId="0" fillId="7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6" borderId="0" xfId="0" applyFill="1" applyBorder="1"/>
    <xf numFmtId="1" fontId="0" fillId="6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/>
    <xf numFmtId="164" fontId="0" fillId="6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0" fontId="0" fillId="0" borderId="5" xfId="0" applyBorder="1"/>
    <xf numFmtId="0" fontId="0" fillId="2" borderId="5" xfId="0" applyFill="1" applyBorder="1"/>
    <xf numFmtId="164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Fill="1" applyBorder="1"/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6" borderId="5" xfId="0" applyFill="1" applyBorder="1"/>
    <xf numFmtId="1" fontId="0" fillId="0" borderId="5" xfId="0" applyNumberFormat="1" applyBorder="1" applyAlignment="1">
      <alignment horizontal="center"/>
    </xf>
    <xf numFmtId="0" fontId="0" fillId="7" borderId="5" xfId="0" applyFill="1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164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1" fontId="0" fillId="0" borderId="4" xfId="0" applyNumberFormat="1" applyBorder="1" applyAlignment="1">
      <alignment horizontal="center"/>
    </xf>
    <xf numFmtId="0" fontId="0" fillId="7" borderId="4" xfId="0" applyFill="1" applyBorder="1"/>
    <xf numFmtId="0" fontId="0" fillId="0" borderId="4" xfId="0" applyBorder="1" applyAlignment="1">
      <alignment horizontal="center"/>
    </xf>
    <xf numFmtId="0" fontId="0" fillId="11" borderId="0" xfId="0" applyFill="1" applyBorder="1" applyAlignment="1">
      <alignment horizontal="center"/>
    </xf>
    <xf numFmtId="164" fontId="0" fillId="11" borderId="0" xfId="0" applyNumberFormat="1" applyFill="1" applyBorder="1" applyAlignment="1">
      <alignment horizontal="center"/>
    </xf>
    <xf numFmtId="0" fontId="1" fillId="14" borderId="0" xfId="0" applyFont="1" applyFill="1"/>
    <xf numFmtId="1" fontId="0" fillId="14" borderId="0" xfId="0" applyNumberFormat="1" applyFill="1" applyBorder="1" applyAlignment="1">
      <alignment horizontal="center"/>
    </xf>
    <xf numFmtId="1" fontId="0" fillId="14" borderId="5" xfId="0" applyNumberFormat="1" applyFill="1" applyBorder="1" applyAlignment="1">
      <alignment horizontal="center"/>
    </xf>
    <xf numFmtId="0" fontId="0" fillId="14" borderId="0" xfId="0" applyFill="1"/>
    <xf numFmtId="0" fontId="5" fillId="6" borderId="0" xfId="0" applyFont="1" applyFill="1"/>
    <xf numFmtId="1" fontId="6" fillId="6" borderId="0" xfId="0" applyNumberFormat="1" applyFont="1" applyFill="1" applyBorder="1" applyAlignment="1">
      <alignment horizontal="center"/>
    </xf>
    <xf numFmtId="1" fontId="6" fillId="6" borderId="5" xfId="0" applyNumberFormat="1" applyFont="1" applyFill="1" applyBorder="1" applyAlignment="1">
      <alignment horizontal="center"/>
    </xf>
    <xf numFmtId="0" fontId="6" fillId="6" borderId="0" xfId="0" applyFont="1" applyFill="1"/>
    <xf numFmtId="0" fontId="0" fillId="1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7" borderId="6" xfId="0" applyFill="1" applyBorder="1"/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16" borderId="6" xfId="0" applyFill="1" applyBorder="1" applyAlignment="1">
      <alignment horizontal="center"/>
    </xf>
    <xf numFmtId="0" fontId="0" fillId="6" borderId="6" xfId="0" applyFill="1" applyBorder="1"/>
    <xf numFmtId="0" fontId="0" fillId="0" borderId="6" xfId="0" applyBorder="1"/>
    <xf numFmtId="0" fontId="1" fillId="6" borderId="0" xfId="0" applyFont="1" applyFill="1" applyAlignment="1">
      <alignment horizont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topLeftCell="R1" workbookViewId="0">
      <selection activeCell="AF28" sqref="AF28"/>
    </sheetView>
  </sheetViews>
  <sheetFormatPr baseColWidth="10" defaultRowHeight="15" x14ac:dyDescent="0"/>
  <cols>
    <col min="1" max="1" width="32.83203125" customWidth="1"/>
    <col min="7" max="7" width="14.1640625" customWidth="1"/>
    <col min="8" max="8" width="25.6640625" customWidth="1"/>
    <col min="15" max="15" width="10.83203125" style="67"/>
    <col min="16" max="16" width="10.83203125" style="71"/>
    <col min="17" max="17" width="23.83203125" customWidth="1"/>
    <col min="24" max="24" width="19" customWidth="1"/>
  </cols>
  <sheetData>
    <row r="1" spans="1:32" ht="46" thickBot="1">
      <c r="A1" s="5" t="s">
        <v>56</v>
      </c>
      <c r="B1" s="6" t="s">
        <v>57</v>
      </c>
      <c r="C1" s="5" t="s">
        <v>58</v>
      </c>
      <c r="D1" s="5" t="s">
        <v>59</v>
      </c>
      <c r="E1" s="8" t="s">
        <v>60</v>
      </c>
      <c r="F1" s="7" t="s">
        <v>163</v>
      </c>
      <c r="I1" t="s">
        <v>112</v>
      </c>
      <c r="J1" t="s">
        <v>113</v>
      </c>
      <c r="K1" t="s">
        <v>111</v>
      </c>
      <c r="L1" s="13" t="s">
        <v>145</v>
      </c>
      <c r="M1" t="s">
        <v>148</v>
      </c>
      <c r="N1" s="13" t="s">
        <v>159</v>
      </c>
      <c r="O1" s="64" t="s">
        <v>154</v>
      </c>
      <c r="P1" s="68" t="s">
        <v>160</v>
      </c>
      <c r="Q1" s="13" t="s">
        <v>119</v>
      </c>
      <c r="R1" s="7" t="s">
        <v>60</v>
      </c>
      <c r="S1" s="5" t="s">
        <v>58</v>
      </c>
      <c r="T1" s="5" t="s">
        <v>59</v>
      </c>
      <c r="U1" s="11" t="s">
        <v>114</v>
      </c>
      <c r="V1" s="11" t="s">
        <v>115</v>
      </c>
      <c r="W1" t="s">
        <v>116</v>
      </c>
      <c r="X1" s="12" t="s">
        <v>117</v>
      </c>
      <c r="Y1" s="12" t="s">
        <v>118</v>
      </c>
      <c r="Z1" t="s">
        <v>161</v>
      </c>
      <c r="AA1" t="s">
        <v>162</v>
      </c>
      <c r="AB1" s="80" t="s">
        <v>181</v>
      </c>
      <c r="AC1" s="80" t="s">
        <v>182</v>
      </c>
      <c r="AD1" t="s">
        <v>183</v>
      </c>
    </row>
    <row r="2" spans="1:32" s="25" customFormat="1">
      <c r="A2" s="25" t="s">
        <v>0</v>
      </c>
      <c r="B2" s="26" t="s">
        <v>1</v>
      </c>
      <c r="C2" s="27">
        <v>19.502350000000003</v>
      </c>
      <c r="D2" s="25" t="s">
        <v>2</v>
      </c>
      <c r="E2" s="4" t="s">
        <v>3</v>
      </c>
      <c r="F2" s="28" t="s">
        <v>62</v>
      </c>
      <c r="H2" s="25" t="s">
        <v>61</v>
      </c>
      <c r="I2" s="27">
        <v>19.502350000000003</v>
      </c>
      <c r="J2" s="27">
        <v>50</v>
      </c>
      <c r="K2" s="25" t="s">
        <v>62</v>
      </c>
      <c r="N2" s="37">
        <f>I2*30</f>
        <v>585.07050000000015</v>
      </c>
      <c r="O2" s="65">
        <f>I2*85</f>
        <v>1657.6997500000002</v>
      </c>
      <c r="P2" s="69">
        <f t="shared" ref="P2:P6" si="0">(100-V2)*Y2</f>
        <v>6825.8225000000011</v>
      </c>
      <c r="Q2" s="25" t="s">
        <v>61</v>
      </c>
      <c r="R2" s="28" t="s">
        <v>62</v>
      </c>
      <c r="S2" s="27">
        <v>19.502350000000003</v>
      </c>
      <c r="T2" s="39">
        <v>50</v>
      </c>
      <c r="U2" s="39">
        <v>4</v>
      </c>
      <c r="V2" s="39">
        <v>12.5</v>
      </c>
      <c r="W2" s="39">
        <v>37.5</v>
      </c>
      <c r="X2" s="14" t="s">
        <v>120</v>
      </c>
      <c r="Y2" s="27">
        <v>78.009400000000014</v>
      </c>
      <c r="Z2" s="37">
        <f>Y2*50</f>
        <v>3900.4700000000007</v>
      </c>
      <c r="AB2" s="27">
        <f>Y2</f>
        <v>78.009400000000014</v>
      </c>
      <c r="AC2" s="39">
        <v>50</v>
      </c>
      <c r="AD2" s="37">
        <f>AC2*AB2</f>
        <v>3900.4700000000007</v>
      </c>
    </row>
    <row r="3" spans="1:32" s="25" customFormat="1">
      <c r="A3" s="25" t="s">
        <v>4</v>
      </c>
      <c r="B3" s="26" t="s">
        <v>1</v>
      </c>
      <c r="C3" s="27">
        <v>24.686790000000002</v>
      </c>
      <c r="D3" s="25" t="s">
        <v>2</v>
      </c>
      <c r="E3" s="4" t="s">
        <v>5</v>
      </c>
      <c r="F3" s="28" t="s">
        <v>64</v>
      </c>
      <c r="G3" s="25" t="s">
        <v>149</v>
      </c>
      <c r="H3" s="28" t="s">
        <v>63</v>
      </c>
      <c r="I3" s="29">
        <v>24.686790000000002</v>
      </c>
      <c r="J3" s="27">
        <v>50</v>
      </c>
      <c r="K3" s="25" t="s">
        <v>64</v>
      </c>
      <c r="L3" s="25" t="s">
        <v>146</v>
      </c>
      <c r="M3" s="25">
        <f>I3/2</f>
        <v>12.343395000000001</v>
      </c>
      <c r="N3" s="32">
        <f>M3*60</f>
        <v>740.60370000000012</v>
      </c>
      <c r="O3" s="65">
        <f>I3*85</f>
        <v>2098.3771500000003</v>
      </c>
      <c r="P3" s="69">
        <f t="shared" si="0"/>
        <v>8640.3765000000003</v>
      </c>
      <c r="Q3" s="25" t="s">
        <v>63</v>
      </c>
      <c r="R3" s="28" t="s">
        <v>64</v>
      </c>
      <c r="S3" s="33">
        <v>24.686790000000002</v>
      </c>
      <c r="T3" s="34">
        <v>50</v>
      </c>
      <c r="U3" s="34">
        <v>4</v>
      </c>
      <c r="V3" s="34">
        <v>12.5</v>
      </c>
      <c r="W3" s="34">
        <v>37.5</v>
      </c>
      <c r="X3" s="15" t="s">
        <v>121</v>
      </c>
      <c r="Y3" s="33">
        <v>98.747160000000008</v>
      </c>
      <c r="Z3" s="37">
        <f t="shared" ref="Z3:Z26" si="1">Y3*50</f>
        <v>4937.3580000000002</v>
      </c>
      <c r="AB3" s="27">
        <f t="shared" ref="AB3:AB26" si="2">Y3</f>
        <v>98.747160000000008</v>
      </c>
      <c r="AC3" s="39">
        <v>50</v>
      </c>
      <c r="AD3" s="37">
        <f t="shared" ref="AD3:AD26" si="3">AC3*AB3</f>
        <v>4937.3580000000002</v>
      </c>
    </row>
    <row r="4" spans="1:32" s="25" customFormat="1">
      <c r="A4" s="25" t="s">
        <v>6</v>
      </c>
      <c r="B4" s="26" t="s">
        <v>1</v>
      </c>
      <c r="C4" s="27">
        <v>3.3567340000000003</v>
      </c>
      <c r="D4" s="25" t="s">
        <v>2</v>
      </c>
      <c r="E4" s="4" t="s">
        <v>7</v>
      </c>
      <c r="F4" s="28" t="s">
        <v>66</v>
      </c>
      <c r="H4" s="25" t="s">
        <v>65</v>
      </c>
      <c r="I4" s="27">
        <v>3.3567340000000003</v>
      </c>
      <c r="J4" s="27">
        <v>50</v>
      </c>
      <c r="K4" s="25" t="s">
        <v>66</v>
      </c>
      <c r="N4" s="37">
        <f>I4*30</f>
        <v>100.70202</v>
      </c>
      <c r="O4" s="65">
        <f>I4*85</f>
        <v>285.32239000000004</v>
      </c>
      <c r="P4" s="69">
        <f t="shared" si="0"/>
        <v>1174.8569000000002</v>
      </c>
      <c r="Q4" s="25" t="s">
        <v>65</v>
      </c>
      <c r="R4" s="28" t="s">
        <v>66</v>
      </c>
      <c r="S4" s="27">
        <v>3.3567340000000003</v>
      </c>
      <c r="T4" s="39">
        <v>50</v>
      </c>
      <c r="U4" s="39">
        <v>4</v>
      </c>
      <c r="V4" s="39">
        <v>12.5</v>
      </c>
      <c r="W4" s="39">
        <v>37.5</v>
      </c>
      <c r="X4" s="16" t="s">
        <v>122</v>
      </c>
      <c r="Y4" s="27">
        <v>13.426936000000001</v>
      </c>
      <c r="Z4" s="37">
        <f t="shared" si="1"/>
        <v>671.34680000000003</v>
      </c>
      <c r="AB4" s="27">
        <f t="shared" si="2"/>
        <v>13.426936000000001</v>
      </c>
      <c r="AC4" s="39">
        <v>50</v>
      </c>
      <c r="AD4" s="37">
        <f t="shared" si="3"/>
        <v>671.34680000000003</v>
      </c>
    </row>
    <row r="5" spans="1:32" s="25" customFormat="1">
      <c r="A5" s="25" t="s">
        <v>8</v>
      </c>
      <c r="B5" s="26" t="s">
        <v>1</v>
      </c>
      <c r="C5" s="27">
        <v>13.873003499999999</v>
      </c>
      <c r="D5" s="25" t="s">
        <v>2</v>
      </c>
      <c r="E5" s="4" t="s">
        <v>9</v>
      </c>
      <c r="F5" s="28" t="s">
        <v>68</v>
      </c>
      <c r="H5" s="25" t="s">
        <v>67</v>
      </c>
      <c r="I5" s="27">
        <v>13.873003499999999</v>
      </c>
      <c r="J5" s="27">
        <v>50</v>
      </c>
      <c r="K5" s="25" t="s">
        <v>68</v>
      </c>
      <c r="N5" s="37">
        <f t="shared" ref="N5:N26" si="4">I5*30</f>
        <v>416.19010499999996</v>
      </c>
      <c r="O5" s="65">
        <f>I5*85</f>
        <v>1179.2052974999999</v>
      </c>
      <c r="P5" s="69">
        <f t="shared" si="0"/>
        <v>4855.5512250000002</v>
      </c>
      <c r="Q5" s="25" t="s">
        <v>67</v>
      </c>
      <c r="R5" s="28" t="s">
        <v>68</v>
      </c>
      <c r="S5" s="27">
        <v>13.873003499999999</v>
      </c>
      <c r="T5" s="39">
        <v>50</v>
      </c>
      <c r="U5" s="39">
        <v>4</v>
      </c>
      <c r="V5" s="39">
        <v>12.5</v>
      </c>
      <c r="W5" s="39">
        <v>37.5</v>
      </c>
      <c r="X5" s="16" t="s">
        <v>123</v>
      </c>
      <c r="Y5" s="27">
        <v>55.492013999999998</v>
      </c>
      <c r="Z5" s="37">
        <f t="shared" si="1"/>
        <v>2774.6007</v>
      </c>
      <c r="AB5" s="27">
        <f t="shared" si="2"/>
        <v>55.492013999999998</v>
      </c>
      <c r="AC5" s="39">
        <v>50</v>
      </c>
      <c r="AD5" s="37">
        <f t="shared" si="3"/>
        <v>2774.6007</v>
      </c>
    </row>
    <row r="6" spans="1:32" s="42" customFormat="1">
      <c r="A6" s="42" t="s">
        <v>10</v>
      </c>
      <c r="B6" s="43" t="s">
        <v>1</v>
      </c>
      <c r="C6" s="44">
        <v>14.5429625</v>
      </c>
      <c r="D6" s="42" t="s">
        <v>2</v>
      </c>
      <c r="E6" s="45" t="s">
        <v>11</v>
      </c>
      <c r="F6" s="51" t="s">
        <v>70</v>
      </c>
      <c r="H6" s="42" t="s">
        <v>69</v>
      </c>
      <c r="I6" s="44">
        <v>14.5429625</v>
      </c>
      <c r="J6" s="44">
        <v>50</v>
      </c>
      <c r="K6" s="42" t="s">
        <v>70</v>
      </c>
      <c r="N6" s="50">
        <f t="shared" si="4"/>
        <v>436.28887500000002</v>
      </c>
      <c r="O6" s="65">
        <f>I6*85</f>
        <v>1236.1518125</v>
      </c>
      <c r="P6" s="69">
        <f t="shared" si="0"/>
        <v>5090.0368749999998</v>
      </c>
      <c r="Q6" s="42" t="s">
        <v>69</v>
      </c>
      <c r="R6" s="51" t="s">
        <v>70</v>
      </c>
      <c r="S6" s="44">
        <v>14.5429625</v>
      </c>
      <c r="T6" s="52">
        <v>50</v>
      </c>
      <c r="U6" s="52">
        <v>4</v>
      </c>
      <c r="V6" s="52">
        <v>12.5</v>
      </c>
      <c r="W6" s="52">
        <v>37.5</v>
      </c>
      <c r="X6" s="17" t="s">
        <v>124</v>
      </c>
      <c r="Y6" s="44">
        <v>58.171849999999999</v>
      </c>
      <c r="Z6" s="50">
        <f t="shared" si="1"/>
        <v>2908.5924999999997</v>
      </c>
      <c r="AB6" s="44">
        <f t="shared" si="2"/>
        <v>58.171849999999999</v>
      </c>
      <c r="AC6" s="52">
        <v>50</v>
      </c>
      <c r="AD6" s="50">
        <f t="shared" si="3"/>
        <v>2908.5924999999997</v>
      </c>
    </row>
    <row r="7" spans="1:32" s="53" customFormat="1">
      <c r="A7" s="53" t="s">
        <v>12</v>
      </c>
      <c r="B7" s="54" t="s">
        <v>13</v>
      </c>
      <c r="C7" s="55">
        <v>1.7004659999999998</v>
      </c>
      <c r="D7" s="53" t="s">
        <v>2</v>
      </c>
      <c r="E7" s="56" t="s">
        <v>14</v>
      </c>
      <c r="F7" s="60" t="s">
        <v>82</v>
      </c>
      <c r="H7" s="53" t="s">
        <v>81</v>
      </c>
      <c r="I7" s="57">
        <v>1.7004659999999998</v>
      </c>
      <c r="J7" s="55">
        <v>50</v>
      </c>
      <c r="K7" s="58" t="s">
        <v>82</v>
      </c>
      <c r="N7" s="59">
        <f t="shared" si="4"/>
        <v>51.013979999999997</v>
      </c>
      <c r="O7" s="65">
        <f>I7*85</f>
        <v>144.53960999999998</v>
      </c>
      <c r="P7" s="69">
        <f>(100-V7)*Y7</f>
        <v>595.16309999999999</v>
      </c>
      <c r="Q7" s="53" t="s">
        <v>81</v>
      </c>
      <c r="R7" s="60" t="s">
        <v>82</v>
      </c>
      <c r="S7" s="57">
        <v>1.7004659999999998</v>
      </c>
      <c r="T7" s="61">
        <v>50</v>
      </c>
      <c r="U7" s="61">
        <v>4</v>
      </c>
      <c r="V7" s="61">
        <v>12.5</v>
      </c>
      <c r="W7" s="61">
        <v>37.5</v>
      </c>
      <c r="X7" s="19" t="s">
        <v>130</v>
      </c>
      <c r="Y7" s="36">
        <v>6.8018639999999992</v>
      </c>
      <c r="Z7" s="37">
        <f t="shared" si="1"/>
        <v>340.09319999999997</v>
      </c>
      <c r="AA7" s="25"/>
      <c r="AB7" s="27">
        <f t="shared" si="2"/>
        <v>6.8018639999999992</v>
      </c>
      <c r="AC7" s="39">
        <v>50</v>
      </c>
      <c r="AD7" s="37">
        <f t="shared" si="3"/>
        <v>340.09319999999997</v>
      </c>
    </row>
    <row r="8" spans="1:32" s="25" customFormat="1">
      <c r="A8" s="25" t="s">
        <v>15</v>
      </c>
      <c r="B8" s="26" t="s">
        <v>13</v>
      </c>
      <c r="C8" s="27">
        <v>0.70315505000000011</v>
      </c>
      <c r="D8" s="25" t="s">
        <v>2</v>
      </c>
      <c r="E8" s="4" t="s">
        <v>16</v>
      </c>
      <c r="F8" s="28" t="s">
        <v>84</v>
      </c>
      <c r="G8" s="25" t="s">
        <v>150</v>
      </c>
      <c r="H8" s="28" t="s">
        <v>83</v>
      </c>
      <c r="I8" s="29">
        <v>0.70315505000000011</v>
      </c>
      <c r="J8" s="27">
        <v>50</v>
      </c>
      <c r="K8" s="31" t="s">
        <v>84</v>
      </c>
      <c r="L8" s="25" t="s">
        <v>147</v>
      </c>
      <c r="M8" s="25">
        <f>((I8*30)+(Y8*30))/60</f>
        <v>1.7578876250000002</v>
      </c>
      <c r="N8" s="32">
        <f>M8*60</f>
        <v>105.47325750000002</v>
      </c>
      <c r="O8" s="65">
        <f>I8*85</f>
        <v>59.76817925000001</v>
      </c>
      <c r="P8" s="69">
        <f t="shared" ref="P8:P16" si="5">(100-V8)*Y8</f>
        <v>246.10426750000005</v>
      </c>
      <c r="Q8" s="25" t="s">
        <v>83</v>
      </c>
      <c r="R8" s="28" t="s">
        <v>84</v>
      </c>
      <c r="S8" s="33">
        <v>0.70315505000000011</v>
      </c>
      <c r="T8" s="34">
        <v>50</v>
      </c>
      <c r="U8" s="34">
        <v>4</v>
      </c>
      <c r="V8" s="34">
        <v>12.5</v>
      </c>
      <c r="W8" s="34">
        <v>37.5</v>
      </c>
      <c r="X8" s="15" t="s">
        <v>131</v>
      </c>
      <c r="Y8" s="33">
        <v>2.8126202000000005</v>
      </c>
      <c r="Z8" s="37">
        <f t="shared" si="1"/>
        <v>140.63101000000003</v>
      </c>
      <c r="AB8" s="27">
        <f t="shared" si="2"/>
        <v>2.8126202000000005</v>
      </c>
      <c r="AC8" s="39">
        <v>50</v>
      </c>
      <c r="AD8" s="37">
        <f t="shared" si="3"/>
        <v>140.63101000000003</v>
      </c>
    </row>
    <row r="9" spans="1:32" s="25" customFormat="1">
      <c r="A9" s="25" t="s">
        <v>17</v>
      </c>
      <c r="B9" s="26" t="s">
        <v>13</v>
      </c>
      <c r="C9" s="27">
        <v>2.48055475</v>
      </c>
      <c r="D9" s="25" t="s">
        <v>2</v>
      </c>
      <c r="E9" s="4" t="s">
        <v>18</v>
      </c>
      <c r="F9" s="28" t="s">
        <v>86</v>
      </c>
      <c r="H9" s="25" t="s">
        <v>85</v>
      </c>
      <c r="I9" s="36">
        <v>2.48055475</v>
      </c>
      <c r="J9" s="27">
        <v>50</v>
      </c>
      <c r="K9" s="31" t="s">
        <v>86</v>
      </c>
      <c r="N9" s="37">
        <f t="shared" si="4"/>
        <v>74.416642499999995</v>
      </c>
      <c r="O9" s="65">
        <f>I9*85</f>
        <v>210.84715374999999</v>
      </c>
      <c r="P9" s="69">
        <f t="shared" si="5"/>
        <v>1860.4160625</v>
      </c>
      <c r="Q9" s="25" t="s">
        <v>85</v>
      </c>
      <c r="R9" s="28" t="s">
        <v>86</v>
      </c>
      <c r="S9" s="27">
        <v>2.48055475</v>
      </c>
      <c r="T9" s="39">
        <v>50</v>
      </c>
      <c r="U9" s="62">
        <v>8</v>
      </c>
      <c r="V9" s="62">
        <v>6.25</v>
      </c>
      <c r="W9" s="39">
        <v>43.75</v>
      </c>
      <c r="X9" s="20" t="s">
        <v>132</v>
      </c>
      <c r="Y9" s="63">
        <v>19.844438</v>
      </c>
      <c r="Z9" s="37">
        <f t="shared" si="1"/>
        <v>992.22190000000001</v>
      </c>
      <c r="AB9" s="27">
        <f t="shared" si="2"/>
        <v>19.844438</v>
      </c>
      <c r="AC9" s="39">
        <v>50</v>
      </c>
      <c r="AD9" s="37">
        <f t="shared" si="3"/>
        <v>992.22190000000001</v>
      </c>
    </row>
    <row r="10" spans="1:32" s="25" customFormat="1">
      <c r="A10" s="25" t="s">
        <v>19</v>
      </c>
      <c r="B10" s="26" t="s">
        <v>13</v>
      </c>
      <c r="C10" s="27">
        <v>5.6999069999999996</v>
      </c>
      <c r="D10" s="25" t="s">
        <v>2</v>
      </c>
      <c r="E10" s="4" t="s">
        <v>20</v>
      </c>
      <c r="F10" s="28" t="s">
        <v>88</v>
      </c>
      <c r="H10" s="25" t="s">
        <v>87</v>
      </c>
      <c r="I10" s="36">
        <v>5.6999069999999996</v>
      </c>
      <c r="J10" s="27">
        <v>50</v>
      </c>
      <c r="K10" s="31" t="s">
        <v>88</v>
      </c>
      <c r="N10" s="37">
        <f t="shared" si="4"/>
        <v>170.99721</v>
      </c>
      <c r="O10" s="65">
        <f>I10*85</f>
        <v>484.49209499999995</v>
      </c>
      <c r="P10" s="69">
        <f t="shared" si="5"/>
        <v>1994.9674499999999</v>
      </c>
      <c r="Q10" s="25" t="s">
        <v>87</v>
      </c>
      <c r="R10" s="28" t="s">
        <v>88</v>
      </c>
      <c r="S10" s="27">
        <v>5.6999069999999996</v>
      </c>
      <c r="T10" s="39">
        <v>50</v>
      </c>
      <c r="U10" s="39">
        <v>4</v>
      </c>
      <c r="V10" s="39">
        <v>12.5</v>
      </c>
      <c r="W10" s="39">
        <v>37.5</v>
      </c>
      <c r="X10" s="21" t="s">
        <v>133</v>
      </c>
      <c r="Y10" s="27">
        <v>22.799627999999998</v>
      </c>
      <c r="Z10" s="37">
        <f t="shared" si="1"/>
        <v>1139.9813999999999</v>
      </c>
      <c r="AB10" s="27">
        <f t="shared" si="2"/>
        <v>22.799627999999998</v>
      </c>
      <c r="AC10" s="39">
        <v>50</v>
      </c>
      <c r="AD10" s="37">
        <f t="shared" si="3"/>
        <v>1139.9813999999999</v>
      </c>
    </row>
    <row r="11" spans="1:32" s="42" customFormat="1">
      <c r="A11" s="42" t="s">
        <v>21</v>
      </c>
      <c r="B11" s="43" t="s">
        <v>13</v>
      </c>
      <c r="C11" s="44">
        <v>2.8530160000000002</v>
      </c>
      <c r="D11" s="42" t="s">
        <v>2</v>
      </c>
      <c r="E11" s="45" t="s">
        <v>22</v>
      </c>
      <c r="F11" s="51" t="s">
        <v>90</v>
      </c>
      <c r="H11" s="42" t="s">
        <v>89</v>
      </c>
      <c r="I11" s="47">
        <v>2.8530160000000002</v>
      </c>
      <c r="J11" s="44">
        <v>50</v>
      </c>
      <c r="K11" s="49" t="s">
        <v>90</v>
      </c>
      <c r="N11" s="50">
        <f t="shared" si="4"/>
        <v>85.590480000000014</v>
      </c>
      <c r="O11" s="66">
        <f>I11*85</f>
        <v>242.50636000000003</v>
      </c>
      <c r="P11" s="69">
        <f t="shared" si="5"/>
        <v>998.55560000000003</v>
      </c>
      <c r="Q11" s="42" t="s">
        <v>89</v>
      </c>
      <c r="R11" s="51" t="s">
        <v>90</v>
      </c>
      <c r="S11" s="44">
        <v>2.8530160000000002</v>
      </c>
      <c r="T11" s="52">
        <v>50</v>
      </c>
      <c r="U11" s="52">
        <v>4</v>
      </c>
      <c r="V11" s="52">
        <v>12.5</v>
      </c>
      <c r="W11" s="52">
        <v>37.5</v>
      </c>
      <c r="X11" s="17" t="s">
        <v>134</v>
      </c>
      <c r="Y11" s="44">
        <v>11.412064000000001</v>
      </c>
      <c r="Z11" s="50">
        <f t="shared" si="1"/>
        <v>570.60320000000002</v>
      </c>
      <c r="AB11" s="44">
        <f t="shared" si="2"/>
        <v>11.412064000000001</v>
      </c>
      <c r="AC11" s="52">
        <v>50</v>
      </c>
      <c r="AD11" s="50">
        <f t="shared" si="3"/>
        <v>570.60320000000002</v>
      </c>
    </row>
    <row r="12" spans="1:32">
      <c r="A12" s="25" t="s">
        <v>23</v>
      </c>
      <c r="B12" s="26" t="s">
        <v>24</v>
      </c>
      <c r="C12" s="27">
        <v>0.35687390000000008</v>
      </c>
      <c r="D12" s="25" t="s">
        <v>2</v>
      </c>
      <c r="E12" s="4" t="s">
        <v>25</v>
      </c>
      <c r="F12" s="28" t="s">
        <v>72</v>
      </c>
      <c r="G12" s="25" t="s">
        <v>150</v>
      </c>
      <c r="H12" s="28" t="s">
        <v>71</v>
      </c>
      <c r="I12" s="29">
        <v>0.35687390000000008</v>
      </c>
      <c r="J12" s="30">
        <v>50</v>
      </c>
      <c r="K12" s="31" t="s">
        <v>72</v>
      </c>
      <c r="L12" s="25" t="s">
        <v>147</v>
      </c>
      <c r="M12" s="25">
        <f>((I12*30)+(Y12*30))/60</f>
        <v>0.89218475000000019</v>
      </c>
      <c r="N12" s="32">
        <f>M12*60</f>
        <v>53.531085000000012</v>
      </c>
      <c r="O12" s="65">
        <f>I12*85</f>
        <v>30.334281500000007</v>
      </c>
      <c r="P12" s="69">
        <f>(100-V12)*Y12</f>
        <v>124.90586500000003</v>
      </c>
      <c r="Q12" s="25" t="s">
        <v>71</v>
      </c>
      <c r="R12" s="28" t="s">
        <v>72</v>
      </c>
      <c r="S12" s="33">
        <v>0.35687390000000008</v>
      </c>
      <c r="T12" s="34">
        <v>50</v>
      </c>
      <c r="U12" s="34">
        <v>4</v>
      </c>
      <c r="V12" s="34">
        <v>12.5</v>
      </c>
      <c r="W12" s="34">
        <v>37.5</v>
      </c>
      <c r="X12" s="15" t="s">
        <v>125</v>
      </c>
      <c r="Y12" s="33">
        <v>1.4274956000000003</v>
      </c>
      <c r="Z12" s="32">
        <f t="shared" si="1"/>
        <v>71.374780000000015</v>
      </c>
      <c r="AA12" s="9">
        <f>80*Y12</f>
        <v>114.19964800000002</v>
      </c>
      <c r="AB12" s="27">
        <v>1</v>
      </c>
      <c r="AC12" s="40">
        <v>75</v>
      </c>
      <c r="AD12" s="37">
        <f t="shared" si="3"/>
        <v>75</v>
      </c>
      <c r="AF12">
        <f>AD12+30*S12</f>
        <v>85.706217000000009</v>
      </c>
    </row>
    <row r="13" spans="1:32">
      <c r="A13" s="25" t="s">
        <v>26</v>
      </c>
      <c r="B13" s="26" t="s">
        <v>24</v>
      </c>
      <c r="C13" s="27">
        <v>2.0589050000000002</v>
      </c>
      <c r="D13" s="25" t="s">
        <v>2</v>
      </c>
      <c r="E13" s="4" t="s">
        <v>27</v>
      </c>
      <c r="F13" s="28" t="s">
        <v>74</v>
      </c>
      <c r="G13" s="25"/>
      <c r="H13" s="35" t="s">
        <v>73</v>
      </c>
      <c r="I13" s="36">
        <v>2.0589050000000002</v>
      </c>
      <c r="J13" s="30">
        <v>50</v>
      </c>
      <c r="K13" s="31" t="s">
        <v>74</v>
      </c>
      <c r="L13" s="25"/>
      <c r="M13" s="25"/>
      <c r="N13" s="37">
        <f t="shared" si="4"/>
        <v>61.767150000000008</v>
      </c>
      <c r="O13" s="65">
        <f>I13*85</f>
        <v>175.00692500000002</v>
      </c>
      <c r="P13" s="69">
        <f t="shared" si="5"/>
        <v>308.83575000000002</v>
      </c>
      <c r="Q13" s="25" t="s">
        <v>73</v>
      </c>
      <c r="R13" s="28" t="s">
        <v>74</v>
      </c>
      <c r="S13" s="38">
        <v>2.0589050000000002</v>
      </c>
      <c r="T13" s="39">
        <v>50</v>
      </c>
      <c r="U13" s="40">
        <v>2</v>
      </c>
      <c r="V13" s="39">
        <v>25</v>
      </c>
      <c r="W13" s="39">
        <v>25</v>
      </c>
      <c r="X13" s="18" t="s">
        <v>126</v>
      </c>
      <c r="Y13" s="41">
        <v>4.1178100000000004</v>
      </c>
      <c r="Z13" s="37">
        <f t="shared" si="1"/>
        <v>205.89050000000003</v>
      </c>
      <c r="AA13" s="9">
        <f>80*Y13</f>
        <v>329.4248</v>
      </c>
      <c r="AB13" s="27">
        <f t="shared" si="2"/>
        <v>4.1178100000000004</v>
      </c>
      <c r="AC13" s="40">
        <v>45</v>
      </c>
      <c r="AD13" s="37">
        <f t="shared" si="3"/>
        <v>185.30145000000002</v>
      </c>
    </row>
    <row r="14" spans="1:32">
      <c r="A14" s="25" t="s">
        <v>28</v>
      </c>
      <c r="B14" s="26" t="s">
        <v>24</v>
      </c>
      <c r="C14" s="27">
        <v>0.48497240000000019</v>
      </c>
      <c r="D14" s="25" t="s">
        <v>2</v>
      </c>
      <c r="E14" s="4" t="s">
        <v>29</v>
      </c>
      <c r="F14" s="28" t="s">
        <v>76</v>
      </c>
      <c r="G14" s="25"/>
      <c r="H14" s="35" t="s">
        <v>75</v>
      </c>
      <c r="I14" s="36">
        <v>0.48497240000000019</v>
      </c>
      <c r="J14" s="30">
        <v>50</v>
      </c>
      <c r="K14" s="31" t="s">
        <v>76</v>
      </c>
      <c r="L14" s="25"/>
      <c r="M14" s="25"/>
      <c r="N14" s="37">
        <f t="shared" si="4"/>
        <v>14.549172000000006</v>
      </c>
      <c r="O14" s="65">
        <f>I14*85</f>
        <v>41.22265400000002</v>
      </c>
      <c r="P14" s="69">
        <f t="shared" si="5"/>
        <v>24.24862000000001</v>
      </c>
      <c r="Q14" s="25" t="s">
        <v>75</v>
      </c>
      <c r="R14" s="28" t="s">
        <v>76</v>
      </c>
      <c r="S14" s="38">
        <v>0.48497240000000019</v>
      </c>
      <c r="T14" s="39">
        <v>50</v>
      </c>
      <c r="U14" s="40">
        <v>1</v>
      </c>
      <c r="V14" s="39">
        <v>50</v>
      </c>
      <c r="W14" s="39">
        <v>0</v>
      </c>
      <c r="X14" s="18" t="s">
        <v>127</v>
      </c>
      <c r="Y14" s="29">
        <v>0.48497240000000019</v>
      </c>
      <c r="Z14" s="32">
        <f t="shared" si="1"/>
        <v>24.24862000000001</v>
      </c>
      <c r="AA14" s="9">
        <f>80*Y14</f>
        <v>38.797792000000015</v>
      </c>
      <c r="AB14" s="27">
        <f t="shared" si="2"/>
        <v>0.48497240000000019</v>
      </c>
      <c r="AC14" s="40">
        <v>45</v>
      </c>
      <c r="AD14" s="37">
        <f t="shared" si="3"/>
        <v>21.823758000000009</v>
      </c>
    </row>
    <row r="15" spans="1:32">
      <c r="A15" s="25" t="s">
        <v>30</v>
      </c>
      <c r="B15" s="26" t="s">
        <v>24</v>
      </c>
      <c r="C15" s="27">
        <v>3.3018814999999995</v>
      </c>
      <c r="D15" s="25" t="s">
        <v>2</v>
      </c>
      <c r="E15" s="4" t="s">
        <v>31</v>
      </c>
      <c r="F15" s="28" t="s">
        <v>78</v>
      </c>
      <c r="G15" s="25"/>
      <c r="H15" s="35" t="s">
        <v>77</v>
      </c>
      <c r="I15" s="36">
        <v>3.3018814999999995</v>
      </c>
      <c r="J15" s="30">
        <v>50</v>
      </c>
      <c r="K15" s="31" t="s">
        <v>78</v>
      </c>
      <c r="L15" s="25"/>
      <c r="M15" s="25"/>
      <c r="N15" s="37">
        <f t="shared" si="4"/>
        <v>99.056444999999982</v>
      </c>
      <c r="O15" s="65">
        <f>I15*85</f>
        <v>280.65992749999998</v>
      </c>
      <c r="P15" s="69">
        <f t="shared" si="5"/>
        <v>1155.6585249999998</v>
      </c>
      <c r="Q15" s="25" t="s">
        <v>77</v>
      </c>
      <c r="R15" s="28" t="s">
        <v>78</v>
      </c>
      <c r="S15" s="27">
        <v>3.3018814999999995</v>
      </c>
      <c r="T15" s="39">
        <v>50</v>
      </c>
      <c r="U15" s="39">
        <v>4</v>
      </c>
      <c r="V15" s="39">
        <v>12.5</v>
      </c>
      <c r="W15" s="39">
        <v>37.5</v>
      </c>
      <c r="X15" s="16" t="s">
        <v>128</v>
      </c>
      <c r="Y15" s="27">
        <v>13.207525999999998</v>
      </c>
      <c r="Z15" s="37">
        <f t="shared" si="1"/>
        <v>660.3762999999999</v>
      </c>
      <c r="AA15" s="25"/>
      <c r="AB15" s="27">
        <f t="shared" si="2"/>
        <v>13.207525999999998</v>
      </c>
      <c r="AC15" s="39">
        <v>50</v>
      </c>
      <c r="AD15" s="37">
        <f t="shared" si="3"/>
        <v>660.3762999999999</v>
      </c>
    </row>
    <row r="16" spans="1:32">
      <c r="A16" s="42" t="s">
        <v>32</v>
      </c>
      <c r="B16" s="43" t="s">
        <v>24</v>
      </c>
      <c r="C16" s="44">
        <v>5.136101</v>
      </c>
      <c r="D16" s="42" t="s">
        <v>2</v>
      </c>
      <c r="E16" s="45" t="s">
        <v>33</v>
      </c>
      <c r="F16" s="51" t="s">
        <v>80</v>
      </c>
      <c r="G16" s="42"/>
      <c r="H16" s="46" t="s">
        <v>79</v>
      </c>
      <c r="I16" s="47">
        <v>5.136101</v>
      </c>
      <c r="J16" s="48">
        <v>50</v>
      </c>
      <c r="K16" s="49" t="s">
        <v>80</v>
      </c>
      <c r="L16" s="42"/>
      <c r="M16" s="42"/>
      <c r="N16" s="50">
        <f t="shared" si="4"/>
        <v>154.08303000000001</v>
      </c>
      <c r="O16" s="66">
        <f>I16*85</f>
        <v>436.56858499999998</v>
      </c>
      <c r="P16" s="69">
        <f t="shared" si="5"/>
        <v>1797.63535</v>
      </c>
      <c r="Q16" s="42" t="s">
        <v>79</v>
      </c>
      <c r="R16" s="51" t="s">
        <v>80</v>
      </c>
      <c r="S16" s="44">
        <v>5.136101</v>
      </c>
      <c r="T16" s="52">
        <v>50</v>
      </c>
      <c r="U16" s="52">
        <v>4</v>
      </c>
      <c r="V16" s="52">
        <v>12.5</v>
      </c>
      <c r="W16" s="52">
        <v>37.5</v>
      </c>
      <c r="X16" s="17" t="s">
        <v>129</v>
      </c>
      <c r="Y16" s="44">
        <v>20.544404</v>
      </c>
      <c r="Z16" s="50">
        <f t="shared" si="1"/>
        <v>1027.2202</v>
      </c>
      <c r="AA16" s="42"/>
      <c r="AB16" s="44">
        <f t="shared" si="2"/>
        <v>20.544404</v>
      </c>
      <c r="AC16" s="52">
        <v>50</v>
      </c>
      <c r="AD16" s="50">
        <f t="shared" si="3"/>
        <v>1027.2202</v>
      </c>
    </row>
    <row r="17" spans="1:30" s="25" customFormat="1">
      <c r="A17" s="25" t="s">
        <v>34</v>
      </c>
      <c r="B17" s="26" t="s">
        <v>35</v>
      </c>
      <c r="C17" s="27">
        <v>5.8752551666666664</v>
      </c>
      <c r="D17" s="25" t="s">
        <v>2</v>
      </c>
      <c r="E17" s="4" t="s">
        <v>36</v>
      </c>
      <c r="F17" s="28" t="s">
        <v>92</v>
      </c>
      <c r="H17" s="25" t="s">
        <v>91</v>
      </c>
      <c r="I17" s="27">
        <v>5.8752551666666664</v>
      </c>
      <c r="J17" s="27">
        <v>50</v>
      </c>
      <c r="K17" s="31" t="s">
        <v>92</v>
      </c>
      <c r="N17" s="37">
        <f t="shared" si="4"/>
        <v>176.257655</v>
      </c>
      <c r="O17" s="65">
        <f>I17*85</f>
        <v>499.39668916666665</v>
      </c>
      <c r="P17" s="69"/>
      <c r="Q17" s="25" t="s">
        <v>91</v>
      </c>
      <c r="R17" s="28" t="s">
        <v>92</v>
      </c>
      <c r="S17" s="27">
        <v>5.8752551666666664</v>
      </c>
      <c r="T17" s="39">
        <v>50</v>
      </c>
      <c r="U17" s="62">
        <v>12</v>
      </c>
      <c r="V17" s="62">
        <v>4.166666666666667</v>
      </c>
      <c r="W17" s="39">
        <v>45.833333333333336</v>
      </c>
      <c r="X17" s="20" t="s">
        <v>135</v>
      </c>
      <c r="Y17" s="63">
        <v>70.503062</v>
      </c>
      <c r="Z17" s="37">
        <f t="shared" si="1"/>
        <v>3525.1531</v>
      </c>
      <c r="AB17" s="27">
        <f t="shared" si="2"/>
        <v>70.503062</v>
      </c>
      <c r="AC17" s="39">
        <v>50</v>
      </c>
      <c r="AD17" s="37">
        <f t="shared" si="3"/>
        <v>3525.1531</v>
      </c>
    </row>
    <row r="18" spans="1:30" s="25" customFormat="1">
      <c r="A18" s="25" t="s">
        <v>37</v>
      </c>
      <c r="B18" s="26" t="s">
        <v>35</v>
      </c>
      <c r="C18" s="27">
        <v>14.710665000000001</v>
      </c>
      <c r="D18" s="25" t="s">
        <v>2</v>
      </c>
      <c r="E18" s="4" t="s">
        <v>38</v>
      </c>
      <c r="F18" s="28" t="s">
        <v>94</v>
      </c>
      <c r="H18" s="25" t="s">
        <v>93</v>
      </c>
      <c r="I18" s="27">
        <v>14.710665000000001</v>
      </c>
      <c r="J18" s="27">
        <v>50</v>
      </c>
      <c r="K18" s="31" t="s">
        <v>94</v>
      </c>
      <c r="N18" s="37">
        <f t="shared" si="4"/>
        <v>441.31995000000001</v>
      </c>
      <c r="O18" s="65">
        <f>I18*85</f>
        <v>1250.4065250000001</v>
      </c>
      <c r="P18" s="69"/>
      <c r="Q18" s="25" t="s">
        <v>93</v>
      </c>
      <c r="R18" s="28" t="s">
        <v>94</v>
      </c>
      <c r="S18" s="27">
        <v>14.710665000000001</v>
      </c>
      <c r="T18" s="39">
        <v>50</v>
      </c>
      <c r="U18" s="39">
        <v>4</v>
      </c>
      <c r="V18" s="39">
        <v>12.5</v>
      </c>
      <c r="W18" s="39">
        <v>37.5</v>
      </c>
      <c r="X18" s="16" t="s">
        <v>136</v>
      </c>
      <c r="Y18" s="27">
        <v>58.842660000000002</v>
      </c>
      <c r="Z18" s="37">
        <f t="shared" si="1"/>
        <v>2942.1330000000003</v>
      </c>
      <c r="AB18" s="27">
        <f t="shared" si="2"/>
        <v>58.842660000000002</v>
      </c>
      <c r="AC18" s="39">
        <v>50</v>
      </c>
      <c r="AD18" s="37">
        <f t="shared" si="3"/>
        <v>2942.1330000000003</v>
      </c>
    </row>
    <row r="19" spans="1:30" s="25" customFormat="1">
      <c r="A19" s="25" t="s">
        <v>39</v>
      </c>
      <c r="B19" s="26" t="s">
        <v>35</v>
      </c>
      <c r="C19" s="27">
        <v>8.0603405000000006</v>
      </c>
      <c r="D19" s="25" t="s">
        <v>2</v>
      </c>
      <c r="E19" s="4" t="s">
        <v>40</v>
      </c>
      <c r="F19" s="28" t="s">
        <v>96</v>
      </c>
      <c r="H19" s="25" t="s">
        <v>95</v>
      </c>
      <c r="I19" s="27">
        <v>8.0603405000000006</v>
      </c>
      <c r="J19" s="27">
        <v>50</v>
      </c>
      <c r="K19" s="31" t="s">
        <v>96</v>
      </c>
      <c r="N19" s="37">
        <f t="shared" si="4"/>
        <v>241.81021500000003</v>
      </c>
      <c r="O19" s="65">
        <f>I19*85</f>
        <v>685.12894249999999</v>
      </c>
      <c r="P19" s="69"/>
      <c r="Q19" s="25" t="s">
        <v>95</v>
      </c>
      <c r="R19" s="28" t="s">
        <v>96</v>
      </c>
      <c r="S19" s="27">
        <v>8.0603405000000006</v>
      </c>
      <c r="T19" s="39">
        <v>50</v>
      </c>
      <c r="U19" s="39">
        <v>4</v>
      </c>
      <c r="V19" s="39">
        <v>12.5</v>
      </c>
      <c r="W19" s="39">
        <v>37.5</v>
      </c>
      <c r="X19" s="16" t="s">
        <v>137</v>
      </c>
      <c r="Y19" s="27">
        <v>32.241362000000002</v>
      </c>
      <c r="Z19" s="37">
        <f t="shared" si="1"/>
        <v>1612.0681000000002</v>
      </c>
      <c r="AB19" s="27">
        <f t="shared" si="2"/>
        <v>32.241362000000002</v>
      </c>
      <c r="AC19" s="39">
        <v>50</v>
      </c>
      <c r="AD19" s="37">
        <f t="shared" si="3"/>
        <v>1612.0681000000002</v>
      </c>
    </row>
    <row r="20" spans="1:30" s="25" customFormat="1">
      <c r="A20" s="25" t="s">
        <v>41</v>
      </c>
      <c r="B20" s="26" t="s">
        <v>35</v>
      </c>
      <c r="C20" s="27">
        <v>9.3088315000000001</v>
      </c>
      <c r="D20" s="25" t="s">
        <v>2</v>
      </c>
      <c r="E20" s="4" t="s">
        <v>42</v>
      </c>
      <c r="F20" s="28" t="s">
        <v>98</v>
      </c>
      <c r="H20" s="25" t="s">
        <v>97</v>
      </c>
      <c r="I20" s="27">
        <v>9.3088315000000001</v>
      </c>
      <c r="J20" s="27">
        <v>50</v>
      </c>
      <c r="K20" s="31" t="s">
        <v>98</v>
      </c>
      <c r="N20" s="37">
        <f t="shared" si="4"/>
        <v>279.26494500000001</v>
      </c>
      <c r="O20" s="65">
        <f>I20*85</f>
        <v>791.25067750000005</v>
      </c>
      <c r="P20" s="69"/>
      <c r="Q20" s="25" t="s">
        <v>97</v>
      </c>
      <c r="R20" s="28" t="s">
        <v>98</v>
      </c>
      <c r="S20" s="27">
        <v>9.3088315000000001</v>
      </c>
      <c r="T20" s="39">
        <v>50</v>
      </c>
      <c r="U20" s="39">
        <v>4</v>
      </c>
      <c r="V20" s="39">
        <v>12.5</v>
      </c>
      <c r="W20" s="39">
        <v>37.5</v>
      </c>
      <c r="X20" s="16" t="s">
        <v>138</v>
      </c>
      <c r="Y20" s="27">
        <v>37.235326000000001</v>
      </c>
      <c r="Z20" s="37">
        <f t="shared" si="1"/>
        <v>1861.7663</v>
      </c>
      <c r="AB20" s="27">
        <f t="shared" si="2"/>
        <v>37.235326000000001</v>
      </c>
      <c r="AC20" s="39">
        <v>50</v>
      </c>
      <c r="AD20" s="37">
        <f t="shared" si="3"/>
        <v>1861.7663</v>
      </c>
    </row>
    <row r="21" spans="1:30" s="42" customFormat="1">
      <c r="A21" s="42" t="s">
        <v>43</v>
      </c>
      <c r="B21" s="43" t="s">
        <v>35</v>
      </c>
      <c r="C21" s="44">
        <v>16.514174500000003</v>
      </c>
      <c r="D21" s="42" t="s">
        <v>2</v>
      </c>
      <c r="E21" s="45" t="s">
        <v>44</v>
      </c>
      <c r="F21" s="51" t="s">
        <v>100</v>
      </c>
      <c r="H21" s="42" t="s">
        <v>99</v>
      </c>
      <c r="I21" s="44">
        <v>16.514174500000003</v>
      </c>
      <c r="J21" s="44">
        <v>50</v>
      </c>
      <c r="K21" s="49" t="s">
        <v>100</v>
      </c>
      <c r="N21" s="50">
        <f t="shared" si="4"/>
        <v>495.4252350000001</v>
      </c>
      <c r="O21" s="66">
        <f>I21*85</f>
        <v>1403.7048325000003</v>
      </c>
      <c r="P21" s="70"/>
      <c r="Q21" s="42" t="s">
        <v>99</v>
      </c>
      <c r="R21" s="51" t="s">
        <v>100</v>
      </c>
      <c r="S21" s="44">
        <v>16.514174500000003</v>
      </c>
      <c r="T21" s="52">
        <v>50</v>
      </c>
      <c r="U21" s="52">
        <v>4</v>
      </c>
      <c r="V21" s="52">
        <v>12.5</v>
      </c>
      <c r="W21" s="52">
        <v>37.5</v>
      </c>
      <c r="X21" s="22" t="s">
        <v>139</v>
      </c>
      <c r="Y21" s="44">
        <v>66.056698000000011</v>
      </c>
      <c r="Z21" s="50">
        <f t="shared" si="1"/>
        <v>3302.8349000000007</v>
      </c>
      <c r="AB21" s="44">
        <f t="shared" si="2"/>
        <v>66.056698000000011</v>
      </c>
      <c r="AC21" s="52">
        <v>50</v>
      </c>
      <c r="AD21" s="50">
        <f t="shared" si="3"/>
        <v>3302.8349000000007</v>
      </c>
    </row>
    <row r="22" spans="1:30">
      <c r="A22" t="s">
        <v>45</v>
      </c>
      <c r="B22" s="1" t="s">
        <v>46</v>
      </c>
      <c r="C22" s="3">
        <v>2.4900000000000002</v>
      </c>
      <c r="D22" t="s">
        <v>2</v>
      </c>
      <c r="E22" s="4" t="s">
        <v>47</v>
      </c>
      <c r="F22" s="10" t="s">
        <v>102</v>
      </c>
      <c r="H22" t="s">
        <v>101</v>
      </c>
      <c r="I22" s="3">
        <v>2.4900000000000002</v>
      </c>
      <c r="J22" s="3">
        <v>50</v>
      </c>
      <c r="K22" t="s">
        <v>102</v>
      </c>
      <c r="N22" s="24">
        <f t="shared" si="4"/>
        <v>74.7</v>
      </c>
      <c r="O22" s="65">
        <f>I22*85</f>
        <v>211.65</v>
      </c>
      <c r="P22" s="69"/>
      <c r="Q22" t="s">
        <v>101</v>
      </c>
      <c r="R22" s="10" t="s">
        <v>102</v>
      </c>
      <c r="S22" s="3">
        <v>2.4900000000000002</v>
      </c>
      <c r="T22" s="2">
        <v>50</v>
      </c>
      <c r="U22" s="2">
        <v>4</v>
      </c>
      <c r="V22" s="2">
        <v>12.5</v>
      </c>
      <c r="W22" s="2">
        <v>37.5</v>
      </c>
      <c r="X22" s="23" t="s">
        <v>140</v>
      </c>
      <c r="Y22" s="3">
        <v>9.9600000000000009</v>
      </c>
      <c r="Z22" s="37">
        <f t="shared" si="1"/>
        <v>498.00000000000006</v>
      </c>
      <c r="AB22" s="27">
        <f t="shared" si="2"/>
        <v>9.9600000000000009</v>
      </c>
      <c r="AC22" s="39">
        <v>50</v>
      </c>
      <c r="AD22" s="37">
        <f t="shared" si="3"/>
        <v>498.00000000000006</v>
      </c>
    </row>
    <row r="23" spans="1:30">
      <c r="A23" t="s">
        <v>48</v>
      </c>
      <c r="B23" s="1" t="s">
        <v>46</v>
      </c>
      <c r="C23" s="3">
        <v>3.1</v>
      </c>
      <c r="D23" t="s">
        <v>2</v>
      </c>
      <c r="E23" s="4" t="s">
        <v>49</v>
      </c>
      <c r="F23" s="10" t="s">
        <v>104</v>
      </c>
      <c r="H23" t="s">
        <v>103</v>
      </c>
      <c r="I23" s="3">
        <v>3.1</v>
      </c>
      <c r="J23" s="3">
        <v>50</v>
      </c>
      <c r="K23" t="s">
        <v>104</v>
      </c>
      <c r="N23" s="24">
        <f t="shared" si="4"/>
        <v>93</v>
      </c>
      <c r="O23" s="65">
        <f>I23*85</f>
        <v>263.5</v>
      </c>
      <c r="P23" s="69"/>
      <c r="Q23" t="s">
        <v>103</v>
      </c>
      <c r="R23" s="10" t="s">
        <v>104</v>
      </c>
      <c r="S23" s="3">
        <v>3.1</v>
      </c>
      <c r="T23" s="2">
        <v>50</v>
      </c>
      <c r="U23" s="2">
        <v>4</v>
      </c>
      <c r="V23" s="2">
        <v>12.5</v>
      </c>
      <c r="W23" s="2">
        <v>37.5</v>
      </c>
      <c r="X23" s="23" t="s">
        <v>141</v>
      </c>
      <c r="Y23" s="3">
        <v>12.4</v>
      </c>
      <c r="Z23" s="37">
        <f t="shared" si="1"/>
        <v>620</v>
      </c>
      <c r="AB23" s="27">
        <f t="shared" si="2"/>
        <v>12.4</v>
      </c>
      <c r="AC23" s="39">
        <v>50</v>
      </c>
      <c r="AD23" s="37">
        <f t="shared" si="3"/>
        <v>620</v>
      </c>
    </row>
    <row r="24" spans="1:30">
      <c r="A24" t="s">
        <v>50</v>
      </c>
      <c r="B24" s="1" t="s">
        <v>46</v>
      </c>
      <c r="C24" s="3">
        <v>3.4</v>
      </c>
      <c r="D24" t="s">
        <v>2</v>
      </c>
      <c r="E24" s="4" t="s">
        <v>51</v>
      </c>
      <c r="F24" s="10" t="s">
        <v>106</v>
      </c>
      <c r="H24" t="s">
        <v>105</v>
      </c>
      <c r="I24" s="3">
        <v>3.4</v>
      </c>
      <c r="J24" s="3">
        <v>50</v>
      </c>
      <c r="K24" t="s">
        <v>106</v>
      </c>
      <c r="N24" s="24">
        <f t="shared" si="4"/>
        <v>102</v>
      </c>
      <c r="O24" s="65">
        <f>I24*85</f>
        <v>289</v>
      </c>
      <c r="P24" s="69"/>
      <c r="Q24" t="s">
        <v>105</v>
      </c>
      <c r="R24" s="10" t="s">
        <v>106</v>
      </c>
      <c r="S24" s="3">
        <v>3.4</v>
      </c>
      <c r="T24" s="2">
        <v>50</v>
      </c>
      <c r="U24" s="2">
        <v>4</v>
      </c>
      <c r="V24" s="2">
        <v>12.5</v>
      </c>
      <c r="W24" s="2">
        <v>37.5</v>
      </c>
      <c r="X24" s="23" t="s">
        <v>142</v>
      </c>
      <c r="Y24" s="3">
        <v>13.6</v>
      </c>
      <c r="Z24" s="37">
        <f t="shared" si="1"/>
        <v>680</v>
      </c>
      <c r="AB24" s="27">
        <f t="shared" si="2"/>
        <v>13.6</v>
      </c>
      <c r="AC24" s="39">
        <v>50</v>
      </c>
      <c r="AD24" s="37">
        <f t="shared" si="3"/>
        <v>680</v>
      </c>
    </row>
    <row r="25" spans="1:30">
      <c r="A25" t="s">
        <v>52</v>
      </c>
      <c r="B25" s="1" t="s">
        <v>46</v>
      </c>
      <c r="C25" s="3">
        <v>2.5750000000000002</v>
      </c>
      <c r="D25" t="s">
        <v>2</v>
      </c>
      <c r="E25" s="4" t="s">
        <v>53</v>
      </c>
      <c r="F25" s="10" t="s">
        <v>108</v>
      </c>
      <c r="H25" t="s">
        <v>107</v>
      </c>
      <c r="I25" s="3">
        <v>2.5750000000000002</v>
      </c>
      <c r="J25" s="3">
        <v>50</v>
      </c>
      <c r="K25" t="s">
        <v>108</v>
      </c>
      <c r="N25" s="24">
        <f t="shared" si="4"/>
        <v>77.25</v>
      </c>
      <c r="O25" s="65">
        <f>I25*85</f>
        <v>218.87500000000003</v>
      </c>
      <c r="P25" s="69"/>
      <c r="Q25" t="s">
        <v>107</v>
      </c>
      <c r="R25" s="10" t="s">
        <v>108</v>
      </c>
      <c r="S25" s="3">
        <v>2.5750000000000002</v>
      </c>
      <c r="T25" s="2">
        <v>50</v>
      </c>
      <c r="U25" s="2">
        <v>4</v>
      </c>
      <c r="V25" s="2">
        <v>12.5</v>
      </c>
      <c r="W25" s="2">
        <v>37.5</v>
      </c>
      <c r="X25" s="23" t="s">
        <v>143</v>
      </c>
      <c r="Y25" s="3">
        <v>10.3</v>
      </c>
      <c r="Z25" s="37">
        <f t="shared" si="1"/>
        <v>515</v>
      </c>
      <c r="AB25" s="27">
        <f t="shared" si="2"/>
        <v>10.3</v>
      </c>
      <c r="AC25" s="39">
        <v>50</v>
      </c>
      <c r="AD25" s="37">
        <f t="shared" si="3"/>
        <v>515</v>
      </c>
    </row>
    <row r="26" spans="1:30">
      <c r="A26" t="s">
        <v>54</v>
      </c>
      <c r="B26" s="1" t="s">
        <v>46</v>
      </c>
      <c r="C26" s="3">
        <v>3.15</v>
      </c>
      <c r="D26" t="s">
        <v>2</v>
      </c>
      <c r="E26" s="4" t="s">
        <v>55</v>
      </c>
      <c r="F26" s="10" t="s">
        <v>110</v>
      </c>
      <c r="H26" t="s">
        <v>109</v>
      </c>
      <c r="I26" s="3">
        <v>3.15</v>
      </c>
      <c r="J26" s="3">
        <v>50</v>
      </c>
      <c r="K26" t="s">
        <v>110</v>
      </c>
      <c r="N26" s="24">
        <f t="shared" si="4"/>
        <v>94.5</v>
      </c>
      <c r="O26" s="65">
        <f>I26*85</f>
        <v>267.75</v>
      </c>
      <c r="P26" s="69"/>
      <c r="Q26" t="s">
        <v>109</v>
      </c>
      <c r="R26" s="10" t="s">
        <v>110</v>
      </c>
      <c r="S26" s="3">
        <v>3.15</v>
      </c>
      <c r="T26" s="2">
        <v>50</v>
      </c>
      <c r="U26" s="2">
        <v>4</v>
      </c>
      <c r="V26" s="2">
        <v>12.5</v>
      </c>
      <c r="W26" s="2">
        <v>37.5</v>
      </c>
      <c r="X26" s="23" t="s">
        <v>144</v>
      </c>
      <c r="Y26" s="3">
        <v>12.6</v>
      </c>
      <c r="Z26" s="37">
        <f t="shared" si="1"/>
        <v>630</v>
      </c>
      <c r="AB26" s="27">
        <f t="shared" si="2"/>
        <v>12.6</v>
      </c>
      <c r="AC26" s="39">
        <v>50</v>
      </c>
      <c r="AD26" s="37">
        <f t="shared" si="3"/>
        <v>630</v>
      </c>
    </row>
    <row r="28" spans="1:30">
      <c r="G28" t="s">
        <v>151</v>
      </c>
      <c r="H28" t="s">
        <v>152</v>
      </c>
    </row>
    <row r="29" spans="1:30">
      <c r="G29" t="s">
        <v>155</v>
      </c>
      <c r="H29" t="s">
        <v>156</v>
      </c>
    </row>
    <row r="30" spans="1:30">
      <c r="G30" t="s">
        <v>158</v>
      </c>
      <c r="H30" t="s">
        <v>153</v>
      </c>
    </row>
    <row r="32" spans="1:30">
      <c r="G32" t="s">
        <v>157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T16" sqref="T16"/>
    </sheetView>
  </sheetViews>
  <sheetFormatPr baseColWidth="10" defaultRowHeight="15" x14ac:dyDescent="0"/>
  <cols>
    <col min="4" max="4" width="7.5" customWidth="1"/>
    <col min="5" max="6" width="3.5" bestFit="1" customWidth="1"/>
    <col min="7" max="8" width="4.5" bestFit="1" customWidth="1"/>
    <col min="9" max="9" width="5.6640625" customWidth="1"/>
    <col min="10" max="13" width="2.1640625" bestFit="1" customWidth="1"/>
    <col min="14" max="16" width="3.1640625" bestFit="1" customWidth="1"/>
    <col min="17" max="17" width="3.5" customWidth="1"/>
  </cols>
  <sheetData>
    <row r="1" spans="1:17">
      <c r="A1" t="s">
        <v>173</v>
      </c>
    </row>
    <row r="2" spans="1:17">
      <c r="A2" t="s">
        <v>174</v>
      </c>
    </row>
    <row r="3" spans="1:17">
      <c r="A3" t="s">
        <v>175</v>
      </c>
    </row>
    <row r="4" spans="1:17">
      <c r="A4" t="s">
        <v>176</v>
      </c>
      <c r="E4" s="2"/>
      <c r="F4" s="72">
        <v>1</v>
      </c>
      <c r="G4" s="72">
        <v>2</v>
      </c>
      <c r="H4" s="72">
        <v>3</v>
      </c>
      <c r="I4" s="72">
        <v>4</v>
      </c>
      <c r="J4" s="72">
        <v>5</v>
      </c>
      <c r="K4" s="72">
        <v>6</v>
      </c>
      <c r="L4" s="72">
        <v>7</v>
      </c>
      <c r="M4" s="72">
        <v>8</v>
      </c>
      <c r="N4" s="72">
        <v>9</v>
      </c>
      <c r="O4" s="72">
        <v>10</v>
      </c>
      <c r="P4" s="72">
        <v>11</v>
      </c>
      <c r="Q4" s="72">
        <v>12</v>
      </c>
    </row>
    <row r="5" spans="1:17">
      <c r="A5" t="s">
        <v>177</v>
      </c>
      <c r="E5" s="72" t="s">
        <v>164</v>
      </c>
      <c r="F5" s="77" t="s">
        <v>165</v>
      </c>
      <c r="G5" s="76" t="s">
        <v>84</v>
      </c>
      <c r="H5" s="76" t="s">
        <v>80</v>
      </c>
      <c r="I5" s="76" t="s">
        <v>106</v>
      </c>
      <c r="J5" s="73"/>
      <c r="K5" s="73"/>
      <c r="L5" s="73"/>
      <c r="M5" s="73"/>
      <c r="N5" s="73"/>
      <c r="O5" s="73"/>
      <c r="P5" s="73"/>
      <c r="Q5" s="73"/>
    </row>
    <row r="6" spans="1:17">
      <c r="E6" s="72" t="s">
        <v>166</v>
      </c>
      <c r="F6" s="76" t="s">
        <v>62</v>
      </c>
      <c r="G6" s="76" t="s">
        <v>86</v>
      </c>
      <c r="H6" s="76" t="s">
        <v>92</v>
      </c>
      <c r="I6" s="76" t="s">
        <v>108</v>
      </c>
      <c r="J6" s="73"/>
      <c r="K6" s="73"/>
      <c r="L6" s="73"/>
      <c r="M6" s="73"/>
      <c r="N6" s="73"/>
      <c r="O6" s="73"/>
      <c r="P6" s="73"/>
      <c r="Q6" s="73"/>
    </row>
    <row r="7" spans="1:17">
      <c r="A7" s="79" t="s">
        <v>178</v>
      </c>
      <c r="E7" s="72" t="s">
        <v>167</v>
      </c>
      <c r="F7" s="76" t="s">
        <v>64</v>
      </c>
      <c r="G7" s="76" t="s">
        <v>88</v>
      </c>
      <c r="H7" s="76" t="s">
        <v>94</v>
      </c>
      <c r="I7" s="76" t="s">
        <v>110</v>
      </c>
      <c r="J7" s="73"/>
      <c r="K7" s="73"/>
      <c r="L7" s="73"/>
      <c r="M7" s="73"/>
      <c r="N7" s="73"/>
      <c r="O7" s="73"/>
      <c r="P7" s="73"/>
      <c r="Q7" s="73"/>
    </row>
    <row r="8" spans="1:17">
      <c r="A8" s="78" t="s">
        <v>180</v>
      </c>
      <c r="E8" s="72" t="s">
        <v>168</v>
      </c>
      <c r="F8" s="76" t="s">
        <v>66</v>
      </c>
      <c r="G8" s="76" t="s">
        <v>90</v>
      </c>
      <c r="H8" s="76" t="s">
        <v>96</v>
      </c>
      <c r="I8" s="75"/>
      <c r="J8" s="73"/>
      <c r="K8" s="73"/>
      <c r="L8" s="73"/>
      <c r="M8" s="73"/>
      <c r="N8" s="73"/>
      <c r="O8" s="73"/>
      <c r="P8" s="73"/>
      <c r="Q8" s="73"/>
    </row>
    <row r="9" spans="1:17">
      <c r="A9" s="74" t="s">
        <v>179</v>
      </c>
      <c r="E9" s="72" t="s">
        <v>169</v>
      </c>
      <c r="F9" s="76" t="s">
        <v>68</v>
      </c>
      <c r="G9" s="78" t="s">
        <v>72</v>
      </c>
      <c r="H9" s="76" t="s">
        <v>98</v>
      </c>
      <c r="I9" s="75"/>
      <c r="J9" s="73"/>
      <c r="K9" s="73"/>
      <c r="L9" s="73"/>
      <c r="M9" s="73"/>
      <c r="N9" s="73"/>
      <c r="O9" s="73"/>
      <c r="P9" s="73"/>
      <c r="Q9" s="73"/>
    </row>
    <row r="10" spans="1:17">
      <c r="E10" s="72" t="s">
        <v>170</v>
      </c>
      <c r="F10" s="76" t="s">
        <v>70</v>
      </c>
      <c r="G10" s="78" t="s">
        <v>74</v>
      </c>
      <c r="H10" s="76" t="s">
        <v>100</v>
      </c>
      <c r="I10" s="75"/>
      <c r="J10" s="73"/>
      <c r="K10" s="73"/>
      <c r="L10" s="73"/>
      <c r="M10" s="73"/>
      <c r="N10" s="73"/>
      <c r="O10" s="73"/>
      <c r="P10" s="73"/>
      <c r="Q10" s="73"/>
    </row>
    <row r="11" spans="1:17">
      <c r="E11" s="72" t="s">
        <v>171</v>
      </c>
      <c r="F11" s="76" t="s">
        <v>82</v>
      </c>
      <c r="G11" s="74" t="s">
        <v>76</v>
      </c>
      <c r="H11" s="76" t="s">
        <v>102</v>
      </c>
      <c r="I11" s="75"/>
      <c r="J11" s="73"/>
      <c r="K11" s="73"/>
      <c r="L11" s="73"/>
      <c r="M11" s="73"/>
      <c r="N11" s="73"/>
      <c r="O11" s="73"/>
      <c r="P11" s="73"/>
      <c r="Q11" s="73"/>
    </row>
    <row r="12" spans="1:17">
      <c r="E12" s="72" t="s">
        <v>172</v>
      </c>
      <c r="F12" s="77" t="s">
        <v>165</v>
      </c>
      <c r="G12" s="76" t="s">
        <v>78</v>
      </c>
      <c r="H12" s="76" t="s">
        <v>104</v>
      </c>
      <c r="I12" s="75"/>
      <c r="J12" s="73"/>
      <c r="K12" s="73"/>
      <c r="L12" s="73"/>
      <c r="M12" s="73"/>
      <c r="N12" s="73"/>
      <c r="O12" s="73"/>
      <c r="P12" s="73"/>
      <c r="Q12" s="73"/>
    </row>
    <row r="15" spans="1:17" ht="45">
      <c r="A15" s="5" t="s">
        <v>56</v>
      </c>
      <c r="C15" s="8" t="s">
        <v>60</v>
      </c>
      <c r="D15" s="7" t="s">
        <v>163</v>
      </c>
    </row>
    <row r="16" spans="1:17">
      <c r="A16" s="25" t="s">
        <v>0</v>
      </c>
      <c r="C16" s="4" t="s">
        <v>3</v>
      </c>
      <c r="D16" s="28" t="s">
        <v>62</v>
      </c>
    </row>
    <row r="17" spans="1:4">
      <c r="A17" s="25" t="s">
        <v>4</v>
      </c>
      <c r="C17" s="4" t="s">
        <v>5</v>
      </c>
      <c r="D17" s="28" t="s">
        <v>64</v>
      </c>
    </row>
    <row r="18" spans="1:4">
      <c r="A18" s="25" t="s">
        <v>6</v>
      </c>
      <c r="C18" s="4" t="s">
        <v>7</v>
      </c>
      <c r="D18" s="28" t="s">
        <v>66</v>
      </c>
    </row>
    <row r="19" spans="1:4">
      <c r="A19" s="25" t="s">
        <v>8</v>
      </c>
      <c r="C19" s="4" t="s">
        <v>9</v>
      </c>
      <c r="D19" s="28" t="s">
        <v>68</v>
      </c>
    </row>
    <row r="20" spans="1:4">
      <c r="A20" s="42" t="s">
        <v>10</v>
      </c>
      <c r="C20" s="45" t="s">
        <v>11</v>
      </c>
      <c r="D20" s="51" t="s">
        <v>70</v>
      </c>
    </row>
    <row r="21" spans="1:4">
      <c r="A21" s="53" t="s">
        <v>12</v>
      </c>
      <c r="C21" s="56" t="s">
        <v>14</v>
      </c>
      <c r="D21" s="60" t="s">
        <v>82</v>
      </c>
    </row>
    <row r="22" spans="1:4">
      <c r="A22" s="25" t="s">
        <v>15</v>
      </c>
      <c r="C22" s="4" t="s">
        <v>16</v>
      </c>
      <c r="D22" s="28" t="s">
        <v>84</v>
      </c>
    </row>
    <row r="23" spans="1:4">
      <c r="A23" s="25" t="s">
        <v>17</v>
      </c>
      <c r="C23" s="4" t="s">
        <v>18</v>
      </c>
      <c r="D23" s="28" t="s">
        <v>86</v>
      </c>
    </row>
    <row r="24" spans="1:4">
      <c r="A24" s="25" t="s">
        <v>19</v>
      </c>
      <c r="C24" s="4" t="s">
        <v>20</v>
      </c>
      <c r="D24" s="28" t="s">
        <v>88</v>
      </c>
    </row>
    <row r="25" spans="1:4">
      <c r="A25" s="42" t="s">
        <v>21</v>
      </c>
      <c r="C25" s="45" t="s">
        <v>22</v>
      </c>
      <c r="D25" s="51" t="s">
        <v>90</v>
      </c>
    </row>
    <row r="26" spans="1:4">
      <c r="A26" s="25" t="s">
        <v>23</v>
      </c>
      <c r="C26" s="4" t="s">
        <v>25</v>
      </c>
      <c r="D26" s="28" t="s">
        <v>72</v>
      </c>
    </row>
    <row r="27" spans="1:4">
      <c r="A27" s="25" t="s">
        <v>26</v>
      </c>
      <c r="C27" s="4" t="s">
        <v>27</v>
      </c>
      <c r="D27" s="28" t="s">
        <v>74</v>
      </c>
    </row>
    <row r="28" spans="1:4">
      <c r="A28" s="25" t="s">
        <v>28</v>
      </c>
      <c r="C28" s="4" t="s">
        <v>29</v>
      </c>
      <c r="D28" s="28" t="s">
        <v>76</v>
      </c>
    </row>
    <row r="29" spans="1:4">
      <c r="A29" s="25" t="s">
        <v>30</v>
      </c>
      <c r="C29" s="4" t="s">
        <v>31</v>
      </c>
      <c r="D29" s="28" t="s">
        <v>78</v>
      </c>
    </row>
    <row r="30" spans="1:4">
      <c r="A30" s="42" t="s">
        <v>32</v>
      </c>
      <c r="C30" s="45" t="s">
        <v>33</v>
      </c>
      <c r="D30" s="51" t="s">
        <v>80</v>
      </c>
    </row>
    <row r="31" spans="1:4">
      <c r="A31" s="25" t="s">
        <v>34</v>
      </c>
      <c r="C31" s="4" t="s">
        <v>36</v>
      </c>
      <c r="D31" s="28" t="s">
        <v>92</v>
      </c>
    </row>
    <row r="32" spans="1:4">
      <c r="A32" s="25" t="s">
        <v>37</v>
      </c>
      <c r="C32" s="4" t="s">
        <v>38</v>
      </c>
      <c r="D32" s="28" t="s">
        <v>94</v>
      </c>
    </row>
    <row r="33" spans="1:4">
      <c r="A33" s="25" t="s">
        <v>39</v>
      </c>
      <c r="C33" s="4" t="s">
        <v>40</v>
      </c>
      <c r="D33" s="28" t="s">
        <v>96</v>
      </c>
    </row>
    <row r="34" spans="1:4">
      <c r="A34" s="25" t="s">
        <v>41</v>
      </c>
      <c r="C34" s="4" t="s">
        <v>42</v>
      </c>
      <c r="D34" s="28" t="s">
        <v>98</v>
      </c>
    </row>
    <row r="35" spans="1:4">
      <c r="A35" s="42" t="s">
        <v>43</v>
      </c>
      <c r="C35" s="45" t="s">
        <v>44</v>
      </c>
      <c r="D35" s="51" t="s">
        <v>100</v>
      </c>
    </row>
    <row r="36" spans="1:4">
      <c r="A36" t="s">
        <v>45</v>
      </c>
      <c r="C36" s="4" t="s">
        <v>47</v>
      </c>
      <c r="D36" s="10" t="s">
        <v>102</v>
      </c>
    </row>
    <row r="37" spans="1:4">
      <c r="A37" t="s">
        <v>48</v>
      </c>
      <c r="C37" s="4" t="s">
        <v>49</v>
      </c>
      <c r="D37" s="10" t="s">
        <v>104</v>
      </c>
    </row>
    <row r="38" spans="1:4">
      <c r="A38" t="s">
        <v>50</v>
      </c>
      <c r="C38" s="4" t="s">
        <v>51</v>
      </c>
      <c r="D38" s="10" t="s">
        <v>106</v>
      </c>
    </row>
    <row r="39" spans="1:4">
      <c r="A39" t="s">
        <v>52</v>
      </c>
      <c r="C39" s="4" t="s">
        <v>53</v>
      </c>
      <c r="D39" s="10" t="s">
        <v>108</v>
      </c>
    </row>
    <row r="40" spans="1:4">
      <c r="A40" t="s">
        <v>54</v>
      </c>
      <c r="C40" s="4" t="s">
        <v>55</v>
      </c>
      <c r="D40" s="10" t="s">
        <v>110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and QC</vt:lpstr>
      <vt:lpstr>plate layout</vt:lpstr>
    </vt:vector>
  </TitlesOfParts>
  <Company>DOE JGI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Hartman</dc:creator>
  <cp:lastModifiedBy>Wyatt Hartman</cp:lastModifiedBy>
  <cp:lastPrinted>2017-03-06T23:30:18Z</cp:lastPrinted>
  <dcterms:created xsi:type="dcterms:W3CDTF">2017-03-03T17:02:43Z</dcterms:created>
  <dcterms:modified xsi:type="dcterms:W3CDTF">2017-03-07T07:22:22Z</dcterms:modified>
</cp:coreProperties>
</file>