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Running\"/>
    </mc:Choice>
  </mc:AlternateContent>
  <xr:revisionPtr revIDLastSave="0" documentId="8_{A2D3E9BF-1EBA-42B7-B110-0258EE90B3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rathons" sheetId="15" r:id="rId1"/>
    <sheet name="Half Marathon Conversion" sheetId="12" r:id="rId2"/>
    <sheet name="3-27 Graph" sheetId="19" r:id="rId3"/>
    <sheet name="Race Conditions By Mile" sheetId="18" r:id="rId4"/>
  </sheets>
  <definedNames>
    <definedName name="_xlnm.Print_Area" localSheetId="2">'3-27 Graph'!$A$2:$Q$115</definedName>
    <definedName name="_xlnm.Print_Area" localSheetId="0">Marathons!$R:$BJ</definedName>
  </definedNames>
  <calcPr calcId="181029"/>
</workbook>
</file>

<file path=xl/calcChain.xml><?xml version="1.0" encoding="utf-8"?>
<calcChain xmlns="http://schemas.openxmlformats.org/spreadsheetml/2006/main">
  <c r="L28" i="15" l="1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DV3" i="15" l="1"/>
  <c r="O24" i="15"/>
  <c r="N24" i="15"/>
  <c r="M24" i="15"/>
  <c r="K24" i="15"/>
  <c r="DL9" i="15"/>
  <c r="DL10" i="15" s="1"/>
  <c r="DL11" i="15" l="1"/>
  <c r="DM10" i="15"/>
  <c r="DM9" i="15"/>
  <c r="DL12" i="15" l="1"/>
  <c r="DM11" i="15"/>
  <c r="DL13" i="15" l="1"/>
  <c r="DM12" i="15"/>
  <c r="O27" i="15"/>
  <c r="N27" i="15"/>
  <c r="M27" i="15"/>
  <c r="K27" i="15"/>
  <c r="EB29" i="15"/>
  <c r="EB27" i="15"/>
  <c r="EB12" i="15"/>
  <c r="EB9" i="15"/>
  <c r="DG9" i="15"/>
  <c r="DG10" i="15" s="1"/>
  <c r="DL14" i="15" l="1"/>
  <c r="DM13" i="15"/>
  <c r="DG11" i="15"/>
  <c r="DH10" i="15"/>
  <c r="DH9" i="15"/>
  <c r="DL15" i="15" l="1"/>
  <c r="DM14" i="15"/>
  <c r="DH11" i="15"/>
  <c r="DG12" i="15"/>
  <c r="DL16" i="15" l="1"/>
  <c r="DM15" i="15"/>
  <c r="DG13" i="15"/>
  <c r="DH12" i="15"/>
  <c r="O25" i="15"/>
  <c r="N25" i="15"/>
  <c r="M25" i="15"/>
  <c r="K25" i="15"/>
  <c r="DL17" i="15" l="1"/>
  <c r="DM16" i="15"/>
  <c r="DG14" i="15"/>
  <c r="DH13" i="15"/>
  <c r="EB33" i="15"/>
  <c r="EB32" i="15"/>
  <c r="EB36" i="15"/>
  <c r="DB9" i="15"/>
  <c r="DB10" i="15" s="1"/>
  <c r="DL18" i="15" l="1"/>
  <c r="DM17" i="15"/>
  <c r="DH14" i="15"/>
  <c r="DG15" i="15"/>
  <c r="DC9" i="15"/>
  <c r="DC10" i="15"/>
  <c r="DB11" i="15"/>
  <c r="DL19" i="15" l="1"/>
  <c r="DM18" i="15"/>
  <c r="DG16" i="15"/>
  <c r="DH15" i="15"/>
  <c r="DB12" i="15"/>
  <c r="DC11" i="15"/>
  <c r="EB26" i="15"/>
  <c r="EB25" i="15"/>
  <c r="EB24" i="15"/>
  <c r="EB21" i="15"/>
  <c r="EB20" i="15"/>
  <c r="EB19" i="15"/>
  <c r="EB18" i="15"/>
  <c r="EB17" i="15"/>
  <c r="EB16" i="15"/>
  <c r="EB15" i="15"/>
  <c r="EB14" i="15"/>
  <c r="EB13" i="15"/>
  <c r="EB11" i="15"/>
  <c r="EB10" i="15"/>
  <c r="DL20" i="15" l="1"/>
  <c r="DM19" i="15"/>
  <c r="DG17" i="15"/>
  <c r="DH16" i="15"/>
  <c r="DB13" i="15"/>
  <c r="DC12" i="15"/>
  <c r="O28" i="15"/>
  <c r="N28" i="15"/>
  <c r="M28" i="15"/>
  <c r="K28" i="15"/>
  <c r="CW9" i="15"/>
  <c r="CW10" i="15" s="1"/>
  <c r="DL21" i="15" l="1"/>
  <c r="DM20" i="15"/>
  <c r="DG18" i="15"/>
  <c r="DH17" i="15"/>
  <c r="DB14" i="15"/>
  <c r="DC13" i="15"/>
  <c r="CW11" i="15"/>
  <c r="CX10" i="15"/>
  <c r="CX9" i="15"/>
  <c r="DM21" i="15" l="1"/>
  <c r="DL22" i="15"/>
  <c r="D24" i="15" s="1"/>
  <c r="DL23" i="15"/>
  <c r="DG19" i="15"/>
  <c r="DH18" i="15"/>
  <c r="DB15" i="15"/>
  <c r="DC14" i="15"/>
  <c r="CW12" i="15"/>
  <c r="CX11" i="15"/>
  <c r="O26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N26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DK22" i="15" l="1"/>
  <c r="DM22" i="15"/>
  <c r="E24" i="15" s="1"/>
  <c r="DL24" i="15"/>
  <c r="DM23" i="15"/>
  <c r="DG20" i="15"/>
  <c r="DH19" i="15"/>
  <c r="DB16" i="15"/>
  <c r="DC15" i="15"/>
  <c r="O42" i="15"/>
  <c r="N42" i="15"/>
  <c r="CW13" i="15"/>
  <c r="CX12" i="15"/>
  <c r="DL25" i="15" l="1"/>
  <c r="DM24" i="15"/>
  <c r="DG21" i="15"/>
  <c r="DH20" i="15"/>
  <c r="DC16" i="15"/>
  <c r="DB17" i="15"/>
  <c r="CW14" i="15"/>
  <c r="CX13" i="15"/>
  <c r="DM25" i="15" l="1"/>
  <c r="DL26" i="15"/>
  <c r="DH21" i="15"/>
  <c r="DG23" i="15"/>
  <c r="DG22" i="15"/>
  <c r="D27" i="15" s="1"/>
  <c r="DB18" i="15"/>
  <c r="DC17" i="15"/>
  <c r="CW15" i="15"/>
  <c r="CX14" i="15"/>
  <c r="M23" i="15"/>
  <c r="M20" i="15"/>
  <c r="M17" i="15"/>
  <c r="M14" i="15"/>
  <c r="M11" i="15"/>
  <c r="M22" i="15"/>
  <c r="M19" i="15"/>
  <c r="M16" i="15"/>
  <c r="M13" i="15"/>
  <c r="M10" i="15"/>
  <c r="M26" i="15"/>
  <c r="M21" i="15"/>
  <c r="M18" i="15"/>
  <c r="M15" i="15"/>
  <c r="M12" i="15"/>
  <c r="M9" i="15"/>
  <c r="K23" i="15"/>
  <c r="EB34" i="15"/>
  <c r="EB23" i="15"/>
  <c r="CR9" i="15"/>
  <c r="CR10" i="15" s="1"/>
  <c r="DM26" i="15" l="1"/>
  <c r="DL27" i="15"/>
  <c r="DF22" i="15"/>
  <c r="DH22" i="15"/>
  <c r="E27" i="15" s="1"/>
  <c r="DH23" i="15"/>
  <c r="DG24" i="15"/>
  <c r="DB19" i="15"/>
  <c r="DC18" i="15"/>
  <c r="CX15" i="15"/>
  <c r="CW16" i="15"/>
  <c r="CR11" i="15"/>
  <c r="CS10" i="15"/>
  <c r="CS9" i="15"/>
  <c r="DL28" i="15" l="1"/>
  <c r="DM27" i="15"/>
  <c r="DG25" i="15"/>
  <c r="DH24" i="15"/>
  <c r="DC19" i="15"/>
  <c r="DB20" i="15"/>
  <c r="CW17" i="15"/>
  <c r="CX16" i="15"/>
  <c r="CR12" i="15"/>
  <c r="CS11" i="15"/>
  <c r="DL29" i="15" l="1"/>
  <c r="DM28" i="15"/>
  <c r="DH25" i="15"/>
  <c r="DG26" i="15"/>
  <c r="DC20" i="15"/>
  <c r="DB21" i="15"/>
  <c r="CW18" i="15"/>
  <c r="CX17" i="15"/>
  <c r="CR13" i="15"/>
  <c r="CS12" i="15"/>
  <c r="DM29" i="15" l="1"/>
  <c r="DL30" i="15"/>
  <c r="DG27" i="15"/>
  <c r="DH26" i="15"/>
  <c r="DC21" i="15"/>
  <c r="DB22" i="15"/>
  <c r="D25" i="15" s="1"/>
  <c r="DB23" i="15"/>
  <c r="CX18" i="15"/>
  <c r="CW19" i="15"/>
  <c r="CR14" i="15"/>
  <c r="CS13" i="15"/>
  <c r="K22" i="15"/>
  <c r="EB35" i="15"/>
  <c r="CM9" i="15"/>
  <c r="CN9" i="15" s="1"/>
  <c r="DR9" i="15"/>
  <c r="DS9" i="15" s="1"/>
  <c r="DT9" i="15" s="1"/>
  <c r="DW9" i="15"/>
  <c r="DX9" i="15" s="1"/>
  <c r="DY9" i="15" s="1"/>
  <c r="EC9" i="15"/>
  <c r="EJ9" i="15"/>
  <c r="EK9" i="15" s="1"/>
  <c r="EO9" i="15"/>
  <c r="EP9" i="15" s="1"/>
  <c r="DR10" i="15"/>
  <c r="DW10" i="15"/>
  <c r="EN10" i="15"/>
  <c r="DR11" i="15"/>
  <c r="DW11" i="15"/>
  <c r="DR12" i="15"/>
  <c r="DW12" i="15"/>
  <c r="DR13" i="15"/>
  <c r="DW13" i="15"/>
  <c r="EI13" i="15"/>
  <c r="EI14" i="15" s="1"/>
  <c r="EN13" i="15"/>
  <c r="EN14" i="15" s="1"/>
  <c r="EN15" i="15" s="1"/>
  <c r="EN16" i="15" s="1"/>
  <c r="EN17" i="15" s="1"/>
  <c r="EN18" i="15" s="1"/>
  <c r="EN19" i="15" s="1"/>
  <c r="DR14" i="15"/>
  <c r="DW14" i="15"/>
  <c r="DR15" i="15"/>
  <c r="DW15" i="15"/>
  <c r="DR16" i="15"/>
  <c r="DW16" i="15"/>
  <c r="DR17" i="15"/>
  <c r="DW17" i="15"/>
  <c r="EI17" i="15"/>
  <c r="DR18" i="15"/>
  <c r="DW18" i="15"/>
  <c r="DR19" i="15"/>
  <c r="DW19" i="15"/>
  <c r="DR20" i="15"/>
  <c r="DW20" i="15"/>
  <c r="DR21" i="15"/>
  <c r="DW21" i="15"/>
  <c r="DR23" i="15"/>
  <c r="DW23" i="15"/>
  <c r="DR24" i="15"/>
  <c r="DW24" i="15"/>
  <c r="EN24" i="15"/>
  <c r="EN25" i="15" s="1"/>
  <c r="EN26" i="15" s="1"/>
  <c r="EN27" i="15" s="1"/>
  <c r="EN28" i="15" s="1"/>
  <c r="EN29" i="15" s="1"/>
  <c r="EN30" i="15" s="1"/>
  <c r="EN31" i="15" s="1"/>
  <c r="EN32" i="15" s="1"/>
  <c r="EN33" i="15" s="1"/>
  <c r="EN34" i="15" s="1"/>
  <c r="EN35" i="15" s="1"/>
  <c r="EN36" i="15" s="1"/>
  <c r="DR25" i="15"/>
  <c r="DW25" i="15"/>
  <c r="DR26" i="15"/>
  <c r="DW26" i="15"/>
  <c r="DR27" i="15"/>
  <c r="DW27" i="15"/>
  <c r="DR28" i="15"/>
  <c r="DW28" i="15"/>
  <c r="EB28" i="15"/>
  <c r="EI28" i="15"/>
  <c r="EI29" i="15" s="1"/>
  <c r="EI30" i="15" s="1"/>
  <c r="EI31" i="15" s="1"/>
  <c r="EI32" i="15" s="1"/>
  <c r="DR29" i="15"/>
  <c r="DW29" i="15"/>
  <c r="DR30" i="15"/>
  <c r="DW30" i="15"/>
  <c r="EB30" i="15"/>
  <c r="DR31" i="15"/>
  <c r="DW31" i="15"/>
  <c r="EB31" i="15"/>
  <c r="DR32" i="15"/>
  <c r="DW32" i="15"/>
  <c r="DR33" i="15"/>
  <c r="DW33" i="15"/>
  <c r="DR34" i="15"/>
  <c r="DW34" i="15"/>
  <c r="DR35" i="15"/>
  <c r="DW35" i="15"/>
  <c r="DR36" i="15"/>
  <c r="DW36" i="15"/>
  <c r="EI36" i="15"/>
  <c r="DM30" i="15" l="1"/>
  <c r="DL31" i="15"/>
  <c r="DH27" i="15"/>
  <c r="DG28" i="15"/>
  <c r="DA22" i="15"/>
  <c r="DC22" i="15"/>
  <c r="E25" i="15" s="1"/>
  <c r="DC23" i="15"/>
  <c r="DB24" i="15"/>
  <c r="CW20" i="15"/>
  <c r="CX19" i="15"/>
  <c r="DS10" i="15"/>
  <c r="DS11" i="15" s="1"/>
  <c r="DT11" i="15" s="1"/>
  <c r="EJ10" i="15"/>
  <c r="EJ11" i="15" s="1"/>
  <c r="EJ12" i="15" s="1"/>
  <c r="EK12" i="15" s="1"/>
  <c r="CR15" i="15"/>
  <c r="CS14" i="15"/>
  <c r="CM10" i="15"/>
  <c r="CN10" i="15" s="1"/>
  <c r="EO10" i="15"/>
  <c r="EP10" i="15" s="1"/>
  <c r="DX10" i="15"/>
  <c r="DY10" i="15" s="1"/>
  <c r="ED9" i="15"/>
  <c r="EC10" i="15"/>
  <c r="DL32" i="15" l="1"/>
  <c r="DM31" i="15"/>
  <c r="DG29" i="15"/>
  <c r="DH28" i="15"/>
  <c r="DB25" i="15"/>
  <c r="DC24" i="15"/>
  <c r="CM11" i="15"/>
  <c r="CM12" i="15" s="1"/>
  <c r="CW21" i="15"/>
  <c r="CX20" i="15"/>
  <c r="EK10" i="15"/>
  <c r="EJ13" i="15"/>
  <c r="EK13" i="15" s="1"/>
  <c r="EK11" i="15"/>
  <c r="DT10" i="15"/>
  <c r="DS12" i="15"/>
  <c r="DT12" i="15" s="1"/>
  <c r="EO11" i="15"/>
  <c r="EP11" i="15" s="1"/>
  <c r="DX11" i="15"/>
  <c r="DX12" i="15" s="1"/>
  <c r="CR16" i="15"/>
  <c r="CS15" i="15"/>
  <c r="ED10" i="15"/>
  <c r="EC11" i="15"/>
  <c r="DL33" i="15" l="1"/>
  <c r="DM32" i="15"/>
  <c r="CN11" i="15"/>
  <c r="DH29" i="15"/>
  <c r="DG30" i="15"/>
  <c r="DC25" i="15"/>
  <c r="DB26" i="15"/>
  <c r="CX21" i="15"/>
  <c r="CW22" i="15"/>
  <c r="D28" i="15" s="1"/>
  <c r="CW23" i="15"/>
  <c r="DY11" i="15"/>
  <c r="EO12" i="15"/>
  <c r="EO13" i="15" s="1"/>
  <c r="EJ14" i="15"/>
  <c r="EK14" i="15" s="1"/>
  <c r="DS13" i="15"/>
  <c r="DT13" i="15" s="1"/>
  <c r="CR17" i="15"/>
  <c r="CS16" i="15"/>
  <c r="CM13" i="15"/>
  <c r="CN12" i="15"/>
  <c r="DY12" i="15"/>
  <c r="DX13" i="15"/>
  <c r="ED11" i="15"/>
  <c r="EC12" i="15"/>
  <c r="K16" i="15"/>
  <c r="CH9" i="15"/>
  <c r="CH10" i="15" s="1"/>
  <c r="DM33" i="15" l="1"/>
  <c r="DL34" i="15"/>
  <c r="DG31" i="15"/>
  <c r="DH30" i="15"/>
  <c r="DC26" i="15"/>
  <c r="DB27" i="15"/>
  <c r="EJ15" i="15"/>
  <c r="EK15" i="15" s="1"/>
  <c r="CX23" i="15"/>
  <c r="CW24" i="15"/>
  <c r="CV22" i="15"/>
  <c r="CX22" i="15"/>
  <c r="E28" i="15" s="1"/>
  <c r="EP12" i="15"/>
  <c r="DS14" i="15"/>
  <c r="DS15" i="15" s="1"/>
  <c r="CR18" i="15"/>
  <c r="CS17" i="15"/>
  <c r="CN13" i="15"/>
  <c r="CM14" i="15"/>
  <c r="DX14" i="15"/>
  <c r="DY13" i="15"/>
  <c r="ED12" i="15"/>
  <c r="EC13" i="15"/>
  <c r="EO14" i="15"/>
  <c r="EP13" i="15"/>
  <c r="CH11" i="15"/>
  <c r="CI10" i="15"/>
  <c r="CI9" i="15"/>
  <c r="DM34" i="15" l="1"/>
  <c r="DL35" i="15"/>
  <c r="EJ16" i="15"/>
  <c r="EJ17" i="15" s="1"/>
  <c r="DH31" i="15"/>
  <c r="DG32" i="15"/>
  <c r="DB28" i="15"/>
  <c r="DC27" i="15"/>
  <c r="CW25" i="15"/>
  <c r="CX24" i="15"/>
  <c r="DT14" i="15"/>
  <c r="CS18" i="15"/>
  <c r="CR19" i="15"/>
  <c r="CM15" i="15"/>
  <c r="CN14" i="15"/>
  <c r="EC14" i="15"/>
  <c r="ED13" i="15"/>
  <c r="DS16" i="15"/>
  <c r="DT15" i="15"/>
  <c r="EP14" i="15"/>
  <c r="EO15" i="15"/>
  <c r="DY14" i="15"/>
  <c r="DX15" i="15"/>
  <c r="CH12" i="15"/>
  <c r="CI11" i="15"/>
  <c r="EK16" i="15" l="1"/>
  <c r="DL36" i="15"/>
  <c r="DM35" i="15"/>
  <c r="DG33" i="15"/>
  <c r="DH32" i="15"/>
  <c r="DB29" i="15"/>
  <c r="DC28" i="15"/>
  <c r="CX25" i="15"/>
  <c r="CW26" i="15"/>
  <c r="CR20" i="15"/>
  <c r="CS19" i="15"/>
  <c r="CN15" i="15"/>
  <c r="CM16" i="15"/>
  <c r="DS17" i="15"/>
  <c r="DT16" i="15"/>
  <c r="EP15" i="15"/>
  <c r="EO16" i="15"/>
  <c r="EK17" i="15"/>
  <c r="EJ18" i="15"/>
  <c r="DY15" i="15"/>
  <c r="DX16" i="15"/>
  <c r="EC15" i="15"/>
  <c r="ED14" i="15"/>
  <c r="CI12" i="15"/>
  <c r="CH13" i="15"/>
  <c r="ES26" i="15"/>
  <c r="ES27" i="15" s="1"/>
  <c r="ES28" i="15" s="1"/>
  <c r="ES29" i="15" s="1"/>
  <c r="ES30" i="15" s="1"/>
  <c r="ES31" i="15" s="1"/>
  <c r="ES32" i="15" s="1"/>
  <c r="ES36" i="15"/>
  <c r="ET9" i="15"/>
  <c r="ET10" i="15" s="1"/>
  <c r="DL37" i="15" l="1"/>
  <c r="F24" i="15" s="1"/>
  <c r="H24" i="15" s="1"/>
  <c r="DL42" i="15"/>
  <c r="B24" i="15" s="1"/>
  <c r="DM36" i="15"/>
  <c r="DH33" i="15"/>
  <c r="DG34" i="15"/>
  <c r="DC29" i="15"/>
  <c r="DB30" i="15"/>
  <c r="CW27" i="15"/>
  <c r="CX26" i="15"/>
  <c r="CR21" i="15"/>
  <c r="CS20" i="15"/>
  <c r="CM17" i="15"/>
  <c r="CN16" i="15"/>
  <c r="EO17" i="15"/>
  <c r="EP16" i="15"/>
  <c r="DX17" i="15"/>
  <c r="DY16" i="15"/>
  <c r="EK18" i="15"/>
  <c r="EJ19" i="15"/>
  <c r="EC16" i="15"/>
  <c r="ED15" i="15"/>
  <c r="DT17" i="15"/>
  <c r="DS18" i="15"/>
  <c r="CH14" i="15"/>
  <c r="CI13" i="15"/>
  <c r="EU10" i="15"/>
  <c r="ET11" i="15"/>
  <c r="EU9" i="15"/>
  <c r="DM42" i="15" l="1"/>
  <c r="C24" i="15" s="1"/>
  <c r="DK42" i="15"/>
  <c r="DK37" i="15"/>
  <c r="DM37" i="15"/>
  <c r="G24" i="15" s="1"/>
  <c r="I24" i="15" s="1"/>
  <c r="DL39" i="15"/>
  <c r="DL40" i="15"/>
  <c r="DG35" i="15"/>
  <c r="DH34" i="15"/>
  <c r="DB31" i="15"/>
  <c r="DC30" i="15"/>
  <c r="CX27" i="15"/>
  <c r="CW28" i="15"/>
  <c r="CS21" i="15"/>
  <c r="CR23" i="15"/>
  <c r="CR22" i="15"/>
  <c r="D23" i="15" s="1"/>
  <c r="CN17" i="15"/>
  <c r="CM18" i="15"/>
  <c r="ED16" i="15"/>
  <c r="EC17" i="15"/>
  <c r="EJ20" i="15"/>
  <c r="EK19" i="15"/>
  <c r="DY17" i="15"/>
  <c r="DX18" i="15"/>
  <c r="DT18" i="15"/>
  <c r="DS19" i="15"/>
  <c r="EO18" i="15"/>
  <c r="EP17" i="15"/>
  <c r="CH15" i="15"/>
  <c r="CI14" i="15"/>
  <c r="ET12" i="15"/>
  <c r="EU11" i="15"/>
  <c r="DK39" i="15" l="1"/>
  <c r="DK40" i="15"/>
  <c r="DG36" i="15"/>
  <c r="DH35" i="15"/>
  <c r="DC31" i="15"/>
  <c r="DB32" i="15"/>
  <c r="CX28" i="15"/>
  <c r="CW29" i="15"/>
  <c r="CS23" i="15"/>
  <c r="CR24" i="15"/>
  <c r="CQ22" i="15"/>
  <c r="CS22" i="15"/>
  <c r="E23" i="15" s="1"/>
  <c r="CM19" i="15"/>
  <c r="CN18" i="15"/>
  <c r="DS20" i="15"/>
  <c r="DT19" i="15"/>
  <c r="DX19" i="15"/>
  <c r="DY18" i="15"/>
  <c r="EJ21" i="15"/>
  <c r="EK20" i="15"/>
  <c r="ED17" i="15"/>
  <c r="EC18" i="15"/>
  <c r="EO19" i="15"/>
  <c r="EP18" i="15"/>
  <c r="CH16" i="15"/>
  <c r="CI15" i="15"/>
  <c r="EU12" i="15"/>
  <c r="ET13" i="15"/>
  <c r="DG37" i="15" l="1"/>
  <c r="F27" i="15" s="1"/>
  <c r="H27" i="15" s="1"/>
  <c r="DG42" i="15"/>
  <c r="B27" i="15" s="1"/>
  <c r="DH36" i="15"/>
  <c r="DB33" i="15"/>
  <c r="DC32" i="15"/>
  <c r="CX29" i="15"/>
  <c r="CW30" i="15"/>
  <c r="CR25" i="15"/>
  <c r="CS24" i="15"/>
  <c r="CM20" i="15"/>
  <c r="CN19" i="15"/>
  <c r="EJ23" i="15"/>
  <c r="EK21" i="15"/>
  <c r="EJ22" i="15"/>
  <c r="DY19" i="15"/>
  <c r="DX20" i="15"/>
  <c r="EC19" i="15"/>
  <c r="ED18" i="15"/>
  <c r="EP19" i="15"/>
  <c r="EO20" i="15"/>
  <c r="DS21" i="15"/>
  <c r="DT20" i="15"/>
  <c r="CH17" i="15"/>
  <c r="CI16" i="15"/>
  <c r="ET14" i="15"/>
  <c r="EU13" i="15"/>
  <c r="DH42" i="15" l="1"/>
  <c r="C27" i="15" s="1"/>
  <c r="DF42" i="15"/>
  <c r="DF37" i="15"/>
  <c r="DG39" i="15"/>
  <c r="DH37" i="15"/>
  <c r="G27" i="15" s="1"/>
  <c r="I27" i="15" s="1"/>
  <c r="DG40" i="15"/>
  <c r="DC33" i="15"/>
  <c r="DB34" i="15"/>
  <c r="CW31" i="15"/>
  <c r="CX30" i="15"/>
  <c r="CS25" i="15"/>
  <c r="CR26" i="15"/>
  <c r="CM21" i="15"/>
  <c r="CN20" i="15"/>
  <c r="ED19" i="15"/>
  <c r="EC20" i="15"/>
  <c r="DX21" i="15"/>
  <c r="DY20" i="15"/>
  <c r="EK22" i="15"/>
  <c r="EI22" i="15"/>
  <c r="DT21" i="15"/>
  <c r="DS23" i="15"/>
  <c r="DS22" i="15"/>
  <c r="EO21" i="15"/>
  <c r="EP20" i="15"/>
  <c r="EJ24" i="15"/>
  <c r="EK23" i="15"/>
  <c r="CH18" i="15"/>
  <c r="CI17" i="15"/>
  <c r="EU14" i="15"/>
  <c r="ET15" i="15"/>
  <c r="K12" i="15"/>
  <c r="CC9" i="15"/>
  <c r="CC10" i="15" s="1"/>
  <c r="DF39" i="15" l="1"/>
  <c r="DF40" i="15"/>
  <c r="DB35" i="15"/>
  <c r="DC34" i="15"/>
  <c r="CW32" i="15"/>
  <c r="CX31" i="15"/>
  <c r="CR27" i="15"/>
  <c r="CS26" i="15"/>
  <c r="CN21" i="15"/>
  <c r="CM23" i="15"/>
  <c r="CM22" i="15"/>
  <c r="D22" i="15" s="1"/>
  <c r="EK24" i="15"/>
  <c r="EJ25" i="15"/>
  <c r="EO22" i="15"/>
  <c r="EP21" i="15"/>
  <c r="EO23" i="15"/>
  <c r="DX22" i="15"/>
  <c r="DY21" i="15"/>
  <c r="DX23" i="15"/>
  <c r="DR22" i="15"/>
  <c r="DT22" i="15"/>
  <c r="ED20" i="15"/>
  <c r="EC21" i="15"/>
  <c r="DS24" i="15"/>
  <c r="DT23" i="15"/>
  <c r="CH19" i="15"/>
  <c r="CI18" i="15"/>
  <c r="ET16" i="15"/>
  <c r="EU15" i="15"/>
  <c r="CD10" i="15"/>
  <c r="CC11" i="15"/>
  <c r="CD9" i="15"/>
  <c r="DB36" i="15" l="1"/>
  <c r="DC35" i="15"/>
  <c r="CW33" i="15"/>
  <c r="CX32" i="15"/>
  <c r="CS27" i="15"/>
  <c r="CR28" i="15"/>
  <c r="CN22" i="15"/>
  <c r="E22" i="15" s="1"/>
  <c r="CL22" i="15"/>
  <c r="CM24" i="15"/>
  <c r="CN23" i="15"/>
  <c r="DT24" i="15"/>
  <c r="DS25" i="15"/>
  <c r="DY22" i="15"/>
  <c r="EC23" i="15"/>
  <c r="EC22" i="15"/>
  <c r="ED21" i="15"/>
  <c r="EO24" i="15"/>
  <c r="EP23" i="15"/>
  <c r="EN22" i="15"/>
  <c r="EP22" i="15"/>
  <c r="EK25" i="15"/>
  <c r="EJ26" i="15"/>
  <c r="DY23" i="15"/>
  <c r="DX24" i="15"/>
  <c r="CH20" i="15"/>
  <c r="CI19" i="15"/>
  <c r="ET17" i="15"/>
  <c r="EU16" i="15"/>
  <c r="CC12" i="15"/>
  <c r="CD11" i="15"/>
  <c r="DB37" i="15" l="1"/>
  <c r="F25" i="15" s="1"/>
  <c r="H25" i="15" s="1"/>
  <c r="DB42" i="15"/>
  <c r="B25" i="15" s="1"/>
  <c r="DC36" i="15"/>
  <c r="CX33" i="15"/>
  <c r="CW34" i="15"/>
  <c r="CR29" i="15"/>
  <c r="CS28" i="15"/>
  <c r="CM25" i="15"/>
  <c r="CN24" i="15"/>
  <c r="EO25" i="15"/>
  <c r="EP24" i="15"/>
  <c r="EJ27" i="15"/>
  <c r="EK26" i="15"/>
  <c r="ED22" i="15"/>
  <c r="EB22" i="15"/>
  <c r="ED23" i="15"/>
  <c r="EC24" i="15"/>
  <c r="DT25" i="15"/>
  <c r="DS26" i="15"/>
  <c r="DX25" i="15"/>
  <c r="DY24" i="15"/>
  <c r="CH21" i="15"/>
  <c r="CI20" i="15"/>
  <c r="EU17" i="15"/>
  <c r="ET18" i="15"/>
  <c r="CC13" i="15"/>
  <c r="CD12" i="15"/>
  <c r="DC42" i="15" l="1"/>
  <c r="C25" i="15" s="1"/>
  <c r="DA42" i="15"/>
  <c r="DC37" i="15"/>
  <c r="G25" i="15" s="1"/>
  <c r="I25" i="15" s="1"/>
  <c r="DA37" i="15"/>
  <c r="DB39" i="15"/>
  <c r="DB40" i="15"/>
  <c r="CW35" i="15"/>
  <c r="CX34" i="15"/>
  <c r="CS29" i="15"/>
  <c r="CR30" i="15"/>
  <c r="CN25" i="15"/>
  <c r="CM26" i="15"/>
  <c r="DX26" i="15"/>
  <c r="DY25" i="15"/>
  <c r="DS27" i="15"/>
  <c r="DT26" i="15"/>
  <c r="EJ28" i="15"/>
  <c r="EK27" i="15"/>
  <c r="ED24" i="15"/>
  <c r="EC25" i="15"/>
  <c r="EO26" i="15"/>
  <c r="EP25" i="15"/>
  <c r="CH23" i="15"/>
  <c r="CH22" i="15"/>
  <c r="D16" i="15" s="1"/>
  <c r="CI21" i="15"/>
  <c r="EU18" i="15"/>
  <c r="ET19" i="15"/>
  <c r="CC14" i="15"/>
  <c r="CD13" i="15"/>
  <c r="K13" i="15"/>
  <c r="BX9" i="15"/>
  <c r="BY9" i="15" s="1"/>
  <c r="K14" i="15"/>
  <c r="K26" i="15"/>
  <c r="K21" i="15"/>
  <c r="K18" i="15"/>
  <c r="K17" i="15"/>
  <c r="K9" i="15"/>
  <c r="K15" i="15"/>
  <c r="K11" i="15"/>
  <c r="K20" i="15"/>
  <c r="K19" i="15"/>
  <c r="K10" i="15"/>
  <c r="BS9" i="15"/>
  <c r="BS10" i="15" s="1"/>
  <c r="BN9" i="15"/>
  <c r="BO9" i="15" s="1"/>
  <c r="BI9" i="15"/>
  <c r="BJ9" i="15" s="1"/>
  <c r="BD9" i="15"/>
  <c r="BD10" i="15" s="1"/>
  <c r="AY9" i="15"/>
  <c r="AY10" i="15" s="1"/>
  <c r="AC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AT9" i="15"/>
  <c r="C3" i="18"/>
  <c r="D3" i="18" s="1"/>
  <c r="E3" i="18" s="1"/>
  <c r="F3" i="18" s="1"/>
  <c r="B13" i="18"/>
  <c r="I13" i="18"/>
  <c r="P13" i="18"/>
  <c r="P20" i="18" s="1"/>
  <c r="X13" i="18"/>
  <c r="X20" i="18" s="1"/>
  <c r="AE13" i="18"/>
  <c r="B14" i="18"/>
  <c r="I14" i="18"/>
  <c r="P14" i="18"/>
  <c r="X14" i="18"/>
  <c r="AE1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B26" i="18"/>
  <c r="C26" i="18"/>
  <c r="D26" i="18" s="1"/>
  <c r="E26" i="18" s="1"/>
  <c r="F26" i="18" s="1"/>
  <c r="G26" i="18" s="1"/>
  <c r="B20" i="18"/>
  <c r="I20" i="18"/>
  <c r="AE9" i="15"/>
  <c r="AE10" i="15" s="1"/>
  <c r="Z9" i="15"/>
  <c r="AA9" i="15" s="1"/>
  <c r="AO9" i="15"/>
  <c r="AP9" i="15" s="1"/>
  <c r="AJ9" i="15"/>
  <c r="AK9" i="15" s="1"/>
  <c r="U9" i="15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O40" i="12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M40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K40" i="12"/>
  <c r="K41" i="12"/>
  <c r="K42" i="12" s="1"/>
  <c r="K43" i="12" s="1"/>
  <c r="K44" i="12" s="1"/>
  <c r="K45" i="12" s="1"/>
  <c r="K46" i="12" s="1"/>
  <c r="K47" i="12" s="1"/>
  <c r="K48" i="12"/>
  <c r="K49" i="12" s="1"/>
  <c r="K50" i="12" s="1"/>
  <c r="K51" i="12" s="1"/>
  <c r="K52" i="12" s="1"/>
  <c r="G40" i="12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AG3" i="12"/>
  <c r="AH3" i="12" s="1"/>
  <c r="AI3" i="12" s="1"/>
  <c r="B53" i="12"/>
  <c r="E53" i="12"/>
  <c r="C40" i="12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A41" i="12"/>
  <c r="A42" i="12"/>
  <c r="A43" i="12" s="1"/>
  <c r="A44" i="12" s="1"/>
  <c r="A45" i="12" s="1"/>
  <c r="A46" i="12" s="1"/>
  <c r="A47" i="12" s="1"/>
  <c r="A48" i="12" s="1"/>
  <c r="A49" i="12" s="1"/>
  <c r="A50" i="12" s="1"/>
  <c r="A51" i="12" s="1"/>
  <c r="A52" i="12"/>
  <c r="A53" i="12" s="1"/>
  <c r="N35" i="12"/>
  <c r="M35" i="12"/>
  <c r="B34" i="12"/>
  <c r="A22" i="12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I21" i="12"/>
  <c r="E21" i="12"/>
  <c r="F21" i="12"/>
  <c r="G21" i="12" s="1"/>
  <c r="C21" i="12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E22" i="12"/>
  <c r="F22" i="12" s="1"/>
  <c r="I22" i="12"/>
  <c r="J21" i="12"/>
  <c r="K21" i="12" s="1"/>
  <c r="K22" i="12" s="1"/>
  <c r="K23" i="12" s="1"/>
  <c r="B16" i="12"/>
  <c r="A4" i="12"/>
  <c r="A5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C3" i="12"/>
  <c r="AD3" i="12" s="1"/>
  <c r="AE3" i="12" s="1"/>
  <c r="Y3" i="12"/>
  <c r="Y4" i="12" s="1"/>
  <c r="Z4" i="12" s="1"/>
  <c r="U3" i="12"/>
  <c r="U4" i="12" s="1"/>
  <c r="Q3" i="12"/>
  <c r="M3" i="12"/>
  <c r="M4" i="12" s="1"/>
  <c r="N4" i="12" s="1"/>
  <c r="I3" i="12"/>
  <c r="I4" i="12" s="1"/>
  <c r="E3" i="12"/>
  <c r="F3" i="12" s="1"/>
  <c r="G3" i="12" s="1"/>
  <c r="C3" i="12"/>
  <c r="C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E23" i="12"/>
  <c r="I23" i="12"/>
  <c r="J22" i="12"/>
  <c r="N3" i="12"/>
  <c r="O3" i="12"/>
  <c r="O4" i="12" s="1"/>
  <c r="E4" i="12"/>
  <c r="E5" i="12" s="1"/>
  <c r="E6" i="12" s="1"/>
  <c r="Q4" i="12"/>
  <c r="R3" i="12"/>
  <c r="S3" i="12" s="1"/>
  <c r="S4" i="12" s="1"/>
  <c r="F4" i="12"/>
  <c r="I24" i="12"/>
  <c r="J23" i="12"/>
  <c r="Y5" i="12"/>
  <c r="Q5" i="12"/>
  <c r="R4" i="12"/>
  <c r="J24" i="12"/>
  <c r="K24" i="12"/>
  <c r="I25" i="12"/>
  <c r="C52" i="12" l="1"/>
  <c r="C53" i="12" s="1"/>
  <c r="G54" i="12" s="1"/>
  <c r="C56" i="12"/>
  <c r="K54" i="12" s="1"/>
  <c r="Q6" i="12"/>
  <c r="R5" i="12"/>
  <c r="S5" i="12" s="1"/>
  <c r="Z3" i="12"/>
  <c r="AA3" i="12" s="1"/>
  <c r="AA4" i="12" s="1"/>
  <c r="AC4" i="12"/>
  <c r="Y6" i="12"/>
  <c r="Z5" i="12"/>
  <c r="I26" i="12"/>
  <c r="J25" i="12"/>
  <c r="K25" i="12"/>
  <c r="G4" i="12"/>
  <c r="E7" i="12"/>
  <c r="F6" i="12"/>
  <c r="H26" i="18"/>
  <c r="I26" i="18" s="1"/>
  <c r="J26" i="18" s="1"/>
  <c r="K26" i="18" s="1"/>
  <c r="L26" i="18" s="1"/>
  <c r="M26" i="18" s="1"/>
  <c r="N26" i="18" s="1"/>
  <c r="O26" i="18" s="1"/>
  <c r="P26" i="18" s="1"/>
  <c r="Q26" i="18" s="1"/>
  <c r="R26" i="18" s="1"/>
  <c r="S26" i="18" s="1"/>
  <c r="T26" i="18" s="1"/>
  <c r="U26" i="18" s="1"/>
  <c r="V26" i="18" s="1"/>
  <c r="W26" i="18" s="1"/>
  <c r="X26" i="18" s="1"/>
  <c r="Y26" i="18" s="1"/>
  <c r="Z26" i="18" s="1"/>
  <c r="AA26" i="18" s="1"/>
  <c r="AB26" i="18" s="1"/>
  <c r="AC26" i="18" s="1"/>
  <c r="J4" i="12"/>
  <c r="I5" i="12"/>
  <c r="G22" i="12"/>
  <c r="G23" i="12" s="1"/>
  <c r="G3" i="18"/>
  <c r="F5" i="12"/>
  <c r="E24" i="12"/>
  <c r="F23" i="12"/>
  <c r="M5" i="12"/>
  <c r="U5" i="12"/>
  <c r="V4" i="12"/>
  <c r="M36" i="12"/>
  <c r="AG4" i="12"/>
  <c r="J3" i="12"/>
  <c r="K3" i="12" s="1"/>
  <c r="V3" i="12"/>
  <c r="W3" i="12" s="1"/>
  <c r="W4" i="12" s="1"/>
  <c r="DA39" i="15"/>
  <c r="DA40" i="15"/>
  <c r="CX35" i="15"/>
  <c r="CW36" i="15"/>
  <c r="CS30" i="15"/>
  <c r="CR31" i="15"/>
  <c r="CN26" i="15"/>
  <c r="CM27" i="15"/>
  <c r="EK28" i="15"/>
  <c r="EJ29" i="15"/>
  <c r="DT27" i="15"/>
  <c r="DS28" i="15"/>
  <c r="EP26" i="15"/>
  <c r="EO27" i="15"/>
  <c r="DY26" i="15"/>
  <c r="DX27" i="15"/>
  <c r="EC26" i="15"/>
  <c r="ED25" i="15"/>
  <c r="Z10" i="15"/>
  <c r="Z11" i="15" s="1"/>
  <c r="AA11" i="15" s="1"/>
  <c r="CG22" i="15"/>
  <c r="CI22" i="15"/>
  <c r="E16" i="15" s="1"/>
  <c r="CH24" i="15"/>
  <c r="CI23" i="15"/>
  <c r="BN10" i="15"/>
  <c r="BN11" i="15" s="1"/>
  <c r="AF9" i="15"/>
  <c r="BX10" i="15"/>
  <c r="BX11" i="15" s="1"/>
  <c r="BY11" i="15" s="1"/>
  <c r="ET20" i="15"/>
  <c r="EU19" i="15"/>
  <c r="CC15" i="15"/>
  <c r="CD14" i="15"/>
  <c r="AE11" i="15"/>
  <c r="AF11" i="15" s="1"/>
  <c r="AF10" i="15"/>
  <c r="BI10" i="15"/>
  <c r="BI11" i="15" s="1"/>
  <c r="AO10" i="15"/>
  <c r="BT9" i="15"/>
  <c r="AY11" i="15"/>
  <c r="AZ10" i="15"/>
  <c r="AZ9" i="15"/>
  <c r="AJ10" i="15"/>
  <c r="AK10" i="15" s="1"/>
  <c r="BE9" i="15"/>
  <c r="BT10" i="15"/>
  <c r="BS11" i="15"/>
  <c r="V9" i="15"/>
  <c r="U10" i="15"/>
  <c r="BD11" i="15"/>
  <c r="BE10" i="15"/>
  <c r="AT10" i="15"/>
  <c r="AU9" i="15"/>
  <c r="E25" i="12" l="1"/>
  <c r="F24" i="12"/>
  <c r="K4" i="12"/>
  <c r="K5" i="12" s="1"/>
  <c r="G24" i="12"/>
  <c r="Q7" i="12"/>
  <c r="R6" i="12"/>
  <c r="S6" i="12" s="1"/>
  <c r="Z6" i="12"/>
  <c r="Y7" i="12"/>
  <c r="J5" i="12"/>
  <c r="I6" i="12"/>
  <c r="AH4" i="12"/>
  <c r="AI4" i="12" s="1"/>
  <c r="AG5" i="12"/>
  <c r="E8" i="12"/>
  <c r="F7" i="12"/>
  <c r="K26" i="12"/>
  <c r="V5" i="12"/>
  <c r="W5" i="12" s="1"/>
  <c r="U6" i="12"/>
  <c r="G5" i="12"/>
  <c r="G6" i="12" s="1"/>
  <c r="M6" i="12"/>
  <c r="N5" i="12"/>
  <c r="O5" i="12" s="1"/>
  <c r="H3" i="18"/>
  <c r="AC5" i="12"/>
  <c r="AD4" i="12"/>
  <c r="AE4" i="12" s="1"/>
  <c r="I27" i="12"/>
  <c r="J26" i="12"/>
  <c r="AA5" i="12"/>
  <c r="AA6" i="12" s="1"/>
  <c r="CW37" i="15"/>
  <c r="F28" i="15" s="1"/>
  <c r="H28" i="15" s="1"/>
  <c r="CX36" i="15"/>
  <c r="CW42" i="15"/>
  <c r="Z12" i="15"/>
  <c r="AA12" i="15" s="1"/>
  <c r="CS31" i="15"/>
  <c r="CR32" i="15"/>
  <c r="AA10" i="15"/>
  <c r="CM28" i="15"/>
  <c r="CN27" i="15"/>
  <c r="EO28" i="15"/>
  <c r="EP27" i="15"/>
  <c r="DX28" i="15"/>
  <c r="DY27" i="15"/>
  <c r="DS29" i="15"/>
  <c r="DT28" i="15"/>
  <c r="EJ30" i="15"/>
  <c r="EK29" i="15"/>
  <c r="EC27" i="15"/>
  <c r="ED26" i="15"/>
  <c r="BO10" i="15"/>
  <c r="BJ10" i="15"/>
  <c r="CH25" i="15"/>
  <c r="CI24" i="15"/>
  <c r="BY10" i="15"/>
  <c r="BX12" i="15"/>
  <c r="BX13" i="15" s="1"/>
  <c r="BX14" i="15" s="1"/>
  <c r="ET21" i="15"/>
  <c r="EU20" i="15"/>
  <c r="AE12" i="15"/>
  <c r="AF12" i="15" s="1"/>
  <c r="CC16" i="15"/>
  <c r="CD15" i="15"/>
  <c r="AP10" i="15"/>
  <c r="AO11" i="15"/>
  <c r="AZ11" i="15"/>
  <c r="AY12" i="15"/>
  <c r="AJ11" i="15"/>
  <c r="AK11" i="15" s="1"/>
  <c r="BI12" i="15"/>
  <c r="BJ11" i="15"/>
  <c r="BT11" i="15"/>
  <c r="BS12" i="15"/>
  <c r="V10" i="15"/>
  <c r="U11" i="15"/>
  <c r="AU10" i="15"/>
  <c r="AT11" i="15"/>
  <c r="BO11" i="15"/>
  <c r="BN12" i="15"/>
  <c r="BD12" i="15"/>
  <c r="BE11" i="15"/>
  <c r="I28" i="12" l="1"/>
  <c r="J27" i="12"/>
  <c r="R7" i="12"/>
  <c r="S7" i="12" s="1"/>
  <c r="Q8" i="12"/>
  <c r="F8" i="12"/>
  <c r="E9" i="12"/>
  <c r="G25" i="12"/>
  <c r="AE5" i="12"/>
  <c r="AG6" i="12"/>
  <c r="AH5" i="12"/>
  <c r="AC6" i="12"/>
  <c r="AD5" i="12"/>
  <c r="AI5" i="12"/>
  <c r="I3" i="18"/>
  <c r="H10" i="18" s="1"/>
  <c r="I7" i="12"/>
  <c r="J6" i="12"/>
  <c r="K6" i="12" s="1"/>
  <c r="K27" i="12"/>
  <c r="O6" i="12"/>
  <c r="Z7" i="12"/>
  <c r="Y8" i="12"/>
  <c r="M7" i="12"/>
  <c r="N6" i="12"/>
  <c r="AA7" i="12"/>
  <c r="G7" i="12"/>
  <c r="E26" i="12"/>
  <c r="F25" i="12"/>
  <c r="V6" i="12"/>
  <c r="W6" i="12" s="1"/>
  <c r="U7" i="12"/>
  <c r="B28" i="15"/>
  <c r="Z13" i="15"/>
  <c r="AA13" i="15" s="1"/>
  <c r="CX42" i="15"/>
  <c r="C28" i="15" s="1"/>
  <c r="CV42" i="15"/>
  <c r="CV37" i="15"/>
  <c r="CX37" i="15"/>
  <c r="G28" i="15" s="1"/>
  <c r="I28" i="15" s="1"/>
  <c r="CW39" i="15"/>
  <c r="CW40" i="15"/>
  <c r="CR33" i="15"/>
  <c r="CS32" i="15"/>
  <c r="CM29" i="15"/>
  <c r="CN28" i="15"/>
  <c r="DX29" i="15"/>
  <c r="DY28" i="15"/>
  <c r="EK30" i="15"/>
  <c r="EJ31" i="15"/>
  <c r="DT29" i="15"/>
  <c r="DS30" i="15"/>
  <c r="ED27" i="15"/>
  <c r="EC28" i="15"/>
  <c r="EO29" i="15"/>
  <c r="EP28" i="15"/>
  <c r="BY12" i="15"/>
  <c r="BY13" i="15"/>
  <c r="CI25" i="15"/>
  <c r="CH26" i="15"/>
  <c r="AE13" i="15"/>
  <c r="AF13" i="15" s="1"/>
  <c r="ET23" i="15"/>
  <c r="ET22" i="15"/>
  <c r="EU21" i="15"/>
  <c r="CC17" i="15"/>
  <c r="CD16" i="15"/>
  <c r="AJ12" i="15"/>
  <c r="AJ13" i="15" s="1"/>
  <c r="AP11" i="15"/>
  <c r="AO12" i="15"/>
  <c r="AY13" i="15"/>
  <c r="AZ12" i="15"/>
  <c r="AT12" i="15"/>
  <c r="AU11" i="15"/>
  <c r="V11" i="15"/>
  <c r="U12" i="15"/>
  <c r="BT12" i="15"/>
  <c r="BS13" i="15"/>
  <c r="BD13" i="15"/>
  <c r="BE12" i="15"/>
  <c r="BO12" i="15"/>
  <c r="BN13" i="15"/>
  <c r="BY14" i="15"/>
  <c r="BX15" i="15"/>
  <c r="BJ12" i="15"/>
  <c r="BI13" i="15"/>
  <c r="H13" i="18" l="1"/>
  <c r="H14" i="18"/>
  <c r="AG7" i="12"/>
  <c r="AH6" i="12"/>
  <c r="AI6" i="12" s="1"/>
  <c r="J7" i="12"/>
  <c r="K7" i="12" s="1"/>
  <c r="I8" i="12"/>
  <c r="U8" i="12"/>
  <c r="V7" i="12"/>
  <c r="W7" i="12" s="1"/>
  <c r="F9" i="12"/>
  <c r="E10" i="12"/>
  <c r="F26" i="12"/>
  <c r="E27" i="12"/>
  <c r="B10" i="18"/>
  <c r="C10" i="18"/>
  <c r="J3" i="18"/>
  <c r="I10" i="18"/>
  <c r="D10" i="18"/>
  <c r="F10" i="18"/>
  <c r="E10" i="18"/>
  <c r="G10" i="18"/>
  <c r="G8" i="12"/>
  <c r="G9" i="12" s="1"/>
  <c r="Q9" i="12"/>
  <c r="R8" i="12"/>
  <c r="S8" i="12" s="1"/>
  <c r="G26" i="12"/>
  <c r="AD6" i="12"/>
  <c r="AE6" i="12" s="1"/>
  <c r="AC7" i="12"/>
  <c r="AA8" i="12"/>
  <c r="M8" i="12"/>
  <c r="N7" i="12"/>
  <c r="O7" i="12" s="1"/>
  <c r="J28" i="12"/>
  <c r="K28" i="12" s="1"/>
  <c r="I29" i="12"/>
  <c r="Y9" i="12"/>
  <c r="Z8" i="12"/>
  <c r="Z14" i="15"/>
  <c r="Z15" i="15" s="1"/>
  <c r="CV39" i="15"/>
  <c r="CV40" i="15"/>
  <c r="CS33" i="15"/>
  <c r="CR34" i="15"/>
  <c r="CN29" i="15"/>
  <c r="CM30" i="15"/>
  <c r="DT30" i="15"/>
  <c r="DS31" i="15"/>
  <c r="EK31" i="15"/>
  <c r="EJ32" i="15"/>
  <c r="ED28" i="15"/>
  <c r="EC29" i="15"/>
  <c r="EO30" i="15"/>
  <c r="EP29" i="15"/>
  <c r="DX30" i="15"/>
  <c r="DY29" i="15"/>
  <c r="CH27" i="15"/>
  <c r="CI26" i="15"/>
  <c r="AE14" i="15"/>
  <c r="AE15" i="15" s="1"/>
  <c r="AK12" i="15"/>
  <c r="EU22" i="15"/>
  <c r="ES22" i="15"/>
  <c r="ET24" i="15"/>
  <c r="EU23" i="15"/>
  <c r="CC18" i="15"/>
  <c r="CD17" i="15"/>
  <c r="AP12" i="15"/>
  <c r="AO13" i="15"/>
  <c r="AZ13" i="15"/>
  <c r="AY14" i="15"/>
  <c r="BS14" i="15"/>
  <c r="BT13" i="15"/>
  <c r="U13" i="15"/>
  <c r="V12" i="15"/>
  <c r="AK13" i="15"/>
  <c r="AJ14" i="15"/>
  <c r="BX16" i="15"/>
  <c r="BY15" i="15"/>
  <c r="BJ13" i="15"/>
  <c r="BI14" i="15"/>
  <c r="BN14" i="15"/>
  <c r="BO13" i="15"/>
  <c r="BE13" i="15"/>
  <c r="BD14" i="15"/>
  <c r="AT13" i="15"/>
  <c r="AU12" i="15"/>
  <c r="AI7" i="12" l="1"/>
  <c r="E14" i="18"/>
  <c r="E13" i="18"/>
  <c r="E20" i="18" s="1"/>
  <c r="U9" i="12"/>
  <c r="V8" i="12"/>
  <c r="W8" i="12" s="1"/>
  <c r="F14" i="18"/>
  <c r="F13" i="18"/>
  <c r="D13" i="18"/>
  <c r="D20" i="18" s="1"/>
  <c r="D14" i="18"/>
  <c r="AD7" i="12"/>
  <c r="AE7" i="12" s="1"/>
  <c r="AC8" i="12"/>
  <c r="K3" i="18"/>
  <c r="I9" i="12"/>
  <c r="J8" i="12"/>
  <c r="K8" i="12" s="1"/>
  <c r="C14" i="18"/>
  <c r="C13" i="18"/>
  <c r="AG8" i="12"/>
  <c r="AH7" i="12"/>
  <c r="E28" i="12"/>
  <c r="F27" i="12"/>
  <c r="G27" i="12" s="1"/>
  <c r="M9" i="12"/>
  <c r="N8" i="12"/>
  <c r="O8" i="12" s="1"/>
  <c r="R9" i="12"/>
  <c r="S9" i="12" s="1"/>
  <c r="Q10" i="12"/>
  <c r="Z9" i="12"/>
  <c r="AA9" i="12" s="1"/>
  <c r="Y10" i="12"/>
  <c r="E11" i="12"/>
  <c r="F10" i="12"/>
  <c r="G10" i="12" s="1"/>
  <c r="H20" i="18"/>
  <c r="AA14" i="15"/>
  <c r="J29" i="12"/>
  <c r="K29" i="12" s="1"/>
  <c r="I30" i="12"/>
  <c r="G14" i="18"/>
  <c r="G13" i="18"/>
  <c r="G20" i="18" s="1"/>
  <c r="CR35" i="15"/>
  <c r="CS34" i="15"/>
  <c r="CM31" i="15"/>
  <c r="CN30" i="15"/>
  <c r="EO31" i="15"/>
  <c r="EP30" i="15"/>
  <c r="EJ33" i="15"/>
  <c r="EK32" i="15"/>
  <c r="EC30" i="15"/>
  <c r="ED29" i="15"/>
  <c r="DS32" i="15"/>
  <c r="DT31" i="15"/>
  <c r="DY30" i="15"/>
  <c r="DX31" i="15"/>
  <c r="AF14" i="15"/>
  <c r="CH28" i="15"/>
  <c r="CI27" i="15"/>
  <c r="EU24" i="15"/>
  <c r="ET25" i="15"/>
  <c r="CC19" i="15"/>
  <c r="CD18" i="15"/>
  <c r="AP13" i="15"/>
  <c r="AO14" i="15"/>
  <c r="AY15" i="15"/>
  <c r="AZ14" i="15"/>
  <c r="AE16" i="15"/>
  <c r="AF15" i="15"/>
  <c r="BX17" i="15"/>
  <c r="BY16" i="15"/>
  <c r="AK14" i="15"/>
  <c r="AJ15" i="15"/>
  <c r="BS15" i="15"/>
  <c r="BT14" i="15"/>
  <c r="BN15" i="15"/>
  <c r="BO14" i="15"/>
  <c r="V13" i="15"/>
  <c r="U14" i="15"/>
  <c r="AT14" i="15"/>
  <c r="AU13" i="15"/>
  <c r="BE14" i="15"/>
  <c r="BD15" i="15"/>
  <c r="BJ14" i="15"/>
  <c r="BI15" i="15"/>
  <c r="Z16" i="15"/>
  <c r="AA15" i="15"/>
  <c r="K30" i="12" l="1"/>
  <c r="W9" i="12"/>
  <c r="Q11" i="12"/>
  <c r="R10" i="12"/>
  <c r="S10" i="12" s="1"/>
  <c r="C20" i="18"/>
  <c r="I10" i="12"/>
  <c r="J9" i="12"/>
  <c r="K9" i="12" s="1"/>
  <c r="J30" i="12"/>
  <c r="I31" i="12"/>
  <c r="M10" i="12"/>
  <c r="N9" i="12"/>
  <c r="O9" i="12" s="1"/>
  <c r="L3" i="18"/>
  <c r="F28" i="12"/>
  <c r="G28" i="12" s="1"/>
  <c r="E29" i="12"/>
  <c r="AC9" i="12"/>
  <c r="AD8" i="12"/>
  <c r="AE8" i="12" s="1"/>
  <c r="U10" i="12"/>
  <c r="V9" i="12"/>
  <c r="E12" i="12"/>
  <c r="F11" i="12"/>
  <c r="G11" i="12" s="1"/>
  <c r="Z10" i="12"/>
  <c r="AA10" i="12" s="1"/>
  <c r="Y11" i="12"/>
  <c r="AG9" i="12"/>
  <c r="AH8" i="12"/>
  <c r="AI8" i="12" s="1"/>
  <c r="F20" i="18"/>
  <c r="CR36" i="15"/>
  <c r="CS35" i="15"/>
  <c r="CM32" i="15"/>
  <c r="CN31" i="15"/>
  <c r="DS33" i="15"/>
  <c r="DT32" i="15"/>
  <c r="EC31" i="15"/>
  <c r="ED30" i="15"/>
  <c r="DX32" i="15"/>
  <c r="DY31" i="15"/>
  <c r="EJ34" i="15"/>
  <c r="EK33" i="15"/>
  <c r="EO32" i="15"/>
  <c r="EP31" i="15"/>
  <c r="CH29" i="15"/>
  <c r="CI28" i="15"/>
  <c r="EU25" i="15"/>
  <c r="ET26" i="15"/>
  <c r="CC20" i="15"/>
  <c r="CD19" i="15"/>
  <c r="AP14" i="15"/>
  <c r="AO15" i="15"/>
  <c r="AZ15" i="15"/>
  <c r="AY16" i="15"/>
  <c r="BT15" i="15"/>
  <c r="BS16" i="15"/>
  <c r="BD16" i="15"/>
  <c r="BE15" i="15"/>
  <c r="BX18" i="15"/>
  <c r="BY17" i="15"/>
  <c r="AA16" i="15"/>
  <c r="Z17" i="15"/>
  <c r="U15" i="15"/>
  <c r="V14" i="15"/>
  <c r="BJ15" i="15"/>
  <c r="BI16" i="15"/>
  <c r="AJ16" i="15"/>
  <c r="AK15" i="15"/>
  <c r="AU14" i="15"/>
  <c r="AT15" i="15"/>
  <c r="AF16" i="15"/>
  <c r="AE17" i="15"/>
  <c r="BO15" i="15"/>
  <c r="BN16" i="15"/>
  <c r="S11" i="12" l="1"/>
  <c r="AE9" i="12"/>
  <c r="AI9" i="12"/>
  <c r="Z11" i="12"/>
  <c r="AA11" i="12" s="1"/>
  <c r="Y12" i="12"/>
  <c r="W10" i="12"/>
  <c r="Q12" i="12"/>
  <c r="R11" i="12"/>
  <c r="M3" i="18"/>
  <c r="F12" i="12"/>
  <c r="G12" i="12" s="1"/>
  <c r="E13" i="12"/>
  <c r="E30" i="12"/>
  <c r="F29" i="12"/>
  <c r="G29" i="12" s="1"/>
  <c r="N10" i="12"/>
  <c r="O10" i="12" s="1"/>
  <c r="M11" i="12"/>
  <c r="I32" i="12"/>
  <c r="J31" i="12"/>
  <c r="K31" i="12" s="1"/>
  <c r="AD9" i="12"/>
  <c r="AC10" i="12"/>
  <c r="AH9" i="12"/>
  <c r="AG10" i="12"/>
  <c r="V10" i="12"/>
  <c r="U11" i="12"/>
  <c r="I11" i="12"/>
  <c r="J10" i="12"/>
  <c r="K10" i="12" s="1"/>
  <c r="CR37" i="15"/>
  <c r="F23" i="15" s="1"/>
  <c r="H23" i="15" s="1"/>
  <c r="CS36" i="15"/>
  <c r="CR42" i="15"/>
  <c r="B23" i="15" s="1"/>
  <c r="CM33" i="15"/>
  <c r="CN32" i="15"/>
  <c r="DY32" i="15"/>
  <c r="DX33" i="15"/>
  <c r="EJ35" i="15"/>
  <c r="EK34" i="15"/>
  <c r="EC32" i="15"/>
  <c r="ED31" i="15"/>
  <c r="EP32" i="15"/>
  <c r="EO33" i="15"/>
  <c r="DS34" i="15"/>
  <c r="DT33" i="15"/>
  <c r="CI29" i="15"/>
  <c r="CH30" i="15"/>
  <c r="EU26" i="15"/>
  <c r="ET27" i="15"/>
  <c r="CC21" i="15"/>
  <c r="CD20" i="15"/>
  <c r="AP15" i="15"/>
  <c r="AO16" i="15"/>
  <c r="AY17" i="15"/>
  <c r="AZ16" i="15"/>
  <c r="U16" i="15"/>
  <c r="V15" i="15"/>
  <c r="BD17" i="15"/>
  <c r="BE16" i="15"/>
  <c r="AE18" i="15"/>
  <c r="AF17" i="15"/>
  <c r="Z18" i="15"/>
  <c r="AA17" i="15"/>
  <c r="BS17" i="15"/>
  <c r="BT16" i="15"/>
  <c r="BO16" i="15"/>
  <c r="BN17" i="15"/>
  <c r="AT16" i="15"/>
  <c r="AU15" i="15"/>
  <c r="BI17" i="15"/>
  <c r="BJ16" i="15"/>
  <c r="AJ17" i="15"/>
  <c r="AK16" i="15"/>
  <c r="BX19" i="15"/>
  <c r="BY18" i="15"/>
  <c r="O11" i="12" l="1"/>
  <c r="Q13" i="12"/>
  <c r="R12" i="12"/>
  <c r="S12" i="12" s="1"/>
  <c r="I33" i="12"/>
  <c r="J32" i="12"/>
  <c r="K32" i="12" s="1"/>
  <c r="Y13" i="12"/>
  <c r="Z12" i="12"/>
  <c r="AA12" i="12" s="1"/>
  <c r="V11" i="12"/>
  <c r="U12" i="12"/>
  <c r="E31" i="12"/>
  <c r="F30" i="12"/>
  <c r="G30" i="12" s="1"/>
  <c r="I12" i="12"/>
  <c r="J11" i="12"/>
  <c r="K11" i="12" s="1"/>
  <c r="E14" i="12"/>
  <c r="F13" i="12"/>
  <c r="G13" i="12" s="1"/>
  <c r="M12" i="12"/>
  <c r="N11" i="12"/>
  <c r="AH10" i="12"/>
  <c r="AI10" i="12" s="1"/>
  <c r="AG11" i="12"/>
  <c r="N3" i="18"/>
  <c r="AC11" i="12"/>
  <c r="AD10" i="12"/>
  <c r="AE10" i="12" s="1"/>
  <c r="W11" i="12"/>
  <c r="CS42" i="15"/>
  <c r="C23" i="15" s="1"/>
  <c r="CQ42" i="15"/>
  <c r="CQ37" i="15"/>
  <c r="CR39" i="15"/>
  <c r="CS37" i="15"/>
  <c r="G23" i="15" s="1"/>
  <c r="I23" i="15" s="1"/>
  <c r="CR40" i="15"/>
  <c r="CN33" i="15"/>
  <c r="CM34" i="15"/>
  <c r="EP33" i="15"/>
  <c r="EO34" i="15"/>
  <c r="ED32" i="15"/>
  <c r="EC33" i="15"/>
  <c r="EK35" i="15"/>
  <c r="EJ36" i="15"/>
  <c r="DY33" i="15"/>
  <c r="DX34" i="15"/>
  <c r="DS35" i="15"/>
  <c r="DT34" i="15"/>
  <c r="CH31" i="15"/>
  <c r="CI30" i="15"/>
  <c r="ET28" i="15"/>
  <c r="EU27" i="15"/>
  <c r="CD21" i="15"/>
  <c r="CC22" i="15"/>
  <c r="D12" i="15" s="1"/>
  <c r="CC23" i="15"/>
  <c r="AP16" i="15"/>
  <c r="AO17" i="15"/>
  <c r="AY18" i="15"/>
  <c r="AZ17" i="15"/>
  <c r="BO17" i="15"/>
  <c r="BN18" i="15"/>
  <c r="BJ17" i="15"/>
  <c r="BI18" i="15"/>
  <c r="AE19" i="15"/>
  <c r="AF18" i="15"/>
  <c r="BX20" i="15"/>
  <c r="BY19" i="15"/>
  <c r="BT17" i="15"/>
  <c r="BS18" i="15"/>
  <c r="BD18" i="15"/>
  <c r="BE17" i="15"/>
  <c r="AJ18" i="15"/>
  <c r="AK17" i="15"/>
  <c r="AU16" i="15"/>
  <c r="AT17" i="15"/>
  <c r="AA18" i="15"/>
  <c r="Z19" i="15"/>
  <c r="V16" i="15"/>
  <c r="U17" i="15"/>
  <c r="G14" i="12" l="1"/>
  <c r="G31" i="12"/>
  <c r="I34" i="12"/>
  <c r="J34" i="12" s="1"/>
  <c r="J33" i="12"/>
  <c r="K33" i="12" s="1"/>
  <c r="K34" i="12" s="1"/>
  <c r="J12" i="12"/>
  <c r="K12" i="12" s="1"/>
  <c r="I13" i="12"/>
  <c r="E32" i="12"/>
  <c r="F31" i="12"/>
  <c r="R13" i="12"/>
  <c r="S13" i="12" s="1"/>
  <c r="Q14" i="12"/>
  <c r="V12" i="12"/>
  <c r="W12" i="12" s="1"/>
  <c r="U13" i="12"/>
  <c r="O3" i="18"/>
  <c r="AG12" i="12"/>
  <c r="AH11" i="12"/>
  <c r="AI11" i="12" s="1"/>
  <c r="E15" i="12"/>
  <c r="F14" i="12"/>
  <c r="Y14" i="12"/>
  <c r="Z13" i="12"/>
  <c r="AA13" i="12" s="1"/>
  <c r="AD11" i="12"/>
  <c r="AE11" i="12" s="1"/>
  <c r="AC12" i="12"/>
  <c r="N12" i="12"/>
  <c r="O12" i="12" s="1"/>
  <c r="M13" i="12"/>
  <c r="CQ39" i="15"/>
  <c r="CQ40" i="15"/>
  <c r="CN34" i="15"/>
  <c r="CM35" i="15"/>
  <c r="EK36" i="15"/>
  <c r="EJ42" i="15"/>
  <c r="EJ37" i="15"/>
  <c r="EO35" i="15"/>
  <c r="EP34" i="15"/>
  <c r="DX35" i="15"/>
  <c r="DY34" i="15"/>
  <c r="EC34" i="15"/>
  <c r="ED33" i="15"/>
  <c r="DT35" i="15"/>
  <c r="DS36" i="15"/>
  <c r="CH32" i="15"/>
  <c r="CI31" i="15"/>
  <c r="ET29" i="15"/>
  <c r="EU28" i="15"/>
  <c r="CB22" i="15"/>
  <c r="CD22" i="15"/>
  <c r="E12" i="15" s="1"/>
  <c r="CC24" i="15"/>
  <c r="CD23" i="15"/>
  <c r="AO18" i="15"/>
  <c r="AP17" i="15"/>
  <c r="AY19" i="15"/>
  <c r="AZ18" i="15"/>
  <c r="AJ19" i="15"/>
  <c r="AK18" i="15"/>
  <c r="AE20" i="15"/>
  <c r="AF19" i="15"/>
  <c r="U18" i="15"/>
  <c r="V17" i="15"/>
  <c r="BI19" i="15"/>
  <c r="BJ18" i="15"/>
  <c r="BD19" i="15"/>
  <c r="BE18" i="15"/>
  <c r="BS19" i="15"/>
  <c r="BT18" i="15"/>
  <c r="BY20" i="15"/>
  <c r="BX21" i="15"/>
  <c r="BX22" i="15" s="1"/>
  <c r="D13" i="15" s="1"/>
  <c r="Z20" i="15"/>
  <c r="AA19" i="15"/>
  <c r="AT18" i="15"/>
  <c r="AU17" i="15"/>
  <c r="BO18" i="15"/>
  <c r="BN19" i="15"/>
  <c r="M14" i="12" l="1"/>
  <c r="N13" i="12"/>
  <c r="O13" i="12" s="1"/>
  <c r="AG13" i="12"/>
  <c r="AH12" i="12"/>
  <c r="AI12" i="12" s="1"/>
  <c r="P3" i="18"/>
  <c r="U14" i="12"/>
  <c r="V13" i="12"/>
  <c r="W13" i="12" s="1"/>
  <c r="G15" i="12"/>
  <c r="G16" i="12" s="1"/>
  <c r="J13" i="12"/>
  <c r="K13" i="12" s="1"/>
  <c r="I14" i="12"/>
  <c r="Z14" i="12"/>
  <c r="AA14" i="12" s="1"/>
  <c r="Y15" i="12"/>
  <c r="R14" i="12"/>
  <c r="S14" i="12" s="1"/>
  <c r="Q15" i="12"/>
  <c r="AC13" i="12"/>
  <c r="AD12" i="12"/>
  <c r="AE12" i="12" s="1"/>
  <c r="E16" i="12"/>
  <c r="F16" i="12" s="1"/>
  <c r="F15" i="12"/>
  <c r="E33" i="12"/>
  <c r="F32" i="12"/>
  <c r="G32" i="12" s="1"/>
  <c r="CM36" i="15"/>
  <c r="CN35" i="15"/>
  <c r="DS42" i="15"/>
  <c r="DS37" i="15"/>
  <c r="DT36" i="15"/>
  <c r="EJ39" i="15"/>
  <c r="EI37" i="15"/>
  <c r="EK37" i="15"/>
  <c r="EJ40" i="15"/>
  <c r="ED34" i="15"/>
  <c r="EC35" i="15"/>
  <c r="DX36" i="15"/>
  <c r="DY35" i="15"/>
  <c r="EO36" i="15"/>
  <c r="EP35" i="15"/>
  <c r="EI42" i="15"/>
  <c r="EK42" i="15"/>
  <c r="CH33" i="15"/>
  <c r="CI32" i="15"/>
  <c r="EU29" i="15"/>
  <c r="ET30" i="15"/>
  <c r="CC25" i="15"/>
  <c r="CD24" i="15"/>
  <c r="AP18" i="15"/>
  <c r="AO19" i="15"/>
  <c r="AY20" i="15"/>
  <c r="AZ19" i="15"/>
  <c r="U19" i="15"/>
  <c r="V18" i="15"/>
  <c r="AU18" i="15"/>
  <c r="AT19" i="15"/>
  <c r="Z21" i="15"/>
  <c r="Z22" i="15" s="1"/>
  <c r="D19" i="15" s="1"/>
  <c r="AA20" i="15"/>
  <c r="BD20" i="15"/>
  <c r="BE19" i="15"/>
  <c r="AE21" i="15"/>
  <c r="AE22" i="15" s="1"/>
  <c r="D20" i="15" s="1"/>
  <c r="AF20" i="15"/>
  <c r="BY21" i="15"/>
  <c r="BX23" i="15"/>
  <c r="BS20" i="15"/>
  <c r="BT19" i="15"/>
  <c r="BO19" i="15"/>
  <c r="BN20" i="15"/>
  <c r="BI20" i="15"/>
  <c r="BJ19" i="15"/>
  <c r="AJ20" i="15"/>
  <c r="AK19" i="15"/>
  <c r="AA15" i="12" l="1"/>
  <c r="AA16" i="12" s="1"/>
  <c r="AC14" i="12"/>
  <c r="AD13" i="12"/>
  <c r="AE13" i="12" s="1"/>
  <c r="Q3" i="18"/>
  <c r="P10" i="18"/>
  <c r="J10" i="18"/>
  <c r="K10" i="18"/>
  <c r="L10" i="18"/>
  <c r="M10" i="18"/>
  <c r="N10" i="18"/>
  <c r="R15" i="12"/>
  <c r="S15" i="12" s="1"/>
  <c r="S16" i="12" s="1"/>
  <c r="Q16" i="12"/>
  <c r="R16" i="12" s="1"/>
  <c r="N14" i="12"/>
  <c r="O14" i="12" s="1"/>
  <c r="M15" i="12"/>
  <c r="I15" i="12"/>
  <c r="J14" i="12"/>
  <c r="K14" i="12" s="1"/>
  <c r="AG14" i="12"/>
  <c r="AH13" i="12"/>
  <c r="AI13" i="12" s="1"/>
  <c r="Z15" i="12"/>
  <c r="Y16" i="12"/>
  <c r="Z16" i="12" s="1"/>
  <c r="E34" i="12"/>
  <c r="F34" i="12" s="1"/>
  <c r="F33" i="12"/>
  <c r="G33" i="12" s="1"/>
  <c r="G34" i="12" s="1"/>
  <c r="U15" i="12"/>
  <c r="V14" i="12"/>
  <c r="W14" i="12" s="1"/>
  <c r="O10" i="18"/>
  <c r="CM42" i="15"/>
  <c r="B22" i="15" s="1"/>
  <c r="CN36" i="15"/>
  <c r="CM37" i="15"/>
  <c r="F22" i="15" s="1"/>
  <c r="H22" i="15" s="1"/>
  <c r="EI39" i="15"/>
  <c r="EI40" i="15"/>
  <c r="EO37" i="15"/>
  <c r="EO42" i="15"/>
  <c r="EP36" i="15"/>
  <c r="DX37" i="15"/>
  <c r="DY36" i="15"/>
  <c r="DX42" i="15"/>
  <c r="DR37" i="15"/>
  <c r="DS39" i="15"/>
  <c r="DT37" i="15"/>
  <c r="DS40" i="15"/>
  <c r="EC36" i="15"/>
  <c r="ED35" i="15"/>
  <c r="DT42" i="15"/>
  <c r="DR42" i="15"/>
  <c r="CI33" i="15"/>
  <c r="CH34" i="15"/>
  <c r="ET31" i="15"/>
  <c r="EU30" i="15"/>
  <c r="CD25" i="15"/>
  <c r="CC26" i="15"/>
  <c r="AO20" i="15"/>
  <c r="AP19" i="15"/>
  <c r="AZ20" i="15"/>
  <c r="AY21" i="15"/>
  <c r="AY22" i="15" s="1"/>
  <c r="D17" i="15" s="1"/>
  <c r="AJ21" i="15"/>
  <c r="AJ22" i="15" s="1"/>
  <c r="D11" i="15" s="1"/>
  <c r="AK20" i="15"/>
  <c r="BX24" i="15"/>
  <c r="BY23" i="15"/>
  <c r="AT20" i="15"/>
  <c r="AU19" i="15"/>
  <c r="BE20" i="15"/>
  <c r="BD21" i="15"/>
  <c r="BD22" i="15" s="1"/>
  <c r="D18" i="15" s="1"/>
  <c r="BI21" i="15"/>
  <c r="BI22" i="15" s="1"/>
  <c r="D21" i="15" s="1"/>
  <c r="BJ20" i="15"/>
  <c r="BN21" i="15"/>
  <c r="BN22" i="15" s="1"/>
  <c r="D26" i="15" s="1"/>
  <c r="BO20" i="15"/>
  <c r="U20" i="15"/>
  <c r="V19" i="15"/>
  <c r="AA21" i="15"/>
  <c r="Z23" i="15"/>
  <c r="BS21" i="15"/>
  <c r="BS22" i="15" s="1"/>
  <c r="D14" i="15" s="1"/>
  <c r="BT20" i="15"/>
  <c r="BW22" i="15"/>
  <c r="BY22" i="15"/>
  <c r="E13" i="15" s="1"/>
  <c r="AF21" i="15"/>
  <c r="AE23" i="15"/>
  <c r="AE14" i="12" l="1"/>
  <c r="AH14" i="12"/>
  <c r="AI14" i="12" s="1"/>
  <c r="AG15" i="12"/>
  <c r="O13" i="18"/>
  <c r="O14" i="18"/>
  <c r="J15" i="12"/>
  <c r="K15" i="12" s="1"/>
  <c r="K16" i="12" s="1"/>
  <c r="I16" i="12"/>
  <c r="J16" i="12" s="1"/>
  <c r="N15" i="12"/>
  <c r="O15" i="12" s="1"/>
  <c r="O16" i="12" s="1"/>
  <c r="M16" i="12"/>
  <c r="N16" i="12" s="1"/>
  <c r="AD14" i="12"/>
  <c r="AC15" i="12"/>
  <c r="V15" i="12"/>
  <c r="W15" i="12" s="1"/>
  <c r="W16" i="12" s="1"/>
  <c r="U16" i="12"/>
  <c r="V16" i="12" s="1"/>
  <c r="N14" i="18"/>
  <c r="N13" i="18"/>
  <c r="N20" i="18" s="1"/>
  <c r="M14" i="18"/>
  <c r="M13" i="18"/>
  <c r="M20" i="18" s="1"/>
  <c r="L13" i="18"/>
  <c r="L20" i="18" s="1"/>
  <c r="L14" i="18"/>
  <c r="R3" i="18"/>
  <c r="K14" i="18"/>
  <c r="K13" i="18"/>
  <c r="K20" i="18" s="1"/>
  <c r="J14" i="18"/>
  <c r="J13" i="18"/>
  <c r="J20" i="18" s="1"/>
  <c r="CL37" i="15"/>
  <c r="CM39" i="15"/>
  <c r="CN37" i="15"/>
  <c r="G22" i="15" s="1"/>
  <c r="I22" i="15" s="1"/>
  <c r="CM40" i="15"/>
  <c r="CL42" i="15"/>
  <c r="CN42" i="15"/>
  <c r="C22" i="15" s="1"/>
  <c r="DR39" i="15"/>
  <c r="DR40" i="15"/>
  <c r="EN37" i="15"/>
  <c r="EP37" i="15"/>
  <c r="EO39" i="15"/>
  <c r="EO40" i="15"/>
  <c r="DW42" i="15"/>
  <c r="DY42" i="15"/>
  <c r="DY37" i="15"/>
  <c r="DX39" i="15"/>
  <c r="DX40" i="15"/>
  <c r="EC37" i="15"/>
  <c r="EC42" i="15"/>
  <c r="ED36" i="15"/>
  <c r="EN42" i="15"/>
  <c r="EP42" i="15"/>
  <c r="CH35" i="15"/>
  <c r="CI34" i="15"/>
  <c r="ET32" i="15"/>
  <c r="EU31" i="15"/>
  <c r="CC27" i="15"/>
  <c r="CD26" i="15"/>
  <c r="AO21" i="15"/>
  <c r="AP20" i="15"/>
  <c r="AZ21" i="15"/>
  <c r="AY23" i="15"/>
  <c r="BE21" i="15"/>
  <c r="BD23" i="15"/>
  <c r="BO21" i="15"/>
  <c r="BN23" i="15"/>
  <c r="AF22" i="15"/>
  <c r="E20" i="15" s="1"/>
  <c r="AD22" i="15"/>
  <c r="AA23" i="15"/>
  <c r="Z24" i="15"/>
  <c r="AU20" i="15"/>
  <c r="AT21" i="15"/>
  <c r="AT22" i="15" s="1"/>
  <c r="D9" i="15" s="1"/>
  <c r="AE24" i="15"/>
  <c r="AF23" i="15"/>
  <c r="BT21" i="15"/>
  <c r="BS23" i="15"/>
  <c r="BX25" i="15"/>
  <c r="BY24" i="15"/>
  <c r="Y22" i="15"/>
  <c r="AA22" i="15"/>
  <c r="E19" i="15" s="1"/>
  <c r="V20" i="15"/>
  <c r="U21" i="15"/>
  <c r="U22" i="15" s="1"/>
  <c r="D10" i="15" s="1"/>
  <c r="BJ21" i="15"/>
  <c r="BI23" i="15"/>
  <c r="AJ23" i="15"/>
  <c r="AK21" i="15"/>
  <c r="AI15" i="12" l="1"/>
  <c r="AI16" i="12" s="1"/>
  <c r="O20" i="18"/>
  <c r="AG16" i="12"/>
  <c r="AH16" i="12" s="1"/>
  <c r="AH15" i="12"/>
  <c r="AC16" i="12"/>
  <c r="AD16" i="12" s="1"/>
  <c r="AD15" i="12"/>
  <c r="AE15" i="12" s="1"/>
  <c r="AE16" i="12" s="1"/>
  <c r="S3" i="18"/>
  <c r="CL39" i="15"/>
  <c r="CL40" i="15"/>
  <c r="EN39" i="15"/>
  <c r="EN40" i="15"/>
  <c r="EB42" i="15"/>
  <c r="ED42" i="15"/>
  <c r="EC39" i="15"/>
  <c r="EB37" i="15"/>
  <c r="ED37" i="15"/>
  <c r="EC40" i="15"/>
  <c r="CH36" i="15"/>
  <c r="CI35" i="15"/>
  <c r="EU32" i="15"/>
  <c r="ET33" i="15"/>
  <c r="CC28" i="15"/>
  <c r="CD27" i="15"/>
  <c r="AO22" i="15"/>
  <c r="D15" i="15" s="1"/>
  <c r="AP21" i="15"/>
  <c r="AO23" i="15"/>
  <c r="AZ23" i="15"/>
  <c r="AY24" i="15"/>
  <c r="AX22" i="15"/>
  <c r="AZ22" i="15"/>
  <c r="E17" i="15" s="1"/>
  <c r="V21" i="15"/>
  <c r="U23" i="15"/>
  <c r="BO22" i="15"/>
  <c r="E26" i="15" s="1"/>
  <c r="BM22" i="15"/>
  <c r="BI24" i="15"/>
  <c r="BJ23" i="15"/>
  <c r="AU21" i="15"/>
  <c r="AT23" i="15"/>
  <c r="BR22" i="15"/>
  <c r="BT22" i="15"/>
  <c r="E14" i="15" s="1"/>
  <c r="BS24" i="15"/>
  <c r="BT23" i="15"/>
  <c r="BN24" i="15"/>
  <c r="BO23" i="15"/>
  <c r="AK22" i="15"/>
  <c r="E11" i="15" s="1"/>
  <c r="AI22" i="15"/>
  <c r="AK23" i="15"/>
  <c r="AJ24" i="15"/>
  <c r="AE25" i="15"/>
  <c r="AF24" i="15"/>
  <c r="BD24" i="15"/>
  <c r="BE23" i="15"/>
  <c r="BH22" i="15"/>
  <c r="BJ22" i="15"/>
  <c r="E21" i="15" s="1"/>
  <c r="BY25" i="15"/>
  <c r="BX26" i="15"/>
  <c r="Z25" i="15"/>
  <c r="AA24" i="15"/>
  <c r="BC22" i="15"/>
  <c r="BE22" i="15"/>
  <c r="E18" i="15" s="1"/>
  <c r="T3" i="18" l="1"/>
  <c r="EB39" i="15"/>
  <c r="EB40" i="15"/>
  <c r="CH37" i="15"/>
  <c r="F16" i="15" s="1"/>
  <c r="H16" i="15" s="1"/>
  <c r="CH42" i="15"/>
  <c r="B16" i="15" s="1"/>
  <c r="CI36" i="15"/>
  <c r="ET34" i="15"/>
  <c r="EU33" i="15"/>
  <c r="CC29" i="15"/>
  <c r="CD28" i="15"/>
  <c r="AO24" i="15"/>
  <c r="AP23" i="15"/>
  <c r="AN22" i="15"/>
  <c r="AP22" i="15"/>
  <c r="E15" i="15" s="1"/>
  <c r="AZ24" i="15"/>
  <c r="AY25" i="15"/>
  <c r="AU23" i="15"/>
  <c r="AT24" i="15"/>
  <c r="AK24" i="15"/>
  <c r="AJ25" i="15"/>
  <c r="BS25" i="15"/>
  <c r="BT24" i="15"/>
  <c r="AU22" i="15"/>
  <c r="E9" i="15" s="1"/>
  <c r="AS22" i="15"/>
  <c r="V23" i="15"/>
  <c r="U24" i="15"/>
  <c r="Z26" i="15"/>
  <c r="AA25" i="15"/>
  <c r="BJ24" i="15"/>
  <c r="BI25" i="15"/>
  <c r="AF25" i="15"/>
  <c r="AE26" i="15"/>
  <c r="T22" i="15"/>
  <c r="V22" i="15"/>
  <c r="E10" i="15" s="1"/>
  <c r="BD25" i="15"/>
  <c r="BE24" i="15"/>
  <c r="BX27" i="15"/>
  <c r="BY26" i="15"/>
  <c r="BN25" i="15"/>
  <c r="BO24" i="15"/>
  <c r="U3" i="18" l="1"/>
  <c r="DW22" i="15"/>
  <c r="CI42" i="15"/>
  <c r="C16" i="15" s="1"/>
  <c r="CG42" i="15"/>
  <c r="CG37" i="15"/>
  <c r="CH39" i="15"/>
  <c r="CI37" i="15"/>
  <c r="G16" i="15" s="1"/>
  <c r="I16" i="15" s="1"/>
  <c r="CH40" i="15"/>
  <c r="ET35" i="15"/>
  <c r="EU34" i="15"/>
  <c r="CD29" i="15"/>
  <c r="CC30" i="15"/>
  <c r="AP24" i="15"/>
  <c r="AO25" i="15"/>
  <c r="AY26" i="15"/>
  <c r="AZ25" i="15"/>
  <c r="BO25" i="15"/>
  <c r="BN26" i="15"/>
  <c r="AK25" i="15"/>
  <c r="AJ26" i="15"/>
  <c r="BT25" i="15"/>
  <c r="BS26" i="15"/>
  <c r="BI26" i="15"/>
  <c r="BJ25" i="15"/>
  <c r="AF26" i="15"/>
  <c r="AE27" i="15"/>
  <c r="AT25" i="15"/>
  <c r="AU24" i="15"/>
  <c r="BD26" i="15"/>
  <c r="BE25" i="15"/>
  <c r="AA26" i="15"/>
  <c r="Z27" i="15"/>
  <c r="U25" i="15"/>
  <c r="V24" i="15"/>
  <c r="BX28" i="15"/>
  <c r="BY27" i="15"/>
  <c r="V3" i="18" l="1"/>
  <c r="CG39" i="15"/>
  <c r="CG40" i="15"/>
  <c r="EU35" i="15"/>
  <c r="ET36" i="15"/>
  <c r="CC31" i="15"/>
  <c r="CD30" i="15"/>
  <c r="AP25" i="15"/>
  <c r="AO26" i="15"/>
  <c r="AZ26" i="15"/>
  <c r="AY27" i="15"/>
  <c r="BX29" i="15"/>
  <c r="BY28" i="15"/>
  <c r="BS27" i="15"/>
  <c r="BT26" i="15"/>
  <c r="AF27" i="15"/>
  <c r="AE28" i="15"/>
  <c r="AJ27" i="15"/>
  <c r="AK26" i="15"/>
  <c r="AT26" i="15"/>
  <c r="AU25" i="15"/>
  <c r="BI27" i="15"/>
  <c r="BJ26" i="15"/>
  <c r="Z28" i="15"/>
  <c r="AA27" i="15"/>
  <c r="BN27" i="15"/>
  <c r="BO26" i="15"/>
  <c r="BE26" i="15"/>
  <c r="BD27" i="15"/>
  <c r="V25" i="15"/>
  <c r="U26" i="15"/>
  <c r="W3" i="18" l="1"/>
  <c r="ET37" i="15"/>
  <c r="ET42" i="15"/>
  <c r="EU36" i="15"/>
  <c r="CC32" i="15"/>
  <c r="CD31" i="15"/>
  <c r="AO27" i="15"/>
  <c r="AP26" i="15"/>
  <c r="AY28" i="15"/>
  <c r="AZ27" i="15"/>
  <c r="BJ27" i="15"/>
  <c r="BI28" i="15"/>
  <c r="V26" i="15"/>
  <c r="U27" i="15"/>
  <c r="Z29" i="15"/>
  <c r="AA28" i="15"/>
  <c r="AK27" i="15"/>
  <c r="AJ28" i="15"/>
  <c r="BO27" i="15"/>
  <c r="BN28" i="15"/>
  <c r="AT27" i="15"/>
  <c r="AU26" i="15"/>
  <c r="BT27" i="15"/>
  <c r="BS28" i="15"/>
  <c r="BD28" i="15"/>
  <c r="BE27" i="15"/>
  <c r="AE29" i="15"/>
  <c r="AF28" i="15"/>
  <c r="BY29" i="15"/>
  <c r="BX30" i="15"/>
  <c r="X3" i="18" l="1"/>
  <c r="W10" i="18"/>
  <c r="EU42" i="15"/>
  <c r="ES42" i="15"/>
  <c r="ES37" i="15"/>
  <c r="ET39" i="15"/>
  <c r="EU37" i="15"/>
  <c r="ET40" i="15"/>
  <c r="CC33" i="15"/>
  <c r="CD32" i="15"/>
  <c r="AO28" i="15"/>
  <c r="AP27" i="15"/>
  <c r="AY29" i="15"/>
  <c r="AZ28" i="15"/>
  <c r="AJ29" i="15"/>
  <c r="AK28" i="15"/>
  <c r="BI29" i="15"/>
  <c r="BJ28" i="15"/>
  <c r="BT28" i="15"/>
  <c r="BS29" i="15"/>
  <c r="AE30" i="15"/>
  <c r="AF29" i="15"/>
  <c r="AT28" i="15"/>
  <c r="AU27" i="15"/>
  <c r="Z30" i="15"/>
  <c r="AA29" i="15"/>
  <c r="BO28" i="15"/>
  <c r="BN29" i="15"/>
  <c r="V27" i="15"/>
  <c r="U28" i="15"/>
  <c r="BX31" i="15"/>
  <c r="BY30" i="15"/>
  <c r="BE28" i="15"/>
  <c r="BD29" i="15"/>
  <c r="W13" i="18" l="1"/>
  <c r="W14" i="18"/>
  <c r="X10" i="18"/>
  <c r="Y3" i="18"/>
  <c r="Q10" i="18"/>
  <c r="R10" i="18"/>
  <c r="S10" i="18"/>
  <c r="T10" i="18"/>
  <c r="U10" i="18"/>
  <c r="V10" i="18"/>
  <c r="ES39" i="15"/>
  <c r="ES40" i="15"/>
  <c r="CD33" i="15"/>
  <c r="CC34" i="15"/>
  <c r="AP28" i="15"/>
  <c r="AO29" i="15"/>
  <c r="AZ29" i="15"/>
  <c r="AY30" i="15"/>
  <c r="BD30" i="15"/>
  <c r="BE29" i="15"/>
  <c r="BJ29" i="15"/>
  <c r="BI30" i="15"/>
  <c r="AU28" i="15"/>
  <c r="AT29" i="15"/>
  <c r="BO29" i="15"/>
  <c r="BN30" i="15"/>
  <c r="AE31" i="15"/>
  <c r="AF30" i="15"/>
  <c r="AK29" i="15"/>
  <c r="AJ30" i="15"/>
  <c r="BX32" i="15"/>
  <c r="BY31" i="15"/>
  <c r="Z31" i="15"/>
  <c r="AA30" i="15"/>
  <c r="U29" i="15"/>
  <c r="V28" i="15"/>
  <c r="BS30" i="15"/>
  <c r="BT29" i="15"/>
  <c r="V13" i="18" l="1"/>
  <c r="V14" i="18"/>
  <c r="T14" i="18"/>
  <c r="T13" i="18"/>
  <c r="T20" i="18" s="1"/>
  <c r="R14" i="18"/>
  <c r="R13" i="18"/>
  <c r="R20" i="18" s="1"/>
  <c r="S14" i="18"/>
  <c r="S13" i="18"/>
  <c r="S20" i="18" s="1"/>
  <c r="Q14" i="18"/>
  <c r="Q13" i="18"/>
  <c r="Q20" i="18" s="1"/>
  <c r="U14" i="18"/>
  <c r="U13" i="18"/>
  <c r="Z3" i="18"/>
  <c r="W20" i="18"/>
  <c r="CC35" i="15"/>
  <c r="CD34" i="15"/>
  <c r="AO30" i="15"/>
  <c r="AP29" i="15"/>
  <c r="AZ30" i="15"/>
  <c r="AY31" i="15"/>
  <c r="AF31" i="15"/>
  <c r="AE32" i="15"/>
  <c r="BJ30" i="15"/>
  <c r="BI31" i="15"/>
  <c r="BX33" i="15"/>
  <c r="BY32" i="15"/>
  <c r="AJ31" i="15"/>
  <c r="AK30" i="15"/>
  <c r="BN31" i="15"/>
  <c r="BO30" i="15"/>
  <c r="U30" i="15"/>
  <c r="V29" i="15"/>
  <c r="AU29" i="15"/>
  <c r="AT30" i="15"/>
  <c r="Z32" i="15"/>
  <c r="AA31" i="15"/>
  <c r="BS31" i="15"/>
  <c r="BT30" i="15"/>
  <c r="BE30" i="15"/>
  <c r="BD31" i="15"/>
  <c r="U20" i="18" l="1"/>
  <c r="AA3" i="18"/>
  <c r="V20" i="18"/>
  <c r="CC36" i="15"/>
  <c r="CD35" i="15"/>
  <c r="AP30" i="15"/>
  <c r="AO31" i="15"/>
  <c r="AZ31" i="15"/>
  <c r="AY32" i="15"/>
  <c r="U31" i="15"/>
  <c r="V30" i="15"/>
  <c r="BI32" i="15"/>
  <c r="BJ31" i="15"/>
  <c r="AK31" i="15"/>
  <c r="AJ32" i="15"/>
  <c r="AF32" i="15"/>
  <c r="AE33" i="15"/>
  <c r="BT31" i="15"/>
  <c r="BS32" i="15"/>
  <c r="BY33" i="15"/>
  <c r="BX34" i="15"/>
  <c r="BD32" i="15"/>
  <c r="BE31" i="15"/>
  <c r="Z33" i="15"/>
  <c r="AA32" i="15"/>
  <c r="BN32" i="15"/>
  <c r="BO31" i="15"/>
  <c r="AT31" i="15"/>
  <c r="AU30" i="15"/>
  <c r="AB3" i="18" l="1"/>
  <c r="CC37" i="15"/>
  <c r="F12" i="15" s="1"/>
  <c r="H12" i="15" s="1"/>
  <c r="CC42" i="15"/>
  <c r="B12" i="15" s="1"/>
  <c r="CD36" i="15"/>
  <c r="AP31" i="15"/>
  <c r="AO32" i="15"/>
  <c r="AY33" i="15"/>
  <c r="AZ32" i="15"/>
  <c r="AA33" i="15"/>
  <c r="Z34" i="15"/>
  <c r="AU31" i="15"/>
  <c r="AT32" i="15"/>
  <c r="BD33" i="15"/>
  <c r="BE32" i="15"/>
  <c r="BS33" i="15"/>
  <c r="BT32" i="15"/>
  <c r="BN33" i="15"/>
  <c r="BO32" i="15"/>
  <c r="AF33" i="15"/>
  <c r="AE34" i="15"/>
  <c r="BI33" i="15"/>
  <c r="BJ32" i="15"/>
  <c r="BX35" i="15"/>
  <c r="BY34" i="15"/>
  <c r="AJ33" i="15"/>
  <c r="AK32" i="15"/>
  <c r="V31" i="15"/>
  <c r="U32" i="15"/>
  <c r="AC3" i="18" l="1"/>
  <c r="CD42" i="15"/>
  <c r="C12" i="15" s="1"/>
  <c r="CB42" i="15"/>
  <c r="CB37" i="15"/>
  <c r="CC39" i="15"/>
  <c r="CD37" i="15"/>
  <c r="G12" i="15" s="1"/>
  <c r="I12" i="15" s="1"/>
  <c r="CC40" i="15"/>
  <c r="AO33" i="15"/>
  <c r="AP32" i="15"/>
  <c r="AY34" i="15"/>
  <c r="AZ33" i="15"/>
  <c r="BI34" i="15"/>
  <c r="BJ33" i="15"/>
  <c r="U33" i="15"/>
  <c r="V32" i="15"/>
  <c r="Z35" i="15"/>
  <c r="AA34" i="15"/>
  <c r="AJ34" i="15"/>
  <c r="AK33" i="15"/>
  <c r="BT33" i="15"/>
  <c r="BS34" i="15"/>
  <c r="AE35" i="15"/>
  <c r="AF34" i="15"/>
  <c r="BX36" i="15"/>
  <c r="BY35" i="15"/>
  <c r="BN34" i="15"/>
  <c r="BO33" i="15"/>
  <c r="BD34" i="15"/>
  <c r="BE33" i="15"/>
  <c r="AU32" i="15"/>
  <c r="AT33" i="15"/>
  <c r="AD3" i="18" l="1"/>
  <c r="CB39" i="15"/>
  <c r="CB40" i="15"/>
  <c r="AP33" i="15"/>
  <c r="AO34" i="15"/>
  <c r="AY35" i="15"/>
  <c r="AZ34" i="15"/>
  <c r="BX37" i="15"/>
  <c r="F13" i="15" s="1"/>
  <c r="H13" i="15" s="1"/>
  <c r="BY36" i="15"/>
  <c r="BX42" i="15"/>
  <c r="Z36" i="15"/>
  <c r="AA35" i="15"/>
  <c r="BD35" i="15"/>
  <c r="BE34" i="15"/>
  <c r="AE36" i="15"/>
  <c r="AF35" i="15"/>
  <c r="BN35" i="15"/>
  <c r="BO34" i="15"/>
  <c r="BS35" i="15"/>
  <c r="BT34" i="15"/>
  <c r="AT34" i="15"/>
  <c r="AU33" i="15"/>
  <c r="U34" i="15"/>
  <c r="V33" i="15"/>
  <c r="AK34" i="15"/>
  <c r="AJ35" i="15"/>
  <c r="BI35" i="15"/>
  <c r="BJ34" i="15"/>
  <c r="AE3" i="18" l="1"/>
  <c r="AD10" i="18"/>
  <c r="AP34" i="15"/>
  <c r="AO35" i="15"/>
  <c r="AZ35" i="15"/>
  <c r="AY36" i="15"/>
  <c r="BN36" i="15"/>
  <c r="BO35" i="15"/>
  <c r="BD36" i="15"/>
  <c r="BE35" i="15"/>
  <c r="BI36" i="15"/>
  <c r="BJ35" i="15"/>
  <c r="B13" i="15"/>
  <c r="BY42" i="15"/>
  <c r="C13" i="15" s="1"/>
  <c r="BW42" i="15"/>
  <c r="V34" i="15"/>
  <c r="U35" i="15"/>
  <c r="BX39" i="15"/>
  <c r="BW37" i="15"/>
  <c r="BY37" i="15"/>
  <c r="G13" i="15" s="1"/>
  <c r="I13" i="15" s="1"/>
  <c r="BX40" i="15"/>
  <c r="AE37" i="15"/>
  <c r="F20" i="15" s="1"/>
  <c r="H20" i="15" s="1"/>
  <c r="AF36" i="15"/>
  <c r="AE42" i="15"/>
  <c r="AA36" i="15"/>
  <c r="Z37" i="15"/>
  <c r="F19" i="15" s="1"/>
  <c r="H19" i="15" s="1"/>
  <c r="Z42" i="15"/>
  <c r="BS36" i="15"/>
  <c r="BT35" i="15"/>
  <c r="AK35" i="15"/>
  <c r="AJ36" i="15"/>
  <c r="AU34" i="15"/>
  <c r="AT35" i="15"/>
  <c r="AE10" i="18" l="1"/>
  <c r="Y10" i="18"/>
  <c r="Z10" i="18"/>
  <c r="AA10" i="18"/>
  <c r="AB10" i="18"/>
  <c r="AC10" i="18"/>
  <c r="AD14" i="18"/>
  <c r="AD13" i="18"/>
  <c r="AO36" i="15"/>
  <c r="AP35" i="15"/>
  <c r="AZ36" i="15"/>
  <c r="AY37" i="15"/>
  <c r="F17" i="15" s="1"/>
  <c r="H17" i="15" s="1"/>
  <c r="AY42" i="15"/>
  <c r="BS37" i="15"/>
  <c r="F14" i="15" s="1"/>
  <c r="H14" i="15" s="1"/>
  <c r="BS42" i="15"/>
  <c r="BT36" i="15"/>
  <c r="AT36" i="15"/>
  <c r="AU35" i="15"/>
  <c r="B19" i="15"/>
  <c r="Y42" i="15"/>
  <c r="AA42" i="15"/>
  <c r="C19" i="15" s="1"/>
  <c r="BW39" i="15"/>
  <c r="BW40" i="15"/>
  <c r="AA37" i="15"/>
  <c r="G19" i="15" s="1"/>
  <c r="I19" i="15" s="1"/>
  <c r="Z39" i="15"/>
  <c r="Y37" i="15"/>
  <c r="Z40" i="15"/>
  <c r="B20" i="15"/>
  <c r="AD42" i="15"/>
  <c r="AF42" i="15"/>
  <c r="C20" i="15" s="1"/>
  <c r="BJ36" i="15"/>
  <c r="BI37" i="15"/>
  <c r="F21" i="15" s="1"/>
  <c r="H21" i="15" s="1"/>
  <c r="BI42" i="15"/>
  <c r="U36" i="15"/>
  <c r="V35" i="15"/>
  <c r="AF37" i="15"/>
  <c r="G20" i="15" s="1"/>
  <c r="I20" i="15" s="1"/>
  <c r="AE39" i="15"/>
  <c r="AD37" i="15"/>
  <c r="AE40" i="15"/>
  <c r="AK36" i="15"/>
  <c r="AJ37" i="15"/>
  <c r="F11" i="15" s="1"/>
  <c r="H11" i="15" s="1"/>
  <c r="AJ42" i="15"/>
  <c r="BE36" i="15"/>
  <c r="BD37" i="15"/>
  <c r="F18" i="15" s="1"/>
  <c r="H18" i="15" s="1"/>
  <c r="BD42" i="15"/>
  <c r="BN37" i="15"/>
  <c r="F26" i="15" s="1"/>
  <c r="H26" i="15" s="1"/>
  <c r="BO36" i="15"/>
  <c r="BN42" i="15"/>
  <c r="AC13" i="18" l="1"/>
  <c r="AC14" i="18"/>
  <c r="AB14" i="18"/>
  <c r="AB13" i="18"/>
  <c r="AB20" i="18" s="1"/>
  <c r="AA14" i="18"/>
  <c r="AA13" i="18"/>
  <c r="Z14" i="18"/>
  <c r="Z13" i="18"/>
  <c r="Z20" i="18" s="1"/>
  <c r="Y14" i="18"/>
  <c r="Y13" i="18"/>
  <c r="AO37" i="15"/>
  <c r="F15" i="15" s="1"/>
  <c r="H15" i="15" s="1"/>
  <c r="AO42" i="15"/>
  <c r="AP36" i="15"/>
  <c r="AZ42" i="15"/>
  <c r="C17" i="15" s="1"/>
  <c r="B17" i="15"/>
  <c r="AX42" i="15"/>
  <c r="AX37" i="15"/>
  <c r="AZ37" i="15"/>
  <c r="G17" i="15" s="1"/>
  <c r="I17" i="15" s="1"/>
  <c r="AY39" i="15"/>
  <c r="AY40" i="15"/>
  <c r="B18" i="15"/>
  <c r="BE42" i="15"/>
  <c r="C18" i="15" s="1"/>
  <c r="BC42" i="15"/>
  <c r="BC37" i="15"/>
  <c r="BD39" i="15"/>
  <c r="BE37" i="15"/>
  <c r="G18" i="15" s="1"/>
  <c r="I18" i="15" s="1"/>
  <c r="BD40" i="15"/>
  <c r="B26" i="15"/>
  <c r="BM42" i="15"/>
  <c r="BO42" i="15"/>
  <c r="C26" i="15" s="1"/>
  <c r="AK42" i="15"/>
  <c r="C11" i="15" s="1"/>
  <c r="B11" i="15"/>
  <c r="AI42" i="15"/>
  <c r="AT37" i="15"/>
  <c r="F9" i="15" s="1"/>
  <c r="H9" i="15" s="1"/>
  <c r="AU36" i="15"/>
  <c r="AT42" i="15"/>
  <c r="BN39" i="15"/>
  <c r="BO37" i="15"/>
  <c r="G26" i="15" s="1"/>
  <c r="I26" i="15" s="1"/>
  <c r="BM37" i="15"/>
  <c r="BN40" i="15"/>
  <c r="AK37" i="15"/>
  <c r="G11" i="15" s="1"/>
  <c r="I11" i="15" s="1"/>
  <c r="AI37" i="15"/>
  <c r="AJ39" i="15"/>
  <c r="AJ40" i="15"/>
  <c r="V36" i="15"/>
  <c r="U42" i="15"/>
  <c r="U37" i="15"/>
  <c r="F10" i="15" s="1"/>
  <c r="H10" i="15" s="1"/>
  <c r="BT42" i="15"/>
  <c r="C14" i="15" s="1"/>
  <c r="B14" i="15"/>
  <c r="BR42" i="15"/>
  <c r="AD39" i="15"/>
  <c r="AD40" i="15"/>
  <c r="BI39" i="15"/>
  <c r="BH37" i="15"/>
  <c r="BJ37" i="15"/>
  <c r="G21" i="15" s="1"/>
  <c r="I21" i="15" s="1"/>
  <c r="BI40" i="15"/>
  <c r="Y39" i="15"/>
  <c r="Y40" i="15"/>
  <c r="BJ42" i="15"/>
  <c r="C21" i="15" s="1"/>
  <c r="BH42" i="15"/>
  <c r="B21" i="15"/>
  <c r="BS39" i="15"/>
  <c r="BT37" i="15"/>
  <c r="G14" i="15" s="1"/>
  <c r="I14" i="15" s="1"/>
  <c r="BR37" i="15"/>
  <c r="BS40" i="15"/>
  <c r="AA20" i="18" l="1"/>
  <c r="AC20" i="18"/>
  <c r="Y20" i="18"/>
  <c r="AN42" i="15"/>
  <c r="B15" i="15"/>
  <c r="AP42" i="15"/>
  <c r="C15" i="15" s="1"/>
  <c r="AN37" i="15"/>
  <c r="AP37" i="15"/>
  <c r="G15" i="15" s="1"/>
  <c r="I15" i="15" s="1"/>
  <c r="AO40" i="15"/>
  <c r="AO39" i="15"/>
  <c r="AX40" i="15"/>
  <c r="AX39" i="15"/>
  <c r="B10" i="15"/>
  <c r="T42" i="15"/>
  <c r="V42" i="15"/>
  <c r="C10" i="15" s="1"/>
  <c r="BC39" i="15"/>
  <c r="BC40" i="15"/>
  <c r="AI39" i="15"/>
  <c r="AI40" i="15"/>
  <c r="AU37" i="15"/>
  <c r="G9" i="15" s="1"/>
  <c r="I9" i="15" s="1"/>
  <c r="AS37" i="15"/>
  <c r="AT39" i="15"/>
  <c r="AT40" i="15"/>
  <c r="U39" i="15"/>
  <c r="T37" i="15"/>
  <c r="DW37" i="15" s="1"/>
  <c r="V37" i="15"/>
  <c r="G10" i="15" s="1"/>
  <c r="I10" i="15" s="1"/>
  <c r="U40" i="15"/>
  <c r="B9" i="15"/>
  <c r="AS42" i="15"/>
  <c r="AU42" i="15"/>
  <c r="C9" i="15" s="1"/>
  <c r="BH39" i="15"/>
  <c r="BH40" i="15"/>
  <c r="BM39" i="15"/>
  <c r="BM40" i="15"/>
  <c r="BR39" i="15"/>
  <c r="BR40" i="15"/>
  <c r="DW39" i="15" l="1"/>
  <c r="DW40" i="15"/>
  <c r="AN39" i="15"/>
  <c r="AN40" i="15"/>
  <c r="T39" i="15"/>
  <c r="T40" i="15"/>
  <c r="AS39" i="15"/>
  <c r="AS40" i="15"/>
</calcChain>
</file>

<file path=xl/sharedStrings.xml><?xml version="1.0" encoding="utf-8"?>
<sst xmlns="http://schemas.openxmlformats.org/spreadsheetml/2006/main" count="483" uniqueCount="104">
  <si>
    <t>Total</t>
  </si>
  <si>
    <t>Segment</t>
  </si>
  <si>
    <t>Segment Distance</t>
  </si>
  <si>
    <t>Cumulative Distance</t>
  </si>
  <si>
    <t>Pace</t>
  </si>
  <si>
    <t>Split Time</t>
  </si>
  <si>
    <t>Cumulative Time</t>
  </si>
  <si>
    <t>LV</t>
  </si>
  <si>
    <t>Chat</t>
  </si>
  <si>
    <t>Chattanooga</t>
  </si>
  <si>
    <t>LV 2015</t>
  </si>
  <si>
    <t>Chat 2015</t>
  </si>
  <si>
    <t>Type</t>
  </si>
  <si>
    <t>Start</t>
  </si>
  <si>
    <t>Pacing</t>
  </si>
  <si>
    <t>Time</t>
  </si>
  <si>
    <t>OJAI - May 24, 2015</t>
  </si>
  <si>
    <t>OJAI - May 29, 2016</t>
  </si>
  <si>
    <t>Carlsbad - Jan 15, 2017</t>
  </si>
  <si>
    <t>S.D. RnR May 31, 2015</t>
  </si>
  <si>
    <t>Logan - Sep 19, 2015</t>
  </si>
  <si>
    <t>Mile</t>
  </si>
  <si>
    <t>Split</t>
  </si>
  <si>
    <t>Elapsed</t>
  </si>
  <si>
    <t>HALF</t>
  </si>
  <si>
    <t>2HALF</t>
  </si>
  <si>
    <t>2nd-1st</t>
  </si>
  <si>
    <t>Fav</t>
  </si>
  <si>
    <t>Unfav</t>
  </si>
  <si>
    <t>Temp</t>
  </si>
  <si>
    <t>Ojai</t>
  </si>
  <si>
    <t>Ventura</t>
  </si>
  <si>
    <t>Factor</t>
  </si>
  <si>
    <t>Allocated Temp</t>
  </si>
  <si>
    <t>Weighting</t>
  </si>
  <si>
    <t>Elevation</t>
  </si>
  <si>
    <t>Gain</t>
  </si>
  <si>
    <t>Loss</t>
  </si>
  <si>
    <t>Mountains To Beach Marathon 5/28/17 Race Conditions Mile Trend - As of 5/26/17 5:00 pm</t>
  </si>
  <si>
    <t>OJAI - May 28, 2017</t>
  </si>
  <si>
    <t>Act Pace</t>
  </si>
  <si>
    <t>Race Temp (prim axis)</t>
  </si>
  <si>
    <t>Elevation (2nd axis)</t>
  </si>
  <si>
    <t>Net Gain (2nd axis)</t>
  </si>
  <si>
    <t>Act Pace in Seconds (2nd axis)</t>
  </si>
  <si>
    <t>Fastest</t>
  </si>
  <si>
    <t>Slowest</t>
  </si>
  <si>
    <t>Santa Rosa - August 27, 2017</t>
  </si>
  <si>
    <t>Fastest By Mile</t>
  </si>
  <si>
    <t>Slowest By Mile</t>
  </si>
  <si>
    <t>Huntsville, UT - September 16, 2017</t>
  </si>
  <si>
    <t>2nd Half</t>
  </si>
  <si>
    <t>1st Half</t>
  </si>
  <si>
    <t>Scenario</t>
  </si>
  <si>
    <t>CIM Sacramento - Dec 3, 2017</t>
  </si>
  <si>
    <t>Miami - Jan 28, 2018</t>
  </si>
  <si>
    <t>Austin - Feb 18, 2018</t>
  </si>
  <si>
    <t>Washington, DC - Mar 10, 2018</t>
  </si>
  <si>
    <t>Flat</t>
  </si>
  <si>
    <t>Downhill</t>
  </si>
  <si>
    <t>Long Branch, NJ - Apr 29, 2018</t>
  </si>
  <si>
    <t>Average By Mile</t>
  </si>
  <si>
    <t>OJAI - May 27, 2018</t>
  </si>
  <si>
    <t># of Marathons</t>
  </si>
  <si>
    <t>Duluth - Jun 16, 2018</t>
  </si>
  <si>
    <t>Missoula - Jul 15, 2018</t>
  </si>
  <si>
    <t>OJAI</t>
  </si>
  <si>
    <t>S.D. RnR</t>
  </si>
  <si>
    <t>Logan</t>
  </si>
  <si>
    <t>Carlsbad</t>
  </si>
  <si>
    <t>Santa Rosa</t>
  </si>
  <si>
    <t>Huntsville, UT</t>
  </si>
  <si>
    <t>CIM Sacramento</t>
  </si>
  <si>
    <t>Miami</t>
  </si>
  <si>
    <t>Austin</t>
  </si>
  <si>
    <t>Washington, DC</t>
  </si>
  <si>
    <t>Long Branch, NJ</t>
  </si>
  <si>
    <t>Duluth</t>
  </si>
  <si>
    <t>Missoula</t>
  </si>
  <si>
    <t>Rank</t>
  </si>
  <si>
    <t>Location</t>
  </si>
  <si>
    <t>Date</t>
  </si>
  <si>
    <t>Mile Time</t>
  </si>
  <si>
    <t>No walking</t>
  </si>
  <si>
    <t>Calico - Aug 26, 2018</t>
  </si>
  <si>
    <t>Calico</t>
  </si>
  <si>
    <t>Uphill</t>
  </si>
  <si>
    <t>Notes</t>
  </si>
  <si>
    <t>Erie - Sep 9, 2018</t>
  </si>
  <si>
    <t>Erie</t>
  </si>
  <si>
    <t>Long Beach - Oct 7, 2018</t>
  </si>
  <si>
    <t>Long Beach</t>
  </si>
  <si>
    <t>Distance</t>
  </si>
  <si>
    <t>Official</t>
  </si>
  <si>
    <t>Total Time</t>
  </si>
  <si>
    <t>Watch</t>
  </si>
  <si>
    <t>Last Partial</t>
  </si>
  <si>
    <t>Watch Mile</t>
  </si>
  <si>
    <t>Partial</t>
  </si>
  <si>
    <t>Richmond - Nov 10, 2018</t>
  </si>
  <si>
    <t>Richmond</t>
  </si>
  <si>
    <t>Tie</t>
  </si>
  <si>
    <t>2nd Half - 1st Half</t>
  </si>
  <si>
    <t>Race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</si>
</sst>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[h]:mm:ss;@"/>
    <numFmt numFmtId="169" formatCode="#,##0.0_);[Red]\(#,##0.0\)"/>
    <numFmt numFmtId="170" formatCode="0_);[Red]\(0\)"/>
    <numFmt numFmtId="171" formatCode="[$-409]mmmm\ d\,\ yyyy;@"/>
    <numFmt numFmtId="172" formatCode="mm/dd/yyyy;@"/>
  </numFmts>
  <fonts count="51" x14ac:knownFonts="1">
    <font>
      <sz val="10"/>
      <name val="Arial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Arial Narrow"/>
      <family val="2"/>
    </font>
    <font>
      <b/>
      <sz val="13.75"/>
      <color rgb="FF000000"/>
      <name val="Calibri"/>
      <family val="2"/>
    </font>
    <font>
      <b/>
      <sz val="13.75"/>
      <color theme="1"/>
      <name val="Calibri"/>
      <family val="2"/>
    </font>
    <font>
      <b/>
      <sz val="10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" applyNumberFormat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20" fillId="23" borderId="7" applyNumberFormat="0" applyFont="0" applyAlignment="0" applyProtection="0"/>
    <xf numFmtId="0" fontId="34" fillId="20" borderId="8" applyNumberForma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9" fillId="0" borderId="0"/>
    <xf numFmtId="0" fontId="18" fillId="0" borderId="0"/>
    <xf numFmtId="0" fontId="17" fillId="0" borderId="0"/>
    <xf numFmtId="0" fontId="16" fillId="0" borderId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6" fillId="0" borderId="0"/>
  </cellStyleXfs>
  <cellXfs count="162">
    <xf numFmtId="0" fontId="0" fillId="0" borderId="0" xfId="0"/>
    <xf numFmtId="0" fontId="16" fillId="0" borderId="0" xfId="45" applyAlignment="1">
      <alignment horizontal="center"/>
    </xf>
    <xf numFmtId="0" fontId="16" fillId="0" borderId="0" xfId="45"/>
    <xf numFmtId="166" fontId="16" fillId="0" borderId="0" xfId="45" applyNumberFormat="1" applyAlignment="1">
      <alignment horizontal="center"/>
    </xf>
    <xf numFmtId="0" fontId="16" fillId="0" borderId="0" xfId="45" applyAlignment="1">
      <alignment horizontal="center" wrapText="1"/>
    </xf>
    <xf numFmtId="166" fontId="16" fillId="0" borderId="0" xfId="45" applyNumberFormat="1" applyAlignment="1">
      <alignment horizontal="center" wrapText="1"/>
    </xf>
    <xf numFmtId="166" fontId="38" fillId="24" borderId="0" xfId="45" applyNumberFormat="1" applyFont="1" applyFill="1" applyAlignment="1">
      <alignment horizontal="center"/>
    </xf>
    <xf numFmtId="21" fontId="16" fillId="0" borderId="0" xfId="45" applyNumberFormat="1" applyAlignment="1">
      <alignment horizontal="center"/>
    </xf>
    <xf numFmtId="166" fontId="15" fillId="0" borderId="0" xfId="45" applyNumberFormat="1" applyFont="1" applyAlignment="1">
      <alignment horizontal="center"/>
    </xf>
    <xf numFmtId="166" fontId="14" fillId="0" borderId="0" xfId="45" applyNumberFormat="1" applyFont="1" applyAlignment="1">
      <alignment horizontal="center"/>
    </xf>
    <xf numFmtId="0" fontId="14" fillId="0" borderId="0" xfId="45" applyFont="1" applyAlignment="1">
      <alignment horizontal="center"/>
    </xf>
    <xf numFmtId="166" fontId="13" fillId="0" borderId="0" xfId="45" applyNumberFormat="1" applyFont="1" applyAlignment="1">
      <alignment horizontal="center"/>
    </xf>
    <xf numFmtId="0" fontId="11" fillId="0" borderId="0" xfId="47"/>
    <xf numFmtId="21" fontId="11" fillId="0" borderId="0" xfId="47" applyNumberFormat="1" applyAlignment="1">
      <alignment horizontal="left"/>
    </xf>
    <xf numFmtId="0" fontId="39" fillId="25" borderId="14" xfId="47" applyFont="1" applyFill="1" applyBorder="1" applyAlignment="1">
      <alignment horizontal="center" vertical="center" wrapText="1"/>
    </xf>
    <xf numFmtId="0" fontId="40" fillId="0" borderId="14" xfId="47" applyFont="1" applyBorder="1" applyAlignment="1">
      <alignment horizontal="center" vertical="center" wrapText="1"/>
    </xf>
    <xf numFmtId="21" fontId="40" fillId="0" borderId="14" xfId="47" applyNumberFormat="1" applyFont="1" applyBorder="1" applyAlignment="1">
      <alignment horizontal="center" vertical="center" wrapText="1"/>
    </xf>
    <xf numFmtId="0" fontId="39" fillId="26" borderId="14" xfId="47" applyFont="1" applyFill="1" applyBorder="1" applyAlignment="1">
      <alignment horizontal="center" vertical="center" wrapText="1"/>
    </xf>
    <xf numFmtId="21" fontId="39" fillId="26" borderId="14" xfId="47" applyNumberFormat="1" applyFont="1" applyFill="1" applyBorder="1" applyAlignment="1">
      <alignment horizontal="center" vertical="center" wrapText="1"/>
    </xf>
    <xf numFmtId="21" fontId="39" fillId="27" borderId="14" xfId="47" applyNumberFormat="1" applyFont="1" applyFill="1" applyBorder="1" applyAlignment="1">
      <alignment horizontal="center" vertical="center" wrapText="1"/>
    </xf>
    <xf numFmtId="45" fontId="39" fillId="25" borderId="14" xfId="47" applyNumberFormat="1" applyFont="1" applyFill="1" applyBorder="1" applyAlignment="1">
      <alignment horizontal="center" vertical="center" wrapText="1"/>
    </xf>
    <xf numFmtId="0" fontId="10" fillId="0" borderId="0" xfId="49"/>
    <xf numFmtId="40" fontId="10" fillId="0" borderId="0" xfId="49" applyNumberFormat="1"/>
    <xf numFmtId="169" fontId="10" fillId="0" borderId="0" xfId="49" applyNumberFormat="1"/>
    <xf numFmtId="9" fontId="10" fillId="0" borderId="0" xfId="49" applyNumberFormat="1"/>
    <xf numFmtId="170" fontId="10" fillId="0" borderId="0" xfId="49" applyNumberFormat="1"/>
    <xf numFmtId="40" fontId="10" fillId="0" borderId="15" xfId="49" applyNumberFormat="1" applyBorder="1"/>
    <xf numFmtId="40" fontId="10" fillId="0" borderId="16" xfId="49" applyNumberFormat="1" applyBorder="1"/>
    <xf numFmtId="0" fontId="10" fillId="0" borderId="0" xfId="49" applyAlignment="1">
      <alignment horizontal="centerContinuous"/>
    </xf>
    <xf numFmtId="0" fontId="42" fillId="0" borderId="0" xfId="49" applyFont="1" applyAlignment="1">
      <alignment horizontal="centerContinuous"/>
    </xf>
    <xf numFmtId="0" fontId="10" fillId="0" borderId="16" xfId="49" applyBorder="1"/>
    <xf numFmtId="21" fontId="10" fillId="0" borderId="16" xfId="49" applyNumberFormat="1" applyBorder="1"/>
    <xf numFmtId="0" fontId="43" fillId="0" borderId="16" xfId="49" applyFont="1" applyBorder="1"/>
    <xf numFmtId="169" fontId="10" fillId="0" borderId="16" xfId="49" applyNumberFormat="1" applyBorder="1"/>
    <xf numFmtId="9" fontId="10" fillId="0" borderId="16" xfId="49" applyNumberFormat="1" applyBorder="1"/>
    <xf numFmtId="169" fontId="43" fillId="0" borderId="16" xfId="49" applyNumberFormat="1" applyFont="1" applyBorder="1"/>
    <xf numFmtId="170" fontId="10" fillId="0" borderId="16" xfId="49" applyNumberFormat="1" applyBorder="1"/>
    <xf numFmtId="170" fontId="43" fillId="0" borderId="16" xfId="49" applyNumberFormat="1" applyFont="1" applyBorder="1"/>
    <xf numFmtId="0" fontId="9" fillId="0" borderId="16" xfId="49" applyFont="1" applyBorder="1"/>
    <xf numFmtId="38" fontId="10" fillId="0" borderId="16" xfId="49" applyNumberFormat="1" applyBorder="1"/>
    <xf numFmtId="38" fontId="10" fillId="0" borderId="0" xfId="49" applyNumberFormat="1"/>
    <xf numFmtId="21" fontId="40" fillId="0" borderId="14" xfId="47" applyNumberFormat="1" applyFont="1" applyFill="1" applyBorder="1" applyAlignment="1">
      <alignment horizontal="center" vertical="center" wrapText="1"/>
    </xf>
    <xf numFmtId="170" fontId="8" fillId="0" borderId="0" xfId="49" applyNumberFormat="1" applyFont="1"/>
    <xf numFmtId="170" fontId="43" fillId="0" borderId="0" xfId="49" applyNumberFormat="1" applyFont="1" applyBorder="1"/>
    <xf numFmtId="170" fontId="10" fillId="0" borderId="0" xfId="49" applyNumberFormat="1" applyBorder="1"/>
    <xf numFmtId="21" fontId="44" fillId="0" borderId="14" xfId="47" applyNumberFormat="1" applyFont="1" applyFill="1" applyBorder="1" applyAlignment="1">
      <alignment horizontal="center" vertical="center" wrapText="1"/>
    </xf>
    <xf numFmtId="38" fontId="8" fillId="0" borderId="16" xfId="49" applyNumberFormat="1" applyFont="1" applyBorder="1"/>
    <xf numFmtId="21" fontId="40" fillId="28" borderId="14" xfId="47" applyNumberFormat="1" applyFont="1" applyFill="1" applyBorder="1" applyAlignment="1">
      <alignment horizontal="center" vertical="center" wrapText="1"/>
    </xf>
    <xf numFmtId="21" fontId="39" fillId="28" borderId="14" xfId="47" applyNumberFormat="1" applyFont="1" applyFill="1" applyBorder="1" applyAlignment="1">
      <alignment horizontal="center" vertical="center" wrapText="1"/>
    </xf>
    <xf numFmtId="21" fontId="39" fillId="29" borderId="14" xfId="47" applyNumberFormat="1" applyFont="1" applyFill="1" applyBorder="1" applyAlignment="1">
      <alignment horizontal="center" vertical="center" wrapText="1"/>
    </xf>
    <xf numFmtId="21" fontId="40" fillId="29" borderId="14" xfId="47" applyNumberFormat="1" applyFont="1" applyFill="1" applyBorder="1" applyAlignment="1">
      <alignment horizontal="center" vertical="center" wrapText="1"/>
    </xf>
    <xf numFmtId="38" fontId="45" fillId="25" borderId="14" xfId="47" applyNumberFormat="1" applyFont="1" applyFill="1" applyBorder="1" applyAlignment="1">
      <alignment horizontal="center" vertical="center" wrapText="1"/>
    </xf>
    <xf numFmtId="0" fontId="11" fillId="24" borderId="0" xfId="47" applyFill="1"/>
    <xf numFmtId="21" fontId="39" fillId="30" borderId="14" xfId="47" applyNumberFormat="1" applyFont="1" applyFill="1" applyBorder="1" applyAlignment="1">
      <alignment horizontal="center" vertical="center" wrapText="1"/>
    </xf>
    <xf numFmtId="0" fontId="7" fillId="0" borderId="0" xfId="47" applyFont="1"/>
    <xf numFmtId="45" fontId="39" fillId="28" borderId="14" xfId="47" applyNumberFormat="1" applyFont="1" applyFill="1" applyBorder="1" applyAlignment="1">
      <alignment horizontal="center" vertical="center" wrapText="1"/>
    </xf>
    <xf numFmtId="45" fontId="39" fillId="29" borderId="14" xfId="47" applyNumberFormat="1" applyFont="1" applyFill="1" applyBorder="1" applyAlignment="1">
      <alignment horizontal="center" vertical="center" wrapText="1"/>
    </xf>
    <xf numFmtId="0" fontId="39" fillId="26" borderId="17" xfId="47" applyFont="1" applyFill="1" applyBorder="1" applyAlignment="1">
      <alignment horizontal="center" vertical="center" wrapText="1"/>
    </xf>
    <xf numFmtId="21" fontId="39" fillId="29" borderId="17" xfId="47" applyNumberFormat="1" applyFont="1" applyFill="1" applyBorder="1" applyAlignment="1">
      <alignment horizontal="center" vertical="center" wrapText="1"/>
    </xf>
    <xf numFmtId="21" fontId="39" fillId="26" borderId="17" xfId="47" applyNumberFormat="1" applyFont="1" applyFill="1" applyBorder="1" applyAlignment="1">
      <alignment horizontal="center" vertical="center" wrapText="1"/>
    </xf>
    <xf numFmtId="21" fontId="39" fillId="28" borderId="17" xfId="47" applyNumberFormat="1" applyFont="1" applyFill="1" applyBorder="1" applyAlignment="1">
      <alignment horizontal="center" vertical="center" wrapText="1"/>
    </xf>
    <xf numFmtId="0" fontId="40" fillId="0" borderId="19" xfId="47" applyFont="1" applyBorder="1" applyAlignment="1">
      <alignment horizontal="center" vertical="center" wrapText="1"/>
    </xf>
    <xf numFmtId="21" fontId="40" fillId="29" borderId="19" xfId="47" applyNumberFormat="1" applyFont="1" applyFill="1" applyBorder="1" applyAlignment="1">
      <alignment horizontal="center" vertical="center" wrapText="1"/>
    </xf>
    <xf numFmtId="21" fontId="40" fillId="0" borderId="19" xfId="47" applyNumberFormat="1" applyFont="1" applyFill="1" applyBorder="1" applyAlignment="1">
      <alignment horizontal="center" vertical="center" wrapText="1"/>
    </xf>
    <xf numFmtId="21" fontId="40" fillId="0" borderId="19" xfId="47" applyNumberFormat="1" applyFont="1" applyBorder="1" applyAlignment="1">
      <alignment horizontal="center" vertical="center" wrapText="1"/>
    </xf>
    <xf numFmtId="21" fontId="40" fillId="28" borderId="19" xfId="47" applyNumberFormat="1" applyFont="1" applyFill="1" applyBorder="1" applyAlignment="1">
      <alignment horizontal="center" vertical="center" wrapText="1"/>
    </xf>
    <xf numFmtId="0" fontId="39" fillId="26" borderId="21" xfId="47" applyFont="1" applyFill="1" applyBorder="1" applyAlignment="1">
      <alignment horizontal="center" vertical="center" wrapText="1"/>
    </xf>
    <xf numFmtId="21" fontId="39" fillId="26" borderId="21" xfId="47" applyNumberFormat="1" applyFont="1" applyFill="1" applyBorder="1" applyAlignment="1">
      <alignment horizontal="center" vertical="center" wrapText="1"/>
    </xf>
    <xf numFmtId="21" fontId="39" fillId="29" borderId="21" xfId="47" applyNumberFormat="1" applyFont="1" applyFill="1" applyBorder="1" applyAlignment="1">
      <alignment horizontal="center" vertical="center" wrapText="1"/>
    </xf>
    <xf numFmtId="21" fontId="39" fillId="28" borderId="21" xfId="47" applyNumberFormat="1" applyFont="1" applyFill="1" applyBorder="1" applyAlignment="1">
      <alignment horizontal="center" vertical="center" wrapText="1"/>
    </xf>
    <xf numFmtId="0" fontId="39" fillId="25" borderId="20" xfId="47" applyFont="1" applyFill="1" applyBorder="1" applyAlignment="1">
      <alignment horizontal="center" vertical="center" wrapText="1"/>
    </xf>
    <xf numFmtId="21" fontId="39" fillId="29" borderId="20" xfId="47" applyNumberFormat="1" applyFont="1" applyFill="1" applyBorder="1" applyAlignment="1">
      <alignment horizontal="center" vertical="center" wrapText="1"/>
    </xf>
    <xf numFmtId="21" fontId="39" fillId="27" borderId="20" xfId="47" applyNumberFormat="1" applyFont="1" applyFill="1" applyBorder="1" applyAlignment="1">
      <alignment horizontal="center" vertical="center" wrapText="1"/>
    </xf>
    <xf numFmtId="21" fontId="39" fillId="28" borderId="20" xfId="47" applyNumberFormat="1" applyFont="1" applyFill="1" applyBorder="1" applyAlignment="1">
      <alignment horizontal="center" vertical="center" wrapText="1"/>
    </xf>
    <xf numFmtId="0" fontId="4" fillId="0" borderId="0" xfId="47" applyFont="1"/>
    <xf numFmtId="0" fontId="47" fillId="0" borderId="0" xfId="47" applyFont="1" applyAlignment="1">
      <alignment horizontal="center"/>
    </xf>
    <xf numFmtId="0" fontId="47" fillId="0" borderId="0" xfId="47" applyFont="1"/>
    <xf numFmtId="172" fontId="47" fillId="0" borderId="0" xfId="47" applyNumberFormat="1" applyFont="1" applyAlignment="1">
      <alignment horizontal="center"/>
    </xf>
    <xf numFmtId="21" fontId="47" fillId="0" borderId="23" xfId="47" applyNumberFormat="1" applyFont="1" applyBorder="1"/>
    <xf numFmtId="0" fontId="47" fillId="0" borderId="23" xfId="47" applyFont="1" applyBorder="1"/>
    <xf numFmtId="172" fontId="47" fillId="0" borderId="23" xfId="47" applyNumberFormat="1" applyFont="1" applyBorder="1" applyAlignment="1">
      <alignment horizontal="center"/>
    </xf>
    <xf numFmtId="0" fontId="47" fillId="0" borderId="18" xfId="47" applyFont="1" applyBorder="1"/>
    <xf numFmtId="172" fontId="47" fillId="0" borderId="18" xfId="47" applyNumberFormat="1" applyFont="1" applyBorder="1" applyAlignment="1">
      <alignment horizontal="center"/>
    </xf>
    <xf numFmtId="45" fontId="48" fillId="25" borderId="14" xfId="47" applyNumberFormat="1" applyFont="1" applyFill="1" applyBorder="1" applyAlignment="1">
      <alignment horizontal="center" vertical="center" wrapText="1"/>
    </xf>
    <xf numFmtId="45" fontId="49" fillId="25" borderId="14" xfId="47" applyNumberFormat="1" applyFont="1" applyFill="1" applyBorder="1" applyAlignment="1">
      <alignment horizontal="center" vertical="center" wrapText="1"/>
    </xf>
    <xf numFmtId="0" fontId="11" fillId="0" borderId="0" xfId="47" applyFill="1"/>
    <xf numFmtId="0" fontId="38" fillId="0" borderId="0" xfId="47" applyNumberFormat="1" applyFont="1" applyFill="1" applyAlignment="1">
      <alignment horizontal="center"/>
    </xf>
    <xf numFmtId="0" fontId="39" fillId="0" borderId="14" xfId="47" applyFont="1" applyFill="1" applyBorder="1" applyAlignment="1">
      <alignment horizontal="center" vertical="center" wrapText="1"/>
    </xf>
    <xf numFmtId="0" fontId="40" fillId="0" borderId="14" xfId="47" applyFont="1" applyFill="1" applyBorder="1" applyAlignment="1">
      <alignment horizontal="center" vertical="center" wrapText="1"/>
    </xf>
    <xf numFmtId="0" fontId="41" fillId="0" borderId="14" xfId="47" applyFont="1" applyFill="1" applyBorder="1" applyAlignment="1">
      <alignment horizontal="center" vertical="center" wrapText="1"/>
    </xf>
    <xf numFmtId="21" fontId="39" fillId="0" borderId="14" xfId="47" applyNumberFormat="1" applyFont="1" applyFill="1" applyBorder="1" applyAlignment="1">
      <alignment horizontal="center" vertical="center" wrapText="1"/>
    </xf>
    <xf numFmtId="45" fontId="39" fillId="0" borderId="14" xfId="47" applyNumberFormat="1" applyFont="1" applyFill="1" applyBorder="1" applyAlignment="1">
      <alignment horizontal="center" vertical="center" wrapText="1"/>
    </xf>
    <xf numFmtId="0" fontId="7" fillId="0" borderId="0" xfId="47" applyFont="1" applyFill="1"/>
    <xf numFmtId="38" fontId="45" fillId="0" borderId="14" xfId="47" applyNumberFormat="1" applyFont="1" applyFill="1" applyBorder="1" applyAlignment="1">
      <alignment horizontal="center" vertical="center" wrapText="1"/>
    </xf>
    <xf numFmtId="0" fontId="3" fillId="0" borderId="0" xfId="47" applyFont="1" applyFill="1"/>
    <xf numFmtId="0" fontId="5" fillId="0" borderId="0" xfId="47" applyFont="1" applyFill="1"/>
    <xf numFmtId="21" fontId="11" fillId="0" borderId="0" xfId="47" applyNumberFormat="1" applyFill="1" applyAlignment="1">
      <alignment horizontal="left"/>
    </xf>
    <xf numFmtId="0" fontId="48" fillId="27" borderId="16" xfId="47" applyFont="1" applyFill="1" applyBorder="1" applyAlignment="1">
      <alignment horizontal="center" vertical="center" wrapText="1"/>
    </xf>
    <xf numFmtId="172" fontId="48" fillId="27" borderId="16" xfId="47" applyNumberFormat="1" applyFont="1" applyFill="1" applyBorder="1" applyAlignment="1">
      <alignment horizontal="center" vertical="center" wrapText="1"/>
    </xf>
    <xf numFmtId="0" fontId="39" fillId="27" borderId="14" xfId="47" applyFont="1" applyFill="1" applyBorder="1" applyAlignment="1">
      <alignment horizontal="center" vertical="center" wrapText="1"/>
    </xf>
    <xf numFmtId="0" fontId="2" fillId="0" borderId="0" xfId="47" applyFont="1" applyFill="1"/>
    <xf numFmtId="38" fontId="47" fillId="0" borderId="23" xfId="47" applyNumberFormat="1" applyFont="1" applyBorder="1" applyAlignment="1">
      <alignment horizontal="center"/>
    </xf>
    <xf numFmtId="38" fontId="47" fillId="0" borderId="0" xfId="47" applyNumberFormat="1" applyFont="1" applyAlignment="1">
      <alignment horizontal="center"/>
    </xf>
    <xf numFmtId="38" fontId="50" fillId="27" borderId="16" xfId="47" applyNumberFormat="1" applyFont="1" applyFill="1" applyBorder="1" applyAlignment="1">
      <alignment horizontal="centerContinuous"/>
    </xf>
    <xf numFmtId="38" fontId="46" fillId="27" borderId="16" xfId="47" applyNumberFormat="1" applyFont="1" applyFill="1" applyBorder="1" applyAlignment="1">
      <alignment horizontal="centerContinuous"/>
    </xf>
    <xf numFmtId="38" fontId="48" fillId="27" borderId="16" xfId="47" applyNumberFormat="1" applyFont="1" applyFill="1" applyBorder="1" applyAlignment="1">
      <alignment horizontal="center" vertical="center" wrapText="1"/>
    </xf>
    <xf numFmtId="38" fontId="47" fillId="0" borderId="18" xfId="47" applyNumberFormat="1" applyFont="1" applyBorder="1" applyAlignment="1">
      <alignment horizontal="center"/>
    </xf>
    <xf numFmtId="0" fontId="40" fillId="24" borderId="14" xfId="47" applyFont="1" applyFill="1" applyBorder="1" applyAlignment="1">
      <alignment horizontal="center" vertical="center" wrapText="1"/>
    </xf>
    <xf numFmtId="0" fontId="39" fillId="24" borderId="14" xfId="47" applyFont="1" applyFill="1" applyBorder="1" applyAlignment="1">
      <alignment horizontal="center" vertical="center" wrapText="1"/>
    </xf>
    <xf numFmtId="21" fontId="39" fillId="32" borderId="14" xfId="47" applyNumberFormat="1" applyFont="1" applyFill="1" applyBorder="1" applyAlignment="1">
      <alignment horizontal="center" vertical="center" wrapText="1"/>
    </xf>
    <xf numFmtId="21" fontId="40" fillId="32" borderId="14" xfId="47" applyNumberFormat="1" applyFont="1" applyFill="1" applyBorder="1" applyAlignment="1">
      <alignment horizontal="center" vertical="center" wrapText="1"/>
    </xf>
    <xf numFmtId="0" fontId="1" fillId="0" borderId="0" xfId="47" applyFont="1" applyFill="1" applyAlignment="1">
      <alignment horizontal="center"/>
    </xf>
    <xf numFmtId="0" fontId="11" fillId="31" borderId="32" xfId="47" applyFill="1" applyBorder="1" applyAlignment="1">
      <alignment horizontal="center"/>
    </xf>
    <xf numFmtId="47" fontId="11" fillId="31" borderId="32" xfId="47" applyNumberFormat="1" applyFill="1" applyBorder="1" applyAlignment="1">
      <alignment horizontal="center"/>
    </xf>
    <xf numFmtId="21" fontId="11" fillId="31" borderId="32" xfId="47" applyNumberFormat="1" applyFill="1" applyBorder="1" applyAlignment="1">
      <alignment horizontal="center"/>
    </xf>
    <xf numFmtId="45" fontId="49" fillId="25" borderId="21" xfId="47" applyNumberFormat="1" applyFont="1" applyFill="1" applyBorder="1" applyAlignment="1">
      <alignment horizontal="center" vertical="center" wrapText="1"/>
    </xf>
    <xf numFmtId="45" fontId="49" fillId="25" borderId="35" xfId="47" applyNumberFormat="1" applyFont="1" applyFill="1" applyBorder="1" applyAlignment="1">
      <alignment horizontal="center" vertical="center" wrapText="1"/>
    </xf>
    <xf numFmtId="45" fontId="49" fillId="25" borderId="17" xfId="47" applyNumberFormat="1" applyFont="1" applyFill="1" applyBorder="1" applyAlignment="1">
      <alignment horizontal="center" vertical="center" wrapText="1"/>
    </xf>
    <xf numFmtId="0" fontId="1" fillId="31" borderId="33" xfId="47" applyFont="1" applyFill="1" applyBorder="1" applyAlignment="1">
      <alignment horizontal="center"/>
    </xf>
    <xf numFmtId="0" fontId="1" fillId="31" borderId="34" xfId="47" applyFont="1" applyFill="1" applyBorder="1" applyAlignment="1">
      <alignment horizontal="center"/>
    </xf>
    <xf numFmtId="21" fontId="47" fillId="29" borderId="23" xfId="47" applyNumberFormat="1" applyFont="1" applyFill="1" applyBorder="1"/>
    <xf numFmtId="21" fontId="47" fillId="28" borderId="23" xfId="47" applyNumberFormat="1" applyFont="1" applyFill="1" applyBorder="1"/>
    <xf numFmtId="38" fontId="47" fillId="28" borderId="23" xfId="47" applyNumberFormat="1" applyFont="1" applyFill="1" applyBorder="1" applyAlignment="1">
      <alignment horizontal="center"/>
    </xf>
    <xf numFmtId="38" fontId="47" fillId="29" borderId="23" xfId="47" applyNumberFormat="1" applyFont="1" applyFill="1" applyBorder="1" applyAlignment="1">
      <alignment horizontal="center"/>
    </xf>
    <xf numFmtId="0" fontId="48" fillId="27" borderId="10" xfId="47" applyFont="1" applyFill="1" applyBorder="1" applyAlignment="1">
      <alignment horizontal="center" vertical="center" wrapText="1"/>
    </xf>
    <xf numFmtId="0" fontId="47" fillId="0" borderId="22" xfId="47" applyFont="1" applyBorder="1" applyAlignment="1">
      <alignment horizontal="center"/>
    </xf>
    <xf numFmtId="0" fontId="47" fillId="0" borderId="36" xfId="47" applyFont="1" applyBorder="1" applyAlignment="1">
      <alignment horizontal="center"/>
    </xf>
    <xf numFmtId="0" fontId="48" fillId="27" borderId="37" xfId="47" applyFont="1" applyFill="1" applyBorder="1" applyAlignment="1">
      <alignment horizontal="center" vertical="center" wrapText="1"/>
    </xf>
    <xf numFmtId="21" fontId="47" fillId="29" borderId="38" xfId="47" applyNumberFormat="1" applyFont="1" applyFill="1" applyBorder="1"/>
    <xf numFmtId="21" fontId="47" fillId="0" borderId="38" xfId="47" applyNumberFormat="1" applyFont="1" applyBorder="1"/>
    <xf numFmtId="21" fontId="47" fillId="28" borderId="38" xfId="47" applyNumberFormat="1" applyFont="1" applyFill="1" applyBorder="1"/>
    <xf numFmtId="0" fontId="47" fillId="0" borderId="38" xfId="47" applyFont="1" applyBorder="1"/>
    <xf numFmtId="0" fontId="47" fillId="0" borderId="39" xfId="47" applyFont="1" applyBorder="1"/>
    <xf numFmtId="0" fontId="48" fillId="27" borderId="40" xfId="47" applyFont="1" applyFill="1" applyBorder="1" applyAlignment="1">
      <alignment horizontal="center" vertical="center" wrapText="1"/>
    </xf>
    <xf numFmtId="21" fontId="47" fillId="29" borderId="41" xfId="47" applyNumberFormat="1" applyFont="1" applyFill="1" applyBorder="1"/>
    <xf numFmtId="21" fontId="47" fillId="0" borderId="41" xfId="47" applyNumberFormat="1" applyFont="1" applyBorder="1"/>
    <xf numFmtId="21" fontId="47" fillId="28" borderId="41" xfId="47" applyNumberFormat="1" applyFont="1" applyFill="1" applyBorder="1"/>
    <xf numFmtId="0" fontId="47" fillId="0" borderId="41" xfId="47" applyFont="1" applyBorder="1"/>
    <xf numFmtId="0" fontId="47" fillId="0" borderId="42" xfId="47" applyFont="1" applyBorder="1"/>
    <xf numFmtId="21" fontId="47" fillId="0" borderId="23" xfId="47" applyNumberFormat="1" applyFont="1" applyFill="1" applyBorder="1"/>
    <xf numFmtId="0" fontId="48" fillId="27" borderId="40" xfId="47" applyFont="1" applyFill="1" applyBorder="1" applyAlignment="1">
      <alignment horizontal="centerContinuous" vertical="center" wrapText="1"/>
    </xf>
    <xf numFmtId="0" fontId="48" fillId="27" borderId="37" xfId="47" applyFont="1" applyFill="1" applyBorder="1" applyAlignment="1">
      <alignment horizontal="centerContinuous" vertical="center" wrapText="1"/>
    </xf>
    <xf numFmtId="0" fontId="48" fillId="27" borderId="16" xfId="47" applyFont="1" applyFill="1" applyBorder="1" applyAlignment="1">
      <alignment horizontal="centerContinuous" vertical="center" wrapText="1"/>
    </xf>
    <xf numFmtId="0" fontId="47" fillId="0" borderId="0" xfId="47" applyNumberFormat="1" applyFont="1"/>
    <xf numFmtId="0" fontId="48" fillId="27" borderId="43" xfId="47" applyNumberFormat="1" applyFont="1" applyFill="1" applyBorder="1" applyAlignment="1">
      <alignment horizontal="center" vertical="center" wrapText="1"/>
    </xf>
    <xf numFmtId="0" fontId="47" fillId="0" borderId="23" xfId="47" applyNumberFormat="1" applyFont="1" applyBorder="1"/>
    <xf numFmtId="0" fontId="47" fillId="0" borderId="18" xfId="47" applyNumberFormat="1" applyFont="1" applyBorder="1"/>
    <xf numFmtId="171" fontId="39" fillId="27" borderId="11" xfId="47" applyNumberFormat="1" applyFont="1" applyFill="1" applyBorder="1" applyAlignment="1">
      <alignment horizontal="center" vertical="center" wrapText="1"/>
    </xf>
    <xf numFmtId="171" fontId="39" fillId="27" borderId="12" xfId="47" applyNumberFormat="1" applyFont="1" applyFill="1" applyBorder="1" applyAlignment="1">
      <alignment horizontal="center" vertical="center" wrapText="1"/>
    </xf>
    <xf numFmtId="171" fontId="0" fillId="27" borderId="13" xfId="0" applyNumberFormat="1" applyFill="1" applyBorder="1" applyAlignment="1">
      <alignment horizontal="center" vertical="center" wrapText="1"/>
    </xf>
    <xf numFmtId="0" fontId="39" fillId="27" borderId="11" xfId="47" applyFont="1" applyFill="1" applyBorder="1" applyAlignment="1">
      <alignment horizontal="center" vertical="center" wrapText="1"/>
    </xf>
    <xf numFmtId="0" fontId="39" fillId="27" borderId="12" xfId="47" applyFont="1" applyFill="1" applyBorder="1" applyAlignment="1">
      <alignment horizontal="center" vertical="center" wrapText="1"/>
    </xf>
    <xf numFmtId="0" fontId="0" fillId="27" borderId="13" xfId="0" applyFill="1" applyBorder="1" applyAlignment="1">
      <alignment horizontal="center" vertical="center" wrapText="1"/>
    </xf>
    <xf numFmtId="0" fontId="39" fillId="27" borderId="30" xfId="47" applyFont="1" applyFill="1" applyBorder="1" applyAlignment="1">
      <alignment horizontal="center" vertical="center" wrapText="1"/>
    </xf>
    <xf numFmtId="0" fontId="39" fillId="27" borderId="0" xfId="47" applyFont="1" applyFill="1" applyBorder="1" applyAlignment="1">
      <alignment horizontal="center" vertical="center" wrapText="1"/>
    </xf>
    <xf numFmtId="0" fontId="39" fillId="27" borderId="31" xfId="47" applyFont="1" applyFill="1" applyBorder="1" applyAlignment="1">
      <alignment horizontal="center" vertical="center" wrapText="1"/>
    </xf>
    <xf numFmtId="171" fontId="39" fillId="27" borderId="24" xfId="47" applyNumberFormat="1" applyFont="1" applyFill="1" applyBorder="1" applyAlignment="1">
      <alignment horizontal="center" vertical="center" wrapText="1"/>
    </xf>
    <xf numFmtId="171" fontId="39" fillId="27" borderId="25" xfId="47" applyNumberFormat="1" applyFont="1" applyFill="1" applyBorder="1" applyAlignment="1">
      <alignment horizontal="center" vertical="center" wrapText="1"/>
    </xf>
    <xf numFmtId="171" fontId="0" fillId="27" borderId="26" xfId="0" applyNumberFormat="1" applyFill="1" applyBorder="1" applyAlignment="1">
      <alignment horizontal="center" vertical="center" wrapText="1"/>
    </xf>
    <xf numFmtId="0" fontId="39" fillId="27" borderId="27" xfId="47" applyFont="1" applyFill="1" applyBorder="1" applyAlignment="1">
      <alignment horizontal="center" vertical="center" wrapText="1"/>
    </xf>
    <xf numFmtId="0" fontId="39" fillId="27" borderId="28" xfId="47" applyFont="1" applyFill="1" applyBorder="1" applyAlignment="1">
      <alignment horizontal="center" vertical="center" wrapText="1"/>
    </xf>
    <xf numFmtId="0" fontId="39" fillId="27" borderId="29" xfId="47" applyFont="1" applyFill="1" applyBorder="1" applyAlignment="1">
      <alignment horizontal="center" vertical="center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 xr:uid="{00000000-0005-0000-0000-000026000000}"/>
    <cellStyle name="Normal 3" xfId="43" xr:uid="{00000000-0005-0000-0000-000027000000}"/>
    <cellStyle name="Normal 4" xfId="44" xr:uid="{00000000-0005-0000-0000-000028000000}"/>
    <cellStyle name="Normal 5" xfId="45" xr:uid="{00000000-0005-0000-0000-000029000000}"/>
    <cellStyle name="Normal 6" xfId="46" xr:uid="{00000000-0005-0000-0000-00002A000000}"/>
    <cellStyle name="Normal 7" xfId="47" xr:uid="{00000000-0005-0000-0000-00002B000000}"/>
    <cellStyle name="Normal 8" xfId="49" xr:uid="{00000000-0005-0000-0000-00002C000000}"/>
    <cellStyle name="Normal 9" xfId="50" xr:uid="{00000000-0005-0000-0000-00002D000000}"/>
    <cellStyle name="Note" xfId="37" builtinId="10" customBuiltin="1"/>
    <cellStyle name="Output" xfId="38" builtinId="21" customBuiltin="1"/>
    <cellStyle name="Percent 2" xfId="48" xr:uid="{00000000-0005-0000-0000-000031000000}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Marathon Times</a:t>
            </a:r>
            <a:r>
              <a:rPr lang="en-US" sz="1600" b="1" baseline="0"/>
              <a:t> By Mile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'3-27 Graph'!$B$86</c:f>
              <c:strCache>
                <c:ptCount val="1"/>
                <c:pt idx="0">
                  <c:v>OJAI - May 24,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Graph'!$B$87:$B$112</c:f>
              <c:numCache>
                <c:formatCode>h:mm:ss</c:formatCode>
                <c:ptCount val="26"/>
                <c:pt idx="0">
                  <c:v>5.7476851851851855E-3</c:v>
                </c:pt>
                <c:pt idx="1">
                  <c:v>5.4884259259259252E-3</c:v>
                </c:pt>
                <c:pt idx="2">
                  <c:v>5.4490740740740741E-3</c:v>
                </c:pt>
                <c:pt idx="3">
                  <c:v>5.6828703703703702E-3</c:v>
                </c:pt>
                <c:pt idx="4">
                  <c:v>5.4803240740740741E-3</c:v>
                </c:pt>
                <c:pt idx="5">
                  <c:v>5.4687500000000005E-3</c:v>
                </c:pt>
                <c:pt idx="6">
                  <c:v>5.4884259259259252E-3</c:v>
                </c:pt>
                <c:pt idx="7">
                  <c:v>5.3888888888888884E-3</c:v>
                </c:pt>
                <c:pt idx="8">
                  <c:v>5.2199074074074066E-3</c:v>
                </c:pt>
                <c:pt idx="9">
                  <c:v>5.2175925925925931E-3</c:v>
                </c:pt>
                <c:pt idx="10">
                  <c:v>5.3391203703703699E-3</c:v>
                </c:pt>
                <c:pt idx="11">
                  <c:v>5.2835648148148147E-3</c:v>
                </c:pt>
                <c:pt idx="12">
                  <c:v>5.1666666666666675E-3</c:v>
                </c:pt>
                <c:pt idx="13">
                  <c:v>5.208333333333333E-3</c:v>
                </c:pt>
                <c:pt idx="14">
                  <c:v>5.4155092592592597E-3</c:v>
                </c:pt>
                <c:pt idx="15">
                  <c:v>5.3969907407407404E-3</c:v>
                </c:pt>
                <c:pt idx="16">
                  <c:v>5.4965277777777773E-3</c:v>
                </c:pt>
                <c:pt idx="17">
                  <c:v>5.6134259259259271E-3</c:v>
                </c:pt>
                <c:pt idx="18">
                  <c:v>5.6666666666666671E-3</c:v>
                </c:pt>
                <c:pt idx="19">
                  <c:v>5.7638888888888887E-3</c:v>
                </c:pt>
                <c:pt idx="20">
                  <c:v>5.9780092592592584E-3</c:v>
                </c:pt>
                <c:pt idx="21">
                  <c:v>6.1412037037037043E-3</c:v>
                </c:pt>
                <c:pt idx="22">
                  <c:v>7.2569444444444443E-3</c:v>
                </c:pt>
                <c:pt idx="23">
                  <c:v>9.2939814814814812E-3</c:v>
                </c:pt>
                <c:pt idx="24">
                  <c:v>1.0034722222222221E-2</c:v>
                </c:pt>
                <c:pt idx="25">
                  <c:v>9.525462962962963E-3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F-4AAB-98C2-27A3E19F5A61}"/>
            </c:ext>
          </c:extLst>
        </c:ser>
        <c:ser>
          <c:idx val="1"/>
          <c:order val="1"/>
          <c:tx>
            <c:strRef>
              <c:f>'3-27 Graph'!$C$86</c:f>
              <c:strCache>
                <c:ptCount val="1"/>
                <c:pt idx="0">
                  <c:v>S.D. RnR May 31,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Graph'!$C$87:$C$112</c:f>
              <c:numCache>
                <c:formatCode>h:mm:ss</c:formatCode>
                <c:ptCount val="26"/>
                <c:pt idx="0">
                  <c:v>5.5289351851851853E-3</c:v>
                </c:pt>
                <c:pt idx="1">
                  <c:v>5.564814814814815E-3</c:v>
                </c:pt>
                <c:pt idx="2">
                  <c:v>5.4791666666666669E-3</c:v>
                </c:pt>
                <c:pt idx="3">
                  <c:v>5.325231481481482E-3</c:v>
                </c:pt>
                <c:pt idx="4">
                  <c:v>5.5509259259259253E-3</c:v>
                </c:pt>
                <c:pt idx="5">
                  <c:v>5.3344907407407403E-3</c:v>
                </c:pt>
                <c:pt idx="6">
                  <c:v>5.4768518518518517E-3</c:v>
                </c:pt>
                <c:pt idx="7">
                  <c:v>5.7546296296296304E-3</c:v>
                </c:pt>
                <c:pt idx="8">
                  <c:v>5.4432870370370373E-3</c:v>
                </c:pt>
                <c:pt idx="9">
                  <c:v>5.4756944444444436E-3</c:v>
                </c:pt>
                <c:pt idx="10">
                  <c:v>5.5462962962962957E-3</c:v>
                </c:pt>
                <c:pt idx="11">
                  <c:v>5.6203703703703702E-3</c:v>
                </c:pt>
                <c:pt idx="12">
                  <c:v>5.7384259259259255E-3</c:v>
                </c:pt>
                <c:pt idx="13">
                  <c:v>5.9826388888888889E-3</c:v>
                </c:pt>
                <c:pt idx="14">
                  <c:v>6.300925925925926E-3</c:v>
                </c:pt>
                <c:pt idx="15">
                  <c:v>6.363425925925926E-3</c:v>
                </c:pt>
                <c:pt idx="16">
                  <c:v>6.5462962962962957E-3</c:v>
                </c:pt>
                <c:pt idx="17">
                  <c:v>7.5925925925925926E-3</c:v>
                </c:pt>
                <c:pt idx="18">
                  <c:v>9.9074074074074082E-3</c:v>
                </c:pt>
                <c:pt idx="19">
                  <c:v>1.0023148148148147E-2</c:v>
                </c:pt>
                <c:pt idx="20">
                  <c:v>1.0891203703703703E-2</c:v>
                </c:pt>
                <c:pt idx="21">
                  <c:v>1.0381944444444444E-2</c:v>
                </c:pt>
                <c:pt idx="22">
                  <c:v>9.9189814814814817E-3</c:v>
                </c:pt>
                <c:pt idx="23">
                  <c:v>9.4560185185185181E-3</c:v>
                </c:pt>
                <c:pt idx="24">
                  <c:v>7.5810185185185182E-3</c:v>
                </c:pt>
                <c:pt idx="25">
                  <c:v>7.9398148148148145E-3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F-4AAB-98C2-27A3E19F5A61}"/>
            </c:ext>
          </c:extLst>
        </c:ser>
        <c:ser>
          <c:idx val="2"/>
          <c:order val="2"/>
          <c:tx>
            <c:strRef>
              <c:f>'3-27 Graph'!$D$86</c:f>
              <c:strCache>
                <c:ptCount val="1"/>
                <c:pt idx="0">
                  <c:v>Logan - Sep 19,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Graph'!$D$87:$D$112</c:f>
              <c:numCache>
                <c:formatCode>h:mm:ss</c:formatCode>
                <c:ptCount val="26"/>
                <c:pt idx="0">
                  <c:v>5.3900462962962964E-3</c:v>
                </c:pt>
                <c:pt idx="1">
                  <c:v>5.4340277777777781E-3</c:v>
                </c:pt>
                <c:pt idx="2">
                  <c:v>5.3923611111111108E-3</c:v>
                </c:pt>
                <c:pt idx="3">
                  <c:v>5.3923611111111108E-3</c:v>
                </c:pt>
                <c:pt idx="4">
                  <c:v>5.5254629629629638E-3</c:v>
                </c:pt>
                <c:pt idx="5">
                  <c:v>5.4953703703703701E-3</c:v>
                </c:pt>
                <c:pt idx="6">
                  <c:v>5.4884259259259252E-3</c:v>
                </c:pt>
                <c:pt idx="7">
                  <c:v>5.3298611111111107E-3</c:v>
                </c:pt>
                <c:pt idx="8">
                  <c:v>5.4560185185185189E-3</c:v>
                </c:pt>
                <c:pt idx="9">
                  <c:v>5.6099537037037038E-3</c:v>
                </c:pt>
                <c:pt idx="10">
                  <c:v>5.6412037037037038E-3</c:v>
                </c:pt>
                <c:pt idx="11">
                  <c:v>5.6226851851851846E-3</c:v>
                </c:pt>
                <c:pt idx="12">
                  <c:v>5.634259259259259E-3</c:v>
                </c:pt>
                <c:pt idx="13">
                  <c:v>5.603009259259259E-3</c:v>
                </c:pt>
                <c:pt idx="14">
                  <c:v>5.7812499999999991E-3</c:v>
                </c:pt>
                <c:pt idx="15">
                  <c:v>6.0023148148148145E-3</c:v>
                </c:pt>
                <c:pt idx="16">
                  <c:v>6.2766203703703708E-3</c:v>
                </c:pt>
                <c:pt idx="17">
                  <c:v>7.0949074074074074E-3</c:v>
                </c:pt>
                <c:pt idx="18">
                  <c:v>7.4305555555555548E-3</c:v>
                </c:pt>
                <c:pt idx="19">
                  <c:v>1.0810185185185185E-2</c:v>
                </c:pt>
                <c:pt idx="20">
                  <c:v>9.2476851851851852E-3</c:v>
                </c:pt>
                <c:pt idx="21">
                  <c:v>1.1342592592592592E-2</c:v>
                </c:pt>
                <c:pt idx="22">
                  <c:v>1.2650462962962962E-2</c:v>
                </c:pt>
                <c:pt idx="23">
                  <c:v>1.0254629629629629E-2</c:v>
                </c:pt>
                <c:pt idx="24">
                  <c:v>8.9351851851851866E-3</c:v>
                </c:pt>
                <c:pt idx="25">
                  <c:v>8.2754629629629619E-3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F-4AAB-98C2-27A3E19F5A61}"/>
            </c:ext>
          </c:extLst>
        </c:ser>
        <c:ser>
          <c:idx val="3"/>
          <c:order val="3"/>
          <c:tx>
            <c:strRef>
              <c:f>'3-27 Graph'!$E$86</c:f>
              <c:strCache>
                <c:ptCount val="1"/>
                <c:pt idx="0">
                  <c:v>OJAI - May 29,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Graph'!$E$87:$E$112</c:f>
              <c:numCache>
                <c:formatCode>h:mm:ss</c:formatCode>
                <c:ptCount val="26"/>
                <c:pt idx="0">
                  <c:v>5.6770833333333335E-3</c:v>
                </c:pt>
                <c:pt idx="1">
                  <c:v>5.7303240740740743E-3</c:v>
                </c:pt>
                <c:pt idx="2">
                  <c:v>5.9097222222222225E-3</c:v>
                </c:pt>
                <c:pt idx="3">
                  <c:v>5.4305555555555557E-3</c:v>
                </c:pt>
                <c:pt idx="4">
                  <c:v>5.3136574074074067E-3</c:v>
                </c:pt>
                <c:pt idx="5">
                  <c:v>5.4467592592592597E-3</c:v>
                </c:pt>
                <c:pt idx="6">
                  <c:v>5.5405092592592589E-3</c:v>
                </c:pt>
                <c:pt idx="7">
                  <c:v>5.3750000000000004E-3</c:v>
                </c:pt>
                <c:pt idx="8">
                  <c:v>5.5671296296296302E-3</c:v>
                </c:pt>
                <c:pt idx="9">
                  <c:v>5.4571759259259252E-3</c:v>
                </c:pt>
                <c:pt idx="10">
                  <c:v>5.656249999999999E-3</c:v>
                </c:pt>
                <c:pt idx="11">
                  <c:v>5.549768518518519E-3</c:v>
                </c:pt>
                <c:pt idx="12">
                  <c:v>5.6550925925925926E-3</c:v>
                </c:pt>
                <c:pt idx="13">
                  <c:v>5.5046296296296301E-3</c:v>
                </c:pt>
                <c:pt idx="14">
                  <c:v>5.9895833333333329E-3</c:v>
                </c:pt>
                <c:pt idx="15">
                  <c:v>6.1331018518518523E-3</c:v>
                </c:pt>
                <c:pt idx="16">
                  <c:v>6.5277777777777782E-3</c:v>
                </c:pt>
                <c:pt idx="17">
                  <c:v>6.9270833333333328E-3</c:v>
                </c:pt>
                <c:pt idx="18">
                  <c:v>7.9398148148148145E-3</c:v>
                </c:pt>
                <c:pt idx="19">
                  <c:v>8.3217592592592596E-3</c:v>
                </c:pt>
                <c:pt idx="20">
                  <c:v>8.2060185185185187E-3</c:v>
                </c:pt>
                <c:pt idx="21">
                  <c:v>7.8472222222222224E-3</c:v>
                </c:pt>
                <c:pt idx="22">
                  <c:v>7.7546296296296287E-3</c:v>
                </c:pt>
                <c:pt idx="23">
                  <c:v>7.9629629629629634E-3</c:v>
                </c:pt>
                <c:pt idx="24">
                  <c:v>7.7546296296296287E-3</c:v>
                </c:pt>
                <c:pt idx="25">
                  <c:v>7.4305555555555548E-3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F-4AAB-98C2-27A3E19F5A61}"/>
            </c:ext>
          </c:extLst>
        </c:ser>
        <c:ser>
          <c:idx val="4"/>
          <c:order val="4"/>
          <c:tx>
            <c:strRef>
              <c:f>'3-27 Graph'!$F$86</c:f>
              <c:strCache>
                <c:ptCount val="1"/>
                <c:pt idx="0">
                  <c:v>Carlsbad - Jan 15, 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Graph'!$F$87:$F$112</c:f>
              <c:numCache>
                <c:formatCode>h:mm:ss</c:formatCode>
                <c:ptCount val="26"/>
                <c:pt idx="0">
                  <c:v>5.9467592592592593E-3</c:v>
                </c:pt>
                <c:pt idx="1">
                  <c:v>5.4814814814814821E-3</c:v>
                </c:pt>
                <c:pt idx="2">
                  <c:v>5.6192129629629639E-3</c:v>
                </c:pt>
                <c:pt idx="3">
                  <c:v>5.5868055555555558E-3</c:v>
                </c:pt>
                <c:pt idx="4">
                  <c:v>5.657407407407407E-3</c:v>
                </c:pt>
                <c:pt idx="5">
                  <c:v>5.7384259259259255E-3</c:v>
                </c:pt>
                <c:pt idx="6">
                  <c:v>5.6296296296296303E-3</c:v>
                </c:pt>
                <c:pt idx="7">
                  <c:v>5.6701388888888878E-3</c:v>
                </c:pt>
                <c:pt idx="8">
                  <c:v>5.9606481481481489E-3</c:v>
                </c:pt>
                <c:pt idx="9">
                  <c:v>5.5162037037037037E-3</c:v>
                </c:pt>
                <c:pt idx="10">
                  <c:v>5.1655092592592594E-3</c:v>
                </c:pt>
                <c:pt idx="11">
                  <c:v>5.4826388888888885E-3</c:v>
                </c:pt>
                <c:pt idx="12">
                  <c:v>5.5381944444444437E-3</c:v>
                </c:pt>
                <c:pt idx="13">
                  <c:v>5.4282407407407404E-3</c:v>
                </c:pt>
                <c:pt idx="14">
                  <c:v>5.7245370370370375E-3</c:v>
                </c:pt>
                <c:pt idx="15">
                  <c:v>5.7152777777777783E-3</c:v>
                </c:pt>
                <c:pt idx="16">
                  <c:v>6.0254629629629625E-3</c:v>
                </c:pt>
                <c:pt idx="17">
                  <c:v>6.1840277777777779E-3</c:v>
                </c:pt>
                <c:pt idx="18">
                  <c:v>6.4340277777777781E-3</c:v>
                </c:pt>
                <c:pt idx="19">
                  <c:v>6.8587962962962969E-3</c:v>
                </c:pt>
                <c:pt idx="20">
                  <c:v>8.7499999999999991E-3</c:v>
                </c:pt>
                <c:pt idx="21">
                  <c:v>9.1782407407407403E-3</c:v>
                </c:pt>
                <c:pt idx="22">
                  <c:v>9.1550925925925931E-3</c:v>
                </c:pt>
                <c:pt idx="23">
                  <c:v>9.2824074074074076E-3</c:v>
                </c:pt>
                <c:pt idx="24">
                  <c:v>8.4837962962962966E-3</c:v>
                </c:pt>
                <c:pt idx="25">
                  <c:v>8.5416666666666679E-3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F-4AAB-98C2-27A3E19F5A61}"/>
            </c:ext>
          </c:extLst>
        </c:ser>
        <c:ser>
          <c:idx val="5"/>
          <c:order val="5"/>
          <c:tx>
            <c:strRef>
              <c:f>'3-27 Graph'!$G$86</c:f>
              <c:strCache>
                <c:ptCount val="1"/>
                <c:pt idx="0">
                  <c:v>OJAI - May 28, 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Graph'!$G$87:$G$112</c:f>
              <c:numCache>
                <c:formatCode>h:mm:ss</c:formatCode>
                <c:ptCount val="26"/>
                <c:pt idx="0">
                  <c:v>5.8887731481481491E-3</c:v>
                </c:pt>
                <c:pt idx="1">
                  <c:v>5.8437499999999991E-3</c:v>
                </c:pt>
                <c:pt idx="2">
                  <c:v>5.807407407407407E-3</c:v>
                </c:pt>
                <c:pt idx="3">
                  <c:v>5.4120370370370373E-3</c:v>
                </c:pt>
                <c:pt idx="4">
                  <c:v>5.3888888888888884E-3</c:v>
                </c:pt>
                <c:pt idx="5">
                  <c:v>5.4460648148148142E-3</c:v>
                </c:pt>
                <c:pt idx="6">
                  <c:v>5.6091435185185194E-3</c:v>
                </c:pt>
                <c:pt idx="7">
                  <c:v>5.4468750000000003E-3</c:v>
                </c:pt>
                <c:pt idx="8">
                  <c:v>5.5399305555555558E-3</c:v>
                </c:pt>
                <c:pt idx="9">
                  <c:v>5.357986111111112E-3</c:v>
                </c:pt>
                <c:pt idx="10">
                  <c:v>5.7248842592592594E-3</c:v>
                </c:pt>
                <c:pt idx="11">
                  <c:v>5.612268518518519E-3</c:v>
                </c:pt>
                <c:pt idx="12">
                  <c:v>5.2923611111111114E-3</c:v>
                </c:pt>
                <c:pt idx="13">
                  <c:v>5.4415509259259261E-3</c:v>
                </c:pt>
                <c:pt idx="14">
                  <c:v>5.8459490740740737E-3</c:v>
                </c:pt>
                <c:pt idx="15">
                  <c:v>5.4662037037037032E-3</c:v>
                </c:pt>
                <c:pt idx="16">
                  <c:v>5.6634259259259259E-3</c:v>
                </c:pt>
                <c:pt idx="17">
                  <c:v>5.7487268518518521E-3</c:v>
                </c:pt>
                <c:pt idx="18">
                  <c:v>6.0254629629629625E-3</c:v>
                </c:pt>
                <c:pt idx="19">
                  <c:v>6.095601851851852E-3</c:v>
                </c:pt>
                <c:pt idx="20">
                  <c:v>6.3057870370370368E-3</c:v>
                </c:pt>
                <c:pt idx="21">
                  <c:v>6.6349537037037045E-3</c:v>
                </c:pt>
                <c:pt idx="22">
                  <c:v>6.7353009259259258E-3</c:v>
                </c:pt>
                <c:pt idx="23">
                  <c:v>7.1550925925925922E-3</c:v>
                </c:pt>
                <c:pt idx="24">
                  <c:v>7.2858796296296291E-3</c:v>
                </c:pt>
                <c:pt idx="25">
                  <c:v>6.9431712962962954E-3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F-4AAB-98C2-27A3E19F5A61}"/>
            </c:ext>
          </c:extLst>
        </c:ser>
        <c:ser>
          <c:idx val="6"/>
          <c:order val="6"/>
          <c:tx>
            <c:strRef>
              <c:f>'3-27 Graph'!$H$86</c:f>
              <c:strCache>
                <c:ptCount val="1"/>
                <c:pt idx="0">
                  <c:v>Santa Rosa - August 27, 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Graph'!$H$87:$H$112</c:f>
              <c:numCache>
                <c:formatCode>h:mm:ss</c:formatCode>
                <c:ptCount val="26"/>
                <c:pt idx="0">
                  <c:v>5.4883101851851855E-3</c:v>
                </c:pt>
                <c:pt idx="1">
                  <c:v>5.4186342592592593E-3</c:v>
                </c:pt>
                <c:pt idx="2">
                  <c:v>5.4077546296296295E-3</c:v>
                </c:pt>
                <c:pt idx="3">
                  <c:v>5.448148148148149E-3</c:v>
                </c:pt>
                <c:pt idx="4">
                  <c:v>5.4593749999999998E-3</c:v>
                </c:pt>
                <c:pt idx="5">
                  <c:v>5.4880787037037033E-3</c:v>
                </c:pt>
                <c:pt idx="6">
                  <c:v>5.4671296296296299E-3</c:v>
                </c:pt>
                <c:pt idx="7">
                  <c:v>5.4534722222222215E-3</c:v>
                </c:pt>
                <c:pt idx="8">
                  <c:v>5.5501157407407409E-3</c:v>
                </c:pt>
                <c:pt idx="9">
                  <c:v>5.4302083333333329E-3</c:v>
                </c:pt>
                <c:pt idx="10">
                  <c:v>5.5349537037037043E-3</c:v>
                </c:pt>
                <c:pt idx="11">
                  <c:v>5.5664351851851847E-3</c:v>
                </c:pt>
                <c:pt idx="12">
                  <c:v>5.8741898148148147E-3</c:v>
                </c:pt>
                <c:pt idx="13">
                  <c:v>5.8438657407407398E-3</c:v>
                </c:pt>
                <c:pt idx="14">
                  <c:v>5.8587962962962968E-3</c:v>
                </c:pt>
                <c:pt idx="15">
                  <c:v>6.2763888888888895E-3</c:v>
                </c:pt>
                <c:pt idx="16">
                  <c:v>6.9104166666666663E-3</c:v>
                </c:pt>
                <c:pt idx="17">
                  <c:v>7.0243055555555553E-3</c:v>
                </c:pt>
                <c:pt idx="18">
                  <c:v>9.0590277777777787E-3</c:v>
                </c:pt>
                <c:pt idx="19">
                  <c:v>8.0624999999999985E-3</c:v>
                </c:pt>
                <c:pt idx="20">
                  <c:v>8.8726851851851866E-3</c:v>
                </c:pt>
                <c:pt idx="21">
                  <c:v>9.9560185185185186E-3</c:v>
                </c:pt>
                <c:pt idx="22">
                  <c:v>8.5381944444444437E-3</c:v>
                </c:pt>
                <c:pt idx="23">
                  <c:v>9.2916666666666668E-3</c:v>
                </c:pt>
                <c:pt idx="24">
                  <c:v>8.8078703703703704E-3</c:v>
                </c:pt>
                <c:pt idx="25">
                  <c:v>8.3252314814814803E-3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2F-4AAB-98C2-27A3E19F5A61}"/>
            </c:ext>
          </c:extLst>
        </c:ser>
        <c:ser>
          <c:idx val="7"/>
          <c:order val="7"/>
          <c:tx>
            <c:strRef>
              <c:f>'3-27 Graph'!$I$86</c:f>
              <c:strCache>
                <c:ptCount val="1"/>
                <c:pt idx="0">
                  <c:v>Huntsville, UT - September 16, 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Graph'!$I$87:$I$112</c:f>
              <c:numCache>
                <c:formatCode>h:mm:ss</c:formatCode>
                <c:ptCount val="26"/>
                <c:pt idx="0">
                  <c:v>5.5763888888888885E-3</c:v>
                </c:pt>
                <c:pt idx="1">
                  <c:v>5.6363425925925921E-3</c:v>
                </c:pt>
                <c:pt idx="2">
                  <c:v>5.5682870370370374E-3</c:v>
                </c:pt>
                <c:pt idx="3">
                  <c:v>5.4717592592592595E-3</c:v>
                </c:pt>
                <c:pt idx="4">
                  <c:v>5.4886574074074074E-3</c:v>
                </c:pt>
                <c:pt idx="5">
                  <c:v>5.4513888888888884E-3</c:v>
                </c:pt>
                <c:pt idx="6">
                  <c:v>5.5590277777777782E-3</c:v>
                </c:pt>
                <c:pt idx="7">
                  <c:v>5.6167824074074071E-3</c:v>
                </c:pt>
                <c:pt idx="8">
                  <c:v>5.6130787037037035E-3</c:v>
                </c:pt>
                <c:pt idx="9">
                  <c:v>5.6434027777777776E-3</c:v>
                </c:pt>
                <c:pt idx="10">
                  <c:v>5.6819444444444443E-3</c:v>
                </c:pt>
                <c:pt idx="11">
                  <c:v>5.5784722222222216E-3</c:v>
                </c:pt>
                <c:pt idx="12">
                  <c:v>5.6157407407407406E-3</c:v>
                </c:pt>
                <c:pt idx="13">
                  <c:v>5.734606481481482E-3</c:v>
                </c:pt>
                <c:pt idx="14">
                  <c:v>5.6047453703703702E-3</c:v>
                </c:pt>
                <c:pt idx="15">
                  <c:v>5.856365740740741E-3</c:v>
                </c:pt>
                <c:pt idx="16">
                  <c:v>6.3180555555555559E-3</c:v>
                </c:pt>
                <c:pt idx="17">
                  <c:v>6.6599537037037035E-3</c:v>
                </c:pt>
                <c:pt idx="18">
                  <c:v>7.0937499999999994E-3</c:v>
                </c:pt>
                <c:pt idx="19">
                  <c:v>7.8263888888888879E-3</c:v>
                </c:pt>
                <c:pt idx="20">
                  <c:v>7.9432870370370369E-3</c:v>
                </c:pt>
                <c:pt idx="21">
                  <c:v>1.0831018518518518E-2</c:v>
                </c:pt>
                <c:pt idx="22">
                  <c:v>1.2186342592592591E-2</c:v>
                </c:pt>
                <c:pt idx="23">
                  <c:v>1.0810185185185185E-2</c:v>
                </c:pt>
                <c:pt idx="24">
                  <c:v>1.008912037037037E-2</c:v>
                </c:pt>
                <c:pt idx="25">
                  <c:v>9.7280092592592592E-3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2F-4AAB-98C2-27A3E19F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72328"/>
        <c:axId val="521571544"/>
      </c:lineChart>
      <c:catAx>
        <c:axId val="5215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1544"/>
        <c:crosses val="autoZero"/>
        <c:auto val="1"/>
        <c:lblAlgn val="ctr"/>
        <c:lblOffset val="100"/>
        <c:noMultiLvlLbl val="0"/>
      </c:catAx>
      <c:valAx>
        <c:axId val="521571544"/>
        <c:scaling>
          <c:orientation val="minMax"/>
          <c:min val="4.8610000000000016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Marathon Times</a:t>
            </a:r>
            <a:r>
              <a:rPr lang="en-US" sz="1600" b="1" baseline="0"/>
              <a:t> By Mile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'3-27 Graph'!$O$86</c:f>
              <c:strCache>
                <c:ptCount val="1"/>
                <c:pt idx="0">
                  <c:v>Fastest By Mile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Graph'!$O$87:$O$112</c:f>
              <c:numCache>
                <c:formatCode>h:mm:ss</c:formatCode>
                <c:ptCount val="26"/>
                <c:pt idx="0">
                  <c:v>5.3900462962962964E-3</c:v>
                </c:pt>
                <c:pt idx="1">
                  <c:v>5.4186342592592593E-3</c:v>
                </c:pt>
                <c:pt idx="2">
                  <c:v>5.3923611111111108E-3</c:v>
                </c:pt>
                <c:pt idx="3">
                  <c:v>5.325231481481482E-3</c:v>
                </c:pt>
                <c:pt idx="4">
                  <c:v>5.3136574074074067E-3</c:v>
                </c:pt>
                <c:pt idx="5">
                  <c:v>5.3344907407407403E-3</c:v>
                </c:pt>
                <c:pt idx="6">
                  <c:v>5.4671296296296299E-3</c:v>
                </c:pt>
                <c:pt idx="7">
                  <c:v>5.3298611111111107E-3</c:v>
                </c:pt>
                <c:pt idx="8">
                  <c:v>5.2199074074074066E-3</c:v>
                </c:pt>
                <c:pt idx="9">
                  <c:v>5.2175925925925931E-3</c:v>
                </c:pt>
                <c:pt idx="10">
                  <c:v>5.1655092592592594E-3</c:v>
                </c:pt>
                <c:pt idx="11">
                  <c:v>5.2835648148148147E-3</c:v>
                </c:pt>
                <c:pt idx="12">
                  <c:v>5.1666666666666675E-3</c:v>
                </c:pt>
                <c:pt idx="13">
                  <c:v>5.208333333333333E-3</c:v>
                </c:pt>
                <c:pt idx="14">
                  <c:v>5.4155092592592597E-3</c:v>
                </c:pt>
                <c:pt idx="15">
                  <c:v>5.3969907407407404E-3</c:v>
                </c:pt>
                <c:pt idx="16">
                  <c:v>5.4965277777777773E-3</c:v>
                </c:pt>
                <c:pt idx="17">
                  <c:v>5.6134259259259271E-3</c:v>
                </c:pt>
                <c:pt idx="18">
                  <c:v>5.6666666666666671E-3</c:v>
                </c:pt>
                <c:pt idx="19">
                  <c:v>5.7638888888888887E-3</c:v>
                </c:pt>
                <c:pt idx="20">
                  <c:v>5.9780092592592584E-3</c:v>
                </c:pt>
                <c:pt idx="21">
                  <c:v>6.1412037037037043E-3</c:v>
                </c:pt>
                <c:pt idx="22">
                  <c:v>6.6211805555555546E-3</c:v>
                </c:pt>
                <c:pt idx="23">
                  <c:v>6.6437500000000003E-3</c:v>
                </c:pt>
                <c:pt idx="24">
                  <c:v>6.6927083333333326E-3</c:v>
                </c:pt>
                <c:pt idx="25">
                  <c:v>6.9431712962962954E-3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E-4C51-AA1D-9E99FC56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381216"/>
        <c:axId val="519380824"/>
      </c:lineChart>
      <c:lineChart>
        <c:grouping val="standard"/>
        <c:varyColors val="0"/>
        <c:ser>
          <c:idx val="1"/>
          <c:order val="1"/>
          <c:tx>
            <c:strRef>
              <c:f>'3-27 Graph'!$Q$86</c:f>
              <c:strCache>
                <c:ptCount val="1"/>
                <c:pt idx="0">
                  <c:v>Slowest By Mile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'3-27 Graph'!$A$87:$A$112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'3-27 Graph'!$Q$87:$Q$112</c:f>
              <c:numCache>
                <c:formatCode>h:mm:ss</c:formatCode>
                <c:ptCount val="26"/>
                <c:pt idx="0">
                  <c:v>6.6184027777777777E-3</c:v>
                </c:pt>
                <c:pt idx="1">
                  <c:v>6.772800925925926E-3</c:v>
                </c:pt>
                <c:pt idx="2">
                  <c:v>6.460532407407407E-3</c:v>
                </c:pt>
                <c:pt idx="3">
                  <c:v>6.3454861111111108E-3</c:v>
                </c:pt>
                <c:pt idx="4">
                  <c:v>6.3640046296296292E-3</c:v>
                </c:pt>
                <c:pt idx="5">
                  <c:v>6.2484953703703695E-3</c:v>
                </c:pt>
                <c:pt idx="6">
                  <c:v>6.9412037037037029E-3</c:v>
                </c:pt>
                <c:pt idx="7">
                  <c:v>6.2855324074074072E-3</c:v>
                </c:pt>
                <c:pt idx="8">
                  <c:v>6.4387731481481483E-3</c:v>
                </c:pt>
                <c:pt idx="9">
                  <c:v>6.4230324074074077E-3</c:v>
                </c:pt>
                <c:pt idx="10">
                  <c:v>6.8270833333333334E-3</c:v>
                </c:pt>
                <c:pt idx="11">
                  <c:v>6.6164351851851844E-3</c:v>
                </c:pt>
                <c:pt idx="12">
                  <c:v>6.9803240740740737E-3</c:v>
                </c:pt>
                <c:pt idx="13">
                  <c:v>7.075231481481481E-3</c:v>
                </c:pt>
                <c:pt idx="14">
                  <c:v>7.4456018518518517E-3</c:v>
                </c:pt>
                <c:pt idx="15">
                  <c:v>7.8472222222222224E-3</c:v>
                </c:pt>
                <c:pt idx="16">
                  <c:v>8.6759259259259255E-3</c:v>
                </c:pt>
                <c:pt idx="17">
                  <c:v>8.8414351851851865E-3</c:v>
                </c:pt>
                <c:pt idx="18">
                  <c:v>1.4755787037037038E-2</c:v>
                </c:pt>
                <c:pt idx="19">
                  <c:v>1.3844907407407408E-2</c:v>
                </c:pt>
                <c:pt idx="20">
                  <c:v>1.3018518518518518E-2</c:v>
                </c:pt>
                <c:pt idx="21">
                  <c:v>1.3270833333333334E-2</c:v>
                </c:pt>
                <c:pt idx="22">
                  <c:v>1.2650462962962962E-2</c:v>
                </c:pt>
                <c:pt idx="23">
                  <c:v>1.0859953703703705E-2</c:v>
                </c:pt>
                <c:pt idx="24">
                  <c:v>1.008912037037037E-2</c:v>
                </c:pt>
                <c:pt idx="25">
                  <c:v>9.7280092592592592E-3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E-4C51-AA1D-9E99FC56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62448"/>
        <c:axId val="519376904"/>
      </c:lineChart>
      <c:catAx>
        <c:axId val="5193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80824"/>
        <c:crosses val="autoZero"/>
        <c:auto val="1"/>
        <c:lblAlgn val="ctr"/>
        <c:lblOffset val="100"/>
        <c:noMultiLvlLbl val="0"/>
      </c:catAx>
      <c:valAx>
        <c:axId val="519380824"/>
        <c:scaling>
          <c:orientation val="minMax"/>
          <c:min val="4.8610000000000016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81216"/>
        <c:crosses val="autoZero"/>
        <c:crossBetween val="between"/>
      </c:valAx>
      <c:valAx>
        <c:axId val="51937690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62448"/>
        <c:crosses val="max"/>
        <c:crossBetween val="between"/>
      </c:valAx>
      <c:catAx>
        <c:axId val="36956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76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Marathon Times</a:t>
            </a:r>
            <a:r>
              <a:rPr lang="en-US" sz="1600" b="1" baseline="0"/>
              <a:t> By Mile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'3-27 Graph'!$A$113</c:f>
              <c:strCache>
                <c:ptCount val="1"/>
                <c:pt idx="0">
                  <c:v>1st Half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'3-27 Graph'!$B$86:$Q$86</c:f>
              <c:strCache>
                <c:ptCount val="16"/>
                <c:pt idx="0">
                  <c:v>OJAI - May 24, 2015</c:v>
                </c:pt>
                <c:pt idx="1">
                  <c:v>S.D. RnR May 31, 2015</c:v>
                </c:pt>
                <c:pt idx="2">
                  <c:v>Logan - Sep 19, 2015</c:v>
                </c:pt>
                <c:pt idx="3">
                  <c:v>OJAI - May 29, 2016</c:v>
                </c:pt>
                <c:pt idx="4">
                  <c:v>Carlsbad - Jan 15, 2017</c:v>
                </c:pt>
                <c:pt idx="5">
                  <c:v>OJAI - May 28, 2017</c:v>
                </c:pt>
                <c:pt idx="6">
                  <c:v>Santa Rosa - August 27, 2017</c:v>
                </c:pt>
                <c:pt idx="7">
                  <c:v>Huntsville, UT - September 16, 2017</c:v>
                </c:pt>
                <c:pt idx="8">
                  <c:v>CIM Sacramento - Dec 3, 2017</c:v>
                </c:pt>
                <c:pt idx="9">
                  <c:v>Miami - Jan 28, 2018</c:v>
                </c:pt>
                <c:pt idx="10">
                  <c:v>Austin - Feb 18, 2018</c:v>
                </c:pt>
                <c:pt idx="11">
                  <c:v>Washington, DC - Mar 10, 2018</c:v>
                </c:pt>
                <c:pt idx="12">
                  <c:v>Long Branch, NJ - Apr 29, 2018</c:v>
                </c:pt>
                <c:pt idx="13">
                  <c:v>Fastest By Mile</c:v>
                </c:pt>
                <c:pt idx="14">
                  <c:v>Average By Mile</c:v>
                </c:pt>
                <c:pt idx="15">
                  <c:v>Slowest By Mile</c:v>
                </c:pt>
              </c:strCache>
            </c:strRef>
          </c:cat>
          <c:val>
            <c:numRef>
              <c:f>'3-27 Graph'!$B$113:$Q$113</c:f>
              <c:numCache>
                <c:formatCode>h:mm:ss</c:formatCode>
                <c:ptCount val="16"/>
                <c:pt idx="0">
                  <c:v>5.4170227920227916E-3</c:v>
                </c:pt>
                <c:pt idx="1">
                  <c:v>5.5271531364499181E-3</c:v>
                </c:pt>
                <c:pt idx="2">
                  <c:v>5.4945746700216305E-3</c:v>
                </c:pt>
                <c:pt idx="3">
                  <c:v>5.5629982783737247E-3</c:v>
                </c:pt>
                <c:pt idx="4">
                  <c:v>5.6151767977751293E-3</c:v>
                </c:pt>
                <c:pt idx="5">
                  <c:v>5.5676775702997398E-3</c:v>
                </c:pt>
                <c:pt idx="6">
                  <c:v>5.5079062375844251E-3</c:v>
                </c:pt>
                <c:pt idx="7">
                  <c:v>5.5776630026928009E-3</c:v>
                </c:pt>
                <c:pt idx="8">
                  <c:v>5.9693197369001909E-3</c:v>
                </c:pt>
                <c:pt idx="9">
                  <c:v>6.4332443019943022E-3</c:v>
                </c:pt>
                <c:pt idx="10">
                  <c:v>6.4303685897435904E-3</c:v>
                </c:pt>
                <c:pt idx="11">
                  <c:v>6.2683048433048441E-3</c:v>
                </c:pt>
                <c:pt idx="12">
                  <c:v>6.1102831196581196E-3</c:v>
                </c:pt>
                <c:pt idx="13">
                  <c:v>5.3095886752136754E-3</c:v>
                </c:pt>
                <c:pt idx="14">
                  <c:v>5.806019203374973E-3</c:v>
                </c:pt>
                <c:pt idx="15">
                  <c:v>6.5632389601139596E-3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5-408E-8B1A-B684ECE7CA04}"/>
            </c:ext>
          </c:extLst>
        </c:ser>
        <c:ser>
          <c:idx val="1"/>
          <c:order val="1"/>
          <c:tx>
            <c:strRef>
              <c:f>'3-27 Graph'!$A$114</c:f>
              <c:strCache>
                <c:ptCount val="1"/>
                <c:pt idx="0">
                  <c:v>2nd Half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'3-27 Graph'!$B$86:$Q$86</c:f>
              <c:strCache>
                <c:ptCount val="16"/>
                <c:pt idx="0">
                  <c:v>OJAI - May 24, 2015</c:v>
                </c:pt>
                <c:pt idx="1">
                  <c:v>S.D. RnR May 31, 2015</c:v>
                </c:pt>
                <c:pt idx="2">
                  <c:v>Logan - Sep 19, 2015</c:v>
                </c:pt>
                <c:pt idx="3">
                  <c:v>OJAI - May 29, 2016</c:v>
                </c:pt>
                <c:pt idx="4">
                  <c:v>Carlsbad - Jan 15, 2017</c:v>
                </c:pt>
                <c:pt idx="5">
                  <c:v>OJAI - May 28, 2017</c:v>
                </c:pt>
                <c:pt idx="6">
                  <c:v>Santa Rosa - August 27, 2017</c:v>
                </c:pt>
                <c:pt idx="7">
                  <c:v>Huntsville, UT - September 16, 2017</c:v>
                </c:pt>
                <c:pt idx="8">
                  <c:v>CIM Sacramento - Dec 3, 2017</c:v>
                </c:pt>
                <c:pt idx="9">
                  <c:v>Miami - Jan 28, 2018</c:v>
                </c:pt>
                <c:pt idx="10">
                  <c:v>Austin - Feb 18, 2018</c:v>
                </c:pt>
                <c:pt idx="11">
                  <c:v>Washington, DC - Mar 10, 2018</c:v>
                </c:pt>
                <c:pt idx="12">
                  <c:v>Long Branch, NJ - Apr 29, 2018</c:v>
                </c:pt>
                <c:pt idx="13">
                  <c:v>Fastest By Mile</c:v>
                </c:pt>
                <c:pt idx="14">
                  <c:v>Average By Mile</c:v>
                </c:pt>
                <c:pt idx="15">
                  <c:v>Slowest By Mile</c:v>
                </c:pt>
              </c:strCache>
            </c:strRef>
          </c:cat>
          <c:val>
            <c:numRef>
              <c:f>'3-27 Graph'!$B$114:$Q$114</c:f>
              <c:numCache>
                <c:formatCode>h:mm:ss</c:formatCode>
                <c:ptCount val="16"/>
                <c:pt idx="0">
                  <c:v>6.7239394340705416E-3</c:v>
                </c:pt>
                <c:pt idx="1">
                  <c:v>8.4403566856487023E-3</c:v>
                </c:pt>
                <c:pt idx="2">
                  <c:v>8.5134595859268115E-3</c:v>
                </c:pt>
                <c:pt idx="3">
                  <c:v>7.2294795391338916E-3</c:v>
                </c:pt>
                <c:pt idx="4">
                  <c:v>7.5338100913786253E-3</c:v>
                </c:pt>
                <c:pt idx="5">
                  <c:v>6.2227716485165783E-3</c:v>
                </c:pt>
                <c:pt idx="6">
                  <c:v>7.9459056195647394E-3</c:v>
                </c:pt>
                <c:pt idx="7">
                  <c:v>8.260256919613294E-3</c:v>
                </c:pt>
                <c:pt idx="8">
                  <c:v>8.0650951308877412E-3</c:v>
                </c:pt>
                <c:pt idx="9">
                  <c:v>1.0251362593339648E-2</c:v>
                </c:pt>
                <c:pt idx="10">
                  <c:v>6.6092641299844799E-3</c:v>
                </c:pt>
                <c:pt idx="11">
                  <c:v>6.7639204690158189E-3</c:v>
                </c:pt>
                <c:pt idx="12">
                  <c:v>6.7051320571396575E-3</c:v>
                </c:pt>
                <c:pt idx="13">
                  <c:v>5.9376633443863772E-3</c:v>
                </c:pt>
                <c:pt idx="14">
                  <c:v>7.636111402522021E-3</c:v>
                </c:pt>
                <c:pt idx="15">
                  <c:v>1.0756082983999405E-2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5-408E-8B1A-B684ECE7CA04}"/>
            </c:ext>
          </c:extLst>
        </c:ser>
        <c:ser>
          <c:idx val="2"/>
          <c:order val="2"/>
          <c:tx>
            <c:strRef>
              <c:f>'3-27 Graph'!$A$115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'3-27 Graph'!$B$86:$Q$86</c:f>
              <c:strCache>
                <c:ptCount val="16"/>
                <c:pt idx="0">
                  <c:v>OJAI - May 24, 2015</c:v>
                </c:pt>
                <c:pt idx="1">
                  <c:v>S.D. RnR May 31, 2015</c:v>
                </c:pt>
                <c:pt idx="2">
                  <c:v>Logan - Sep 19, 2015</c:v>
                </c:pt>
                <c:pt idx="3">
                  <c:v>OJAI - May 29, 2016</c:v>
                </c:pt>
                <c:pt idx="4">
                  <c:v>Carlsbad - Jan 15, 2017</c:v>
                </c:pt>
                <c:pt idx="5">
                  <c:v>OJAI - May 28, 2017</c:v>
                </c:pt>
                <c:pt idx="6">
                  <c:v>Santa Rosa - August 27, 2017</c:v>
                </c:pt>
                <c:pt idx="7">
                  <c:v>Huntsville, UT - September 16, 2017</c:v>
                </c:pt>
                <c:pt idx="8">
                  <c:v>CIM Sacramento - Dec 3, 2017</c:v>
                </c:pt>
                <c:pt idx="9">
                  <c:v>Miami - Jan 28, 2018</c:v>
                </c:pt>
                <c:pt idx="10">
                  <c:v>Austin - Feb 18, 2018</c:v>
                </c:pt>
                <c:pt idx="11">
                  <c:v>Washington, DC - Mar 10, 2018</c:v>
                </c:pt>
                <c:pt idx="12">
                  <c:v>Long Branch, NJ - Apr 29, 2018</c:v>
                </c:pt>
                <c:pt idx="13">
                  <c:v>Fastest By Mile</c:v>
                </c:pt>
                <c:pt idx="14">
                  <c:v>Average By Mile</c:v>
                </c:pt>
                <c:pt idx="15">
                  <c:v>Slowest By Mile</c:v>
                </c:pt>
              </c:strCache>
            </c:strRef>
          </c:cat>
          <c:val>
            <c:numRef>
              <c:f>'3-27 Graph'!$B$115:$Q$115</c:f>
              <c:numCache>
                <c:formatCode>mm:ss</c:formatCode>
                <c:ptCount val="16"/>
                <c:pt idx="0">
                  <c:v>6.0714695625303482E-3</c:v>
                </c:pt>
                <c:pt idx="1">
                  <c:v>6.9837549110493098E-3</c:v>
                </c:pt>
                <c:pt idx="2">
                  <c:v>7.004017127974221E-3</c:v>
                </c:pt>
                <c:pt idx="3">
                  <c:v>6.3962389087538086E-3</c:v>
                </c:pt>
                <c:pt idx="4">
                  <c:v>6.5744934445768769E-3</c:v>
                </c:pt>
                <c:pt idx="5">
                  <c:v>5.8948616077340726E-3</c:v>
                </c:pt>
                <c:pt idx="6">
                  <c:v>6.7269059285745818E-3</c:v>
                </c:pt>
                <c:pt idx="7">
                  <c:v>6.9189599611530475E-3</c:v>
                </c:pt>
                <c:pt idx="8">
                  <c:v>7.017207433893966E-3</c:v>
                </c:pt>
                <c:pt idx="9">
                  <c:v>8.3423034476669752E-3</c:v>
                </c:pt>
                <c:pt idx="10">
                  <c:v>6.5198163598640356E-3</c:v>
                </c:pt>
                <c:pt idx="11">
                  <c:v>6.5161126561603319E-3</c:v>
                </c:pt>
                <c:pt idx="12">
                  <c:v>6.4077075883988881E-3</c:v>
                </c:pt>
                <c:pt idx="13">
                  <c:v>5.6236260098000259E-3</c:v>
                </c:pt>
                <c:pt idx="14">
                  <c:v>6.7210653029484979E-3</c:v>
                </c:pt>
                <c:pt idx="15">
                  <c:v>8.6596609720566813E-3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5-408E-8B1A-B684ECE7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20016"/>
        <c:axId val="14579008"/>
      </c:barChart>
      <c:catAx>
        <c:axId val="5176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9008"/>
        <c:crosses val="autoZero"/>
        <c:auto val="1"/>
        <c:lblAlgn val="ctr"/>
        <c:lblOffset val="100"/>
        <c:noMultiLvlLbl val="0"/>
      </c:catAx>
      <c:valAx>
        <c:axId val="1457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 Conditions Mile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'Race Conditions By Mile'!$A$26</c:f>
              <c:strCache>
                <c:ptCount val="1"/>
                <c:pt idx="0">
                  <c:v>Elevation (2nd axis)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'Race Conditions By Mile'!$B$26:$AC$26</c:f>
              <c:numCache>
                <c:formatCode>0_);[Red]\(0\)</c:formatCode>
                <c:ptCount val="28"/>
                <c:pt idx="0">
                  <c:v>763</c:v>
                </c:pt>
                <c:pt idx="1">
                  <c:v>778</c:v>
                </c:pt>
                <c:pt idx="2">
                  <c:v>851</c:v>
                </c:pt>
                <c:pt idx="3">
                  <c:v>971</c:v>
                </c:pt>
                <c:pt idx="4">
                  <c:v>889</c:v>
                </c:pt>
                <c:pt idx="5">
                  <c:v>812</c:v>
                </c:pt>
                <c:pt idx="6">
                  <c:v>771</c:v>
                </c:pt>
                <c:pt idx="7">
                  <c:v>793</c:v>
                </c:pt>
                <c:pt idx="8">
                  <c:v>766</c:v>
                </c:pt>
                <c:pt idx="9">
                  <c:v>766</c:v>
                </c:pt>
                <c:pt idx="10">
                  <c:v>677</c:v>
                </c:pt>
                <c:pt idx="11">
                  <c:v>639</c:v>
                </c:pt>
                <c:pt idx="12">
                  <c:v>653</c:v>
                </c:pt>
                <c:pt idx="13">
                  <c:v>544</c:v>
                </c:pt>
                <c:pt idx="14">
                  <c:v>409</c:v>
                </c:pt>
                <c:pt idx="15">
                  <c:v>368</c:v>
                </c:pt>
                <c:pt idx="16">
                  <c:v>351</c:v>
                </c:pt>
                <c:pt idx="17">
                  <c:v>278</c:v>
                </c:pt>
                <c:pt idx="18">
                  <c:v>277</c:v>
                </c:pt>
                <c:pt idx="19">
                  <c:v>229</c:v>
                </c:pt>
                <c:pt idx="20">
                  <c:v>178</c:v>
                </c:pt>
                <c:pt idx="21">
                  <c:v>139</c:v>
                </c:pt>
                <c:pt idx="22">
                  <c:v>102</c:v>
                </c:pt>
                <c:pt idx="23">
                  <c:v>60</c:v>
                </c:pt>
                <c:pt idx="24">
                  <c:v>50</c:v>
                </c:pt>
                <c:pt idx="25">
                  <c:v>43</c:v>
                </c:pt>
                <c:pt idx="26">
                  <c:v>33</c:v>
                </c:pt>
                <c:pt idx="2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A-41C8-80CF-C3809700E58B}"/>
            </c:ext>
          </c:extLst>
        </c:ser>
        <c:ser>
          <c:idx val="2"/>
          <c:order val="2"/>
          <c:tx>
            <c:strRef>
              <c:f>'Race Conditions By Mile'!$A$25</c:f>
              <c:strCache>
                <c:ptCount val="1"/>
                <c:pt idx="0">
                  <c:v>Net Gain (2nd axis)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'Race Conditions By Mile'!$B$25:$AC$25</c:f>
              <c:numCache>
                <c:formatCode>#,##0_);[Red]\(#,##0\)</c:formatCode>
                <c:ptCount val="28"/>
                <c:pt idx="1">
                  <c:v>15</c:v>
                </c:pt>
                <c:pt idx="2">
                  <c:v>73</c:v>
                </c:pt>
                <c:pt idx="3">
                  <c:v>120</c:v>
                </c:pt>
                <c:pt idx="4">
                  <c:v>-82</c:v>
                </c:pt>
                <c:pt idx="5">
                  <c:v>-77</c:v>
                </c:pt>
                <c:pt idx="6">
                  <c:v>-41</c:v>
                </c:pt>
                <c:pt idx="7">
                  <c:v>22</c:v>
                </c:pt>
                <c:pt idx="8">
                  <c:v>-27</c:v>
                </c:pt>
                <c:pt idx="9">
                  <c:v>0</c:v>
                </c:pt>
                <c:pt idx="10">
                  <c:v>-89</c:v>
                </c:pt>
                <c:pt idx="11">
                  <c:v>-38</c:v>
                </c:pt>
                <c:pt idx="12">
                  <c:v>14</c:v>
                </c:pt>
                <c:pt idx="13">
                  <c:v>-109</c:v>
                </c:pt>
                <c:pt idx="14">
                  <c:v>-135</c:v>
                </c:pt>
                <c:pt idx="15">
                  <c:v>-41</c:v>
                </c:pt>
                <c:pt idx="16">
                  <c:v>-17</c:v>
                </c:pt>
                <c:pt idx="17">
                  <c:v>-73</c:v>
                </c:pt>
                <c:pt idx="18">
                  <c:v>-1</c:v>
                </c:pt>
                <c:pt idx="19">
                  <c:v>-48</c:v>
                </c:pt>
                <c:pt idx="20">
                  <c:v>-51</c:v>
                </c:pt>
                <c:pt idx="21">
                  <c:v>-39</c:v>
                </c:pt>
                <c:pt idx="22">
                  <c:v>-37</c:v>
                </c:pt>
                <c:pt idx="23">
                  <c:v>-42</c:v>
                </c:pt>
                <c:pt idx="24">
                  <c:v>-10</c:v>
                </c:pt>
                <c:pt idx="25">
                  <c:v>-7</c:v>
                </c:pt>
                <c:pt idx="26">
                  <c:v>-10</c:v>
                </c:pt>
                <c:pt idx="27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A-41C8-80CF-C3809700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1360"/>
        <c:axId val="14580968"/>
      </c:barChart>
      <c:lineChart>
        <c:grouping val="standard"/>
        <c:varyColors val="0"/>
        <c:ser>
          <c:idx val="0"/>
          <c:order val="0"/>
          <c:tx>
            <c:strRef>
              <c:f>'Race Conditions By Mile'!$A$20</c:f>
              <c:strCache>
                <c:ptCount val="1"/>
                <c:pt idx="0">
                  <c:v>Race Temp (prim axis)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'Race Conditions By Mile'!$B$3:$AC$3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cat>
          <c:val>
            <c:numRef>
              <c:f>'Race Conditions By Mile'!$B$20:$AC$20</c:f>
              <c:numCache>
                <c:formatCode>#,##0.0_);[Red]\(#,##0.0\)</c:formatCode>
                <c:ptCount val="28"/>
                <c:pt idx="0">
                  <c:v>60</c:v>
                </c:pt>
                <c:pt idx="1">
                  <c:v>60.428571428571431</c:v>
                </c:pt>
                <c:pt idx="2">
                  <c:v>60.857142857142854</c:v>
                </c:pt>
                <c:pt idx="3">
                  <c:v>61.285714285714285</c:v>
                </c:pt>
                <c:pt idx="4">
                  <c:v>61.714285714285715</c:v>
                </c:pt>
                <c:pt idx="5">
                  <c:v>62.142857142857146</c:v>
                </c:pt>
                <c:pt idx="6">
                  <c:v>62.571428571428569</c:v>
                </c:pt>
                <c:pt idx="7">
                  <c:v>63</c:v>
                </c:pt>
                <c:pt idx="8">
                  <c:v>63.714285714285715</c:v>
                </c:pt>
                <c:pt idx="9">
                  <c:v>64.428571428571431</c:v>
                </c:pt>
                <c:pt idx="10">
                  <c:v>65.142857142857139</c:v>
                </c:pt>
                <c:pt idx="11">
                  <c:v>65.857142857142861</c:v>
                </c:pt>
                <c:pt idx="12">
                  <c:v>66.571428571428569</c:v>
                </c:pt>
                <c:pt idx="13">
                  <c:v>67.285714285714292</c:v>
                </c:pt>
                <c:pt idx="14">
                  <c:v>65.75</c:v>
                </c:pt>
                <c:pt idx="15">
                  <c:v>66.1875</c:v>
                </c:pt>
                <c:pt idx="16">
                  <c:v>64.25</c:v>
                </c:pt>
                <c:pt idx="17">
                  <c:v>64.625</c:v>
                </c:pt>
                <c:pt idx="18">
                  <c:v>65</c:v>
                </c:pt>
                <c:pt idx="19">
                  <c:v>62.8125</c:v>
                </c:pt>
                <c:pt idx="20">
                  <c:v>60.5</c:v>
                </c:pt>
                <c:pt idx="21">
                  <c:v>60.75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A-41C8-80CF-C3809700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0184"/>
        <c:axId val="14580576"/>
      </c:lineChart>
      <c:lineChart>
        <c:grouping val="standard"/>
        <c:varyColors val="0"/>
        <c:ser>
          <c:idx val="3"/>
          <c:order val="3"/>
          <c:tx>
            <c:strRef>
              <c:f>'Race Conditions By Mile'!$A$29</c:f>
              <c:strCache>
                <c:ptCount val="1"/>
                <c:pt idx="0">
                  <c:v>Act Pace in Seconds (2nd axis)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'Race Conditions By Mile'!$B$29:$AC$29</c:f>
              <c:numCache>
                <c:formatCode>0_);[Red]\(0\)</c:formatCode>
                <c:ptCount val="28"/>
                <c:pt idx="1">
                  <c:v>508.79000000000008</c:v>
                </c:pt>
                <c:pt idx="2">
                  <c:v>504.9</c:v>
                </c:pt>
                <c:pt idx="3">
                  <c:v>501.76</c:v>
                </c:pt>
                <c:pt idx="4">
                  <c:v>467.6</c:v>
                </c:pt>
                <c:pt idx="5">
                  <c:v>465.59999999999997</c:v>
                </c:pt>
                <c:pt idx="6">
                  <c:v>470.53999999999991</c:v>
                </c:pt>
                <c:pt idx="7">
                  <c:v>484.63000000000005</c:v>
                </c:pt>
                <c:pt idx="8">
                  <c:v>470.61</c:v>
                </c:pt>
                <c:pt idx="9">
                  <c:v>478.65000000000003</c:v>
                </c:pt>
                <c:pt idx="10">
                  <c:v>462.93000000000006</c:v>
                </c:pt>
                <c:pt idx="11">
                  <c:v>494.63</c:v>
                </c:pt>
                <c:pt idx="12">
                  <c:v>484.9</c:v>
                </c:pt>
                <c:pt idx="13">
                  <c:v>457.26</c:v>
                </c:pt>
                <c:pt idx="14">
                  <c:v>470.15</c:v>
                </c:pt>
                <c:pt idx="15">
                  <c:v>505.09000000000003</c:v>
                </c:pt>
                <c:pt idx="16">
                  <c:v>472.28</c:v>
                </c:pt>
                <c:pt idx="17">
                  <c:v>489.32000000000005</c:v>
                </c:pt>
                <c:pt idx="18">
                  <c:v>496.69</c:v>
                </c:pt>
                <c:pt idx="19">
                  <c:v>520.59999999999991</c:v>
                </c:pt>
                <c:pt idx="20">
                  <c:v>526.66000000000008</c:v>
                </c:pt>
                <c:pt idx="21">
                  <c:v>544.81999999999994</c:v>
                </c:pt>
                <c:pt idx="22">
                  <c:v>573.2600000000001</c:v>
                </c:pt>
                <c:pt idx="23">
                  <c:v>581.93000000000006</c:v>
                </c:pt>
                <c:pt idx="24">
                  <c:v>618.20000000000005</c:v>
                </c:pt>
                <c:pt idx="25">
                  <c:v>629.5</c:v>
                </c:pt>
                <c:pt idx="26">
                  <c:v>599.88999999999987</c:v>
                </c:pt>
                <c:pt idx="27">
                  <c:v>331.15428571428566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A-41C8-80CF-C3809700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360"/>
        <c:axId val="14580968"/>
      </c:lineChart>
      <c:catAx>
        <c:axId val="1458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576"/>
        <c:crosses val="autoZero"/>
        <c:auto val="1"/>
        <c:lblAlgn val="ctr"/>
        <c:lblOffset val="100"/>
        <c:noMultiLvlLbl val="0"/>
      </c:catAx>
      <c:valAx>
        <c:axId val="145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[Red]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184"/>
        <c:crosses val="autoZero"/>
        <c:crossBetween val="between"/>
      </c:valAx>
      <c:valAx>
        <c:axId val="14580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);[Red]\(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360"/>
        <c:crosses val="max"/>
        <c:crossBetween val="between"/>
      </c:valAx>
      <c:catAx>
        <c:axId val="1458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580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16</xdr:col>
      <xdr:colOff>1104900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16</xdr:col>
      <xdr:colOff>1104900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16</xdr:col>
      <xdr:colOff>1104900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104774</xdr:colOff>
      <xdr:row>29</xdr:row>
      <xdr:rowOff>76199</xdr:rowOff>
    </xdr:from>
    <xdr:to>
      <xdr:col>30</xdr:col>
      <xdr:colOff>419099</xdr:colOff>
      <xdr:row>51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V50"/>
  <sheetViews>
    <sheetView tabSelected="1" zoomScale="75" zoomScaleNormal="75" workbookViewId="0">
      <pane xSplit="17" ySplit="8" topLeftCell="R9" activePane="bottomRight" state="frozen"/>
      <selection pane="topRight" activeCell="H1" sqref="H1"/>
      <selection pane="bottomLeft" activeCell="A9" sqref="A9"/>
      <selection pane="bottomRight"/>
    </sheetView>
  </sheetViews>
  <sheetFormatPr defaultRowHeight="18.75" x14ac:dyDescent="0.3"/>
  <cols>
    <col min="1" max="1" width="10.7109375" style="75" customWidth="1"/>
    <col min="2" max="10" width="10.7109375" style="76" customWidth="1"/>
    <col min="11" max="11" width="18.7109375" style="76" customWidth="1"/>
    <col min="12" max="12" width="8.5703125" style="143" bestFit="1" customWidth="1"/>
    <col min="13" max="13" width="14.7109375" style="77" customWidth="1"/>
    <col min="14" max="15" width="10.7109375" style="102" customWidth="1"/>
    <col min="16" max="18" width="1.7109375" style="12" customWidth="1"/>
    <col min="19" max="19" width="9.140625" style="85"/>
    <col min="20" max="20" width="10.7109375" style="12" customWidth="1"/>
    <col min="21" max="22" width="10.7109375" style="85" customWidth="1"/>
    <col min="23" max="23" width="1.7109375" style="85" customWidth="1"/>
    <col min="24" max="24" width="9.140625" style="85" customWidth="1"/>
    <col min="25" max="25" width="10.7109375" style="12" customWidth="1"/>
    <col min="26" max="27" width="10.7109375" style="85" customWidth="1"/>
    <col min="28" max="28" width="1.7109375" style="12" customWidth="1"/>
    <col min="29" max="29" width="9.140625" style="85" customWidth="1"/>
    <col min="30" max="31" width="10.7109375" style="12" customWidth="1"/>
    <col min="32" max="32" width="10.7109375" style="85" customWidth="1"/>
    <col min="33" max="33" width="1.7109375" style="12" customWidth="1"/>
    <col min="34" max="34" width="9.140625" style="85"/>
    <col min="35" max="35" width="10.7109375" style="12" customWidth="1"/>
    <col min="36" max="37" width="10.7109375" style="85" customWidth="1"/>
    <col min="38" max="38" width="1.7109375" style="12" customWidth="1"/>
    <col min="39" max="39" width="9.140625" style="85" customWidth="1"/>
    <col min="40" max="40" width="10.7109375" style="12" customWidth="1"/>
    <col min="41" max="42" width="10.7109375" style="85" customWidth="1"/>
    <col min="43" max="43" width="1.7109375" style="85" customWidth="1"/>
    <col min="44" max="44" width="9.140625" style="85"/>
    <col min="45" max="46" width="10.7109375" style="12" customWidth="1"/>
    <col min="47" max="47" width="10.7109375" style="85" customWidth="1"/>
    <col min="48" max="48" width="1.7109375" style="12" customWidth="1"/>
    <col min="49" max="49" width="9.140625" style="85" customWidth="1"/>
    <col min="50" max="50" width="10.7109375" style="12" customWidth="1"/>
    <col min="51" max="52" width="10.7109375" style="85" customWidth="1"/>
    <col min="53" max="53" width="1.7109375" style="85" customWidth="1"/>
    <col min="54" max="54" width="9.140625" style="85" customWidth="1"/>
    <col min="55" max="57" width="10.7109375" style="85" customWidth="1"/>
    <col min="58" max="58" width="1.7109375" style="85" customWidth="1"/>
    <col min="59" max="59" width="9.140625" style="85" customWidth="1"/>
    <col min="60" max="60" width="10.7109375" style="12" customWidth="1"/>
    <col min="61" max="62" width="10.7109375" style="85" customWidth="1"/>
    <col min="63" max="63" width="1.7109375" style="85" customWidth="1"/>
    <col min="64" max="64" width="9.140625" style="85" customWidth="1"/>
    <col min="65" max="65" width="10.7109375" style="12" customWidth="1"/>
    <col min="66" max="67" width="10.7109375" style="85" customWidth="1"/>
    <col min="68" max="68" width="1.7109375" style="85" customWidth="1"/>
    <col min="69" max="69" width="9.140625" style="85" customWidth="1"/>
    <col min="70" max="70" width="10.7109375" style="12" customWidth="1"/>
    <col min="71" max="72" width="10.7109375" style="85" customWidth="1"/>
    <col min="73" max="73" width="1.7109375" style="85" customWidth="1"/>
    <col min="74" max="74" width="9.140625" style="85" customWidth="1"/>
    <col min="75" max="75" width="10.7109375" style="12" customWidth="1"/>
    <col min="76" max="77" width="10.7109375" style="85" customWidth="1"/>
    <col min="78" max="78" width="1.7109375" style="85" customWidth="1"/>
    <col min="79" max="79" width="9.140625" style="85" customWidth="1"/>
    <col min="80" max="82" width="10.7109375" style="85" customWidth="1"/>
    <col min="83" max="83" width="1.7109375" style="85" customWidth="1"/>
    <col min="84" max="84" width="9.140625" style="85" customWidth="1"/>
    <col min="85" max="87" width="10.7109375" style="85" customWidth="1"/>
    <col min="88" max="88" width="1.7109375" style="12" customWidth="1"/>
    <col min="89" max="89" width="9.140625" style="85" customWidth="1"/>
    <col min="90" max="90" width="10.7109375" style="12" customWidth="1"/>
    <col min="91" max="92" width="10.7109375" style="85" customWidth="1"/>
    <col min="93" max="93" width="1.7109375" style="85" customWidth="1"/>
    <col min="94" max="94" width="9.140625" style="85" customWidth="1"/>
    <col min="95" max="95" width="10.7109375" style="12" customWidth="1"/>
    <col min="96" max="97" width="10.7109375" style="85" customWidth="1"/>
    <col min="98" max="98" width="1.7109375" style="85" customWidth="1"/>
    <col min="99" max="99" width="9.140625" style="85" customWidth="1"/>
    <col min="100" max="102" width="10.7109375" style="85" customWidth="1"/>
    <col min="103" max="103" width="1.7109375" style="85" customWidth="1"/>
    <col min="104" max="104" width="9.140625" style="85" customWidth="1"/>
    <col min="105" max="105" width="10.7109375" style="12" customWidth="1"/>
    <col min="106" max="107" width="10.7109375" style="85" customWidth="1"/>
    <col min="108" max="108" width="1.7109375" style="85" customWidth="1"/>
    <col min="109" max="109" width="9.140625" style="85" customWidth="1"/>
    <col min="110" max="110" width="10.7109375" style="12" customWidth="1"/>
    <col min="111" max="112" width="10.7109375" style="85" customWidth="1"/>
    <col min="113" max="113" width="1.7109375" style="85" customWidth="1"/>
    <col min="114" max="114" width="9.140625" style="85" customWidth="1"/>
    <col min="115" max="115" width="10.7109375" style="12" customWidth="1"/>
    <col min="116" max="117" width="10.7109375" style="85" customWidth="1"/>
    <col min="118" max="120" width="1.7109375" style="12" customWidth="1"/>
    <col min="121" max="121" width="9.140625" style="12" customWidth="1"/>
    <col min="122" max="124" width="10.7109375" style="12" customWidth="1"/>
    <col min="125" max="125" width="1.7109375" style="12" customWidth="1"/>
    <col min="126" max="126" width="9.140625" style="85" customWidth="1"/>
    <col min="127" max="129" width="10.7109375" style="85" customWidth="1"/>
    <col min="130" max="130" width="1.7109375" style="12" customWidth="1"/>
    <col min="131" max="131" width="9.140625" style="85" customWidth="1"/>
    <col min="132" max="132" width="10.7109375" style="12" customWidth="1"/>
    <col min="133" max="134" width="10.7109375" style="85" customWidth="1"/>
    <col min="135" max="137" width="1.7109375" style="12" customWidth="1"/>
    <col min="138" max="138" width="9.140625" style="85"/>
    <col min="139" max="141" width="10.7109375" style="85" customWidth="1"/>
    <col min="142" max="142" width="1.7109375" style="85" customWidth="1"/>
    <col min="143" max="143" width="9.140625" style="85"/>
    <col min="144" max="146" width="10.7109375" style="85" customWidth="1"/>
    <col min="147" max="147" width="1.7109375" style="85" customWidth="1"/>
    <col min="148" max="148" width="9.140625" style="85"/>
    <col min="149" max="151" width="10.7109375" style="85" customWidth="1"/>
    <col min="152" max="152" width="9.140625" style="85"/>
    <col min="153" max="16384" width="9.140625" style="12"/>
  </cols>
  <sheetData>
    <row r="1" spans="1:151" x14ac:dyDescent="0.3">
      <c r="A1" s="75" t="s">
        <v>13</v>
      </c>
      <c r="Q1" s="52"/>
      <c r="DO1" s="52"/>
      <c r="EF1" s="52"/>
    </row>
    <row r="2" spans="1:151" x14ac:dyDescent="0.3">
      <c r="A2" s="75" t="s">
        <v>14</v>
      </c>
      <c r="Q2" s="52"/>
      <c r="DO2" s="52"/>
      <c r="EF2" s="52"/>
    </row>
    <row r="3" spans="1:151" x14ac:dyDescent="0.3">
      <c r="A3" s="75" t="s">
        <v>15</v>
      </c>
      <c r="Q3" s="52"/>
      <c r="S3" s="86">
        <v>1</v>
      </c>
      <c r="T3" s="54" t="s">
        <v>59</v>
      </c>
      <c r="X3" s="86">
        <v>2</v>
      </c>
      <c r="Y3" s="54" t="s">
        <v>58</v>
      </c>
      <c r="AC3" s="86">
        <v>3</v>
      </c>
      <c r="AD3" s="54" t="s">
        <v>59</v>
      </c>
      <c r="AH3" s="86">
        <v>4</v>
      </c>
      <c r="AI3" s="54" t="s">
        <v>59</v>
      </c>
      <c r="AM3" s="86">
        <v>5</v>
      </c>
      <c r="AN3" s="54" t="s">
        <v>58</v>
      </c>
      <c r="AR3" s="86">
        <v>6</v>
      </c>
      <c r="AS3" s="54" t="s">
        <v>59</v>
      </c>
      <c r="AW3" s="86">
        <v>7</v>
      </c>
      <c r="AX3" s="54" t="s">
        <v>58</v>
      </c>
      <c r="BB3" s="86">
        <v>8</v>
      </c>
      <c r="BC3" s="92" t="s">
        <v>59</v>
      </c>
      <c r="BG3" s="86">
        <v>9</v>
      </c>
      <c r="BH3" s="54" t="s">
        <v>58</v>
      </c>
      <c r="BL3" s="86">
        <v>10</v>
      </c>
      <c r="BM3" s="54" t="s">
        <v>58</v>
      </c>
      <c r="BQ3" s="86">
        <v>11</v>
      </c>
      <c r="BR3" s="54" t="s">
        <v>58</v>
      </c>
      <c r="BS3" s="94" t="s">
        <v>83</v>
      </c>
      <c r="BV3" s="86">
        <v>12</v>
      </c>
      <c r="BW3" s="54" t="s">
        <v>58</v>
      </c>
      <c r="BX3" s="94" t="s">
        <v>83</v>
      </c>
      <c r="CA3" s="86">
        <v>13</v>
      </c>
      <c r="CB3" s="92" t="s">
        <v>58</v>
      </c>
      <c r="CC3" s="94" t="s">
        <v>83</v>
      </c>
      <c r="CF3" s="86">
        <v>14</v>
      </c>
      <c r="CG3" s="95" t="s">
        <v>59</v>
      </c>
      <c r="CH3" s="94" t="s">
        <v>83</v>
      </c>
      <c r="CK3" s="86">
        <v>15</v>
      </c>
      <c r="CL3" s="74" t="s">
        <v>58</v>
      </c>
      <c r="CP3" s="86">
        <v>16</v>
      </c>
      <c r="CQ3" s="74" t="s">
        <v>58</v>
      </c>
      <c r="CU3" s="86">
        <v>17</v>
      </c>
      <c r="CV3" s="100" t="s">
        <v>86</v>
      </c>
      <c r="CZ3" s="86">
        <v>18</v>
      </c>
      <c r="DA3" s="74" t="s">
        <v>58</v>
      </c>
      <c r="DE3" s="86">
        <v>19</v>
      </c>
      <c r="DF3" s="74" t="s">
        <v>58</v>
      </c>
      <c r="DJ3" s="86">
        <v>20</v>
      </c>
      <c r="DK3" s="74" t="s">
        <v>58</v>
      </c>
      <c r="DO3" s="52"/>
      <c r="DQ3" s="13"/>
      <c r="DV3" s="86">
        <f>MAX(R3:DN3)</f>
        <v>20</v>
      </c>
      <c r="DW3" s="95" t="s">
        <v>63</v>
      </c>
      <c r="EA3" s="96"/>
      <c r="EF3" s="52"/>
      <c r="EH3" s="96"/>
      <c r="EM3" s="96"/>
      <c r="ER3" s="96"/>
    </row>
    <row r="4" spans="1:151" ht="6" customHeight="1" x14ac:dyDescent="0.3">
      <c r="Q4" s="52"/>
      <c r="DO4" s="52"/>
      <c r="EF4" s="52"/>
    </row>
    <row r="5" spans="1:151" ht="18" customHeight="1" x14ac:dyDescent="0.3">
      <c r="Q5" s="52"/>
      <c r="S5" s="150" t="s">
        <v>16</v>
      </c>
      <c r="T5" s="151"/>
      <c r="U5" s="151"/>
      <c r="V5" s="152"/>
      <c r="X5" s="150" t="s">
        <v>19</v>
      </c>
      <c r="Y5" s="151"/>
      <c r="Z5" s="151"/>
      <c r="AA5" s="152"/>
      <c r="AC5" s="150" t="s">
        <v>20</v>
      </c>
      <c r="AD5" s="151"/>
      <c r="AE5" s="151"/>
      <c r="AF5" s="152"/>
      <c r="AH5" s="150" t="s">
        <v>17</v>
      </c>
      <c r="AI5" s="151"/>
      <c r="AJ5" s="151"/>
      <c r="AK5" s="152"/>
      <c r="AM5" s="150" t="s">
        <v>18</v>
      </c>
      <c r="AN5" s="151"/>
      <c r="AO5" s="151"/>
      <c r="AP5" s="152"/>
      <c r="AR5" s="150" t="s">
        <v>39</v>
      </c>
      <c r="AS5" s="151"/>
      <c r="AT5" s="151"/>
      <c r="AU5" s="152"/>
      <c r="AW5" s="150" t="s">
        <v>47</v>
      </c>
      <c r="AX5" s="151"/>
      <c r="AY5" s="151"/>
      <c r="AZ5" s="152"/>
      <c r="BB5" s="150" t="s">
        <v>50</v>
      </c>
      <c r="BC5" s="151"/>
      <c r="BD5" s="151"/>
      <c r="BE5" s="152"/>
      <c r="BG5" s="150" t="s">
        <v>54</v>
      </c>
      <c r="BH5" s="151"/>
      <c r="BI5" s="151"/>
      <c r="BJ5" s="152"/>
      <c r="BL5" s="150" t="s">
        <v>55</v>
      </c>
      <c r="BM5" s="151"/>
      <c r="BN5" s="151"/>
      <c r="BO5" s="152"/>
      <c r="BQ5" s="150" t="s">
        <v>56</v>
      </c>
      <c r="BR5" s="151"/>
      <c r="BS5" s="151"/>
      <c r="BT5" s="152"/>
      <c r="BV5" s="150" t="s">
        <v>57</v>
      </c>
      <c r="BW5" s="151"/>
      <c r="BX5" s="151"/>
      <c r="BY5" s="152"/>
      <c r="CA5" s="150" t="s">
        <v>60</v>
      </c>
      <c r="CB5" s="151"/>
      <c r="CC5" s="151"/>
      <c r="CD5" s="152"/>
      <c r="CF5" s="150" t="s">
        <v>62</v>
      </c>
      <c r="CG5" s="151"/>
      <c r="CH5" s="151"/>
      <c r="CI5" s="152"/>
      <c r="CK5" s="150" t="s">
        <v>64</v>
      </c>
      <c r="CL5" s="151"/>
      <c r="CM5" s="151"/>
      <c r="CN5" s="152"/>
      <c r="CP5" s="150" t="s">
        <v>65</v>
      </c>
      <c r="CQ5" s="151"/>
      <c r="CR5" s="151"/>
      <c r="CS5" s="152"/>
      <c r="CU5" s="150" t="s">
        <v>84</v>
      </c>
      <c r="CV5" s="151"/>
      <c r="CW5" s="151"/>
      <c r="CX5" s="152"/>
      <c r="CZ5" s="150" t="s">
        <v>88</v>
      </c>
      <c r="DA5" s="151"/>
      <c r="DB5" s="151"/>
      <c r="DC5" s="152"/>
      <c r="DE5" s="150" t="s">
        <v>90</v>
      </c>
      <c r="DF5" s="151"/>
      <c r="DG5" s="151"/>
      <c r="DH5" s="152"/>
      <c r="DJ5" s="150" t="s">
        <v>99</v>
      </c>
      <c r="DK5" s="151"/>
      <c r="DL5" s="151"/>
      <c r="DM5" s="152"/>
      <c r="DO5" s="52"/>
      <c r="DQ5" s="159"/>
      <c r="DR5" s="160"/>
      <c r="DS5" s="160"/>
      <c r="DT5" s="161"/>
      <c r="DV5" s="159"/>
      <c r="DW5" s="160"/>
      <c r="DX5" s="160"/>
      <c r="DY5" s="161"/>
      <c r="EA5" s="159"/>
      <c r="EB5" s="160"/>
      <c r="EC5" s="160"/>
      <c r="ED5" s="161"/>
      <c r="EF5" s="52"/>
      <c r="EH5" s="159"/>
      <c r="EI5" s="160"/>
      <c r="EJ5" s="160"/>
      <c r="EK5" s="161"/>
      <c r="EM5" s="159"/>
      <c r="EN5" s="160"/>
      <c r="EO5" s="160"/>
      <c r="EP5" s="161"/>
      <c r="ER5" s="159"/>
      <c r="ES5" s="160"/>
      <c r="ET5" s="160"/>
      <c r="EU5" s="161"/>
    </row>
    <row r="6" spans="1:151" ht="18" customHeight="1" x14ac:dyDescent="0.3">
      <c r="Q6" s="52"/>
      <c r="S6" s="150" t="s">
        <v>66</v>
      </c>
      <c r="T6" s="151"/>
      <c r="U6" s="151"/>
      <c r="V6" s="152"/>
      <c r="X6" s="150" t="s">
        <v>67</v>
      </c>
      <c r="Y6" s="151"/>
      <c r="Z6" s="151"/>
      <c r="AA6" s="152"/>
      <c r="AC6" s="150" t="s">
        <v>68</v>
      </c>
      <c r="AD6" s="151"/>
      <c r="AE6" s="151"/>
      <c r="AF6" s="152"/>
      <c r="AH6" s="150" t="s">
        <v>66</v>
      </c>
      <c r="AI6" s="151"/>
      <c r="AJ6" s="151"/>
      <c r="AK6" s="152"/>
      <c r="AM6" s="150" t="s">
        <v>69</v>
      </c>
      <c r="AN6" s="151"/>
      <c r="AO6" s="151"/>
      <c r="AP6" s="152"/>
      <c r="AR6" s="150" t="s">
        <v>66</v>
      </c>
      <c r="AS6" s="151"/>
      <c r="AT6" s="151"/>
      <c r="AU6" s="152"/>
      <c r="AW6" s="150" t="s">
        <v>70</v>
      </c>
      <c r="AX6" s="151"/>
      <c r="AY6" s="151"/>
      <c r="AZ6" s="152"/>
      <c r="BB6" s="150" t="s">
        <v>71</v>
      </c>
      <c r="BC6" s="151"/>
      <c r="BD6" s="151"/>
      <c r="BE6" s="152"/>
      <c r="BG6" s="150" t="s">
        <v>72</v>
      </c>
      <c r="BH6" s="151"/>
      <c r="BI6" s="151"/>
      <c r="BJ6" s="152"/>
      <c r="BL6" s="150" t="s">
        <v>73</v>
      </c>
      <c r="BM6" s="151"/>
      <c r="BN6" s="151"/>
      <c r="BO6" s="152"/>
      <c r="BQ6" s="150" t="s">
        <v>74</v>
      </c>
      <c r="BR6" s="151"/>
      <c r="BS6" s="151"/>
      <c r="BT6" s="152"/>
      <c r="BV6" s="150" t="s">
        <v>75</v>
      </c>
      <c r="BW6" s="151"/>
      <c r="BX6" s="151"/>
      <c r="BY6" s="152"/>
      <c r="CA6" s="150" t="s">
        <v>76</v>
      </c>
      <c r="CB6" s="151"/>
      <c r="CC6" s="151"/>
      <c r="CD6" s="152"/>
      <c r="CF6" s="150" t="s">
        <v>66</v>
      </c>
      <c r="CG6" s="151"/>
      <c r="CH6" s="151"/>
      <c r="CI6" s="152"/>
      <c r="CK6" s="150" t="s">
        <v>77</v>
      </c>
      <c r="CL6" s="151"/>
      <c r="CM6" s="151"/>
      <c r="CN6" s="152"/>
      <c r="CP6" s="150" t="s">
        <v>78</v>
      </c>
      <c r="CQ6" s="151"/>
      <c r="CR6" s="151"/>
      <c r="CS6" s="152"/>
      <c r="CU6" s="150" t="s">
        <v>85</v>
      </c>
      <c r="CV6" s="151"/>
      <c r="CW6" s="151"/>
      <c r="CX6" s="152"/>
      <c r="CZ6" s="150" t="s">
        <v>89</v>
      </c>
      <c r="DA6" s="151"/>
      <c r="DB6" s="151"/>
      <c r="DC6" s="152"/>
      <c r="DE6" s="150" t="s">
        <v>91</v>
      </c>
      <c r="DF6" s="151"/>
      <c r="DG6" s="151"/>
      <c r="DH6" s="152"/>
      <c r="DJ6" s="150" t="s">
        <v>100</v>
      </c>
      <c r="DK6" s="151"/>
      <c r="DL6" s="151"/>
      <c r="DM6" s="152"/>
      <c r="DO6" s="52"/>
      <c r="DQ6" s="153"/>
      <c r="DR6" s="154"/>
      <c r="DS6" s="154"/>
      <c r="DT6" s="155"/>
      <c r="DV6" s="153"/>
      <c r="DW6" s="154"/>
      <c r="DX6" s="154"/>
      <c r="DY6" s="155"/>
      <c r="EA6" s="153"/>
      <c r="EB6" s="154"/>
      <c r="EC6" s="154"/>
      <c r="ED6" s="155"/>
      <c r="EF6" s="52"/>
      <c r="EH6" s="153"/>
      <c r="EI6" s="154"/>
      <c r="EJ6" s="154"/>
      <c r="EK6" s="155"/>
      <c r="EM6" s="153"/>
      <c r="EN6" s="154"/>
      <c r="EO6" s="154"/>
      <c r="EP6" s="155"/>
      <c r="ER6" s="153"/>
      <c r="ES6" s="154"/>
      <c r="ET6" s="154"/>
      <c r="EU6" s="155"/>
    </row>
    <row r="7" spans="1:151" ht="18" customHeight="1" x14ac:dyDescent="0.3">
      <c r="B7" s="140" t="s">
        <v>0</v>
      </c>
      <c r="C7" s="141"/>
      <c r="D7" s="142" t="s">
        <v>52</v>
      </c>
      <c r="E7" s="142"/>
      <c r="F7" s="142" t="s">
        <v>51</v>
      </c>
      <c r="G7" s="142"/>
      <c r="H7" s="142" t="s">
        <v>102</v>
      </c>
      <c r="I7" s="142"/>
      <c r="N7" s="103" t="s">
        <v>82</v>
      </c>
      <c r="O7" s="104"/>
      <c r="Q7" s="52"/>
      <c r="S7" s="147">
        <v>42148</v>
      </c>
      <c r="T7" s="148"/>
      <c r="U7" s="148"/>
      <c r="V7" s="149"/>
      <c r="X7" s="147">
        <v>42155</v>
      </c>
      <c r="Y7" s="148"/>
      <c r="Z7" s="148"/>
      <c r="AA7" s="149"/>
      <c r="AC7" s="147">
        <v>42266</v>
      </c>
      <c r="AD7" s="148"/>
      <c r="AE7" s="148"/>
      <c r="AF7" s="149"/>
      <c r="AH7" s="147">
        <v>42519</v>
      </c>
      <c r="AI7" s="148"/>
      <c r="AJ7" s="148"/>
      <c r="AK7" s="149"/>
      <c r="AM7" s="147">
        <v>42750</v>
      </c>
      <c r="AN7" s="148"/>
      <c r="AO7" s="148"/>
      <c r="AP7" s="149"/>
      <c r="AR7" s="147">
        <v>42883</v>
      </c>
      <c r="AS7" s="148"/>
      <c r="AT7" s="148"/>
      <c r="AU7" s="149"/>
      <c r="AW7" s="147">
        <v>42974</v>
      </c>
      <c r="AX7" s="148"/>
      <c r="AY7" s="148"/>
      <c r="AZ7" s="149"/>
      <c r="BB7" s="147">
        <v>42994</v>
      </c>
      <c r="BC7" s="148"/>
      <c r="BD7" s="148"/>
      <c r="BE7" s="149"/>
      <c r="BG7" s="147">
        <v>43072</v>
      </c>
      <c r="BH7" s="148"/>
      <c r="BI7" s="148"/>
      <c r="BJ7" s="149"/>
      <c r="BL7" s="147">
        <v>43128</v>
      </c>
      <c r="BM7" s="148"/>
      <c r="BN7" s="148"/>
      <c r="BO7" s="149"/>
      <c r="BQ7" s="147">
        <v>43149</v>
      </c>
      <c r="BR7" s="148"/>
      <c r="BS7" s="148"/>
      <c r="BT7" s="149"/>
      <c r="BV7" s="147">
        <v>43169</v>
      </c>
      <c r="BW7" s="148"/>
      <c r="BX7" s="148"/>
      <c r="BY7" s="149"/>
      <c r="CA7" s="147">
        <v>43219</v>
      </c>
      <c r="CB7" s="148"/>
      <c r="CC7" s="148"/>
      <c r="CD7" s="149"/>
      <c r="CF7" s="147">
        <v>43247</v>
      </c>
      <c r="CG7" s="148"/>
      <c r="CH7" s="148"/>
      <c r="CI7" s="149"/>
      <c r="CK7" s="147">
        <v>43267</v>
      </c>
      <c r="CL7" s="148"/>
      <c r="CM7" s="148"/>
      <c r="CN7" s="149"/>
      <c r="CP7" s="147">
        <v>43296</v>
      </c>
      <c r="CQ7" s="148"/>
      <c r="CR7" s="148"/>
      <c r="CS7" s="149"/>
      <c r="CU7" s="147">
        <v>43338</v>
      </c>
      <c r="CV7" s="148"/>
      <c r="CW7" s="148"/>
      <c r="CX7" s="149"/>
      <c r="CZ7" s="147">
        <v>43352</v>
      </c>
      <c r="DA7" s="148"/>
      <c r="DB7" s="148"/>
      <c r="DC7" s="149"/>
      <c r="DE7" s="147">
        <v>43380</v>
      </c>
      <c r="DF7" s="148"/>
      <c r="DG7" s="148"/>
      <c r="DH7" s="149"/>
      <c r="DJ7" s="147">
        <v>43414</v>
      </c>
      <c r="DK7" s="148"/>
      <c r="DL7" s="148"/>
      <c r="DM7" s="149"/>
      <c r="DO7" s="52"/>
      <c r="DQ7" s="156" t="s">
        <v>48</v>
      </c>
      <c r="DR7" s="157"/>
      <c r="DS7" s="157"/>
      <c r="DT7" s="158"/>
      <c r="DV7" s="156" t="s">
        <v>61</v>
      </c>
      <c r="DW7" s="157"/>
      <c r="DX7" s="157"/>
      <c r="DY7" s="158"/>
      <c r="EA7" s="156" t="s">
        <v>49</v>
      </c>
      <c r="EB7" s="157"/>
      <c r="EC7" s="157"/>
      <c r="ED7" s="158"/>
      <c r="EF7" s="52"/>
      <c r="EH7" s="156" t="s">
        <v>53</v>
      </c>
      <c r="EI7" s="157"/>
      <c r="EJ7" s="157"/>
      <c r="EK7" s="158"/>
      <c r="EM7" s="156" t="s">
        <v>53</v>
      </c>
      <c r="EN7" s="157"/>
      <c r="EO7" s="157"/>
      <c r="EP7" s="158"/>
      <c r="ER7" s="156" t="s">
        <v>53</v>
      </c>
      <c r="ES7" s="157"/>
      <c r="ET7" s="157"/>
      <c r="EU7" s="158"/>
    </row>
    <row r="8" spans="1:151" x14ac:dyDescent="0.3">
      <c r="A8" s="124" t="s">
        <v>79</v>
      </c>
      <c r="B8" s="133" t="s">
        <v>15</v>
      </c>
      <c r="C8" s="127" t="s">
        <v>4</v>
      </c>
      <c r="D8" s="97" t="s">
        <v>15</v>
      </c>
      <c r="E8" s="97" t="s">
        <v>4</v>
      </c>
      <c r="F8" s="97" t="s">
        <v>15</v>
      </c>
      <c r="G8" s="97" t="s">
        <v>4</v>
      </c>
      <c r="H8" s="97" t="s">
        <v>15</v>
      </c>
      <c r="I8" s="97" t="s">
        <v>4</v>
      </c>
      <c r="J8" s="97" t="s">
        <v>12</v>
      </c>
      <c r="K8" s="97" t="s">
        <v>80</v>
      </c>
      <c r="L8" s="144" t="s">
        <v>103</v>
      </c>
      <c r="M8" s="98" t="s">
        <v>81</v>
      </c>
      <c r="N8" s="105" t="s">
        <v>45</v>
      </c>
      <c r="O8" s="105" t="s">
        <v>46</v>
      </c>
      <c r="Q8" s="52"/>
      <c r="S8" s="99" t="s">
        <v>21</v>
      </c>
      <c r="T8" s="99" t="s">
        <v>22</v>
      </c>
      <c r="U8" s="99" t="s">
        <v>23</v>
      </c>
      <c r="V8" s="99" t="s">
        <v>4</v>
      </c>
      <c r="X8" s="99" t="s">
        <v>21</v>
      </c>
      <c r="Y8" s="99" t="s">
        <v>22</v>
      </c>
      <c r="Z8" s="99" t="s">
        <v>23</v>
      </c>
      <c r="AA8" s="99" t="s">
        <v>4</v>
      </c>
      <c r="AC8" s="99" t="s">
        <v>21</v>
      </c>
      <c r="AD8" s="99" t="s">
        <v>22</v>
      </c>
      <c r="AE8" s="99" t="s">
        <v>23</v>
      </c>
      <c r="AF8" s="99" t="s">
        <v>4</v>
      </c>
      <c r="AH8" s="99" t="s">
        <v>21</v>
      </c>
      <c r="AI8" s="99" t="s">
        <v>22</v>
      </c>
      <c r="AJ8" s="99" t="s">
        <v>23</v>
      </c>
      <c r="AK8" s="99" t="s">
        <v>4</v>
      </c>
      <c r="AM8" s="99" t="s">
        <v>21</v>
      </c>
      <c r="AN8" s="99" t="s">
        <v>22</v>
      </c>
      <c r="AO8" s="99" t="s">
        <v>23</v>
      </c>
      <c r="AP8" s="99" t="s">
        <v>4</v>
      </c>
      <c r="AR8" s="99" t="s">
        <v>21</v>
      </c>
      <c r="AS8" s="99" t="s">
        <v>22</v>
      </c>
      <c r="AT8" s="99" t="s">
        <v>23</v>
      </c>
      <c r="AU8" s="99" t="s">
        <v>4</v>
      </c>
      <c r="AW8" s="99" t="s">
        <v>21</v>
      </c>
      <c r="AX8" s="99" t="s">
        <v>22</v>
      </c>
      <c r="AY8" s="99" t="s">
        <v>23</v>
      </c>
      <c r="AZ8" s="99" t="s">
        <v>4</v>
      </c>
      <c r="BB8" s="99" t="s">
        <v>21</v>
      </c>
      <c r="BC8" s="99" t="s">
        <v>22</v>
      </c>
      <c r="BD8" s="99" t="s">
        <v>23</v>
      </c>
      <c r="BE8" s="99" t="s">
        <v>4</v>
      </c>
      <c r="BG8" s="99" t="s">
        <v>21</v>
      </c>
      <c r="BH8" s="99" t="s">
        <v>22</v>
      </c>
      <c r="BI8" s="99" t="s">
        <v>23</v>
      </c>
      <c r="BJ8" s="99" t="s">
        <v>4</v>
      </c>
      <c r="BL8" s="99" t="s">
        <v>21</v>
      </c>
      <c r="BM8" s="99" t="s">
        <v>22</v>
      </c>
      <c r="BN8" s="99" t="s">
        <v>23</v>
      </c>
      <c r="BO8" s="99" t="s">
        <v>4</v>
      </c>
      <c r="BQ8" s="99" t="s">
        <v>21</v>
      </c>
      <c r="BR8" s="99" t="s">
        <v>22</v>
      </c>
      <c r="BS8" s="99" t="s">
        <v>23</v>
      </c>
      <c r="BT8" s="99" t="s">
        <v>4</v>
      </c>
      <c r="BV8" s="99" t="s">
        <v>21</v>
      </c>
      <c r="BW8" s="99" t="s">
        <v>22</v>
      </c>
      <c r="BX8" s="99" t="s">
        <v>23</v>
      </c>
      <c r="BY8" s="99" t="s">
        <v>4</v>
      </c>
      <c r="CA8" s="99" t="s">
        <v>21</v>
      </c>
      <c r="CB8" s="99" t="s">
        <v>22</v>
      </c>
      <c r="CC8" s="99" t="s">
        <v>23</v>
      </c>
      <c r="CD8" s="99" t="s">
        <v>4</v>
      </c>
      <c r="CF8" s="99" t="s">
        <v>21</v>
      </c>
      <c r="CG8" s="99" t="s">
        <v>22</v>
      </c>
      <c r="CH8" s="99" t="s">
        <v>23</v>
      </c>
      <c r="CI8" s="99" t="s">
        <v>4</v>
      </c>
      <c r="CK8" s="99" t="s">
        <v>21</v>
      </c>
      <c r="CL8" s="99" t="s">
        <v>22</v>
      </c>
      <c r="CM8" s="99" t="s">
        <v>23</v>
      </c>
      <c r="CN8" s="99" t="s">
        <v>4</v>
      </c>
      <c r="CP8" s="99" t="s">
        <v>21</v>
      </c>
      <c r="CQ8" s="99" t="s">
        <v>22</v>
      </c>
      <c r="CR8" s="99" t="s">
        <v>23</v>
      </c>
      <c r="CS8" s="99" t="s">
        <v>4</v>
      </c>
      <c r="CU8" s="99" t="s">
        <v>21</v>
      </c>
      <c r="CV8" s="99" t="s">
        <v>22</v>
      </c>
      <c r="CW8" s="99" t="s">
        <v>23</v>
      </c>
      <c r="CX8" s="99" t="s">
        <v>4</v>
      </c>
      <c r="CZ8" s="99" t="s">
        <v>21</v>
      </c>
      <c r="DA8" s="99" t="s">
        <v>22</v>
      </c>
      <c r="DB8" s="99" t="s">
        <v>23</v>
      </c>
      <c r="DC8" s="99" t="s">
        <v>4</v>
      </c>
      <c r="DE8" s="99" t="s">
        <v>21</v>
      </c>
      <c r="DF8" s="99" t="s">
        <v>22</v>
      </c>
      <c r="DG8" s="99" t="s">
        <v>23</v>
      </c>
      <c r="DH8" s="99" t="s">
        <v>4</v>
      </c>
      <c r="DJ8" s="99" t="s">
        <v>21</v>
      </c>
      <c r="DK8" s="99" t="s">
        <v>22</v>
      </c>
      <c r="DL8" s="99" t="s">
        <v>23</v>
      </c>
      <c r="DM8" s="99" t="s">
        <v>4</v>
      </c>
      <c r="DO8" s="52"/>
      <c r="DQ8" s="99" t="s">
        <v>21</v>
      </c>
      <c r="DR8" s="99" t="s">
        <v>22</v>
      </c>
      <c r="DS8" s="99" t="s">
        <v>23</v>
      </c>
      <c r="DT8" s="99" t="s">
        <v>4</v>
      </c>
      <c r="DV8" s="99" t="s">
        <v>21</v>
      </c>
      <c r="DW8" s="99" t="s">
        <v>22</v>
      </c>
      <c r="DX8" s="99" t="s">
        <v>23</v>
      </c>
      <c r="DY8" s="99" t="s">
        <v>4</v>
      </c>
      <c r="EA8" s="99" t="s">
        <v>21</v>
      </c>
      <c r="EB8" s="99" t="s">
        <v>22</v>
      </c>
      <c r="EC8" s="99" t="s">
        <v>23</v>
      </c>
      <c r="ED8" s="99" t="s">
        <v>4</v>
      </c>
      <c r="EF8" s="52"/>
      <c r="EH8" s="99" t="s">
        <v>21</v>
      </c>
      <c r="EI8" s="99" t="s">
        <v>22</v>
      </c>
      <c r="EJ8" s="99" t="s">
        <v>23</v>
      </c>
      <c r="EK8" s="99" t="s">
        <v>4</v>
      </c>
      <c r="EM8" s="99" t="s">
        <v>21</v>
      </c>
      <c r="EN8" s="99" t="s">
        <v>22</v>
      </c>
      <c r="EO8" s="99" t="s">
        <v>23</v>
      </c>
      <c r="EP8" s="99" t="s">
        <v>4</v>
      </c>
      <c r="ER8" s="99" t="s">
        <v>21</v>
      </c>
      <c r="ES8" s="99" t="s">
        <v>22</v>
      </c>
      <c r="ET8" s="99" t="s">
        <v>23</v>
      </c>
      <c r="EU8" s="99" t="s">
        <v>4</v>
      </c>
    </row>
    <row r="9" spans="1:151" x14ac:dyDescent="0.3">
      <c r="A9" s="125">
        <v>1</v>
      </c>
      <c r="B9" s="134">
        <f>AT42</f>
        <v>0.15455590277777773</v>
      </c>
      <c r="C9" s="128">
        <f>AU42</f>
        <v>5.8948616077340726E-3</v>
      </c>
      <c r="D9" s="78">
        <f>AT22</f>
        <v>7.2979255698005702E-2</v>
      </c>
      <c r="E9" s="78">
        <f>AU22</f>
        <v>5.566951566951567E-3</v>
      </c>
      <c r="F9" s="120">
        <f>AT37</f>
        <v>8.1576647079772024E-2</v>
      </c>
      <c r="G9" s="120">
        <f>AU37</f>
        <v>6.2227716485165783E-3</v>
      </c>
      <c r="H9" s="139">
        <f t="shared" ref="H9:H28" si="0">IFERROR(F9-D9,"")</f>
        <v>8.5973913817663228E-3</v>
      </c>
      <c r="I9" s="78">
        <f t="shared" ref="I9:I28" si="1">IFERROR(G9-E9,"")</f>
        <v>6.5582008156501136E-4</v>
      </c>
      <c r="J9" s="79" t="s">
        <v>59</v>
      </c>
      <c r="K9" s="79" t="str">
        <f>AR6</f>
        <v>OJAI</v>
      </c>
      <c r="L9" s="145">
        <f>AR3</f>
        <v>6</v>
      </c>
      <c r="M9" s="80">
        <f>AR7</f>
        <v>42883</v>
      </c>
      <c r="N9" s="101">
        <f>AS44</f>
        <v>1</v>
      </c>
      <c r="O9" s="101">
        <f>AS45</f>
        <v>0</v>
      </c>
      <c r="Q9" s="52"/>
      <c r="S9" s="88">
        <v>1</v>
      </c>
      <c r="T9" s="41">
        <v>5.7476851851851855E-3</v>
      </c>
      <c r="U9" s="41">
        <f>+T9</f>
        <v>5.7476851851851855E-3</v>
      </c>
      <c r="V9" s="41">
        <f>U9/S9</f>
        <v>5.7476851851851855E-3</v>
      </c>
      <c r="X9" s="88">
        <v>1</v>
      </c>
      <c r="Y9" s="41">
        <v>5.5289351851851853E-3</v>
      </c>
      <c r="Z9" s="41">
        <f>+Y9</f>
        <v>5.5289351851851853E-3</v>
      </c>
      <c r="AA9" s="41">
        <f>Z9/X9</f>
        <v>5.5289351851851853E-3</v>
      </c>
      <c r="AC9" s="88">
        <v>1</v>
      </c>
      <c r="AD9" s="50">
        <v>5.3900462962962964E-3</v>
      </c>
      <c r="AE9" s="16">
        <f>+AD9</f>
        <v>5.3900462962962964E-3</v>
      </c>
      <c r="AF9" s="41">
        <f>AE9/AC9</f>
        <v>5.3900462962962964E-3</v>
      </c>
      <c r="AH9" s="88">
        <v>1</v>
      </c>
      <c r="AI9" s="41">
        <v>5.6770833333333335E-3</v>
      </c>
      <c r="AJ9" s="41">
        <f>+AI9</f>
        <v>5.6770833333333335E-3</v>
      </c>
      <c r="AK9" s="41">
        <f>AJ9/AH9</f>
        <v>5.6770833333333335E-3</v>
      </c>
      <c r="AM9" s="88">
        <v>1</v>
      </c>
      <c r="AN9" s="41">
        <v>5.9467592592592593E-3</v>
      </c>
      <c r="AO9" s="41">
        <f>+AN9</f>
        <v>5.9467592592592593E-3</v>
      </c>
      <c r="AP9" s="41">
        <f>AO9/AM9</f>
        <v>5.9467592592592593E-3</v>
      </c>
      <c r="AR9" s="88">
        <v>1</v>
      </c>
      <c r="AS9" s="41">
        <v>5.8887731481481491E-3</v>
      </c>
      <c r="AT9" s="41">
        <f>+AS9</f>
        <v>5.8887731481481491E-3</v>
      </c>
      <c r="AU9" s="41">
        <f>AT9/AR9</f>
        <v>5.8887731481481491E-3</v>
      </c>
      <c r="AW9" s="88">
        <v>1</v>
      </c>
      <c r="AX9" s="16">
        <v>5.4883101851851855E-3</v>
      </c>
      <c r="AY9" s="41">
        <f>+AX9</f>
        <v>5.4883101851851855E-3</v>
      </c>
      <c r="AZ9" s="41">
        <f>AY9/AW9</f>
        <v>5.4883101851851855E-3</v>
      </c>
      <c r="BB9" s="88">
        <v>1</v>
      </c>
      <c r="BC9" s="41">
        <v>5.5763888888888885E-3</v>
      </c>
      <c r="BD9" s="41">
        <f>+BC9</f>
        <v>5.5763888888888885E-3</v>
      </c>
      <c r="BE9" s="41">
        <f>BD9/BB9</f>
        <v>5.5763888888888885E-3</v>
      </c>
      <c r="BG9" s="88">
        <v>1</v>
      </c>
      <c r="BH9" s="41">
        <v>5.9837962962962961E-3</v>
      </c>
      <c r="BI9" s="41">
        <f>+BH9</f>
        <v>5.9837962962962961E-3</v>
      </c>
      <c r="BJ9" s="41">
        <f>BI9/BG9</f>
        <v>5.9837962962962961E-3</v>
      </c>
      <c r="BL9" s="88">
        <v>1</v>
      </c>
      <c r="BM9" s="41">
        <v>6.5537037037037039E-3</v>
      </c>
      <c r="BN9" s="41">
        <f>+BM9</f>
        <v>6.5537037037037039E-3</v>
      </c>
      <c r="BO9" s="41">
        <f>BN9/BL9</f>
        <v>6.5537037037037039E-3</v>
      </c>
      <c r="BQ9" s="88">
        <v>1</v>
      </c>
      <c r="BR9" s="41">
        <v>6.6184027777777777E-3</v>
      </c>
      <c r="BS9" s="41">
        <f>+BR9</f>
        <v>6.6184027777777777E-3</v>
      </c>
      <c r="BT9" s="41">
        <f>BS9/BQ9</f>
        <v>6.6184027777777777E-3</v>
      </c>
      <c r="BV9" s="88">
        <v>1</v>
      </c>
      <c r="BW9" s="41">
        <v>6.4309027777777784E-3</v>
      </c>
      <c r="BX9" s="41">
        <f>+BW9</f>
        <v>6.4309027777777784E-3</v>
      </c>
      <c r="BY9" s="41">
        <f>BX9/BV9</f>
        <v>6.4309027777777784E-3</v>
      </c>
      <c r="CA9" s="88">
        <v>1</v>
      </c>
      <c r="CB9" s="41">
        <v>6.4700231481481484E-3</v>
      </c>
      <c r="CC9" s="41">
        <f>+CB9</f>
        <v>6.4700231481481484E-3</v>
      </c>
      <c r="CD9" s="41">
        <f>CC9/CA9</f>
        <v>6.4700231481481484E-3</v>
      </c>
      <c r="CF9" s="88">
        <v>1</v>
      </c>
      <c r="CG9" s="41">
        <v>5.9649305555555558E-3</v>
      </c>
      <c r="CH9" s="41">
        <f>+CG9</f>
        <v>5.9649305555555558E-3</v>
      </c>
      <c r="CI9" s="41">
        <f>CH9/CF9</f>
        <v>5.9649305555555558E-3</v>
      </c>
      <c r="CK9" s="88">
        <v>1</v>
      </c>
      <c r="CL9" s="41">
        <v>6.1468749999999996E-3</v>
      </c>
      <c r="CM9" s="41">
        <f>+CL9</f>
        <v>6.1468749999999996E-3</v>
      </c>
      <c r="CN9" s="41">
        <f>CM9/CK9</f>
        <v>6.1468749999999996E-3</v>
      </c>
      <c r="CP9" s="88">
        <v>1</v>
      </c>
      <c r="CQ9" s="41">
        <v>6.6863425925925936E-3</v>
      </c>
      <c r="CR9" s="41">
        <f>+CQ9</f>
        <v>6.6863425925925936E-3</v>
      </c>
      <c r="CS9" s="41">
        <f>CR9/CP9</f>
        <v>6.6863425925925936E-3</v>
      </c>
      <c r="CU9" s="88">
        <v>1</v>
      </c>
      <c r="CV9" s="41">
        <v>7.2303240740740739E-3</v>
      </c>
      <c r="CW9" s="41">
        <f>+CV9</f>
        <v>7.2303240740740739E-3</v>
      </c>
      <c r="CX9" s="41">
        <f>CW9/CU9</f>
        <v>7.2303240740740739E-3</v>
      </c>
      <c r="CZ9" s="88">
        <v>1</v>
      </c>
      <c r="DA9" s="41">
        <v>6.8350694444444448E-3</v>
      </c>
      <c r="DB9" s="41">
        <f>+DA9</f>
        <v>6.8350694444444448E-3</v>
      </c>
      <c r="DC9" s="41">
        <f>DB9/CZ9</f>
        <v>6.8350694444444448E-3</v>
      </c>
      <c r="DE9" s="88">
        <v>1</v>
      </c>
      <c r="DF9" s="47">
        <v>7.5277777777777782E-3</v>
      </c>
      <c r="DG9" s="41">
        <f>+DF9</f>
        <v>7.5277777777777782E-3</v>
      </c>
      <c r="DH9" s="41">
        <f>DG9/DE9</f>
        <v>7.5277777777777782E-3</v>
      </c>
      <c r="DJ9" s="88">
        <v>1</v>
      </c>
      <c r="DK9" s="41">
        <v>7.013888888888889E-3</v>
      </c>
      <c r="DL9" s="41">
        <f>+DK9</f>
        <v>7.013888888888889E-3</v>
      </c>
      <c r="DM9" s="41">
        <f>DL9/DJ9</f>
        <v>7.013888888888889E-3</v>
      </c>
      <c r="DO9" s="52"/>
      <c r="DQ9" s="88">
        <v>1</v>
      </c>
      <c r="DR9" s="41">
        <f>AD9</f>
        <v>5.3900462962962964E-3</v>
      </c>
      <c r="DS9" s="41">
        <f>+DR9</f>
        <v>5.3900462962962964E-3</v>
      </c>
      <c r="DT9" s="41">
        <f>DS9/DQ9</f>
        <v>5.3900462962962964E-3</v>
      </c>
      <c r="DV9" s="88">
        <v>1</v>
      </c>
      <c r="DW9" s="41">
        <f t="shared" ref="DW9:DW37" si="2">SUMIF($S$8:$DO$8,"Split",S9:DO9)/$DV$3</f>
        <v>6.2353009259259254E-3</v>
      </c>
      <c r="DX9" s="41">
        <f>+DW9</f>
        <v>6.2353009259259254E-3</v>
      </c>
      <c r="DY9" s="41">
        <f>DX9/DV9</f>
        <v>6.2353009259259254E-3</v>
      </c>
      <c r="EA9" s="88">
        <v>1</v>
      </c>
      <c r="EB9" s="41">
        <f>DF9</f>
        <v>7.5277777777777782E-3</v>
      </c>
      <c r="EC9" s="41">
        <f>+EB9</f>
        <v>7.5277777777777782E-3</v>
      </c>
      <c r="ED9" s="41">
        <f>EC9/EA9</f>
        <v>7.5277777777777782E-3</v>
      </c>
      <c r="EF9" s="52"/>
      <c r="EH9" s="88">
        <v>1</v>
      </c>
      <c r="EI9" s="41">
        <v>5.9027777777777776E-3</v>
      </c>
      <c r="EJ9" s="41">
        <f>+EI9</f>
        <v>5.9027777777777776E-3</v>
      </c>
      <c r="EK9" s="41">
        <f>EJ9/EH9</f>
        <v>5.9027777777777776E-3</v>
      </c>
      <c r="EM9" s="88">
        <v>1</v>
      </c>
      <c r="EN9" s="41">
        <v>5.9027777777777776E-3</v>
      </c>
      <c r="EO9" s="41">
        <f>+EN9</f>
        <v>5.9027777777777776E-3</v>
      </c>
      <c r="EP9" s="41">
        <f>EO9/EM9</f>
        <v>5.9027777777777776E-3</v>
      </c>
      <c r="ER9" s="88">
        <v>1</v>
      </c>
      <c r="ES9" s="41">
        <v>5.8887731481481491E-3</v>
      </c>
      <c r="ET9" s="41">
        <f>+ES9</f>
        <v>5.8887731481481491E-3</v>
      </c>
      <c r="EU9" s="41">
        <f>ET9/ER9</f>
        <v>5.8887731481481491E-3</v>
      </c>
    </row>
    <row r="10" spans="1:151" x14ac:dyDescent="0.3">
      <c r="A10" s="125">
        <v>2</v>
      </c>
      <c r="B10" s="135">
        <f>U42</f>
        <v>0.15918634259259257</v>
      </c>
      <c r="C10" s="129">
        <f>V42</f>
        <v>6.0714695625303482E-3</v>
      </c>
      <c r="D10" s="120">
        <f>U22</f>
        <v>7.1013783164173783E-2</v>
      </c>
      <c r="E10" s="120">
        <f>V22</f>
        <v>5.4170227920227916E-3</v>
      </c>
      <c r="F10" s="78">
        <f>U37</f>
        <v>8.8172559428418784E-2</v>
      </c>
      <c r="G10" s="78">
        <f>V37</f>
        <v>6.7259163330379047E-3</v>
      </c>
      <c r="H10" s="139">
        <f t="shared" si="0"/>
        <v>1.7158776264245001E-2</v>
      </c>
      <c r="I10" s="78">
        <f t="shared" si="1"/>
        <v>1.3088935410151131E-3</v>
      </c>
      <c r="J10" s="79" t="s">
        <v>59</v>
      </c>
      <c r="K10" s="79" t="str">
        <f>S6</f>
        <v>OJAI</v>
      </c>
      <c r="L10" s="145">
        <f>S3</f>
        <v>1</v>
      </c>
      <c r="M10" s="80">
        <f>S7</f>
        <v>42148</v>
      </c>
      <c r="N10" s="123">
        <f>T44</f>
        <v>13</v>
      </c>
      <c r="O10" s="101">
        <f>T45</f>
        <v>0</v>
      </c>
      <c r="Q10" s="52"/>
      <c r="S10" s="87">
        <v>2</v>
      </c>
      <c r="T10" s="90">
        <v>5.4884259259259252E-3</v>
      </c>
      <c r="U10" s="90">
        <f>+U9+T10</f>
        <v>1.123611111111111E-2</v>
      </c>
      <c r="V10" s="90">
        <f t="shared" ref="V10:V21" si="3">U10/S10</f>
        <v>5.618055555555555E-3</v>
      </c>
      <c r="X10" s="87">
        <v>2</v>
      </c>
      <c r="Y10" s="90">
        <v>5.564814814814815E-3</v>
      </c>
      <c r="Z10" s="90">
        <f>+Z9+Y10</f>
        <v>1.1093749999999999E-2</v>
      </c>
      <c r="AA10" s="90">
        <f t="shared" ref="AA10:AA21" si="4">Z10/X10</f>
        <v>5.5468749999999997E-3</v>
      </c>
      <c r="AC10" s="87">
        <v>2</v>
      </c>
      <c r="AD10" s="90">
        <v>5.4340277777777781E-3</v>
      </c>
      <c r="AE10" s="90">
        <f>+AE9+AD10</f>
        <v>1.0824074074074075E-2</v>
      </c>
      <c r="AF10" s="90">
        <f t="shared" ref="AF10:AF21" si="5">AE10/AC10</f>
        <v>5.4120370370370373E-3</v>
      </c>
      <c r="AH10" s="87">
        <v>2</v>
      </c>
      <c r="AI10" s="90">
        <v>5.7303240740740743E-3</v>
      </c>
      <c r="AJ10" s="90">
        <f>+AJ9+AI10</f>
        <v>1.1407407407407408E-2</v>
      </c>
      <c r="AK10" s="90">
        <f t="shared" ref="AK10:AK21" si="6">AJ10/AH10</f>
        <v>5.7037037037037039E-3</v>
      </c>
      <c r="AM10" s="87">
        <v>2</v>
      </c>
      <c r="AN10" s="90">
        <v>5.4814814814814821E-3</v>
      </c>
      <c r="AO10" s="90">
        <f>+AO9+AN10</f>
        <v>1.1428240740740742E-2</v>
      </c>
      <c r="AP10" s="90">
        <f t="shared" ref="AP10:AP21" si="7">AO10/AM10</f>
        <v>5.7141203703703711E-3</v>
      </c>
      <c r="AR10" s="87">
        <v>2</v>
      </c>
      <c r="AS10" s="90">
        <v>5.8437499999999991E-3</v>
      </c>
      <c r="AT10" s="90">
        <f>+AT9+AS10</f>
        <v>1.1732523148148148E-2</v>
      </c>
      <c r="AU10" s="90">
        <f t="shared" ref="AU10:AU21" si="8">AT10/AR10</f>
        <v>5.8662615740740741E-3</v>
      </c>
      <c r="AW10" s="87">
        <v>2</v>
      </c>
      <c r="AX10" s="49">
        <v>5.4186342592592593E-3</v>
      </c>
      <c r="AY10" s="90">
        <f>+AY9+AX10</f>
        <v>1.0906944444444445E-2</v>
      </c>
      <c r="AZ10" s="90">
        <f t="shared" ref="AZ10:AZ21" si="9">AY10/AW10</f>
        <v>5.4534722222222224E-3</v>
      </c>
      <c r="BB10" s="87">
        <v>2</v>
      </c>
      <c r="BC10" s="90">
        <v>5.6363425925925921E-3</v>
      </c>
      <c r="BD10" s="90">
        <f>+BD9+BC10</f>
        <v>1.121273148148148E-2</v>
      </c>
      <c r="BE10" s="90">
        <f t="shared" ref="BE10:BE21" si="10">BD10/BB10</f>
        <v>5.6063657407407399E-3</v>
      </c>
      <c r="BG10" s="87">
        <v>2</v>
      </c>
      <c r="BH10" s="90">
        <v>5.8787037037037046E-3</v>
      </c>
      <c r="BI10" s="90">
        <f>+BI9+BH10</f>
        <v>1.1862500000000002E-2</v>
      </c>
      <c r="BJ10" s="90">
        <f t="shared" ref="BJ10:BJ21" si="11">BI10/BG10</f>
        <v>5.9312500000000008E-3</v>
      </c>
      <c r="BL10" s="87">
        <v>2</v>
      </c>
      <c r="BM10" s="90">
        <v>6.4347222222222228E-3</v>
      </c>
      <c r="BN10" s="90">
        <f>+BN9+BM10</f>
        <v>1.2988425925925928E-2</v>
      </c>
      <c r="BO10" s="90">
        <f t="shared" ref="BO10:BO21" si="12">BN10/BL10</f>
        <v>6.4942129629629638E-3</v>
      </c>
      <c r="BQ10" s="87">
        <v>2</v>
      </c>
      <c r="BR10" s="90">
        <v>6.772800925925926E-3</v>
      </c>
      <c r="BS10" s="90">
        <f>+BS9+BR10</f>
        <v>1.3391203703703704E-2</v>
      </c>
      <c r="BT10" s="90">
        <f t="shared" ref="BT10:BT21" si="13">BS10/BQ10</f>
        <v>6.6956018518518519E-3</v>
      </c>
      <c r="BV10" s="87">
        <v>2</v>
      </c>
      <c r="BW10" s="90">
        <v>6.3302083333333335E-3</v>
      </c>
      <c r="BX10" s="90">
        <f>+BX9+BW10</f>
        <v>1.2761111111111112E-2</v>
      </c>
      <c r="BY10" s="90">
        <f t="shared" ref="BY10:BY21" si="14">BX10/BV10</f>
        <v>6.380555555555556E-3</v>
      </c>
      <c r="CA10" s="87">
        <v>2</v>
      </c>
      <c r="CB10" s="90">
        <v>6.051736111111111E-3</v>
      </c>
      <c r="CC10" s="90">
        <f>+CC9+CB10</f>
        <v>1.252175925925926E-2</v>
      </c>
      <c r="CD10" s="90">
        <f t="shared" ref="CD10:CD21" si="15">CC10/CA10</f>
        <v>6.2608796296296301E-3</v>
      </c>
      <c r="CF10" s="87">
        <v>2</v>
      </c>
      <c r="CG10" s="90">
        <v>6.1812500000000001E-3</v>
      </c>
      <c r="CH10" s="90">
        <f>+CH9+CG10</f>
        <v>1.2146180555555556E-2</v>
      </c>
      <c r="CI10" s="90">
        <f t="shared" ref="CI10:CI21" si="16">CH10/CF10</f>
        <v>6.0730902777777779E-3</v>
      </c>
      <c r="CK10" s="87">
        <v>2</v>
      </c>
      <c r="CL10" s="90">
        <v>6.1211805555555559E-3</v>
      </c>
      <c r="CM10" s="90">
        <f>+CM9+CL10</f>
        <v>1.2268055555555556E-2</v>
      </c>
      <c r="CN10" s="90">
        <f t="shared" ref="CN10:CN21" si="17">CM10/CK10</f>
        <v>6.1340277777777782E-3</v>
      </c>
      <c r="CP10" s="87">
        <v>2</v>
      </c>
      <c r="CQ10" s="90">
        <v>6.7193287037037039E-3</v>
      </c>
      <c r="CR10" s="90">
        <f>+CR9+CQ10</f>
        <v>1.3405671296296297E-2</v>
      </c>
      <c r="CS10" s="90">
        <f t="shared" ref="CS10:CS21" si="18">CR10/CP10</f>
        <v>6.7028356481481487E-3</v>
      </c>
      <c r="CU10" s="87">
        <v>2</v>
      </c>
      <c r="CV10" s="48">
        <v>7.331018518518518E-3</v>
      </c>
      <c r="CW10" s="90">
        <f>+CW9+CV10</f>
        <v>1.4561342592592591E-2</v>
      </c>
      <c r="CX10" s="90">
        <f t="shared" ref="CX10:CX21" si="19">CW10/CU10</f>
        <v>7.2806712962962955E-3</v>
      </c>
      <c r="CZ10" s="87">
        <v>2</v>
      </c>
      <c r="DA10" s="90">
        <v>6.7517361111111111E-3</v>
      </c>
      <c r="DB10" s="90">
        <f>+DB9+DA10</f>
        <v>1.3586805555555557E-2</v>
      </c>
      <c r="DC10" s="90">
        <f t="shared" ref="DC10:DC21" si="20">DB10/CZ10</f>
        <v>6.7934027777777784E-3</v>
      </c>
      <c r="DE10" s="87">
        <v>2</v>
      </c>
      <c r="DF10" s="90">
        <v>7.1412037037037043E-3</v>
      </c>
      <c r="DG10" s="90">
        <f>+DG9+DF10</f>
        <v>1.4668981481481482E-2</v>
      </c>
      <c r="DH10" s="90">
        <f t="shared" ref="DH10:DH21" si="21">DG10/DE10</f>
        <v>7.3344907407407412E-3</v>
      </c>
      <c r="DJ10" s="87">
        <v>2</v>
      </c>
      <c r="DK10" s="90">
        <v>6.9791666666666674E-3</v>
      </c>
      <c r="DL10" s="90">
        <f>+DL9+DK10</f>
        <v>1.3993055555555557E-2</v>
      </c>
      <c r="DM10" s="90">
        <f t="shared" ref="DM10:DM21" si="22">DL10/DJ10</f>
        <v>6.9965277777777786E-3</v>
      </c>
      <c r="DO10" s="52"/>
      <c r="DQ10" s="87">
        <v>2</v>
      </c>
      <c r="DR10" s="90">
        <f>AX10</f>
        <v>5.4186342592592593E-3</v>
      </c>
      <c r="DS10" s="90">
        <f>+DS9+DR10</f>
        <v>1.0808680555555556E-2</v>
      </c>
      <c r="DT10" s="90">
        <f t="shared" ref="DT10:DT21" si="23">DS10/DQ10</f>
        <v>5.4043402777777779E-3</v>
      </c>
      <c r="DV10" s="87">
        <v>2</v>
      </c>
      <c r="DW10" s="90">
        <f t="shared" si="2"/>
        <v>6.1645428240740732E-3</v>
      </c>
      <c r="DX10" s="90">
        <f>+DX9+DW10</f>
        <v>1.2399843749999999E-2</v>
      </c>
      <c r="DY10" s="90">
        <f t="shared" ref="DY10:DY21" si="24">DX10/DV10</f>
        <v>6.1999218749999993E-3</v>
      </c>
      <c r="EA10" s="87">
        <v>2</v>
      </c>
      <c r="EB10" s="49">
        <f>CV10</f>
        <v>7.331018518518518E-3</v>
      </c>
      <c r="EC10" s="90">
        <f>+EC9+EB10</f>
        <v>1.4858796296296297E-2</v>
      </c>
      <c r="ED10" s="90">
        <f t="shared" ref="ED10:ED21" si="25">EC10/EA10</f>
        <v>7.4293981481481485E-3</v>
      </c>
      <c r="EF10" s="52"/>
      <c r="EH10" s="87">
        <v>2</v>
      </c>
      <c r="EI10" s="90">
        <v>5.8449074074074072E-3</v>
      </c>
      <c r="EJ10" s="90">
        <f>+EJ9+EI10</f>
        <v>1.1747685185185184E-2</v>
      </c>
      <c r="EK10" s="90">
        <f t="shared" ref="EK10:EK21" si="26">EJ10/EH10</f>
        <v>5.873842592592592E-3</v>
      </c>
      <c r="EM10" s="87">
        <v>2</v>
      </c>
      <c r="EN10" s="90">
        <f>EN9</f>
        <v>5.9027777777777776E-3</v>
      </c>
      <c r="EO10" s="90">
        <f>+EO9+EN10</f>
        <v>1.1805555555555555E-2</v>
      </c>
      <c r="EP10" s="90">
        <f t="shared" ref="EP10:EP21" si="27">EO10/EM10</f>
        <v>5.9027777777777776E-3</v>
      </c>
      <c r="ER10" s="87">
        <v>2</v>
      </c>
      <c r="ES10" s="90">
        <v>5.8437499999999991E-3</v>
      </c>
      <c r="ET10" s="90">
        <f>+ET9+ES10</f>
        <v>1.1732523148148148E-2</v>
      </c>
      <c r="EU10" s="90">
        <f t="shared" ref="EU10:EU21" si="28">ET10/ER10</f>
        <v>5.8662615740740741E-3</v>
      </c>
    </row>
    <row r="11" spans="1:151" x14ac:dyDescent="0.3">
      <c r="A11" s="125">
        <v>3</v>
      </c>
      <c r="B11" s="135">
        <f>AJ42</f>
        <v>0.16770138888888891</v>
      </c>
      <c r="C11" s="129">
        <f>AK42</f>
        <v>6.3962389087538086E-3</v>
      </c>
      <c r="D11" s="78">
        <f>AJ22</f>
        <v>7.2917397001869652E-2</v>
      </c>
      <c r="E11" s="78">
        <f>AK22</f>
        <v>5.5622329059829053E-3</v>
      </c>
      <c r="F11" s="78">
        <f>AJ37</f>
        <v>9.4783991887019262E-2</v>
      </c>
      <c r="G11" s="78">
        <f>AK37</f>
        <v>7.230244911524711E-3</v>
      </c>
      <c r="H11" s="139">
        <f t="shared" si="0"/>
        <v>2.1866594885149609E-2</v>
      </c>
      <c r="I11" s="78">
        <f t="shared" si="1"/>
        <v>1.6680120055418057E-3</v>
      </c>
      <c r="J11" s="79" t="s">
        <v>59</v>
      </c>
      <c r="K11" s="79" t="str">
        <f>AH6</f>
        <v>OJAI</v>
      </c>
      <c r="L11" s="145">
        <f>AH3</f>
        <v>4</v>
      </c>
      <c r="M11" s="80">
        <f>AH7</f>
        <v>42519</v>
      </c>
      <c r="N11" s="101">
        <f>AI44</f>
        <v>1</v>
      </c>
      <c r="O11" s="101">
        <f>AI45</f>
        <v>0</v>
      </c>
      <c r="Q11" s="52"/>
      <c r="S11" s="88">
        <v>3</v>
      </c>
      <c r="T11" s="41">
        <v>5.4490740740740741E-3</v>
      </c>
      <c r="U11" s="41">
        <f t="shared" ref="U11:U21" si="29">+U10+T11</f>
        <v>1.6685185185185185E-2</v>
      </c>
      <c r="V11" s="41">
        <f t="shared" si="3"/>
        <v>5.5617283950617283E-3</v>
      </c>
      <c r="X11" s="88">
        <v>3</v>
      </c>
      <c r="Y11" s="16">
        <v>5.4791666666666669E-3</v>
      </c>
      <c r="Z11" s="41">
        <f t="shared" ref="Z11:Z21" si="30">+Z10+Y11</f>
        <v>1.6572916666666666E-2</v>
      </c>
      <c r="AA11" s="41">
        <f t="shared" si="4"/>
        <v>5.5243055555555557E-3</v>
      </c>
      <c r="AC11" s="88">
        <v>3</v>
      </c>
      <c r="AD11" s="50">
        <v>5.3923611111111108E-3</v>
      </c>
      <c r="AE11" s="16">
        <f t="shared" ref="AE11:AE21" si="31">+AE10+AD11</f>
        <v>1.6216435185185184E-2</v>
      </c>
      <c r="AF11" s="41">
        <f t="shared" si="5"/>
        <v>5.4054783950617281E-3</v>
      </c>
      <c r="AH11" s="88">
        <v>3</v>
      </c>
      <c r="AI11" s="41">
        <v>5.9097222222222225E-3</v>
      </c>
      <c r="AJ11" s="41">
        <f t="shared" ref="AJ11:AJ21" si="32">+AJ10+AI11</f>
        <v>1.731712962962963E-2</v>
      </c>
      <c r="AK11" s="41">
        <f t="shared" si="6"/>
        <v>5.7723765432098765E-3</v>
      </c>
      <c r="AM11" s="88">
        <v>3</v>
      </c>
      <c r="AN11" s="41">
        <v>5.6192129629629639E-3</v>
      </c>
      <c r="AO11" s="41">
        <f t="shared" ref="AO11:AO21" si="33">+AO10+AN11</f>
        <v>1.7047453703703707E-2</v>
      </c>
      <c r="AP11" s="41">
        <f t="shared" si="7"/>
        <v>5.6824845679012354E-3</v>
      </c>
      <c r="AR11" s="88">
        <v>3</v>
      </c>
      <c r="AS11" s="41">
        <v>5.807407407407407E-3</v>
      </c>
      <c r="AT11" s="41">
        <f t="shared" ref="AT11:AT21" si="34">+AT10+AS11</f>
        <v>1.7539930555555555E-2</v>
      </c>
      <c r="AU11" s="41">
        <f t="shared" si="8"/>
        <v>5.8466435185185184E-3</v>
      </c>
      <c r="AW11" s="88">
        <v>3</v>
      </c>
      <c r="AX11" s="41">
        <v>5.4077546296296295E-3</v>
      </c>
      <c r="AY11" s="41">
        <f t="shared" ref="AY11:AY21" si="35">+AY10+AX11</f>
        <v>1.6314699074074075E-2</v>
      </c>
      <c r="AZ11" s="41">
        <f t="shared" si="9"/>
        <v>5.4382330246913581E-3</v>
      </c>
      <c r="BB11" s="88">
        <v>3</v>
      </c>
      <c r="BC11" s="41">
        <v>5.5682870370370374E-3</v>
      </c>
      <c r="BD11" s="41">
        <f t="shared" ref="BD11:BD21" si="36">+BD10+BC11</f>
        <v>1.6781018518518518E-2</v>
      </c>
      <c r="BE11" s="41">
        <f t="shared" si="10"/>
        <v>5.593672839506173E-3</v>
      </c>
      <c r="BG11" s="88">
        <v>3</v>
      </c>
      <c r="BH11" s="41">
        <v>5.7851851851851849E-3</v>
      </c>
      <c r="BI11" s="41">
        <f t="shared" ref="BI11:BI21" si="37">+BI10+BH11</f>
        <v>1.7647685185185186E-2</v>
      </c>
      <c r="BJ11" s="41">
        <f t="shared" si="11"/>
        <v>5.8825617283950618E-3</v>
      </c>
      <c r="BL11" s="88">
        <v>3</v>
      </c>
      <c r="BM11" s="41">
        <v>6.460532407407407E-3</v>
      </c>
      <c r="BN11" s="41">
        <f t="shared" ref="BN11:BN21" si="38">+BN10+BM11</f>
        <v>1.9448958333333335E-2</v>
      </c>
      <c r="BO11" s="41">
        <f t="shared" si="12"/>
        <v>6.4829861111111121E-3</v>
      </c>
      <c r="BQ11" s="88">
        <v>3</v>
      </c>
      <c r="BR11" s="41">
        <v>6.4638888888888879E-3</v>
      </c>
      <c r="BS11" s="41">
        <f t="shared" ref="BS11:BS21" si="39">+BS10+BR11</f>
        <v>1.9855092592592591E-2</v>
      </c>
      <c r="BT11" s="41">
        <f t="shared" si="13"/>
        <v>6.6183641975308639E-3</v>
      </c>
      <c r="BV11" s="88">
        <v>3</v>
      </c>
      <c r="BW11" s="41">
        <v>6.2824074074074076E-3</v>
      </c>
      <c r="BX11" s="41">
        <f t="shared" ref="BX11:BX21" si="40">+BX10+BW11</f>
        <v>1.9043518518518519E-2</v>
      </c>
      <c r="BY11" s="41">
        <f t="shared" si="14"/>
        <v>6.3478395061728398E-3</v>
      </c>
      <c r="CA11" s="88">
        <v>3</v>
      </c>
      <c r="CB11" s="41">
        <v>6.1087962962962962E-3</v>
      </c>
      <c r="CC11" s="41">
        <f t="shared" ref="CC11:CC21" si="41">+CC10+CB11</f>
        <v>1.8630555555555556E-2</v>
      </c>
      <c r="CD11" s="41">
        <f t="shared" si="15"/>
        <v>6.2101851851851858E-3</v>
      </c>
      <c r="CF11" s="88">
        <v>3</v>
      </c>
      <c r="CG11" s="41">
        <v>6.1059027777777787E-3</v>
      </c>
      <c r="CH11" s="41">
        <f t="shared" ref="CH11:CH21" si="42">+CH10+CG11</f>
        <v>1.8252083333333335E-2</v>
      </c>
      <c r="CI11" s="41">
        <f t="shared" si="16"/>
        <v>6.0840277777777785E-3</v>
      </c>
      <c r="CK11" s="88">
        <v>3</v>
      </c>
      <c r="CL11" s="41">
        <v>6.1984953703703707E-3</v>
      </c>
      <c r="CM11" s="41">
        <f t="shared" ref="CM11:CM21" si="43">+CM10+CL11</f>
        <v>1.8466550925925928E-2</v>
      </c>
      <c r="CN11" s="41">
        <f t="shared" si="17"/>
        <v>6.1555169753086426E-3</v>
      </c>
      <c r="CP11" s="88">
        <v>3</v>
      </c>
      <c r="CQ11" s="41">
        <v>6.6878472222222226E-3</v>
      </c>
      <c r="CR11" s="41">
        <f t="shared" ref="CR11:CR21" si="44">+CR10+CQ11</f>
        <v>2.0093518518518521E-2</v>
      </c>
      <c r="CS11" s="41">
        <f t="shared" si="18"/>
        <v>6.6978395061728403E-3</v>
      </c>
      <c r="CU11" s="88">
        <v>3</v>
      </c>
      <c r="CV11" s="47">
        <v>7.40162037037037E-3</v>
      </c>
      <c r="CW11" s="41">
        <f t="shared" ref="CW11:CW21" si="45">+CW10+CV11</f>
        <v>2.1962962962962962E-2</v>
      </c>
      <c r="CX11" s="41">
        <f t="shared" si="19"/>
        <v>7.3209876543209873E-3</v>
      </c>
      <c r="CZ11" s="88">
        <v>3</v>
      </c>
      <c r="DA11" s="41">
        <v>6.7615740740740735E-3</v>
      </c>
      <c r="DB11" s="41">
        <f t="shared" ref="DB11:DB21" si="46">+DB10+DA11</f>
        <v>2.0348379629629629E-2</v>
      </c>
      <c r="DC11" s="41">
        <f t="shared" si="20"/>
        <v>6.7827932098765429E-3</v>
      </c>
      <c r="DE11" s="88">
        <v>3</v>
      </c>
      <c r="DF11" s="41">
        <v>7.0949074074074074E-3</v>
      </c>
      <c r="DG11" s="41">
        <f t="shared" ref="DG11:DG21" si="47">+DG10+DF11</f>
        <v>2.1763888888888888E-2</v>
      </c>
      <c r="DH11" s="41">
        <f t="shared" si="21"/>
        <v>7.2546296296296291E-3</v>
      </c>
      <c r="DJ11" s="88">
        <v>3</v>
      </c>
      <c r="DK11" s="41">
        <v>6.8747685185185188E-3</v>
      </c>
      <c r="DL11" s="41">
        <f t="shared" ref="DL11:DL21" si="48">+DL10+DK11</f>
        <v>2.0867824074074077E-2</v>
      </c>
      <c r="DM11" s="41">
        <f t="shared" si="22"/>
        <v>6.9559413580246926E-3</v>
      </c>
      <c r="DO11" s="52"/>
      <c r="DQ11" s="88">
        <v>3</v>
      </c>
      <c r="DR11" s="41">
        <f>AD11</f>
        <v>5.3923611111111108E-3</v>
      </c>
      <c r="DS11" s="41">
        <f t="shared" ref="DS11:DS21" si="49">+DS10+DR11</f>
        <v>1.6201041666666666E-2</v>
      </c>
      <c r="DT11" s="41">
        <f t="shared" si="23"/>
        <v>5.4003472222222222E-3</v>
      </c>
      <c r="DV11" s="88">
        <v>3</v>
      </c>
      <c r="DW11" s="41">
        <f t="shared" si="2"/>
        <v>6.1429456018518517E-3</v>
      </c>
      <c r="DX11" s="41">
        <f t="shared" ref="DX11:DX21" si="50">+DX10+DW11</f>
        <v>1.854278935185185E-2</v>
      </c>
      <c r="DY11" s="41">
        <f t="shared" si="24"/>
        <v>6.180929783950617E-3</v>
      </c>
      <c r="EA11" s="88">
        <v>3</v>
      </c>
      <c r="EB11" s="41">
        <f>CV11</f>
        <v>7.40162037037037E-3</v>
      </c>
      <c r="EC11" s="41">
        <f t="shared" ref="EC11:EC21" si="51">+EC10+EB11</f>
        <v>2.2260416666666668E-2</v>
      </c>
      <c r="ED11" s="41">
        <f t="shared" si="25"/>
        <v>7.4201388888888893E-3</v>
      </c>
      <c r="EF11" s="52"/>
      <c r="EH11" s="88">
        <v>3</v>
      </c>
      <c r="EI11" s="41">
        <v>5.9027777777777776E-3</v>
      </c>
      <c r="EJ11" s="41">
        <f t="shared" ref="EJ11:EJ21" si="52">+EJ10+EI11</f>
        <v>1.7650462962962962E-2</v>
      </c>
      <c r="EK11" s="41">
        <f t="shared" si="26"/>
        <v>5.8834876543209869E-3</v>
      </c>
      <c r="EM11" s="88">
        <v>3</v>
      </c>
      <c r="EN11" s="41">
        <v>5.9027777777777776E-3</v>
      </c>
      <c r="EO11" s="41">
        <f t="shared" ref="EO11:EO21" si="53">+EO10+EN11</f>
        <v>1.7708333333333333E-2</v>
      </c>
      <c r="EP11" s="41">
        <f t="shared" si="27"/>
        <v>5.9027777777777776E-3</v>
      </c>
      <c r="ER11" s="88">
        <v>3</v>
      </c>
      <c r="ES11" s="41">
        <v>5.807407407407407E-3</v>
      </c>
      <c r="ET11" s="41">
        <f t="shared" ref="ET11:ET21" si="54">+ET10+ES11</f>
        <v>1.7539930555555555E-2</v>
      </c>
      <c r="EU11" s="41">
        <f t="shared" si="28"/>
        <v>5.8466435185185184E-3</v>
      </c>
    </row>
    <row r="12" spans="1:151" x14ac:dyDescent="0.3">
      <c r="A12" s="125">
        <v>4</v>
      </c>
      <c r="B12" s="135">
        <f>CC42</f>
        <v>0.16800208333333336</v>
      </c>
      <c r="C12" s="129">
        <f>CD42</f>
        <v>6.4077075883988881E-3</v>
      </c>
      <c r="D12" s="78">
        <f>CC22</f>
        <v>8.010199277176816E-2</v>
      </c>
      <c r="E12" s="78">
        <f>CD22</f>
        <v>6.1102831196581196E-3</v>
      </c>
      <c r="F12" s="78">
        <f>CC37</f>
        <v>8.7900090561565197E-2</v>
      </c>
      <c r="G12" s="78">
        <f>CD37</f>
        <v>6.7051320571396575E-3</v>
      </c>
      <c r="H12" s="139">
        <f t="shared" si="0"/>
        <v>7.7980977897970372E-3</v>
      </c>
      <c r="I12" s="78">
        <f t="shared" si="1"/>
        <v>5.9484893748153796E-4</v>
      </c>
      <c r="J12" s="79" t="s">
        <v>58</v>
      </c>
      <c r="K12" s="79" t="str">
        <f>CA6</f>
        <v>Long Branch, NJ</v>
      </c>
      <c r="L12" s="145">
        <f>CA3</f>
        <v>13</v>
      </c>
      <c r="M12" s="80">
        <f>CA7</f>
        <v>43219</v>
      </c>
      <c r="N12" s="101">
        <f>CB44</f>
        <v>0</v>
      </c>
      <c r="O12" s="101">
        <f>CB45</f>
        <v>0</v>
      </c>
      <c r="Q12" s="52"/>
      <c r="S12" s="87">
        <v>4</v>
      </c>
      <c r="T12" s="90">
        <v>5.6828703703703702E-3</v>
      </c>
      <c r="U12" s="90">
        <f t="shared" si="29"/>
        <v>2.2368055555555554E-2</v>
      </c>
      <c r="V12" s="90">
        <f t="shared" si="3"/>
        <v>5.5920138888888886E-3</v>
      </c>
      <c r="X12" s="87">
        <v>4</v>
      </c>
      <c r="Y12" s="49">
        <v>5.325231481481482E-3</v>
      </c>
      <c r="Z12" s="90">
        <f t="shared" si="30"/>
        <v>2.1898148148148149E-2</v>
      </c>
      <c r="AA12" s="90">
        <f t="shared" si="4"/>
        <v>5.4745370370370373E-3</v>
      </c>
      <c r="AC12" s="87">
        <v>4</v>
      </c>
      <c r="AD12" s="90">
        <v>5.3923611111111108E-3</v>
      </c>
      <c r="AE12" s="90">
        <f t="shared" si="31"/>
        <v>2.1608796296296296E-2</v>
      </c>
      <c r="AF12" s="90">
        <f t="shared" si="5"/>
        <v>5.402199074074074E-3</v>
      </c>
      <c r="AH12" s="87">
        <v>4</v>
      </c>
      <c r="AI12" s="90">
        <v>5.4305555555555557E-3</v>
      </c>
      <c r="AJ12" s="90">
        <f t="shared" si="32"/>
        <v>2.2747685185185187E-2</v>
      </c>
      <c r="AK12" s="90">
        <f t="shared" si="6"/>
        <v>5.6869212962962967E-3</v>
      </c>
      <c r="AM12" s="87">
        <v>4</v>
      </c>
      <c r="AN12" s="90">
        <v>5.5868055555555558E-3</v>
      </c>
      <c r="AO12" s="90">
        <f t="shared" si="33"/>
        <v>2.2634259259259264E-2</v>
      </c>
      <c r="AP12" s="90">
        <f t="shared" si="7"/>
        <v>5.6585648148148159E-3</v>
      </c>
      <c r="AR12" s="87">
        <v>4</v>
      </c>
      <c r="AS12" s="90">
        <v>5.4120370370370373E-3</v>
      </c>
      <c r="AT12" s="90">
        <f t="shared" si="34"/>
        <v>2.2951967592592593E-2</v>
      </c>
      <c r="AU12" s="90">
        <f t="shared" si="8"/>
        <v>5.7379918981481483E-3</v>
      </c>
      <c r="AW12" s="87">
        <v>4</v>
      </c>
      <c r="AX12" s="90">
        <v>5.448148148148149E-3</v>
      </c>
      <c r="AY12" s="90">
        <f t="shared" si="35"/>
        <v>2.1762847222222225E-2</v>
      </c>
      <c r="AZ12" s="90">
        <f t="shared" si="9"/>
        <v>5.4407118055555563E-3</v>
      </c>
      <c r="BB12" s="87">
        <v>4</v>
      </c>
      <c r="BC12" s="90">
        <v>5.4717592592592595E-3</v>
      </c>
      <c r="BD12" s="90">
        <f t="shared" si="36"/>
        <v>2.2252777777777778E-2</v>
      </c>
      <c r="BE12" s="90">
        <f t="shared" si="10"/>
        <v>5.5631944444444444E-3</v>
      </c>
      <c r="BG12" s="87">
        <v>4</v>
      </c>
      <c r="BH12" s="90">
        <v>5.8616898148148152E-3</v>
      </c>
      <c r="BI12" s="90">
        <f t="shared" si="37"/>
        <v>2.3509375000000002E-2</v>
      </c>
      <c r="BJ12" s="90">
        <f t="shared" si="11"/>
        <v>5.8773437500000006E-3</v>
      </c>
      <c r="BL12" s="87">
        <v>4</v>
      </c>
      <c r="BM12" s="90">
        <v>6.2759259259259252E-3</v>
      </c>
      <c r="BN12" s="90">
        <f t="shared" si="38"/>
        <v>2.572488425925926E-2</v>
      </c>
      <c r="BO12" s="90">
        <f t="shared" si="12"/>
        <v>6.431221064814815E-3</v>
      </c>
      <c r="BQ12" s="87">
        <v>4</v>
      </c>
      <c r="BR12" s="90">
        <v>6.3170138888888894E-3</v>
      </c>
      <c r="BS12" s="90">
        <f t="shared" si="39"/>
        <v>2.617210648148148E-2</v>
      </c>
      <c r="BT12" s="90">
        <f t="shared" si="13"/>
        <v>6.5430266203703701E-3</v>
      </c>
      <c r="BV12" s="87">
        <v>4</v>
      </c>
      <c r="BW12" s="90">
        <v>6.3454861111111108E-3</v>
      </c>
      <c r="BX12" s="90">
        <f t="shared" si="40"/>
        <v>2.5389004629629629E-2</v>
      </c>
      <c r="BY12" s="90">
        <f t="shared" si="14"/>
        <v>6.3472511574074074E-3</v>
      </c>
      <c r="CA12" s="87">
        <v>4</v>
      </c>
      <c r="CB12" s="90">
        <v>6.0805555555555552E-3</v>
      </c>
      <c r="CC12" s="90">
        <f t="shared" si="41"/>
        <v>2.4711111111111111E-2</v>
      </c>
      <c r="CD12" s="90">
        <f t="shared" si="15"/>
        <v>6.1777777777777777E-3</v>
      </c>
      <c r="CF12" s="87">
        <v>4</v>
      </c>
      <c r="CG12" s="90">
        <v>5.6399305555555551E-3</v>
      </c>
      <c r="CH12" s="90">
        <f t="shared" si="42"/>
        <v>2.389201388888889E-2</v>
      </c>
      <c r="CI12" s="90">
        <f t="shared" si="16"/>
        <v>5.9730034722222224E-3</v>
      </c>
      <c r="CK12" s="87">
        <v>4</v>
      </c>
      <c r="CL12" s="90">
        <v>6.2804398148148151E-3</v>
      </c>
      <c r="CM12" s="90">
        <f t="shared" si="43"/>
        <v>2.4746990740740743E-2</v>
      </c>
      <c r="CN12" s="90">
        <f t="shared" si="17"/>
        <v>6.1867476851851858E-3</v>
      </c>
      <c r="CP12" s="87">
        <v>4</v>
      </c>
      <c r="CQ12" s="90">
        <v>6.6907407407407402E-3</v>
      </c>
      <c r="CR12" s="90">
        <f t="shared" si="44"/>
        <v>2.6784259259259261E-2</v>
      </c>
      <c r="CS12" s="90">
        <f t="shared" si="18"/>
        <v>6.6960648148148153E-3</v>
      </c>
      <c r="CU12" s="87">
        <v>4</v>
      </c>
      <c r="CV12" s="90">
        <v>7.325231481481482E-3</v>
      </c>
      <c r="CW12" s="90">
        <f t="shared" si="45"/>
        <v>2.9288194444444443E-2</v>
      </c>
      <c r="CX12" s="90">
        <f t="shared" si="19"/>
        <v>7.3220486111111108E-3</v>
      </c>
      <c r="CZ12" s="87">
        <v>4</v>
      </c>
      <c r="DA12" s="90">
        <v>6.6706018518518512E-3</v>
      </c>
      <c r="DB12" s="90">
        <f t="shared" si="46"/>
        <v>2.7018981481481481E-2</v>
      </c>
      <c r="DC12" s="90">
        <f t="shared" si="20"/>
        <v>6.7547453703703702E-3</v>
      </c>
      <c r="DE12" s="87">
        <v>4</v>
      </c>
      <c r="DF12" s="48">
        <v>7.5219907407407414E-3</v>
      </c>
      <c r="DG12" s="90">
        <f t="shared" si="47"/>
        <v>2.928587962962963E-2</v>
      </c>
      <c r="DH12" s="90">
        <f t="shared" si="21"/>
        <v>7.3214699074074076E-3</v>
      </c>
      <c r="DJ12" s="87">
        <v>4</v>
      </c>
      <c r="DK12" s="90">
        <v>6.9178240740740736E-3</v>
      </c>
      <c r="DL12" s="90">
        <f t="shared" si="48"/>
        <v>2.778564814814815E-2</v>
      </c>
      <c r="DM12" s="90">
        <f t="shared" si="22"/>
        <v>6.9464120370370374E-3</v>
      </c>
      <c r="DO12" s="52"/>
      <c r="DQ12" s="87">
        <v>4</v>
      </c>
      <c r="DR12" s="90">
        <f>Y12</f>
        <v>5.325231481481482E-3</v>
      </c>
      <c r="DS12" s="90">
        <f t="shared" si="49"/>
        <v>2.1526273148148149E-2</v>
      </c>
      <c r="DT12" s="90">
        <f t="shared" si="23"/>
        <v>5.3815682870370371E-3</v>
      </c>
      <c r="DV12" s="87">
        <v>4</v>
      </c>
      <c r="DW12" s="90">
        <f t="shared" si="2"/>
        <v>6.0838599537037033E-3</v>
      </c>
      <c r="DX12" s="90">
        <f t="shared" si="50"/>
        <v>2.4626649305555554E-2</v>
      </c>
      <c r="DY12" s="90">
        <f t="shared" si="24"/>
        <v>6.1566623263888884E-3</v>
      </c>
      <c r="EA12" s="87">
        <v>4</v>
      </c>
      <c r="EB12" s="90">
        <f>DF12</f>
        <v>7.5219907407407414E-3</v>
      </c>
      <c r="EC12" s="90">
        <f t="shared" si="51"/>
        <v>2.978240740740741E-2</v>
      </c>
      <c r="ED12" s="90">
        <f t="shared" si="25"/>
        <v>7.4456018518518526E-3</v>
      </c>
      <c r="EF12" s="52"/>
      <c r="EH12" s="87">
        <v>4</v>
      </c>
      <c r="EI12" s="90">
        <v>5.5555555555555558E-3</v>
      </c>
      <c r="EJ12" s="90">
        <f t="shared" si="52"/>
        <v>2.3206018518518518E-2</v>
      </c>
      <c r="EK12" s="90">
        <f t="shared" si="26"/>
        <v>5.8015046296296295E-3</v>
      </c>
      <c r="EM12" s="87">
        <v>4</v>
      </c>
      <c r="EN12" s="90">
        <v>5.5555555555555558E-3</v>
      </c>
      <c r="EO12" s="90">
        <f t="shared" si="53"/>
        <v>2.326388888888889E-2</v>
      </c>
      <c r="EP12" s="90">
        <f t="shared" si="27"/>
        <v>5.8159722222222224E-3</v>
      </c>
      <c r="ER12" s="87">
        <v>4</v>
      </c>
      <c r="ES12" s="90">
        <v>5.4120370370370373E-3</v>
      </c>
      <c r="ET12" s="90">
        <f t="shared" si="54"/>
        <v>2.2951967592592593E-2</v>
      </c>
      <c r="EU12" s="90">
        <f t="shared" si="28"/>
        <v>5.7379918981481483E-3</v>
      </c>
    </row>
    <row r="13" spans="1:151" x14ac:dyDescent="0.3">
      <c r="A13" s="125">
        <v>5</v>
      </c>
      <c r="B13" s="135">
        <f>BX42</f>
        <v>0.1708443287037037</v>
      </c>
      <c r="C13" s="129">
        <f>BY42</f>
        <v>6.5161126561603319E-3</v>
      </c>
      <c r="D13" s="78">
        <f>BX22</f>
        <v>8.2173558805199443E-2</v>
      </c>
      <c r="E13" s="78">
        <f>BY22</f>
        <v>6.2683048433048441E-3</v>
      </c>
      <c r="F13" s="78">
        <f>BX37</f>
        <v>8.8670769898504254E-2</v>
      </c>
      <c r="G13" s="78">
        <f>BY37</f>
        <v>6.7639204690158189E-3</v>
      </c>
      <c r="H13" s="139">
        <f t="shared" si="0"/>
        <v>6.4972110933048111E-3</v>
      </c>
      <c r="I13" s="78">
        <f t="shared" si="1"/>
        <v>4.9561562571097482E-4</v>
      </c>
      <c r="J13" s="79" t="s">
        <v>58</v>
      </c>
      <c r="K13" s="79" t="str">
        <f>BV6</f>
        <v>Washington, DC</v>
      </c>
      <c r="L13" s="145">
        <f>BV3</f>
        <v>12</v>
      </c>
      <c r="M13" s="80">
        <f>BV7</f>
        <v>43169</v>
      </c>
      <c r="N13" s="101">
        <f>BW44</f>
        <v>0</v>
      </c>
      <c r="O13" s="101">
        <f>BW45</f>
        <v>0</v>
      </c>
      <c r="Q13" s="52"/>
      <c r="S13" s="88">
        <v>5</v>
      </c>
      <c r="T13" s="41">
        <v>5.4803240740740741E-3</v>
      </c>
      <c r="U13" s="41">
        <f t="shared" si="29"/>
        <v>2.7848379629629629E-2</v>
      </c>
      <c r="V13" s="41">
        <f t="shared" si="3"/>
        <v>5.5696759259259258E-3</v>
      </c>
      <c r="X13" s="88">
        <v>5</v>
      </c>
      <c r="Y13" s="16">
        <v>5.5509259259259253E-3</v>
      </c>
      <c r="Z13" s="41">
        <f t="shared" si="30"/>
        <v>2.7449074074074074E-2</v>
      </c>
      <c r="AA13" s="41">
        <f t="shared" si="4"/>
        <v>5.4898148148148146E-3</v>
      </c>
      <c r="AC13" s="88">
        <v>5</v>
      </c>
      <c r="AD13" s="41">
        <v>5.5254629629629638E-3</v>
      </c>
      <c r="AE13" s="41">
        <f t="shared" si="31"/>
        <v>2.7134259259259261E-2</v>
      </c>
      <c r="AF13" s="41">
        <f t="shared" si="5"/>
        <v>5.426851851851852E-3</v>
      </c>
      <c r="AH13" s="88">
        <v>5</v>
      </c>
      <c r="AI13" s="50">
        <v>5.3136574074074067E-3</v>
      </c>
      <c r="AJ13" s="41">
        <f t="shared" si="32"/>
        <v>2.8061342592592593E-2</v>
      </c>
      <c r="AK13" s="41">
        <f t="shared" si="6"/>
        <v>5.6122685185185182E-3</v>
      </c>
      <c r="AM13" s="88">
        <v>5</v>
      </c>
      <c r="AN13" s="41">
        <v>5.657407407407407E-3</v>
      </c>
      <c r="AO13" s="41">
        <f t="shared" si="33"/>
        <v>2.829166666666667E-2</v>
      </c>
      <c r="AP13" s="41">
        <f t="shared" si="7"/>
        <v>5.6583333333333338E-3</v>
      </c>
      <c r="AR13" s="88">
        <v>5</v>
      </c>
      <c r="AS13" s="41">
        <v>5.3888888888888884E-3</v>
      </c>
      <c r="AT13" s="41">
        <f t="shared" si="34"/>
        <v>2.8340856481481481E-2</v>
      </c>
      <c r="AU13" s="41">
        <f t="shared" si="8"/>
        <v>5.6681712962962962E-3</v>
      </c>
      <c r="AW13" s="88">
        <v>5</v>
      </c>
      <c r="AX13" s="41">
        <v>5.4593749999999998E-3</v>
      </c>
      <c r="AY13" s="41">
        <f t="shared" si="35"/>
        <v>2.7222222222222224E-2</v>
      </c>
      <c r="AZ13" s="41">
        <f t="shared" si="9"/>
        <v>5.4444444444444445E-3</v>
      </c>
      <c r="BB13" s="88">
        <v>5</v>
      </c>
      <c r="BC13" s="41">
        <v>5.4886574074074074E-3</v>
      </c>
      <c r="BD13" s="41">
        <f t="shared" si="36"/>
        <v>2.7741435185185185E-2</v>
      </c>
      <c r="BE13" s="41">
        <f t="shared" si="10"/>
        <v>5.5482870370370373E-3</v>
      </c>
      <c r="BG13" s="88">
        <v>5</v>
      </c>
      <c r="BH13" s="41">
        <v>5.8268518518518513E-3</v>
      </c>
      <c r="BI13" s="41">
        <f t="shared" si="37"/>
        <v>2.9336226851851853E-2</v>
      </c>
      <c r="BJ13" s="41">
        <f t="shared" si="11"/>
        <v>5.8672453703703708E-3</v>
      </c>
      <c r="BL13" s="88">
        <v>5</v>
      </c>
      <c r="BM13" s="41">
        <v>6.3640046296296292E-3</v>
      </c>
      <c r="BN13" s="41">
        <f t="shared" si="38"/>
        <v>3.2088888888888889E-2</v>
      </c>
      <c r="BO13" s="41">
        <f t="shared" si="12"/>
        <v>6.4177777777777775E-3</v>
      </c>
      <c r="BQ13" s="88">
        <v>5</v>
      </c>
      <c r="BR13" s="41">
        <v>6.2090277777777786E-3</v>
      </c>
      <c r="BS13" s="41">
        <f t="shared" si="39"/>
        <v>3.2381134259259259E-2</v>
      </c>
      <c r="BT13" s="41">
        <f t="shared" si="13"/>
        <v>6.4762268518518519E-3</v>
      </c>
      <c r="BV13" s="88">
        <v>5</v>
      </c>
      <c r="BW13" s="41">
        <v>6.2039351851851865E-3</v>
      </c>
      <c r="BX13" s="41">
        <f t="shared" si="40"/>
        <v>3.1592939814814813E-2</v>
      </c>
      <c r="BY13" s="41">
        <f t="shared" si="14"/>
        <v>6.3185879629629625E-3</v>
      </c>
      <c r="CA13" s="88">
        <v>5</v>
      </c>
      <c r="CB13" s="41">
        <v>6.0469907407407408E-3</v>
      </c>
      <c r="CC13" s="41">
        <f t="shared" si="41"/>
        <v>3.0758101851851852E-2</v>
      </c>
      <c r="CD13" s="41">
        <f t="shared" si="15"/>
        <v>6.1516203703703707E-3</v>
      </c>
      <c r="CF13" s="88">
        <v>5</v>
      </c>
      <c r="CG13" s="41">
        <v>5.7349537037037039E-3</v>
      </c>
      <c r="CH13" s="41">
        <f t="shared" si="42"/>
        <v>2.9626967592592594E-2</v>
      </c>
      <c r="CI13" s="41">
        <f t="shared" si="16"/>
        <v>5.9253935185185191E-3</v>
      </c>
      <c r="CK13" s="88">
        <v>5</v>
      </c>
      <c r="CL13" s="41">
        <v>6.2575231481481483E-3</v>
      </c>
      <c r="CM13" s="41">
        <f t="shared" si="43"/>
        <v>3.100451388888889E-2</v>
      </c>
      <c r="CN13" s="41">
        <f t="shared" si="17"/>
        <v>6.2009027777777783E-3</v>
      </c>
      <c r="CP13" s="88">
        <v>5</v>
      </c>
      <c r="CQ13" s="41">
        <v>6.7535879629629621E-3</v>
      </c>
      <c r="CR13" s="41">
        <f t="shared" si="44"/>
        <v>3.3537847222222222E-2</v>
      </c>
      <c r="CS13" s="41">
        <f t="shared" si="18"/>
        <v>6.7075694444444448E-3</v>
      </c>
      <c r="CU13" s="88">
        <v>5</v>
      </c>
      <c r="CV13" s="47">
        <v>7.5219907407407414E-3</v>
      </c>
      <c r="CW13" s="41">
        <f t="shared" si="45"/>
        <v>3.6810185185185182E-2</v>
      </c>
      <c r="CX13" s="41">
        <f t="shared" si="19"/>
        <v>7.3620370370370367E-3</v>
      </c>
      <c r="CZ13" s="88">
        <v>5</v>
      </c>
      <c r="DA13" s="41">
        <v>6.7531250000000013E-3</v>
      </c>
      <c r="DB13" s="41">
        <f t="shared" si="46"/>
        <v>3.3772106481481483E-2</v>
      </c>
      <c r="DC13" s="41">
        <f t="shared" si="20"/>
        <v>6.7544212962962966E-3</v>
      </c>
      <c r="DE13" s="88">
        <v>5</v>
      </c>
      <c r="DF13" s="41">
        <v>7.3344907407407412E-3</v>
      </c>
      <c r="DG13" s="41">
        <f t="shared" si="47"/>
        <v>3.6620370370370373E-2</v>
      </c>
      <c r="DH13" s="41">
        <f t="shared" si="21"/>
        <v>7.3240740740740749E-3</v>
      </c>
      <c r="DJ13" s="88">
        <v>5</v>
      </c>
      <c r="DK13" s="41">
        <v>7.0023148148148154E-3</v>
      </c>
      <c r="DL13" s="41">
        <f t="shared" si="48"/>
        <v>3.4787962962962965E-2</v>
      </c>
      <c r="DM13" s="41">
        <f t="shared" si="22"/>
        <v>6.9575925925925933E-3</v>
      </c>
      <c r="DO13" s="52"/>
      <c r="DQ13" s="88">
        <v>5</v>
      </c>
      <c r="DR13" s="41">
        <f>AI13</f>
        <v>5.3136574074074067E-3</v>
      </c>
      <c r="DS13" s="41">
        <f t="shared" si="49"/>
        <v>2.6839930555555554E-2</v>
      </c>
      <c r="DT13" s="41">
        <f t="shared" si="23"/>
        <v>5.3679861111111107E-3</v>
      </c>
      <c r="DV13" s="88">
        <v>5</v>
      </c>
      <c r="DW13" s="41">
        <f t="shared" si="2"/>
        <v>6.0936747685185182E-3</v>
      </c>
      <c r="DX13" s="41">
        <f t="shared" si="50"/>
        <v>3.0720324074074074E-2</v>
      </c>
      <c r="DY13" s="41">
        <f t="shared" si="24"/>
        <v>6.1440648148148149E-3</v>
      </c>
      <c r="EA13" s="88">
        <v>5</v>
      </c>
      <c r="EB13" s="41">
        <f t="shared" ref="EB13:EB21" si="55">CV13</f>
        <v>7.5219907407407414E-3</v>
      </c>
      <c r="EC13" s="41">
        <f t="shared" si="51"/>
        <v>3.7304398148148149E-2</v>
      </c>
      <c r="ED13" s="41">
        <f t="shared" si="25"/>
        <v>7.4608796296296298E-3</v>
      </c>
      <c r="EF13" s="52"/>
      <c r="EH13" s="88">
        <v>5</v>
      </c>
      <c r="EI13" s="41">
        <f>EI12</f>
        <v>5.5555555555555558E-3</v>
      </c>
      <c r="EJ13" s="41">
        <f t="shared" si="52"/>
        <v>2.8761574074074075E-2</v>
      </c>
      <c r="EK13" s="41">
        <f t="shared" si="26"/>
        <v>5.7523148148148151E-3</v>
      </c>
      <c r="EM13" s="88">
        <v>5</v>
      </c>
      <c r="EN13" s="41">
        <f>EN12</f>
        <v>5.5555555555555558E-3</v>
      </c>
      <c r="EO13" s="41">
        <f t="shared" si="53"/>
        <v>2.8819444444444446E-2</v>
      </c>
      <c r="EP13" s="41">
        <f t="shared" si="27"/>
        <v>5.7638888888888896E-3</v>
      </c>
      <c r="ER13" s="88">
        <v>5</v>
      </c>
      <c r="ES13" s="41">
        <v>5.3888888888888884E-3</v>
      </c>
      <c r="ET13" s="41">
        <f t="shared" si="54"/>
        <v>2.8340856481481481E-2</v>
      </c>
      <c r="EU13" s="41">
        <f t="shared" si="28"/>
        <v>5.6681712962962962E-3</v>
      </c>
    </row>
    <row r="14" spans="1:151" x14ac:dyDescent="0.3">
      <c r="A14" s="125">
        <v>6</v>
      </c>
      <c r="B14" s="135">
        <f>BS42</f>
        <v>0.17094143518518518</v>
      </c>
      <c r="C14" s="129">
        <f>BT42</f>
        <v>6.5198163598640356E-3</v>
      </c>
      <c r="D14" s="78">
        <f>BS22</f>
        <v>8.4298113231169883E-2</v>
      </c>
      <c r="E14" s="78">
        <f>BT22</f>
        <v>6.4303685897435904E-3</v>
      </c>
      <c r="F14" s="78">
        <f>BS37</f>
        <v>8.6643321954015293E-2</v>
      </c>
      <c r="G14" s="78">
        <f>BT37</f>
        <v>6.6092641299844799E-3</v>
      </c>
      <c r="H14" s="120">
        <f t="shared" si="0"/>
        <v>2.3452087228454099E-3</v>
      </c>
      <c r="I14" s="120">
        <f t="shared" si="1"/>
        <v>1.7889554024088945E-4</v>
      </c>
      <c r="J14" s="79" t="s">
        <v>58</v>
      </c>
      <c r="K14" s="79" t="str">
        <f>BQ6</f>
        <v>Austin</v>
      </c>
      <c r="L14" s="145">
        <f>BQ3</f>
        <v>11</v>
      </c>
      <c r="M14" s="80">
        <f>BQ7</f>
        <v>43149</v>
      </c>
      <c r="N14" s="101">
        <f>BR44</f>
        <v>3</v>
      </c>
      <c r="O14" s="101">
        <f>BR45</f>
        <v>0</v>
      </c>
      <c r="Q14" s="52"/>
      <c r="S14" s="87">
        <v>6</v>
      </c>
      <c r="T14" s="90">
        <v>5.4687500000000005E-3</v>
      </c>
      <c r="U14" s="90">
        <f t="shared" si="29"/>
        <v>3.3317129629629627E-2</v>
      </c>
      <c r="V14" s="90">
        <f t="shared" si="3"/>
        <v>5.5528549382716048E-3</v>
      </c>
      <c r="X14" s="87">
        <v>6</v>
      </c>
      <c r="Y14" s="49">
        <v>5.3344907407407403E-3</v>
      </c>
      <c r="Z14" s="90">
        <f t="shared" si="30"/>
        <v>3.2783564814814814E-2</v>
      </c>
      <c r="AA14" s="90">
        <f t="shared" si="4"/>
        <v>5.4639274691358026E-3</v>
      </c>
      <c r="AC14" s="87">
        <v>6</v>
      </c>
      <c r="AD14" s="90">
        <v>5.4953703703703701E-3</v>
      </c>
      <c r="AE14" s="90">
        <f t="shared" si="31"/>
        <v>3.2629629629629633E-2</v>
      </c>
      <c r="AF14" s="90">
        <f t="shared" si="5"/>
        <v>5.4382716049382719E-3</v>
      </c>
      <c r="AH14" s="87">
        <v>6</v>
      </c>
      <c r="AI14" s="90">
        <v>5.4467592592592597E-3</v>
      </c>
      <c r="AJ14" s="90">
        <f t="shared" si="32"/>
        <v>3.3508101851851851E-2</v>
      </c>
      <c r="AK14" s="90">
        <f t="shared" si="6"/>
        <v>5.5846836419753089E-3</v>
      </c>
      <c r="AM14" s="87">
        <v>6</v>
      </c>
      <c r="AN14" s="90">
        <v>5.7384259259259255E-3</v>
      </c>
      <c r="AO14" s="90">
        <f t="shared" si="33"/>
        <v>3.4030092592592598E-2</v>
      </c>
      <c r="AP14" s="90">
        <f t="shared" si="7"/>
        <v>5.6716820987654333E-3</v>
      </c>
      <c r="AR14" s="87">
        <v>6</v>
      </c>
      <c r="AS14" s="90">
        <v>5.4460648148148142E-3</v>
      </c>
      <c r="AT14" s="90">
        <f t="shared" si="34"/>
        <v>3.3786921296296298E-2</v>
      </c>
      <c r="AU14" s="90">
        <f t="shared" si="8"/>
        <v>5.6311535493827163E-3</v>
      </c>
      <c r="AW14" s="87">
        <v>6</v>
      </c>
      <c r="AX14" s="90">
        <v>5.4880787037037033E-3</v>
      </c>
      <c r="AY14" s="90">
        <f t="shared" si="35"/>
        <v>3.2710300925925931E-2</v>
      </c>
      <c r="AZ14" s="90">
        <f t="shared" si="9"/>
        <v>5.4517168209876551E-3</v>
      </c>
      <c r="BB14" s="87">
        <v>6</v>
      </c>
      <c r="BC14" s="90">
        <v>5.4513888888888884E-3</v>
      </c>
      <c r="BD14" s="90">
        <f t="shared" si="36"/>
        <v>3.3192824074074076E-2</v>
      </c>
      <c r="BE14" s="90">
        <f t="shared" si="10"/>
        <v>5.5321373456790127E-3</v>
      </c>
      <c r="BG14" s="87">
        <v>6</v>
      </c>
      <c r="BH14" s="90">
        <v>5.857523148148149E-3</v>
      </c>
      <c r="BI14" s="90">
        <f t="shared" si="37"/>
        <v>3.5193750000000003E-2</v>
      </c>
      <c r="BJ14" s="90">
        <f t="shared" si="11"/>
        <v>5.8656250000000002E-3</v>
      </c>
      <c r="BL14" s="87">
        <v>6</v>
      </c>
      <c r="BM14" s="90">
        <v>6.1480324074074076E-3</v>
      </c>
      <c r="BN14" s="90">
        <f t="shared" si="38"/>
        <v>3.82369212962963E-2</v>
      </c>
      <c r="BO14" s="90">
        <f t="shared" si="12"/>
        <v>6.3728202160493836E-3</v>
      </c>
      <c r="BQ14" s="87">
        <v>6</v>
      </c>
      <c r="BR14" s="90">
        <v>6.0937500000000011E-3</v>
      </c>
      <c r="BS14" s="90">
        <f t="shared" si="39"/>
        <v>3.8474884259259261E-2</v>
      </c>
      <c r="BT14" s="90">
        <f t="shared" si="13"/>
        <v>6.4124807098765437E-3</v>
      </c>
      <c r="BV14" s="87">
        <v>6</v>
      </c>
      <c r="BW14" s="90">
        <v>6.1182870370370367E-3</v>
      </c>
      <c r="BX14" s="90">
        <f t="shared" si="40"/>
        <v>3.7711226851851853E-2</v>
      </c>
      <c r="BY14" s="90">
        <f t="shared" si="14"/>
        <v>6.2852044753086422E-3</v>
      </c>
      <c r="CA14" s="87">
        <v>6</v>
      </c>
      <c r="CB14" s="90">
        <v>6.2484953703703695E-3</v>
      </c>
      <c r="CC14" s="90">
        <f t="shared" si="41"/>
        <v>3.7006597222222222E-2</v>
      </c>
      <c r="CD14" s="90">
        <f t="shared" si="15"/>
        <v>6.167766203703704E-3</v>
      </c>
      <c r="CF14" s="87">
        <v>6</v>
      </c>
      <c r="CG14" s="90">
        <v>5.7199074074074071E-3</v>
      </c>
      <c r="CH14" s="90">
        <f t="shared" si="42"/>
        <v>3.5346875E-2</v>
      </c>
      <c r="CI14" s="90">
        <f t="shared" si="16"/>
        <v>5.8911458333333333E-3</v>
      </c>
      <c r="CK14" s="87">
        <v>6</v>
      </c>
      <c r="CL14" s="90">
        <v>6.4879629629629627E-3</v>
      </c>
      <c r="CM14" s="90">
        <f t="shared" si="43"/>
        <v>3.749247685185185E-2</v>
      </c>
      <c r="CN14" s="90">
        <f t="shared" si="17"/>
        <v>6.2487461419753086E-3</v>
      </c>
      <c r="CP14" s="87">
        <v>6</v>
      </c>
      <c r="CQ14" s="90">
        <v>6.6954861111111113E-3</v>
      </c>
      <c r="CR14" s="90">
        <f t="shared" si="44"/>
        <v>4.0233333333333336E-2</v>
      </c>
      <c r="CS14" s="90">
        <f t="shared" si="18"/>
        <v>6.7055555555555557E-3</v>
      </c>
      <c r="CU14" s="87">
        <v>6</v>
      </c>
      <c r="CV14" s="48">
        <v>7.9537037037037042E-3</v>
      </c>
      <c r="CW14" s="90">
        <f t="shared" si="45"/>
        <v>4.4763888888888888E-2</v>
      </c>
      <c r="CX14" s="90">
        <f t="shared" si="19"/>
        <v>7.4606481481481477E-3</v>
      </c>
      <c r="CZ14" s="87">
        <v>6</v>
      </c>
      <c r="DA14" s="90">
        <v>6.7967592592592593E-3</v>
      </c>
      <c r="DB14" s="90">
        <f t="shared" si="46"/>
        <v>4.0568865740740742E-2</v>
      </c>
      <c r="DC14" s="90">
        <f t="shared" si="20"/>
        <v>6.7614776234567906E-3</v>
      </c>
      <c r="DE14" s="87">
        <v>6</v>
      </c>
      <c r="DF14" s="90">
        <v>7.6342592592592599E-3</v>
      </c>
      <c r="DG14" s="90">
        <f t="shared" si="47"/>
        <v>4.425462962962963E-2</v>
      </c>
      <c r="DH14" s="90">
        <f t="shared" si="21"/>
        <v>7.3757716049382719E-3</v>
      </c>
      <c r="DJ14" s="87">
        <v>6</v>
      </c>
      <c r="DK14" s="90">
        <v>7.4814814814814813E-3</v>
      </c>
      <c r="DL14" s="90">
        <f t="shared" si="48"/>
        <v>4.2269444444444443E-2</v>
      </c>
      <c r="DM14" s="90">
        <f t="shared" si="22"/>
        <v>7.0449074074074068E-3</v>
      </c>
      <c r="DO14" s="52"/>
      <c r="DQ14" s="87">
        <v>6</v>
      </c>
      <c r="DR14" s="90">
        <f>Y14</f>
        <v>5.3344907407407403E-3</v>
      </c>
      <c r="DS14" s="90">
        <f t="shared" si="49"/>
        <v>3.2174421296296295E-2</v>
      </c>
      <c r="DT14" s="90">
        <f t="shared" si="23"/>
        <v>5.3624035493827155E-3</v>
      </c>
      <c r="DV14" s="87">
        <v>6</v>
      </c>
      <c r="DW14" s="90">
        <f t="shared" si="2"/>
        <v>6.1552488425925906E-3</v>
      </c>
      <c r="DX14" s="90">
        <f t="shared" si="50"/>
        <v>3.6875572916666662E-2</v>
      </c>
      <c r="DY14" s="90">
        <f t="shared" si="24"/>
        <v>6.1459288194444439E-3</v>
      </c>
      <c r="EA14" s="87">
        <v>6</v>
      </c>
      <c r="EB14" s="90">
        <f t="shared" si="55"/>
        <v>7.9537037037037042E-3</v>
      </c>
      <c r="EC14" s="90">
        <f t="shared" si="51"/>
        <v>4.5258101851851855E-2</v>
      </c>
      <c r="ED14" s="90">
        <f t="shared" si="25"/>
        <v>7.5430169753086425E-3</v>
      </c>
      <c r="EF14" s="52"/>
      <c r="EH14" s="87">
        <v>6</v>
      </c>
      <c r="EI14" s="90">
        <f>EI13</f>
        <v>5.5555555555555558E-3</v>
      </c>
      <c r="EJ14" s="90">
        <f t="shared" si="52"/>
        <v>3.4317129629629628E-2</v>
      </c>
      <c r="EK14" s="90">
        <f t="shared" si="26"/>
        <v>5.7195216049382713E-3</v>
      </c>
      <c r="EM14" s="87">
        <v>6</v>
      </c>
      <c r="EN14" s="90">
        <f>EN13</f>
        <v>5.5555555555555558E-3</v>
      </c>
      <c r="EO14" s="90">
        <f t="shared" si="53"/>
        <v>3.4375000000000003E-2</v>
      </c>
      <c r="EP14" s="90">
        <f t="shared" si="27"/>
        <v>5.7291666666666671E-3</v>
      </c>
      <c r="ER14" s="87">
        <v>6</v>
      </c>
      <c r="ES14" s="90">
        <v>5.4460648148148142E-3</v>
      </c>
      <c r="ET14" s="90">
        <f t="shared" si="54"/>
        <v>3.3786921296296298E-2</v>
      </c>
      <c r="EU14" s="90">
        <f t="shared" si="28"/>
        <v>5.6311535493827163E-3</v>
      </c>
    </row>
    <row r="15" spans="1:151" x14ac:dyDescent="0.3">
      <c r="A15" s="125">
        <v>7</v>
      </c>
      <c r="B15" s="135">
        <f>AO42</f>
        <v>0.172375</v>
      </c>
      <c r="C15" s="129">
        <f>AP42</f>
        <v>6.5744934445768769E-3</v>
      </c>
      <c r="D15" s="78">
        <f>AO22</f>
        <v>7.3607179821047017E-2</v>
      </c>
      <c r="E15" s="78">
        <f>AP22</f>
        <v>5.6148504273504278E-3</v>
      </c>
      <c r="F15" s="78">
        <f>AO37</f>
        <v>9.8767820178952984E-2</v>
      </c>
      <c r="G15" s="78">
        <f>AP37</f>
        <v>7.5341364618033268E-3</v>
      </c>
      <c r="H15" s="139">
        <f t="shared" si="0"/>
        <v>2.5160640357905967E-2</v>
      </c>
      <c r="I15" s="78">
        <f t="shared" si="1"/>
        <v>1.9192860344528989E-3</v>
      </c>
      <c r="J15" s="79" t="s">
        <v>58</v>
      </c>
      <c r="K15" s="79" t="str">
        <f>AM6</f>
        <v>Carlsbad</v>
      </c>
      <c r="L15" s="145">
        <f>AM3</f>
        <v>5</v>
      </c>
      <c r="M15" s="80">
        <f>AM7</f>
        <v>42750</v>
      </c>
      <c r="N15" s="101">
        <f>AN44</f>
        <v>1</v>
      </c>
      <c r="O15" s="101">
        <f>AN45</f>
        <v>0</v>
      </c>
      <c r="Q15" s="52"/>
      <c r="S15" s="88">
        <v>7</v>
      </c>
      <c r="T15" s="41">
        <v>5.4884259259259252E-3</v>
      </c>
      <c r="U15" s="41">
        <f t="shared" si="29"/>
        <v>3.8805555555555551E-2</v>
      </c>
      <c r="V15" s="41">
        <f t="shared" si="3"/>
        <v>5.5436507936507933E-3</v>
      </c>
      <c r="X15" s="88">
        <v>7</v>
      </c>
      <c r="Y15" s="41">
        <v>5.4768518518518517E-3</v>
      </c>
      <c r="Z15" s="41">
        <f t="shared" si="30"/>
        <v>3.8260416666666665E-2</v>
      </c>
      <c r="AA15" s="41">
        <f t="shared" si="4"/>
        <v>5.4657738095238093E-3</v>
      </c>
      <c r="AC15" s="88">
        <v>7</v>
      </c>
      <c r="AD15" s="41">
        <v>5.4884259259259252E-3</v>
      </c>
      <c r="AE15" s="41">
        <f t="shared" si="31"/>
        <v>3.8118055555555558E-2</v>
      </c>
      <c r="AF15" s="41">
        <f t="shared" si="5"/>
        <v>5.4454365079365085E-3</v>
      </c>
      <c r="AH15" s="88">
        <v>7</v>
      </c>
      <c r="AI15" s="41">
        <v>5.5405092592592589E-3</v>
      </c>
      <c r="AJ15" s="41">
        <f t="shared" si="32"/>
        <v>3.904861111111111E-2</v>
      </c>
      <c r="AK15" s="41">
        <f t="shared" si="6"/>
        <v>5.5783730158730158E-3</v>
      </c>
      <c r="AM15" s="88">
        <v>7</v>
      </c>
      <c r="AN15" s="41">
        <v>5.6296296296296303E-3</v>
      </c>
      <c r="AO15" s="41">
        <f t="shared" si="33"/>
        <v>3.9659722222222228E-2</v>
      </c>
      <c r="AP15" s="41">
        <f t="shared" si="7"/>
        <v>5.6656746031746039E-3</v>
      </c>
      <c r="AR15" s="88">
        <v>7</v>
      </c>
      <c r="AS15" s="41">
        <v>5.6091435185185194E-3</v>
      </c>
      <c r="AT15" s="41">
        <f t="shared" si="34"/>
        <v>3.9396064814814814E-2</v>
      </c>
      <c r="AU15" s="41">
        <f t="shared" si="8"/>
        <v>5.6280092592592588E-3</v>
      </c>
      <c r="AW15" s="88">
        <v>7</v>
      </c>
      <c r="AX15" s="50">
        <v>5.4671296296296299E-3</v>
      </c>
      <c r="AY15" s="41">
        <f t="shared" si="35"/>
        <v>3.8177430555555558E-2</v>
      </c>
      <c r="AZ15" s="41">
        <f t="shared" si="9"/>
        <v>5.453918650793651E-3</v>
      </c>
      <c r="BB15" s="88">
        <v>7</v>
      </c>
      <c r="BC15" s="41">
        <v>5.5590277777777782E-3</v>
      </c>
      <c r="BD15" s="41">
        <f t="shared" si="36"/>
        <v>3.8751851851851857E-2</v>
      </c>
      <c r="BE15" s="41">
        <f t="shared" si="10"/>
        <v>5.5359788359788369E-3</v>
      </c>
      <c r="BG15" s="88">
        <v>7</v>
      </c>
      <c r="BH15" s="41">
        <v>5.8969907407407408E-3</v>
      </c>
      <c r="BI15" s="41">
        <f t="shared" si="37"/>
        <v>4.1090740740740747E-2</v>
      </c>
      <c r="BJ15" s="41">
        <f t="shared" si="11"/>
        <v>5.8701058201058214E-3</v>
      </c>
      <c r="BL15" s="88">
        <v>7</v>
      </c>
      <c r="BM15" s="41">
        <v>6.1819444444444439E-3</v>
      </c>
      <c r="BN15" s="41">
        <f t="shared" si="38"/>
        <v>4.4418865740740741E-2</v>
      </c>
      <c r="BO15" s="41">
        <f t="shared" si="12"/>
        <v>6.3455522486772489E-3</v>
      </c>
      <c r="BQ15" s="88">
        <v>7</v>
      </c>
      <c r="BR15" s="41">
        <v>6.1892361111111106E-3</v>
      </c>
      <c r="BS15" s="41">
        <f t="shared" si="39"/>
        <v>4.4664120370370375E-2</v>
      </c>
      <c r="BT15" s="41">
        <f t="shared" si="13"/>
        <v>6.3805886243386246E-3</v>
      </c>
      <c r="BV15" s="88">
        <v>7</v>
      </c>
      <c r="BW15" s="41">
        <v>6.9412037037037029E-3</v>
      </c>
      <c r="BX15" s="41">
        <f t="shared" si="40"/>
        <v>4.4652430555555553E-2</v>
      </c>
      <c r="BY15" s="41">
        <f t="shared" si="14"/>
        <v>6.3789186507936507E-3</v>
      </c>
      <c r="CA15" s="88">
        <v>7</v>
      </c>
      <c r="CB15" s="41">
        <v>5.9685185185185188E-3</v>
      </c>
      <c r="CC15" s="41">
        <f t="shared" si="41"/>
        <v>4.2975115740740741E-2</v>
      </c>
      <c r="CD15" s="41">
        <f t="shared" si="15"/>
        <v>6.1393022486772491E-3</v>
      </c>
      <c r="CF15" s="88">
        <v>7</v>
      </c>
      <c r="CG15" s="41">
        <v>6.0240740740740741E-3</v>
      </c>
      <c r="CH15" s="41">
        <f t="shared" si="42"/>
        <v>4.137094907407407E-2</v>
      </c>
      <c r="CI15" s="41">
        <f t="shared" si="16"/>
        <v>5.9101355820105816E-3</v>
      </c>
      <c r="CK15" s="88">
        <v>7</v>
      </c>
      <c r="CL15" s="41">
        <v>6.4824074074074081E-3</v>
      </c>
      <c r="CM15" s="41">
        <f t="shared" si="43"/>
        <v>4.3974884259259259E-2</v>
      </c>
      <c r="CN15" s="41">
        <f t="shared" si="17"/>
        <v>6.2821263227513229E-3</v>
      </c>
      <c r="CP15" s="88">
        <v>7</v>
      </c>
      <c r="CQ15" s="41">
        <v>6.8674768518518512E-3</v>
      </c>
      <c r="CR15" s="41">
        <f t="shared" si="44"/>
        <v>4.7100810185185187E-2</v>
      </c>
      <c r="CS15" s="41">
        <f t="shared" si="18"/>
        <v>6.7286871693121699E-3</v>
      </c>
      <c r="CU15" s="88">
        <v>7</v>
      </c>
      <c r="CV15" s="47">
        <v>8.8877314814814808E-3</v>
      </c>
      <c r="CW15" s="41">
        <f t="shared" si="45"/>
        <v>5.365162037037037E-2</v>
      </c>
      <c r="CX15" s="41">
        <f t="shared" si="19"/>
        <v>7.6645171957671959E-3</v>
      </c>
      <c r="CZ15" s="88">
        <v>7</v>
      </c>
      <c r="DA15" s="41">
        <v>6.9019675925925924E-3</v>
      </c>
      <c r="DB15" s="41">
        <f t="shared" si="46"/>
        <v>4.7470833333333337E-2</v>
      </c>
      <c r="DC15" s="41">
        <f t="shared" si="20"/>
        <v>6.7815476190476193E-3</v>
      </c>
      <c r="DE15" s="88">
        <v>7</v>
      </c>
      <c r="DF15" s="41">
        <v>7.3379629629629628E-3</v>
      </c>
      <c r="DG15" s="41">
        <f t="shared" si="47"/>
        <v>5.1592592592592593E-2</v>
      </c>
      <c r="DH15" s="41">
        <f t="shared" si="21"/>
        <v>7.37037037037037E-3</v>
      </c>
      <c r="DJ15" s="88">
        <v>7</v>
      </c>
      <c r="DK15" s="41">
        <v>6.8050925925925926E-3</v>
      </c>
      <c r="DL15" s="41">
        <f t="shared" si="48"/>
        <v>4.9074537037037035E-2</v>
      </c>
      <c r="DM15" s="41">
        <f t="shared" si="22"/>
        <v>7.0106481481481478E-3</v>
      </c>
      <c r="DO15" s="52"/>
      <c r="DQ15" s="88">
        <v>7</v>
      </c>
      <c r="DR15" s="41">
        <f>AX15</f>
        <v>5.4671296296296299E-3</v>
      </c>
      <c r="DS15" s="41">
        <f t="shared" si="49"/>
        <v>3.7641550925925922E-2</v>
      </c>
      <c r="DT15" s="41">
        <f t="shared" si="23"/>
        <v>5.3773644179894173E-3</v>
      </c>
      <c r="DV15" s="88">
        <v>7</v>
      </c>
      <c r="DW15" s="41">
        <f t="shared" si="2"/>
        <v>6.2371874999999997E-3</v>
      </c>
      <c r="DX15" s="41">
        <f t="shared" si="50"/>
        <v>4.3112760416666659E-2</v>
      </c>
      <c r="DY15" s="41">
        <f t="shared" si="24"/>
        <v>6.1589657738095232E-3</v>
      </c>
      <c r="EA15" s="88">
        <v>7</v>
      </c>
      <c r="EB15" s="41">
        <f t="shared" si="55"/>
        <v>8.8877314814814808E-3</v>
      </c>
      <c r="EC15" s="41">
        <f t="shared" si="51"/>
        <v>5.4145833333333337E-2</v>
      </c>
      <c r="ED15" s="41">
        <f t="shared" si="25"/>
        <v>7.735119047619048E-3</v>
      </c>
      <c r="EF15" s="52"/>
      <c r="EH15" s="88">
        <v>7</v>
      </c>
      <c r="EI15" s="41">
        <v>5.6134259259259271E-3</v>
      </c>
      <c r="EJ15" s="41">
        <f t="shared" si="52"/>
        <v>3.9930555555555552E-2</v>
      </c>
      <c r="EK15" s="41">
        <f t="shared" si="26"/>
        <v>5.704365079365079E-3</v>
      </c>
      <c r="EM15" s="88">
        <v>7</v>
      </c>
      <c r="EN15" s="41">
        <f>EN14</f>
        <v>5.5555555555555558E-3</v>
      </c>
      <c r="EO15" s="41">
        <f t="shared" si="53"/>
        <v>3.9930555555555559E-2</v>
      </c>
      <c r="EP15" s="41">
        <f t="shared" si="27"/>
        <v>5.7043650793650799E-3</v>
      </c>
      <c r="ER15" s="88">
        <v>7</v>
      </c>
      <c r="ES15" s="41">
        <v>5.6091435185185194E-3</v>
      </c>
      <c r="ET15" s="41">
        <f t="shared" si="54"/>
        <v>3.9396064814814814E-2</v>
      </c>
      <c r="EU15" s="41">
        <f t="shared" si="28"/>
        <v>5.6280092592592588E-3</v>
      </c>
    </row>
    <row r="16" spans="1:151" x14ac:dyDescent="0.3">
      <c r="A16" s="125">
        <v>8</v>
      </c>
      <c r="B16" s="135">
        <f>CH42</f>
        <v>0.17574490740740745</v>
      </c>
      <c r="C16" s="129">
        <f>CI42</f>
        <v>6.7030238820465294E-3</v>
      </c>
      <c r="D16" s="78">
        <f>CH22</f>
        <v>7.7531822304576226E-2</v>
      </c>
      <c r="E16" s="78">
        <f>CI22</f>
        <v>5.9142272079772094E-3</v>
      </c>
      <c r="F16" s="78">
        <f>CH37</f>
        <v>9.8213085102831221E-2</v>
      </c>
      <c r="G16" s="78">
        <f>CI37</f>
        <v>7.4918205561158501E-3</v>
      </c>
      <c r="H16" s="139">
        <f t="shared" si="0"/>
        <v>2.0681262798254996E-2</v>
      </c>
      <c r="I16" s="78">
        <f t="shared" si="1"/>
        <v>1.5775933481386407E-3</v>
      </c>
      <c r="J16" s="79" t="s">
        <v>59</v>
      </c>
      <c r="K16" s="79" t="str">
        <f>CF6</f>
        <v>OJAI</v>
      </c>
      <c r="L16" s="145">
        <f>CF3</f>
        <v>14</v>
      </c>
      <c r="M16" s="80">
        <f>CF7</f>
        <v>43247</v>
      </c>
      <c r="N16" s="101">
        <f>CG44</f>
        <v>0</v>
      </c>
      <c r="O16" s="101">
        <f>CG45</f>
        <v>0</v>
      </c>
      <c r="Q16" s="52"/>
      <c r="S16" s="87">
        <v>8</v>
      </c>
      <c r="T16" s="90">
        <v>5.3888888888888884E-3</v>
      </c>
      <c r="U16" s="90">
        <f t="shared" si="29"/>
        <v>4.4194444444444439E-2</v>
      </c>
      <c r="V16" s="90">
        <f t="shared" si="3"/>
        <v>5.5243055555555549E-3</v>
      </c>
      <c r="X16" s="87">
        <v>8</v>
      </c>
      <c r="Y16" s="53">
        <v>5.7546296296296304E-3</v>
      </c>
      <c r="Z16" s="90">
        <f t="shared" si="30"/>
        <v>4.4015046296296295E-2</v>
      </c>
      <c r="AA16" s="90">
        <f t="shared" si="4"/>
        <v>5.5018807870370369E-3</v>
      </c>
      <c r="AC16" s="87">
        <v>8</v>
      </c>
      <c r="AD16" s="49">
        <v>5.3298611111111107E-3</v>
      </c>
      <c r="AE16" s="18">
        <f t="shared" si="31"/>
        <v>4.3447916666666669E-2</v>
      </c>
      <c r="AF16" s="90">
        <f t="shared" si="5"/>
        <v>5.4309895833333337E-3</v>
      </c>
      <c r="AH16" s="87">
        <v>8</v>
      </c>
      <c r="AI16" s="90">
        <v>5.3750000000000004E-3</v>
      </c>
      <c r="AJ16" s="90">
        <f t="shared" si="32"/>
        <v>4.4423611111111108E-2</v>
      </c>
      <c r="AK16" s="90">
        <f t="shared" si="6"/>
        <v>5.5529513888888885E-3</v>
      </c>
      <c r="AM16" s="87">
        <v>8</v>
      </c>
      <c r="AN16" s="90">
        <v>5.6701388888888878E-3</v>
      </c>
      <c r="AO16" s="90">
        <f t="shared" si="33"/>
        <v>4.5329861111111119E-2</v>
      </c>
      <c r="AP16" s="90">
        <f t="shared" si="7"/>
        <v>5.6662326388888899E-3</v>
      </c>
      <c r="AR16" s="87">
        <v>8</v>
      </c>
      <c r="AS16" s="90">
        <v>5.4468750000000003E-3</v>
      </c>
      <c r="AT16" s="90">
        <f t="shared" si="34"/>
        <v>4.4842939814814811E-2</v>
      </c>
      <c r="AU16" s="90">
        <f t="shared" si="8"/>
        <v>5.6053674768518514E-3</v>
      </c>
      <c r="AW16" s="87">
        <v>8</v>
      </c>
      <c r="AX16" s="90">
        <v>5.4534722222222215E-3</v>
      </c>
      <c r="AY16" s="90">
        <f t="shared" si="35"/>
        <v>4.3630902777777779E-2</v>
      </c>
      <c r="AZ16" s="90">
        <f t="shared" si="9"/>
        <v>5.4538628472222224E-3</v>
      </c>
      <c r="BB16" s="87">
        <v>8</v>
      </c>
      <c r="BC16" s="90">
        <v>5.6167824074074071E-3</v>
      </c>
      <c r="BD16" s="90">
        <f t="shared" si="36"/>
        <v>4.4368634259259264E-2</v>
      </c>
      <c r="BE16" s="90">
        <f t="shared" si="10"/>
        <v>5.546079282407408E-3</v>
      </c>
      <c r="BG16" s="87">
        <v>8</v>
      </c>
      <c r="BH16" s="90">
        <v>6.0474537037037042E-3</v>
      </c>
      <c r="BI16" s="90">
        <f t="shared" si="37"/>
        <v>4.7138194444444448E-2</v>
      </c>
      <c r="BJ16" s="90">
        <f t="shared" si="11"/>
        <v>5.892274305555556E-3</v>
      </c>
      <c r="BL16" s="87">
        <v>8</v>
      </c>
      <c r="BM16" s="90">
        <v>6.2855324074074072E-3</v>
      </c>
      <c r="BN16" s="90">
        <f t="shared" si="38"/>
        <v>5.0704398148148151E-2</v>
      </c>
      <c r="BO16" s="90">
        <f t="shared" si="12"/>
        <v>6.3380497685185189E-3</v>
      </c>
      <c r="BQ16" s="87">
        <v>8</v>
      </c>
      <c r="BR16" s="90">
        <v>6.1846064814814819E-3</v>
      </c>
      <c r="BS16" s="90">
        <f t="shared" si="39"/>
        <v>5.0848726851851857E-2</v>
      </c>
      <c r="BT16" s="90">
        <f t="shared" si="13"/>
        <v>6.3560908564814821E-3</v>
      </c>
      <c r="BV16" s="87">
        <v>8</v>
      </c>
      <c r="BW16" s="90">
        <v>6.1975694444444439E-3</v>
      </c>
      <c r="BX16" s="90">
        <f t="shared" si="40"/>
        <v>5.0849999999999999E-2</v>
      </c>
      <c r="BY16" s="90">
        <f t="shared" si="14"/>
        <v>6.3562499999999999E-3</v>
      </c>
      <c r="CA16" s="87">
        <v>8</v>
      </c>
      <c r="CB16" s="90">
        <v>6.0755787037037037E-3</v>
      </c>
      <c r="CC16" s="90">
        <f t="shared" si="41"/>
        <v>4.9050694444444445E-2</v>
      </c>
      <c r="CD16" s="90">
        <f t="shared" si="15"/>
        <v>6.1313368055555557E-3</v>
      </c>
      <c r="CF16" s="87">
        <v>8</v>
      </c>
      <c r="CG16" s="90">
        <v>5.8769675925925934E-3</v>
      </c>
      <c r="CH16" s="90">
        <f t="shared" si="42"/>
        <v>4.7247916666666667E-2</v>
      </c>
      <c r="CI16" s="90">
        <f t="shared" si="16"/>
        <v>5.9059895833333334E-3</v>
      </c>
      <c r="CK16" s="87">
        <v>8</v>
      </c>
      <c r="CL16" s="90">
        <v>6.6157407407407415E-3</v>
      </c>
      <c r="CM16" s="90">
        <f t="shared" si="43"/>
        <v>5.0590625E-2</v>
      </c>
      <c r="CN16" s="90">
        <f t="shared" si="17"/>
        <v>6.323828125E-3</v>
      </c>
      <c r="CP16" s="87">
        <v>8</v>
      </c>
      <c r="CQ16" s="90">
        <v>6.8707175925925923E-3</v>
      </c>
      <c r="CR16" s="90">
        <f t="shared" si="44"/>
        <v>5.3971527777777778E-2</v>
      </c>
      <c r="CS16" s="90">
        <f t="shared" si="18"/>
        <v>6.7464409722222222E-3</v>
      </c>
      <c r="CU16" s="87">
        <v>8</v>
      </c>
      <c r="CV16" s="48">
        <v>8.1666666666666676E-3</v>
      </c>
      <c r="CW16" s="90">
        <f t="shared" si="45"/>
        <v>6.181828703703704E-2</v>
      </c>
      <c r="CX16" s="90">
        <f t="shared" si="19"/>
        <v>7.72728587962963E-3</v>
      </c>
      <c r="CZ16" s="87">
        <v>8</v>
      </c>
      <c r="DA16" s="90">
        <v>7.0034722222222226E-3</v>
      </c>
      <c r="DB16" s="90">
        <f t="shared" si="46"/>
        <v>5.4474305555555561E-2</v>
      </c>
      <c r="DC16" s="90">
        <f t="shared" si="20"/>
        <v>6.8092881944444451E-3</v>
      </c>
      <c r="DE16" s="87">
        <v>8</v>
      </c>
      <c r="DF16" s="90">
        <v>7.6516203703703703E-3</v>
      </c>
      <c r="DG16" s="90">
        <f t="shared" si="47"/>
        <v>5.9244212962962964E-2</v>
      </c>
      <c r="DH16" s="90">
        <f t="shared" si="21"/>
        <v>7.4055266203703705E-3</v>
      </c>
      <c r="DJ16" s="87">
        <v>8</v>
      </c>
      <c r="DK16" s="90">
        <v>7.324074074074074E-3</v>
      </c>
      <c r="DL16" s="90">
        <f t="shared" si="48"/>
        <v>5.6398611111111108E-2</v>
      </c>
      <c r="DM16" s="90">
        <f t="shared" si="22"/>
        <v>7.0498263888888885E-3</v>
      </c>
      <c r="DO16" s="52"/>
      <c r="DQ16" s="87">
        <v>8</v>
      </c>
      <c r="DR16" s="90">
        <f>AD16</f>
        <v>5.3298611111111107E-3</v>
      </c>
      <c r="DS16" s="90">
        <f t="shared" si="49"/>
        <v>4.2971412037037034E-2</v>
      </c>
      <c r="DT16" s="90">
        <f t="shared" si="23"/>
        <v>5.3714265046296292E-3</v>
      </c>
      <c r="DV16" s="87">
        <v>8</v>
      </c>
      <c r="DW16" s="90">
        <f t="shared" si="2"/>
        <v>6.2167824074074078E-3</v>
      </c>
      <c r="DX16" s="90">
        <f t="shared" si="50"/>
        <v>4.932954282407407E-2</v>
      </c>
      <c r="DY16" s="90">
        <f t="shared" si="24"/>
        <v>6.1661928530092587E-3</v>
      </c>
      <c r="EA16" s="87">
        <v>8</v>
      </c>
      <c r="EB16" s="90">
        <f t="shared" si="55"/>
        <v>8.1666666666666676E-3</v>
      </c>
      <c r="EC16" s="90">
        <f t="shared" si="51"/>
        <v>6.2312500000000007E-2</v>
      </c>
      <c r="ED16" s="90">
        <f t="shared" si="25"/>
        <v>7.7890625000000008E-3</v>
      </c>
      <c r="EF16" s="52"/>
      <c r="EH16" s="87">
        <v>8</v>
      </c>
      <c r="EI16" s="90">
        <v>5.4976851851851853E-3</v>
      </c>
      <c r="EJ16" s="90">
        <f t="shared" si="52"/>
        <v>4.5428240740740741E-2</v>
      </c>
      <c r="EK16" s="90">
        <f t="shared" si="26"/>
        <v>5.6785300925925927E-3</v>
      </c>
      <c r="EM16" s="87">
        <v>8</v>
      </c>
      <c r="EN16" s="90">
        <f>EN15</f>
        <v>5.5555555555555558E-3</v>
      </c>
      <c r="EO16" s="90">
        <f t="shared" si="53"/>
        <v>4.5486111111111116E-2</v>
      </c>
      <c r="EP16" s="90">
        <f t="shared" si="27"/>
        <v>5.6857638888888895E-3</v>
      </c>
      <c r="ER16" s="87">
        <v>8</v>
      </c>
      <c r="ES16" s="90">
        <v>5.4468750000000003E-3</v>
      </c>
      <c r="ET16" s="90">
        <f t="shared" si="54"/>
        <v>4.4842939814814811E-2</v>
      </c>
      <c r="EU16" s="90">
        <f t="shared" si="28"/>
        <v>5.6053674768518514E-3</v>
      </c>
    </row>
    <row r="17" spans="1:151" x14ac:dyDescent="0.3">
      <c r="A17" s="125">
        <v>9</v>
      </c>
      <c r="B17" s="135">
        <f>AY42</f>
        <v>0.17637106481481482</v>
      </c>
      <c r="C17" s="129">
        <f>AZ42</f>
        <v>6.7269059285745818E-3</v>
      </c>
      <c r="D17" s="78">
        <f>AY22</f>
        <v>7.2189098390758544E-2</v>
      </c>
      <c r="E17" s="78">
        <f>AZ22</f>
        <v>5.5066773504273501E-3</v>
      </c>
      <c r="F17" s="78">
        <f>AY37</f>
        <v>0.10418196642405628</v>
      </c>
      <c r="G17" s="78">
        <f>AZ37</f>
        <v>7.9471345067218136E-3</v>
      </c>
      <c r="H17" s="139">
        <f t="shared" si="0"/>
        <v>3.1992868033297733E-2</v>
      </c>
      <c r="I17" s="78">
        <f t="shared" si="1"/>
        <v>2.4404571562944635E-3</v>
      </c>
      <c r="J17" s="79" t="s">
        <v>58</v>
      </c>
      <c r="K17" s="79" t="str">
        <f>AW6</f>
        <v>Santa Rosa</v>
      </c>
      <c r="L17" s="145">
        <f>AW3</f>
        <v>7</v>
      </c>
      <c r="M17" s="80">
        <f>AW7</f>
        <v>42974</v>
      </c>
      <c r="N17" s="101">
        <f>AX44</f>
        <v>2</v>
      </c>
      <c r="O17" s="101">
        <f>AX45</f>
        <v>0</v>
      </c>
      <c r="Q17" s="52"/>
      <c r="S17" s="88">
        <v>9</v>
      </c>
      <c r="T17" s="50">
        <v>5.2199074074074066E-3</v>
      </c>
      <c r="U17" s="41">
        <f t="shared" si="29"/>
        <v>4.9414351851851848E-2</v>
      </c>
      <c r="V17" s="41">
        <f t="shared" si="3"/>
        <v>5.49048353909465E-3</v>
      </c>
      <c r="X17" s="88">
        <v>9</v>
      </c>
      <c r="Y17" s="41">
        <v>5.4432870370370373E-3</v>
      </c>
      <c r="Z17" s="41">
        <f t="shared" si="30"/>
        <v>4.9458333333333333E-2</v>
      </c>
      <c r="AA17" s="41">
        <f t="shared" si="4"/>
        <v>5.4953703703703701E-3</v>
      </c>
      <c r="AC17" s="88">
        <v>9</v>
      </c>
      <c r="AD17" s="41">
        <v>5.4560185185185189E-3</v>
      </c>
      <c r="AE17" s="41">
        <f t="shared" si="31"/>
        <v>4.8903935185185189E-2</v>
      </c>
      <c r="AF17" s="41">
        <f t="shared" si="5"/>
        <v>5.4337705761316876E-3</v>
      </c>
      <c r="AH17" s="88">
        <v>9</v>
      </c>
      <c r="AI17" s="41">
        <v>5.5671296296296302E-3</v>
      </c>
      <c r="AJ17" s="41">
        <f t="shared" si="32"/>
        <v>4.9990740740740738E-2</v>
      </c>
      <c r="AK17" s="41">
        <f t="shared" si="6"/>
        <v>5.554526748971193E-3</v>
      </c>
      <c r="AM17" s="88">
        <v>9</v>
      </c>
      <c r="AN17" s="41">
        <v>5.9606481481481489E-3</v>
      </c>
      <c r="AO17" s="41">
        <f t="shared" si="33"/>
        <v>5.1290509259259265E-2</v>
      </c>
      <c r="AP17" s="41">
        <f t="shared" si="7"/>
        <v>5.698945473251029E-3</v>
      </c>
      <c r="AR17" s="88">
        <v>9</v>
      </c>
      <c r="AS17" s="41">
        <v>5.5399305555555558E-3</v>
      </c>
      <c r="AT17" s="41">
        <f t="shared" si="34"/>
        <v>5.038287037037037E-2</v>
      </c>
      <c r="AU17" s="41">
        <f t="shared" si="8"/>
        <v>5.5980967078189297E-3</v>
      </c>
      <c r="AW17" s="88">
        <v>9</v>
      </c>
      <c r="AX17" s="41">
        <v>5.5501157407407409E-3</v>
      </c>
      <c r="AY17" s="41">
        <f t="shared" si="35"/>
        <v>4.918101851851852E-2</v>
      </c>
      <c r="AZ17" s="41">
        <f t="shared" si="9"/>
        <v>5.4645576131687242E-3</v>
      </c>
      <c r="BB17" s="88">
        <v>9</v>
      </c>
      <c r="BC17" s="41">
        <v>5.6130787037037035E-3</v>
      </c>
      <c r="BD17" s="41">
        <f t="shared" si="36"/>
        <v>4.9981712962962971E-2</v>
      </c>
      <c r="BE17" s="41">
        <f t="shared" si="10"/>
        <v>5.5535236625514411E-3</v>
      </c>
      <c r="BG17" s="88">
        <v>9</v>
      </c>
      <c r="BH17" s="41">
        <v>6.0697916666666678E-3</v>
      </c>
      <c r="BI17" s="41">
        <f t="shared" si="37"/>
        <v>5.3207986111111119E-2</v>
      </c>
      <c r="BJ17" s="41">
        <f t="shared" si="11"/>
        <v>5.9119984567901247E-3</v>
      </c>
      <c r="BL17" s="88">
        <v>9</v>
      </c>
      <c r="BM17" s="41">
        <v>6.3912037037037036E-3</v>
      </c>
      <c r="BN17" s="41">
        <f t="shared" si="38"/>
        <v>5.7095601851851856E-2</v>
      </c>
      <c r="BO17" s="41">
        <f t="shared" si="12"/>
        <v>6.3439557613168725E-3</v>
      </c>
      <c r="BQ17" s="88">
        <v>9</v>
      </c>
      <c r="BR17" s="41">
        <v>6.4387731481481483E-3</v>
      </c>
      <c r="BS17" s="41">
        <f t="shared" si="39"/>
        <v>5.7287500000000005E-2</v>
      </c>
      <c r="BT17" s="41">
        <f t="shared" si="13"/>
        <v>6.3652777777777787E-3</v>
      </c>
      <c r="BV17" s="88">
        <v>9</v>
      </c>
      <c r="BW17" s="41">
        <v>6.1060185185185184E-3</v>
      </c>
      <c r="BX17" s="41">
        <f t="shared" si="40"/>
        <v>5.6956018518518517E-2</v>
      </c>
      <c r="BY17" s="41">
        <f t="shared" si="14"/>
        <v>6.3284465020576131E-3</v>
      </c>
      <c r="CA17" s="88">
        <v>9</v>
      </c>
      <c r="CB17" s="41">
        <v>6.1096064814814806E-3</v>
      </c>
      <c r="CC17" s="41">
        <f t="shared" si="41"/>
        <v>5.5160300925925929E-2</v>
      </c>
      <c r="CD17" s="41">
        <f t="shared" si="15"/>
        <v>6.1289223251028806E-3</v>
      </c>
      <c r="CF17" s="88">
        <v>9</v>
      </c>
      <c r="CG17" s="41">
        <v>5.9770833333333334E-3</v>
      </c>
      <c r="CH17" s="41">
        <f t="shared" si="42"/>
        <v>5.3225000000000001E-2</v>
      </c>
      <c r="CI17" s="41">
        <f t="shared" si="16"/>
        <v>5.9138888888888887E-3</v>
      </c>
      <c r="CK17" s="88">
        <v>9</v>
      </c>
      <c r="CL17" s="41">
        <v>6.6188657407407411E-3</v>
      </c>
      <c r="CM17" s="41">
        <f t="shared" si="43"/>
        <v>5.7209490740740741E-2</v>
      </c>
      <c r="CN17" s="41">
        <f t="shared" si="17"/>
        <v>6.3566100823045264E-3</v>
      </c>
      <c r="CP17" s="88">
        <v>9</v>
      </c>
      <c r="CQ17" s="41">
        <v>6.9710648148148154E-3</v>
      </c>
      <c r="CR17" s="41">
        <f t="shared" si="44"/>
        <v>6.094259259259259E-2</v>
      </c>
      <c r="CS17" s="41">
        <f t="shared" si="18"/>
        <v>6.7713991769547321E-3</v>
      </c>
      <c r="CU17" s="88">
        <v>9</v>
      </c>
      <c r="CV17" s="47">
        <v>8.7222222222222232E-3</v>
      </c>
      <c r="CW17" s="41">
        <f t="shared" si="45"/>
        <v>7.0540509259259268E-2</v>
      </c>
      <c r="CX17" s="41">
        <f t="shared" si="19"/>
        <v>7.8378343621399189E-3</v>
      </c>
      <c r="CZ17" s="88">
        <v>9</v>
      </c>
      <c r="DA17" s="41">
        <v>7.0162037037037042E-3</v>
      </c>
      <c r="DB17" s="41">
        <f t="shared" si="46"/>
        <v>6.1490509259259266E-2</v>
      </c>
      <c r="DC17" s="41">
        <f t="shared" si="20"/>
        <v>6.8322788065843625E-3</v>
      </c>
      <c r="DE17" s="88">
        <v>9</v>
      </c>
      <c r="DF17" s="41">
        <v>7.782407407407408E-3</v>
      </c>
      <c r="DG17" s="41">
        <f t="shared" si="47"/>
        <v>6.7026620370370368E-2</v>
      </c>
      <c r="DH17" s="41">
        <f t="shared" si="21"/>
        <v>7.4474022633744851E-3</v>
      </c>
      <c r="DJ17" s="88">
        <v>9</v>
      </c>
      <c r="DK17" s="41">
        <v>7.0613425925925922E-3</v>
      </c>
      <c r="DL17" s="41">
        <f t="shared" si="48"/>
        <v>6.3459953703703706E-2</v>
      </c>
      <c r="DM17" s="41">
        <f t="shared" si="22"/>
        <v>7.0511059670781895E-3</v>
      </c>
      <c r="DO17" s="52"/>
      <c r="DQ17" s="88">
        <v>9</v>
      </c>
      <c r="DR17" s="41">
        <f>T17</f>
        <v>5.2199074074074066E-3</v>
      </c>
      <c r="DS17" s="41">
        <f t="shared" si="49"/>
        <v>4.8191319444444443E-2</v>
      </c>
      <c r="DT17" s="41">
        <f t="shared" si="23"/>
        <v>5.3545910493827155E-3</v>
      </c>
      <c r="DV17" s="88">
        <v>9</v>
      </c>
      <c r="DW17" s="41">
        <f t="shared" si="2"/>
        <v>6.2807349537037042E-3</v>
      </c>
      <c r="DX17" s="41">
        <f t="shared" si="50"/>
        <v>5.5610277777777772E-2</v>
      </c>
      <c r="DY17" s="41">
        <f t="shared" si="24"/>
        <v>6.1789197530864193E-3</v>
      </c>
      <c r="EA17" s="88">
        <v>9</v>
      </c>
      <c r="EB17" s="41">
        <f t="shared" si="55"/>
        <v>8.7222222222222232E-3</v>
      </c>
      <c r="EC17" s="41">
        <f t="shared" si="51"/>
        <v>7.1034722222222235E-2</v>
      </c>
      <c r="ED17" s="41">
        <f t="shared" si="25"/>
        <v>7.8927469135802487E-3</v>
      </c>
      <c r="EF17" s="52"/>
      <c r="EH17" s="88">
        <v>9</v>
      </c>
      <c r="EI17" s="41">
        <f t="shared" ref="EI17" si="56">EI16</f>
        <v>5.4976851851851853E-3</v>
      </c>
      <c r="EJ17" s="41">
        <f t="shared" si="52"/>
        <v>5.092592592592593E-2</v>
      </c>
      <c r="EK17" s="41">
        <f t="shared" si="26"/>
        <v>5.6584362139917698E-3</v>
      </c>
      <c r="EM17" s="88">
        <v>9</v>
      </c>
      <c r="EN17" s="41">
        <f t="shared" ref="EN17" si="57">EN16</f>
        <v>5.5555555555555558E-3</v>
      </c>
      <c r="EO17" s="41">
        <f t="shared" si="53"/>
        <v>5.1041666666666673E-2</v>
      </c>
      <c r="EP17" s="41">
        <f t="shared" si="27"/>
        <v>5.6712962962962967E-3</v>
      </c>
      <c r="ER17" s="88">
        <v>9</v>
      </c>
      <c r="ES17" s="41">
        <v>5.5399305555555558E-3</v>
      </c>
      <c r="ET17" s="41">
        <f t="shared" si="54"/>
        <v>5.038287037037037E-2</v>
      </c>
      <c r="EU17" s="41">
        <f t="shared" si="28"/>
        <v>5.5980967078189297E-3</v>
      </c>
    </row>
    <row r="18" spans="1:151" x14ac:dyDescent="0.3">
      <c r="A18" s="125">
        <v>10</v>
      </c>
      <c r="B18" s="135">
        <f>BD42</f>
        <v>0.18140648148148147</v>
      </c>
      <c r="C18" s="129">
        <f>BE42</f>
        <v>6.9189599611530475E-3</v>
      </c>
      <c r="D18" s="78">
        <f>BD22</f>
        <v>7.3111259821269606E-2</v>
      </c>
      <c r="E18" s="78">
        <f>BE22</f>
        <v>5.5770210113960132E-3</v>
      </c>
      <c r="F18" s="78">
        <f>BD37</f>
        <v>0.10829522166021187</v>
      </c>
      <c r="G18" s="78">
        <f>BE37</f>
        <v>8.2608989109100826E-3</v>
      </c>
      <c r="H18" s="139">
        <f t="shared" si="0"/>
        <v>3.5183961838942263E-2</v>
      </c>
      <c r="I18" s="78">
        <f t="shared" si="1"/>
        <v>2.6838778995140694E-3</v>
      </c>
      <c r="J18" s="79" t="s">
        <v>59</v>
      </c>
      <c r="K18" s="79" t="str">
        <f>BB6</f>
        <v>Huntsville, UT</v>
      </c>
      <c r="L18" s="145">
        <f>BB3</f>
        <v>8</v>
      </c>
      <c r="M18" s="80">
        <f>BB7</f>
        <v>42994</v>
      </c>
      <c r="N18" s="101">
        <f>BC44</f>
        <v>0</v>
      </c>
      <c r="O18" s="101">
        <f>BC45</f>
        <v>0</v>
      </c>
      <c r="Q18" s="52"/>
      <c r="S18" s="87">
        <v>10</v>
      </c>
      <c r="T18" s="49">
        <v>5.2175925925925931E-3</v>
      </c>
      <c r="U18" s="90">
        <f t="shared" si="29"/>
        <v>5.4631944444444441E-2</v>
      </c>
      <c r="V18" s="90">
        <f t="shared" si="3"/>
        <v>5.4631944444444441E-3</v>
      </c>
      <c r="X18" s="87">
        <v>10</v>
      </c>
      <c r="Y18" s="90">
        <v>5.4756944444444436E-3</v>
      </c>
      <c r="Z18" s="90">
        <f t="shared" si="30"/>
        <v>5.4934027777777776E-2</v>
      </c>
      <c r="AA18" s="90">
        <f t="shared" si="4"/>
        <v>5.4934027777777776E-3</v>
      </c>
      <c r="AC18" s="87">
        <v>10</v>
      </c>
      <c r="AD18" s="90">
        <v>5.6099537037037038E-3</v>
      </c>
      <c r="AE18" s="90">
        <f t="shared" si="31"/>
        <v>5.451388888888889E-2</v>
      </c>
      <c r="AF18" s="90">
        <f t="shared" si="5"/>
        <v>5.4513888888888893E-3</v>
      </c>
      <c r="AH18" s="87">
        <v>10</v>
      </c>
      <c r="AI18" s="90">
        <v>5.4571759259259252E-3</v>
      </c>
      <c r="AJ18" s="90">
        <f t="shared" si="32"/>
        <v>5.5447916666666666E-2</v>
      </c>
      <c r="AK18" s="90">
        <f t="shared" si="6"/>
        <v>5.5447916666666666E-3</v>
      </c>
      <c r="AM18" s="87">
        <v>10</v>
      </c>
      <c r="AN18" s="90">
        <v>5.5162037037037037E-3</v>
      </c>
      <c r="AO18" s="90">
        <f t="shared" si="33"/>
        <v>5.6806712962962969E-2</v>
      </c>
      <c r="AP18" s="90">
        <f t="shared" si="7"/>
        <v>5.6806712962962965E-3</v>
      </c>
      <c r="AR18" s="87">
        <v>10</v>
      </c>
      <c r="AS18" s="90">
        <v>5.357986111111112E-3</v>
      </c>
      <c r="AT18" s="90">
        <f t="shared" si="34"/>
        <v>5.5740856481481485E-2</v>
      </c>
      <c r="AU18" s="90">
        <f t="shared" si="8"/>
        <v>5.5740856481481483E-3</v>
      </c>
      <c r="AW18" s="87">
        <v>10</v>
      </c>
      <c r="AX18" s="90">
        <v>5.4302083333333329E-3</v>
      </c>
      <c r="AY18" s="90">
        <f t="shared" si="35"/>
        <v>5.4611226851851852E-2</v>
      </c>
      <c r="AZ18" s="90">
        <f t="shared" si="9"/>
        <v>5.4611226851851852E-3</v>
      </c>
      <c r="BB18" s="87">
        <v>10</v>
      </c>
      <c r="BC18" s="90">
        <v>5.6434027777777776E-3</v>
      </c>
      <c r="BD18" s="90">
        <f t="shared" si="36"/>
        <v>5.5625115740740749E-2</v>
      </c>
      <c r="BE18" s="90">
        <f t="shared" si="10"/>
        <v>5.5625115740740748E-3</v>
      </c>
      <c r="BG18" s="87">
        <v>10</v>
      </c>
      <c r="BH18" s="90">
        <v>5.9745370370370377E-3</v>
      </c>
      <c r="BI18" s="90">
        <f t="shared" si="37"/>
        <v>5.9182523148148154E-2</v>
      </c>
      <c r="BJ18" s="90">
        <f t="shared" si="11"/>
        <v>5.9182523148148154E-3</v>
      </c>
      <c r="BL18" s="87">
        <v>10</v>
      </c>
      <c r="BM18" s="90">
        <v>6.4230324074074077E-3</v>
      </c>
      <c r="BN18" s="90">
        <f t="shared" si="38"/>
        <v>6.3518634259259257E-2</v>
      </c>
      <c r="BO18" s="90">
        <f t="shared" si="12"/>
        <v>6.3518634259259257E-3</v>
      </c>
      <c r="BQ18" s="87">
        <v>10</v>
      </c>
      <c r="BR18" s="90">
        <v>6.4100694444444439E-3</v>
      </c>
      <c r="BS18" s="90">
        <f t="shared" si="39"/>
        <v>6.3697569444444449E-2</v>
      </c>
      <c r="BT18" s="90">
        <f t="shared" si="13"/>
        <v>6.3697569444444452E-3</v>
      </c>
      <c r="BV18" s="87">
        <v>10</v>
      </c>
      <c r="BW18" s="90">
        <v>6.0506944444444445E-3</v>
      </c>
      <c r="BX18" s="90">
        <f t="shared" si="40"/>
        <v>6.3006712962962966E-2</v>
      </c>
      <c r="BY18" s="90">
        <f t="shared" si="14"/>
        <v>6.3006712962962964E-3</v>
      </c>
      <c r="CA18" s="87">
        <v>10</v>
      </c>
      <c r="CB18" s="90">
        <v>6.0530092592592588E-3</v>
      </c>
      <c r="CC18" s="90">
        <f t="shared" si="41"/>
        <v>6.1213310185185187E-2</v>
      </c>
      <c r="CD18" s="90">
        <f t="shared" si="15"/>
        <v>6.121331018518519E-3</v>
      </c>
      <c r="CF18" s="87">
        <v>10</v>
      </c>
      <c r="CG18" s="90">
        <v>5.7864583333333336E-3</v>
      </c>
      <c r="CH18" s="90">
        <f t="shared" si="42"/>
        <v>5.9011458333333336E-2</v>
      </c>
      <c r="CI18" s="90">
        <f t="shared" si="16"/>
        <v>5.9011458333333338E-3</v>
      </c>
      <c r="CK18" s="87">
        <v>10</v>
      </c>
      <c r="CL18" s="90">
        <v>6.452083333333334E-3</v>
      </c>
      <c r="CM18" s="90">
        <f t="shared" si="43"/>
        <v>6.3661574074074079E-2</v>
      </c>
      <c r="CN18" s="90">
        <f t="shared" si="17"/>
        <v>6.366157407407408E-3</v>
      </c>
      <c r="CP18" s="87">
        <v>10</v>
      </c>
      <c r="CQ18" s="90">
        <v>6.8731481481481491E-3</v>
      </c>
      <c r="CR18" s="90">
        <f t="shared" si="44"/>
        <v>6.7815740740740732E-2</v>
      </c>
      <c r="CS18" s="90">
        <f t="shared" si="18"/>
        <v>6.7815740740740735E-3</v>
      </c>
      <c r="CU18" s="87">
        <v>10</v>
      </c>
      <c r="CV18" s="48">
        <v>9.106481481481481E-3</v>
      </c>
      <c r="CW18" s="90">
        <f t="shared" si="45"/>
        <v>7.9646990740740747E-2</v>
      </c>
      <c r="CX18" s="90">
        <f t="shared" si="19"/>
        <v>7.9646990740740754E-3</v>
      </c>
      <c r="CZ18" s="87">
        <v>10</v>
      </c>
      <c r="DA18" s="90">
        <v>7.1423611111111106E-3</v>
      </c>
      <c r="DB18" s="90">
        <f t="shared" si="46"/>
        <v>6.8632870370370372E-2</v>
      </c>
      <c r="DC18" s="90">
        <f t="shared" si="20"/>
        <v>6.8632870370370375E-3</v>
      </c>
      <c r="DE18" s="87">
        <v>10</v>
      </c>
      <c r="DF18" s="90">
        <v>7.7916666666666664E-3</v>
      </c>
      <c r="DG18" s="90">
        <f t="shared" si="47"/>
        <v>7.4818287037037037E-2</v>
      </c>
      <c r="DH18" s="90">
        <f t="shared" si="21"/>
        <v>7.4818287037037041E-3</v>
      </c>
      <c r="DJ18" s="87">
        <v>10</v>
      </c>
      <c r="DK18" s="90">
        <v>7.1932870370370362E-3</v>
      </c>
      <c r="DL18" s="90">
        <f t="shared" si="48"/>
        <v>7.0653240740740739E-2</v>
      </c>
      <c r="DM18" s="90">
        <f t="shared" si="22"/>
        <v>7.0653240740740737E-3</v>
      </c>
      <c r="DO18" s="52"/>
      <c r="DQ18" s="87">
        <v>10</v>
      </c>
      <c r="DR18" s="90">
        <f>T18</f>
        <v>5.2175925925925931E-3</v>
      </c>
      <c r="DS18" s="90">
        <f t="shared" si="49"/>
        <v>5.3408912037037036E-2</v>
      </c>
      <c r="DT18" s="90">
        <f t="shared" si="23"/>
        <v>5.3408912037037036E-3</v>
      </c>
      <c r="DV18" s="87">
        <v>10</v>
      </c>
      <c r="DW18" s="90">
        <f t="shared" si="2"/>
        <v>6.2482523148148141E-3</v>
      </c>
      <c r="DX18" s="90">
        <f t="shared" si="50"/>
        <v>6.1858530092592588E-2</v>
      </c>
      <c r="DY18" s="90">
        <f t="shared" si="24"/>
        <v>6.185853009259259E-3</v>
      </c>
      <c r="EA18" s="87">
        <v>10</v>
      </c>
      <c r="EB18" s="90">
        <f t="shared" si="55"/>
        <v>9.106481481481481E-3</v>
      </c>
      <c r="EC18" s="90">
        <f t="shared" si="51"/>
        <v>8.0141203703703714E-2</v>
      </c>
      <c r="ED18" s="90">
        <f t="shared" si="25"/>
        <v>8.0141203703703711E-3</v>
      </c>
      <c r="EF18" s="52"/>
      <c r="EH18" s="87">
        <v>10</v>
      </c>
      <c r="EI18" s="90">
        <v>5.4398148148148149E-3</v>
      </c>
      <c r="EJ18" s="90">
        <f t="shared" si="52"/>
        <v>5.6365740740740744E-2</v>
      </c>
      <c r="EK18" s="90">
        <f t="shared" si="26"/>
        <v>5.6365740740740742E-3</v>
      </c>
      <c r="EM18" s="87">
        <v>10</v>
      </c>
      <c r="EN18" s="90">
        <f>EN17</f>
        <v>5.5555555555555558E-3</v>
      </c>
      <c r="EO18" s="90">
        <f t="shared" si="53"/>
        <v>5.6597222222222229E-2</v>
      </c>
      <c r="EP18" s="90">
        <f t="shared" si="27"/>
        <v>5.6597222222222231E-3</v>
      </c>
      <c r="ER18" s="87">
        <v>10</v>
      </c>
      <c r="ES18" s="90">
        <v>5.3240740740740748E-3</v>
      </c>
      <c r="ET18" s="90">
        <f t="shared" si="54"/>
        <v>5.5706944444444448E-2</v>
      </c>
      <c r="EU18" s="90">
        <f t="shared" si="28"/>
        <v>5.570694444444445E-3</v>
      </c>
    </row>
    <row r="19" spans="1:151" x14ac:dyDescent="0.3">
      <c r="A19" s="125">
        <v>11</v>
      </c>
      <c r="B19" s="135">
        <f>Z42</f>
        <v>0.18310532407407409</v>
      </c>
      <c r="C19" s="129">
        <f>AA42</f>
        <v>6.9837549110493098E-3</v>
      </c>
      <c r="D19" s="78">
        <f>Z22</f>
        <v>7.2443536046563381E-2</v>
      </c>
      <c r="E19" s="78">
        <f>AA22</f>
        <v>5.5260861823361812E-3</v>
      </c>
      <c r="F19" s="78">
        <f>Z37</f>
        <v>0.11066178802751071</v>
      </c>
      <c r="G19" s="78">
        <f>AA37</f>
        <v>8.4414236397624375E-3</v>
      </c>
      <c r="H19" s="139">
        <f t="shared" si="0"/>
        <v>3.8218251980947332E-2</v>
      </c>
      <c r="I19" s="78">
        <f t="shared" si="1"/>
        <v>2.9153374574262562E-3</v>
      </c>
      <c r="J19" s="79" t="s">
        <v>58</v>
      </c>
      <c r="K19" s="79" t="str">
        <f>X6</f>
        <v>S.D. RnR</v>
      </c>
      <c r="L19" s="145">
        <f>X3</f>
        <v>2</v>
      </c>
      <c r="M19" s="80">
        <f>X7</f>
        <v>42155</v>
      </c>
      <c r="N19" s="101">
        <f>Y44</f>
        <v>2</v>
      </c>
      <c r="O19" s="101">
        <f>Y45</f>
        <v>0</v>
      </c>
      <c r="Q19" s="52"/>
      <c r="S19" s="88">
        <v>11</v>
      </c>
      <c r="T19" s="16">
        <v>5.3391203703703699E-3</v>
      </c>
      <c r="U19" s="41">
        <f t="shared" si="29"/>
        <v>5.997106481481481E-2</v>
      </c>
      <c r="V19" s="41">
        <f t="shared" si="3"/>
        <v>5.451914983164983E-3</v>
      </c>
      <c r="X19" s="88">
        <v>11</v>
      </c>
      <c r="Y19" s="41">
        <v>5.5462962962962957E-3</v>
      </c>
      <c r="Z19" s="41">
        <f t="shared" si="30"/>
        <v>6.0480324074074068E-2</v>
      </c>
      <c r="AA19" s="41">
        <f t="shared" si="4"/>
        <v>5.498211279461279E-3</v>
      </c>
      <c r="AC19" s="88">
        <v>11</v>
      </c>
      <c r="AD19" s="41">
        <v>5.6412037037037038E-3</v>
      </c>
      <c r="AE19" s="41">
        <f t="shared" si="31"/>
        <v>6.0155092592592593E-2</v>
      </c>
      <c r="AF19" s="41">
        <f t="shared" si="5"/>
        <v>5.4686447811447816E-3</v>
      </c>
      <c r="AH19" s="88">
        <v>11</v>
      </c>
      <c r="AI19" s="41">
        <v>5.656249999999999E-3</v>
      </c>
      <c r="AJ19" s="41">
        <f t="shared" si="32"/>
        <v>6.1104166666666668E-2</v>
      </c>
      <c r="AK19" s="41">
        <f t="shared" si="6"/>
        <v>5.5549242424242423E-3</v>
      </c>
      <c r="AM19" s="88">
        <v>11</v>
      </c>
      <c r="AN19" s="50">
        <v>5.1655092592592594E-3</v>
      </c>
      <c r="AO19" s="41">
        <f t="shared" si="33"/>
        <v>6.1972222222222227E-2</v>
      </c>
      <c r="AP19" s="41">
        <f t="shared" si="7"/>
        <v>5.6338383838383842E-3</v>
      </c>
      <c r="AR19" s="88">
        <v>11</v>
      </c>
      <c r="AS19" s="41">
        <v>5.7248842592592594E-3</v>
      </c>
      <c r="AT19" s="41">
        <f t="shared" si="34"/>
        <v>6.1465740740740744E-2</v>
      </c>
      <c r="AU19" s="41">
        <f t="shared" si="8"/>
        <v>5.5877946127946129E-3</v>
      </c>
      <c r="AW19" s="88">
        <v>11</v>
      </c>
      <c r="AX19" s="41">
        <v>5.5349537037037043E-3</v>
      </c>
      <c r="AY19" s="41">
        <f t="shared" si="35"/>
        <v>6.0146180555555553E-2</v>
      </c>
      <c r="AZ19" s="41">
        <f t="shared" si="9"/>
        <v>5.4678345959595955E-3</v>
      </c>
      <c r="BB19" s="88">
        <v>11</v>
      </c>
      <c r="BC19" s="41">
        <v>5.6819444444444443E-3</v>
      </c>
      <c r="BD19" s="41">
        <f t="shared" si="36"/>
        <v>6.1307060185185197E-2</v>
      </c>
      <c r="BE19" s="41">
        <f t="shared" si="10"/>
        <v>5.5733691077441087E-3</v>
      </c>
      <c r="BG19" s="88">
        <v>11</v>
      </c>
      <c r="BH19" s="41">
        <v>6.0445601851851849E-3</v>
      </c>
      <c r="BI19" s="41">
        <f t="shared" si="37"/>
        <v>6.5227083333333338E-2</v>
      </c>
      <c r="BJ19" s="41">
        <f t="shared" si="11"/>
        <v>5.9297348484848491E-3</v>
      </c>
      <c r="BL19" s="88">
        <v>11</v>
      </c>
      <c r="BM19" s="41">
        <v>6.8270833333333334E-3</v>
      </c>
      <c r="BN19" s="41">
        <f t="shared" si="38"/>
        <v>7.0345717592592588E-2</v>
      </c>
      <c r="BO19" s="41">
        <f t="shared" si="12"/>
        <v>6.3950652356902357E-3</v>
      </c>
      <c r="BQ19" s="88">
        <v>11</v>
      </c>
      <c r="BR19" s="41">
        <v>6.4150462962962963E-3</v>
      </c>
      <c r="BS19" s="41">
        <f t="shared" si="39"/>
        <v>7.011261574074075E-2</v>
      </c>
      <c r="BT19" s="41">
        <f t="shared" si="13"/>
        <v>6.3738741582491593E-3</v>
      </c>
      <c r="BV19" s="88">
        <v>11</v>
      </c>
      <c r="BW19" s="41">
        <v>6.1461805555555549E-3</v>
      </c>
      <c r="BX19" s="41">
        <f t="shared" si="40"/>
        <v>6.9152893518518527E-2</v>
      </c>
      <c r="BY19" s="41">
        <f t="shared" si="14"/>
        <v>6.2866266835016841E-3</v>
      </c>
      <c r="CA19" s="88">
        <v>11</v>
      </c>
      <c r="CB19" s="41">
        <v>5.9770833333333334E-3</v>
      </c>
      <c r="CC19" s="41">
        <f t="shared" si="41"/>
        <v>6.7190393518518521E-2</v>
      </c>
      <c r="CD19" s="41">
        <f t="shared" si="15"/>
        <v>6.108217592592593E-3</v>
      </c>
      <c r="CF19" s="88">
        <v>11</v>
      </c>
      <c r="CG19" s="41">
        <v>6.0526620370370378E-3</v>
      </c>
      <c r="CH19" s="41">
        <f t="shared" si="42"/>
        <v>6.5064120370370376E-2</v>
      </c>
      <c r="CI19" s="41">
        <f t="shared" si="16"/>
        <v>5.9149200336700344E-3</v>
      </c>
      <c r="CK19" s="88">
        <v>11</v>
      </c>
      <c r="CL19" s="41">
        <v>6.8451388888888876E-3</v>
      </c>
      <c r="CM19" s="41">
        <f t="shared" si="43"/>
        <v>7.0506712962962972E-2</v>
      </c>
      <c r="CN19" s="41">
        <f t="shared" si="17"/>
        <v>6.4097011784511795E-3</v>
      </c>
      <c r="CP19" s="88">
        <v>11</v>
      </c>
      <c r="CQ19" s="41">
        <v>6.9502314814814808E-3</v>
      </c>
      <c r="CR19" s="41">
        <f t="shared" si="44"/>
        <v>7.4765972222222213E-2</v>
      </c>
      <c r="CS19" s="41">
        <f t="shared" si="18"/>
        <v>6.7969065656565651E-3</v>
      </c>
      <c r="CU19" s="88">
        <v>11</v>
      </c>
      <c r="CV19" s="47">
        <v>1.025925925925926E-2</v>
      </c>
      <c r="CW19" s="41">
        <f t="shared" si="45"/>
        <v>8.9906250000000007E-2</v>
      </c>
      <c r="CX19" s="41">
        <f t="shared" si="19"/>
        <v>8.1732954545454557E-3</v>
      </c>
      <c r="CZ19" s="88">
        <v>11</v>
      </c>
      <c r="DA19" s="41">
        <v>7.0196759259259257E-3</v>
      </c>
      <c r="DB19" s="41">
        <f t="shared" si="46"/>
        <v>7.5652546296296294E-2</v>
      </c>
      <c r="DC19" s="41">
        <f t="shared" si="20"/>
        <v>6.8775042087542088E-3</v>
      </c>
      <c r="DE19" s="88">
        <v>11</v>
      </c>
      <c r="DF19" s="41">
        <v>7.782407407407408E-3</v>
      </c>
      <c r="DG19" s="41">
        <f t="shared" si="47"/>
        <v>8.2600694444444442E-2</v>
      </c>
      <c r="DH19" s="41">
        <f t="shared" si="21"/>
        <v>7.50915404040404E-3</v>
      </c>
      <c r="DJ19" s="88">
        <v>11</v>
      </c>
      <c r="DK19" s="41">
        <v>7.7557870370370367E-3</v>
      </c>
      <c r="DL19" s="41">
        <f t="shared" si="48"/>
        <v>7.8409027777777779E-2</v>
      </c>
      <c r="DM19" s="41">
        <f t="shared" si="22"/>
        <v>7.1280934343434348E-3</v>
      </c>
      <c r="DO19" s="52"/>
      <c r="DQ19" s="88">
        <v>11</v>
      </c>
      <c r="DR19" s="50">
        <f>AN19</f>
        <v>5.1655092592592594E-3</v>
      </c>
      <c r="DS19" s="41">
        <f t="shared" si="49"/>
        <v>5.8574421296296295E-2</v>
      </c>
      <c r="DT19" s="41">
        <f t="shared" si="23"/>
        <v>5.3249473905723904E-3</v>
      </c>
      <c r="DV19" s="88">
        <v>11</v>
      </c>
      <c r="DW19" s="41">
        <f t="shared" si="2"/>
        <v>6.4182638888888883E-3</v>
      </c>
      <c r="DX19" s="41">
        <f t="shared" si="50"/>
        <v>6.8276793981481482E-2</v>
      </c>
      <c r="DY19" s="41">
        <f t="shared" si="24"/>
        <v>6.2069812710437711E-3</v>
      </c>
      <c r="EA19" s="88">
        <v>11</v>
      </c>
      <c r="EB19" s="41">
        <f t="shared" si="55"/>
        <v>1.025925925925926E-2</v>
      </c>
      <c r="EC19" s="41">
        <f t="shared" si="51"/>
        <v>9.0400462962962974E-2</v>
      </c>
      <c r="ED19" s="41">
        <f t="shared" si="25"/>
        <v>8.2182239057239075E-3</v>
      </c>
      <c r="EF19" s="52"/>
      <c r="EH19" s="88">
        <v>11</v>
      </c>
      <c r="EI19" s="41">
        <v>5.6712962962962958E-3</v>
      </c>
      <c r="EJ19" s="41">
        <f t="shared" si="52"/>
        <v>6.2037037037037043E-2</v>
      </c>
      <c r="EK19" s="41">
        <f t="shared" si="26"/>
        <v>5.6397306397306399E-3</v>
      </c>
      <c r="EM19" s="88">
        <v>11</v>
      </c>
      <c r="EN19" s="41">
        <f>EN18</f>
        <v>5.5555555555555558E-3</v>
      </c>
      <c r="EO19" s="41">
        <f t="shared" si="53"/>
        <v>6.2152777777777786E-2</v>
      </c>
      <c r="EP19" s="41">
        <f t="shared" si="27"/>
        <v>5.6502525252525261E-3</v>
      </c>
      <c r="ER19" s="88">
        <v>11</v>
      </c>
      <c r="ES19" s="41">
        <v>5.6712962962962958E-3</v>
      </c>
      <c r="ET19" s="41">
        <f t="shared" si="54"/>
        <v>6.1378240740740747E-2</v>
      </c>
      <c r="EU19" s="41">
        <f t="shared" si="28"/>
        <v>5.5798400673400675E-3</v>
      </c>
    </row>
    <row r="20" spans="1:151" x14ac:dyDescent="0.3">
      <c r="A20" s="125">
        <v>12</v>
      </c>
      <c r="B20" s="135">
        <f>AE42</f>
        <v>0.1836365740740741</v>
      </c>
      <c r="C20" s="129">
        <f>AF42</f>
        <v>7.004017127974221E-3</v>
      </c>
      <c r="D20" s="78">
        <f>AE22</f>
        <v>7.201285946403134E-2</v>
      </c>
      <c r="E20" s="78">
        <f>AF22</f>
        <v>5.4932336182336181E-3</v>
      </c>
      <c r="F20" s="78">
        <f>AE37</f>
        <v>0.11162371461004277</v>
      </c>
      <c r="G20" s="78">
        <f>AF37</f>
        <v>8.5148006377148231E-3</v>
      </c>
      <c r="H20" s="139">
        <f t="shared" si="0"/>
        <v>3.9610855146011426E-2</v>
      </c>
      <c r="I20" s="78">
        <f t="shared" si="1"/>
        <v>3.021567019481205E-3</v>
      </c>
      <c r="J20" s="79" t="s">
        <v>59</v>
      </c>
      <c r="K20" s="79" t="str">
        <f>AC6</f>
        <v>Logan</v>
      </c>
      <c r="L20" s="145">
        <f>AC3</f>
        <v>3</v>
      </c>
      <c r="M20" s="80">
        <f>AC7</f>
        <v>42266</v>
      </c>
      <c r="N20" s="101">
        <f>AD44</f>
        <v>3</v>
      </c>
      <c r="O20" s="101">
        <f>AD45</f>
        <v>0</v>
      </c>
      <c r="Q20" s="52"/>
      <c r="S20" s="87">
        <v>12</v>
      </c>
      <c r="T20" s="49">
        <v>5.2835648148148147E-3</v>
      </c>
      <c r="U20" s="90">
        <f t="shared" si="29"/>
        <v>6.5254629629629621E-2</v>
      </c>
      <c r="V20" s="90">
        <f t="shared" si="3"/>
        <v>5.4378858024691354E-3</v>
      </c>
      <c r="X20" s="87">
        <v>12</v>
      </c>
      <c r="Y20" s="90">
        <v>5.6203703703703702E-3</v>
      </c>
      <c r="Z20" s="90">
        <f t="shared" si="30"/>
        <v>6.6100694444444441E-2</v>
      </c>
      <c r="AA20" s="90">
        <f t="shared" si="4"/>
        <v>5.5083912037037037E-3</v>
      </c>
      <c r="AC20" s="87">
        <v>12</v>
      </c>
      <c r="AD20" s="90">
        <v>5.6226851851851846E-3</v>
      </c>
      <c r="AE20" s="90">
        <f t="shared" si="31"/>
        <v>6.5777777777777782E-2</v>
      </c>
      <c r="AF20" s="90">
        <f t="shared" si="5"/>
        <v>5.4814814814814821E-3</v>
      </c>
      <c r="AH20" s="87">
        <v>12</v>
      </c>
      <c r="AI20" s="90">
        <v>5.549768518518519E-3</v>
      </c>
      <c r="AJ20" s="90">
        <f t="shared" si="32"/>
        <v>6.6653935185185184E-2</v>
      </c>
      <c r="AK20" s="90">
        <f t="shared" si="6"/>
        <v>5.5544945987654323E-3</v>
      </c>
      <c r="AM20" s="87">
        <v>12</v>
      </c>
      <c r="AN20" s="90">
        <v>5.4826388888888885E-3</v>
      </c>
      <c r="AO20" s="90">
        <f t="shared" si="33"/>
        <v>6.7454861111111111E-2</v>
      </c>
      <c r="AP20" s="90">
        <f t="shared" si="7"/>
        <v>5.6212384259259262E-3</v>
      </c>
      <c r="AR20" s="87">
        <v>12</v>
      </c>
      <c r="AS20" s="90">
        <v>5.612268518518519E-3</v>
      </c>
      <c r="AT20" s="90">
        <f t="shared" si="34"/>
        <v>6.7078009259259261E-2</v>
      </c>
      <c r="AU20" s="90">
        <f t="shared" si="8"/>
        <v>5.5898341049382717E-3</v>
      </c>
      <c r="AW20" s="87">
        <v>12</v>
      </c>
      <c r="AX20" s="90">
        <v>5.5664351851851847E-3</v>
      </c>
      <c r="AY20" s="90">
        <f t="shared" si="35"/>
        <v>6.5712615740740735E-2</v>
      </c>
      <c r="AZ20" s="90">
        <f t="shared" si="9"/>
        <v>5.4760513117283948E-3</v>
      </c>
      <c r="BB20" s="87">
        <v>12</v>
      </c>
      <c r="BC20" s="90">
        <v>5.5784722222222216E-3</v>
      </c>
      <c r="BD20" s="90">
        <f t="shared" si="36"/>
        <v>6.6885532407407425E-2</v>
      </c>
      <c r="BE20" s="90">
        <f t="shared" si="10"/>
        <v>5.5737943672839524E-3</v>
      </c>
      <c r="BG20" s="87">
        <v>12</v>
      </c>
      <c r="BH20" s="90">
        <v>6.2435185185185172E-3</v>
      </c>
      <c r="BI20" s="90">
        <f t="shared" si="37"/>
        <v>7.1470601851851862E-2</v>
      </c>
      <c r="BJ20" s="90">
        <f t="shared" si="11"/>
        <v>5.9558834876543218E-3</v>
      </c>
      <c r="BL20" s="87">
        <v>12</v>
      </c>
      <c r="BM20" s="90">
        <v>6.6164351851851844E-3</v>
      </c>
      <c r="BN20" s="90">
        <f t="shared" si="38"/>
        <v>7.6962152777777779E-2</v>
      </c>
      <c r="BO20" s="90">
        <f t="shared" si="12"/>
        <v>6.4135127314814818E-3</v>
      </c>
      <c r="BQ20" s="87">
        <v>12</v>
      </c>
      <c r="BR20" s="90">
        <v>6.5018518518518515E-3</v>
      </c>
      <c r="BS20" s="90">
        <f t="shared" si="39"/>
        <v>7.6614467592592606E-2</v>
      </c>
      <c r="BT20" s="90">
        <f t="shared" si="13"/>
        <v>6.3845389660493841E-3</v>
      </c>
      <c r="BV20" s="87">
        <v>12</v>
      </c>
      <c r="BW20" s="90">
        <v>6.2747685185185172E-3</v>
      </c>
      <c r="BX20" s="90">
        <f t="shared" si="40"/>
        <v>7.5427662037037047E-2</v>
      </c>
      <c r="BY20" s="90">
        <f t="shared" si="14"/>
        <v>6.2856385030864203E-3</v>
      </c>
      <c r="CA20" s="87">
        <v>12</v>
      </c>
      <c r="CB20" s="90">
        <v>6.0966435185185186E-3</v>
      </c>
      <c r="CC20" s="90">
        <f t="shared" si="41"/>
        <v>7.3287037037037039E-2</v>
      </c>
      <c r="CD20" s="90">
        <f t="shared" si="15"/>
        <v>6.1072530864197533E-3</v>
      </c>
      <c r="CF20" s="87">
        <v>12</v>
      </c>
      <c r="CG20" s="90">
        <v>6.0458333333333327E-3</v>
      </c>
      <c r="CH20" s="90">
        <f t="shared" si="42"/>
        <v>7.110995370370371E-2</v>
      </c>
      <c r="CI20" s="90">
        <f t="shared" si="16"/>
        <v>5.9258294753086428E-3</v>
      </c>
      <c r="CK20" s="87">
        <v>12</v>
      </c>
      <c r="CL20" s="90">
        <v>6.7876157407407399E-3</v>
      </c>
      <c r="CM20" s="90">
        <f t="shared" si="43"/>
        <v>7.7294328703703716E-2</v>
      </c>
      <c r="CN20" s="90">
        <f t="shared" si="17"/>
        <v>6.4411940586419766E-3</v>
      </c>
      <c r="CP20" s="87">
        <v>12</v>
      </c>
      <c r="CQ20" s="90">
        <v>7.2638888888888892E-3</v>
      </c>
      <c r="CR20" s="90">
        <f t="shared" si="44"/>
        <v>8.2029861111111102E-2</v>
      </c>
      <c r="CS20" s="90">
        <f t="shared" si="18"/>
        <v>6.8358217592592585E-3</v>
      </c>
      <c r="CU20" s="87">
        <v>12</v>
      </c>
      <c r="CV20" s="48">
        <v>1.0556712962962962E-2</v>
      </c>
      <c r="CW20" s="90">
        <f t="shared" si="45"/>
        <v>0.10046296296296298</v>
      </c>
      <c r="CX20" s="90">
        <f t="shared" si="19"/>
        <v>8.3719135802469147E-3</v>
      </c>
      <c r="CZ20" s="87">
        <v>12</v>
      </c>
      <c r="DA20" s="90">
        <v>6.9942129629629634E-3</v>
      </c>
      <c r="DB20" s="90">
        <f t="shared" si="46"/>
        <v>8.2646759259259253E-2</v>
      </c>
      <c r="DC20" s="90">
        <f t="shared" si="20"/>
        <v>6.8872299382716044E-3</v>
      </c>
      <c r="DE20" s="87">
        <v>12</v>
      </c>
      <c r="DF20" s="90">
        <v>8.0034722222222226E-3</v>
      </c>
      <c r="DG20" s="90">
        <f t="shared" si="47"/>
        <v>9.0604166666666666E-2</v>
      </c>
      <c r="DH20" s="90">
        <f t="shared" si="21"/>
        <v>7.5503472222222222E-3</v>
      </c>
      <c r="DJ20" s="87">
        <v>12</v>
      </c>
      <c r="DK20" s="90">
        <v>7.5115740740740742E-3</v>
      </c>
      <c r="DL20" s="90">
        <f t="shared" si="48"/>
        <v>8.5920601851851852E-2</v>
      </c>
      <c r="DM20" s="90">
        <f t="shared" si="22"/>
        <v>7.1600501543209877E-3</v>
      </c>
      <c r="DO20" s="52"/>
      <c r="DQ20" s="87">
        <v>12</v>
      </c>
      <c r="DR20" s="18">
        <f>T20</f>
        <v>5.2835648148148147E-3</v>
      </c>
      <c r="DS20" s="90">
        <f t="shared" si="49"/>
        <v>6.3857986111111112E-2</v>
      </c>
      <c r="DT20" s="90">
        <f t="shared" si="23"/>
        <v>5.3214988425925929E-3</v>
      </c>
      <c r="DV20" s="87">
        <v>12</v>
      </c>
      <c r="DW20" s="90">
        <f t="shared" si="2"/>
        <v>6.4606365740740735E-3</v>
      </c>
      <c r="DX20" s="90">
        <f t="shared" si="50"/>
        <v>7.4737430555555553E-2</v>
      </c>
      <c r="DY20" s="90">
        <f t="shared" si="24"/>
        <v>6.2281192129629631E-3</v>
      </c>
      <c r="EA20" s="87">
        <v>12</v>
      </c>
      <c r="EB20" s="90">
        <f t="shared" si="55"/>
        <v>1.0556712962962962E-2</v>
      </c>
      <c r="EC20" s="90">
        <f t="shared" si="51"/>
        <v>0.10095717592592593</v>
      </c>
      <c r="ED20" s="90">
        <f t="shared" si="25"/>
        <v>8.4130979938271608E-3</v>
      </c>
      <c r="EF20" s="52"/>
      <c r="EH20" s="87">
        <v>12</v>
      </c>
      <c r="EI20" s="90">
        <v>5.5555555555555558E-3</v>
      </c>
      <c r="EJ20" s="90">
        <f t="shared" si="52"/>
        <v>6.7592592592592593E-2</v>
      </c>
      <c r="EK20" s="90">
        <f t="shared" si="26"/>
        <v>5.6327160493827161E-3</v>
      </c>
      <c r="EM20" s="87">
        <v>12</v>
      </c>
      <c r="EN20" s="90">
        <v>5.5555555555555558E-3</v>
      </c>
      <c r="EO20" s="90">
        <f t="shared" si="53"/>
        <v>6.7708333333333343E-2</v>
      </c>
      <c r="EP20" s="90">
        <f t="shared" si="27"/>
        <v>5.6423611111111119E-3</v>
      </c>
      <c r="ER20" s="87">
        <v>12</v>
      </c>
      <c r="ES20" s="90">
        <v>5.4976851851851853E-3</v>
      </c>
      <c r="ET20" s="90">
        <f t="shared" si="54"/>
        <v>6.6875925925925936E-2</v>
      </c>
      <c r="EU20" s="90">
        <f t="shared" si="28"/>
        <v>5.5729938271604947E-3</v>
      </c>
    </row>
    <row r="21" spans="1:151" x14ac:dyDescent="0.3">
      <c r="A21" s="125">
        <v>13</v>
      </c>
      <c r="B21" s="135">
        <f>BI42</f>
        <v>0.18398240740740743</v>
      </c>
      <c r="C21" s="129">
        <f>BJ42</f>
        <v>7.017207433893966E-3</v>
      </c>
      <c r="D21" s="78">
        <f>BI22</f>
        <v>7.8288832687856136E-2</v>
      </c>
      <c r="E21" s="78">
        <f>BJ22</f>
        <v>5.9719729344729355E-3</v>
      </c>
      <c r="F21" s="78">
        <f>BI37</f>
        <v>0.10569357471955129</v>
      </c>
      <c r="G21" s="78">
        <f>BJ37</f>
        <v>8.0624419333149965E-3</v>
      </c>
      <c r="H21" s="139">
        <f t="shared" si="0"/>
        <v>2.7404742031695156E-2</v>
      </c>
      <c r="I21" s="78">
        <f t="shared" si="1"/>
        <v>2.090468998842061E-3</v>
      </c>
      <c r="J21" s="79" t="s">
        <v>58</v>
      </c>
      <c r="K21" s="79" t="str">
        <f>BG6</f>
        <v>CIM Sacramento</v>
      </c>
      <c r="L21" s="145">
        <f>BG3</f>
        <v>9</v>
      </c>
      <c r="M21" s="80">
        <f>BG7</f>
        <v>43072</v>
      </c>
      <c r="N21" s="101">
        <f>BH44</f>
        <v>0</v>
      </c>
      <c r="O21" s="101">
        <f>BH45</f>
        <v>1</v>
      </c>
      <c r="Q21" s="52"/>
      <c r="S21" s="88">
        <v>13</v>
      </c>
      <c r="T21" s="50">
        <v>5.1666666666666675E-3</v>
      </c>
      <c r="U21" s="41">
        <f t="shared" si="29"/>
        <v>7.0421296296296287E-2</v>
      </c>
      <c r="V21" s="41">
        <f t="shared" si="3"/>
        <v>5.4170227920227916E-3</v>
      </c>
      <c r="X21" s="88">
        <v>13</v>
      </c>
      <c r="Y21" s="41">
        <v>5.7384259259259255E-3</v>
      </c>
      <c r="Z21" s="41">
        <f t="shared" si="30"/>
        <v>7.1839120370370366E-2</v>
      </c>
      <c r="AA21" s="41">
        <f t="shared" si="4"/>
        <v>5.5260861823361821E-3</v>
      </c>
      <c r="AC21" s="88">
        <v>13</v>
      </c>
      <c r="AD21" s="41">
        <v>5.634259259259259E-3</v>
      </c>
      <c r="AE21" s="41">
        <f t="shared" si="31"/>
        <v>7.1412037037037038E-2</v>
      </c>
      <c r="AF21" s="41">
        <f t="shared" si="5"/>
        <v>5.4932336182336181E-3</v>
      </c>
      <c r="AH21" s="88">
        <v>13</v>
      </c>
      <c r="AI21" s="41">
        <v>5.6550925925925926E-3</v>
      </c>
      <c r="AJ21" s="41">
        <f t="shared" si="32"/>
        <v>7.2309027777777771E-2</v>
      </c>
      <c r="AK21" s="41">
        <f t="shared" si="6"/>
        <v>5.5622329059829053E-3</v>
      </c>
      <c r="AM21" s="88">
        <v>13</v>
      </c>
      <c r="AN21" s="41">
        <v>5.5381944444444437E-3</v>
      </c>
      <c r="AO21" s="41">
        <f t="shared" si="33"/>
        <v>7.2993055555555561E-2</v>
      </c>
      <c r="AP21" s="41">
        <f t="shared" si="7"/>
        <v>5.6148504273504278E-3</v>
      </c>
      <c r="AR21" s="88">
        <v>13</v>
      </c>
      <c r="AS21" s="41">
        <v>5.2923611111111114E-3</v>
      </c>
      <c r="AT21" s="41">
        <f t="shared" si="34"/>
        <v>7.2370370370370377E-2</v>
      </c>
      <c r="AU21" s="41">
        <f t="shared" si="8"/>
        <v>5.5669515669515678E-3</v>
      </c>
      <c r="AW21" s="88">
        <v>13</v>
      </c>
      <c r="AX21" s="41">
        <v>5.8741898148148147E-3</v>
      </c>
      <c r="AY21" s="41">
        <f t="shared" si="35"/>
        <v>7.1586805555555549E-2</v>
      </c>
      <c r="AZ21" s="41">
        <f t="shared" si="9"/>
        <v>5.5066773504273501E-3</v>
      </c>
      <c r="BB21" s="88">
        <v>13</v>
      </c>
      <c r="BC21" s="41">
        <v>5.6157407407407406E-3</v>
      </c>
      <c r="BD21" s="41">
        <f t="shared" si="36"/>
        <v>7.2501273148148165E-2</v>
      </c>
      <c r="BE21" s="41">
        <f t="shared" si="10"/>
        <v>5.5770210113960123E-3</v>
      </c>
      <c r="BG21" s="88">
        <v>13</v>
      </c>
      <c r="BH21" s="41">
        <v>6.1650462962962961E-3</v>
      </c>
      <c r="BI21" s="41">
        <f t="shared" si="37"/>
        <v>7.7635648148148162E-2</v>
      </c>
      <c r="BJ21" s="41">
        <f t="shared" si="11"/>
        <v>5.9719729344729355E-3</v>
      </c>
      <c r="BL21" s="88">
        <v>13</v>
      </c>
      <c r="BM21" s="41">
        <v>6.670023148148148E-3</v>
      </c>
      <c r="BN21" s="41">
        <f t="shared" si="38"/>
        <v>8.3632175925925922E-2</v>
      </c>
      <c r="BO21" s="41">
        <f t="shared" si="12"/>
        <v>6.4332443019943014E-3</v>
      </c>
      <c r="BQ21" s="88">
        <v>13</v>
      </c>
      <c r="BR21" s="41">
        <v>6.9803240740740737E-3</v>
      </c>
      <c r="BS21" s="41">
        <f t="shared" si="39"/>
        <v>8.3594791666666682E-2</v>
      </c>
      <c r="BT21" s="41">
        <f t="shared" si="13"/>
        <v>6.4303685897435913E-3</v>
      </c>
      <c r="BV21" s="88">
        <v>13</v>
      </c>
      <c r="BW21" s="41">
        <v>6.0603009259259264E-3</v>
      </c>
      <c r="BX21" s="41">
        <f t="shared" si="40"/>
        <v>8.148796296296297E-2</v>
      </c>
      <c r="BY21" s="41">
        <f t="shared" si="14"/>
        <v>6.2683048433048441E-3</v>
      </c>
      <c r="CA21" s="88">
        <v>13</v>
      </c>
      <c r="CB21" s="41">
        <v>6.1466435185185174E-3</v>
      </c>
      <c r="CC21" s="41">
        <f t="shared" si="41"/>
        <v>7.9433680555555553E-2</v>
      </c>
      <c r="CD21" s="41">
        <f t="shared" si="15"/>
        <v>6.1102831196581196E-3</v>
      </c>
      <c r="CF21" s="88">
        <v>13</v>
      </c>
      <c r="CG21" s="41">
        <v>5.7749999999999998E-3</v>
      </c>
      <c r="CH21" s="41">
        <f t="shared" si="42"/>
        <v>7.6884953703703712E-2</v>
      </c>
      <c r="CI21" s="41">
        <f t="shared" si="16"/>
        <v>5.9142272079772086E-3</v>
      </c>
      <c r="CK21" s="88">
        <v>13</v>
      </c>
      <c r="CL21" s="41">
        <v>6.6486111111111112E-3</v>
      </c>
      <c r="CM21" s="41">
        <f t="shared" si="43"/>
        <v>8.3942939814814821E-2</v>
      </c>
      <c r="CN21" s="41">
        <f t="shared" si="17"/>
        <v>6.4571492165242167E-3</v>
      </c>
      <c r="CP21" s="88">
        <v>13</v>
      </c>
      <c r="CQ21" s="41">
        <v>7.3645833333333341E-3</v>
      </c>
      <c r="CR21" s="41">
        <f t="shared" si="44"/>
        <v>8.9394444444444443E-2</v>
      </c>
      <c r="CS21" s="41">
        <f t="shared" si="18"/>
        <v>6.8764957264957263E-3</v>
      </c>
      <c r="CU21" s="88">
        <v>13</v>
      </c>
      <c r="CV21" s="47">
        <v>1.0732638888888889E-2</v>
      </c>
      <c r="CW21" s="41">
        <f t="shared" si="45"/>
        <v>0.11119560185185187</v>
      </c>
      <c r="CX21" s="41">
        <f t="shared" si="19"/>
        <v>8.5535078347578359E-3</v>
      </c>
      <c r="CZ21" s="88">
        <v>13</v>
      </c>
      <c r="DA21" s="41">
        <v>7.0578703703703706E-3</v>
      </c>
      <c r="DB21" s="41">
        <f t="shared" si="46"/>
        <v>8.970462962962962E-2</v>
      </c>
      <c r="DC21" s="41">
        <f t="shared" si="20"/>
        <v>6.9003561253561246E-3</v>
      </c>
      <c r="DE21" s="88">
        <v>13</v>
      </c>
      <c r="DF21" s="41">
        <v>8.1770833333333331E-3</v>
      </c>
      <c r="DG21" s="41">
        <f t="shared" si="47"/>
        <v>9.8781250000000001E-2</v>
      </c>
      <c r="DH21" s="41">
        <f t="shared" si="21"/>
        <v>7.5985576923076927E-3</v>
      </c>
      <c r="DJ21" s="88">
        <v>13</v>
      </c>
      <c r="DK21" s="41">
        <v>7.4282407407407413E-3</v>
      </c>
      <c r="DL21" s="41">
        <f t="shared" si="48"/>
        <v>9.3348842592592587E-2</v>
      </c>
      <c r="DM21" s="41">
        <f t="shared" si="22"/>
        <v>7.180680199430199E-3</v>
      </c>
      <c r="DO21" s="52"/>
      <c r="DQ21" s="88">
        <v>13</v>
      </c>
      <c r="DR21" s="50">
        <f>T21</f>
        <v>5.1666666666666675E-3</v>
      </c>
      <c r="DS21" s="41">
        <f t="shared" si="49"/>
        <v>6.9024652777777779E-2</v>
      </c>
      <c r="DT21" s="41">
        <f t="shared" si="23"/>
        <v>5.3095886752136754E-3</v>
      </c>
      <c r="DV21" s="88">
        <v>13</v>
      </c>
      <c r="DW21" s="41">
        <f t="shared" si="2"/>
        <v>6.4860648148148152E-3</v>
      </c>
      <c r="DX21" s="41">
        <f t="shared" si="50"/>
        <v>8.1223495370370366E-2</v>
      </c>
      <c r="DY21" s="41">
        <f t="shared" si="24"/>
        <v>6.2479611823361824E-3</v>
      </c>
      <c r="EA21" s="88">
        <v>13</v>
      </c>
      <c r="EB21" s="41">
        <f t="shared" si="55"/>
        <v>1.0732638888888889E-2</v>
      </c>
      <c r="EC21" s="41">
        <f t="shared" si="51"/>
        <v>0.11168981481481483</v>
      </c>
      <c r="ED21" s="41">
        <f t="shared" si="25"/>
        <v>8.5915242165242166E-3</v>
      </c>
      <c r="EF21" s="52"/>
      <c r="EH21" s="88">
        <v>13</v>
      </c>
      <c r="EI21" s="41">
        <v>5.3819444444444453E-3</v>
      </c>
      <c r="EJ21" s="41">
        <f t="shared" si="52"/>
        <v>7.2974537037037032E-2</v>
      </c>
      <c r="EK21" s="41">
        <f t="shared" si="26"/>
        <v>5.6134259259259254E-3</v>
      </c>
      <c r="EM21" s="88">
        <v>13</v>
      </c>
      <c r="EN21" s="41">
        <v>5.4976851851851853E-3</v>
      </c>
      <c r="EO21" s="41">
        <f t="shared" si="53"/>
        <v>7.3206018518518531E-2</v>
      </c>
      <c r="EP21" s="41">
        <f t="shared" si="27"/>
        <v>5.6312321937321951E-3</v>
      </c>
      <c r="ER21" s="88">
        <v>13</v>
      </c>
      <c r="ES21" s="41">
        <v>5.2923611111111114E-3</v>
      </c>
      <c r="ET21" s="41">
        <f t="shared" si="54"/>
        <v>7.2168287037037052E-2</v>
      </c>
      <c r="EU21" s="41">
        <f t="shared" si="28"/>
        <v>5.5514066951566961E-3</v>
      </c>
    </row>
    <row r="22" spans="1:151" x14ac:dyDescent="0.3">
      <c r="A22" s="125">
        <v>14</v>
      </c>
      <c r="B22" s="135">
        <f>CM42</f>
        <v>0.20211145833333335</v>
      </c>
      <c r="C22" s="129">
        <f>CN42</f>
        <v>7.7086611044894721E-3</v>
      </c>
      <c r="D22" s="78">
        <f>CM22</f>
        <v>8.464919051037216E-2</v>
      </c>
      <c r="E22" s="78">
        <f>CN22</f>
        <v>6.4571492165242175E-3</v>
      </c>
      <c r="F22" s="78">
        <f>CM37</f>
        <v>0.11746226782296119</v>
      </c>
      <c r="G22" s="78">
        <f>CN37</f>
        <v>8.9601729924547284E-3</v>
      </c>
      <c r="H22" s="139">
        <f t="shared" si="0"/>
        <v>3.2813077312589034E-2</v>
      </c>
      <c r="I22" s="78">
        <f t="shared" si="1"/>
        <v>2.5030237759305109E-3</v>
      </c>
      <c r="J22" s="79" t="s">
        <v>58</v>
      </c>
      <c r="K22" s="79" t="str">
        <f>CK6</f>
        <v>Duluth</v>
      </c>
      <c r="L22" s="145">
        <f>CK3</f>
        <v>15</v>
      </c>
      <c r="M22" s="80">
        <f>CK7</f>
        <v>43267</v>
      </c>
      <c r="N22" s="101">
        <f>CL44</f>
        <v>0</v>
      </c>
      <c r="O22" s="101">
        <f>CL45</f>
        <v>1</v>
      </c>
      <c r="Q22" s="52"/>
      <c r="S22" s="99" t="s">
        <v>24</v>
      </c>
      <c r="T22" s="49">
        <f>U22/(13+192.5/1760)</f>
        <v>5.4170227920227916E-3</v>
      </c>
      <c r="U22" s="19">
        <f>U21+((U21/13)*((385/1760)*0.5))</f>
        <v>7.1013783164173783E-2</v>
      </c>
      <c r="V22" s="19">
        <f>U22/(13+192.5/1760)</f>
        <v>5.4170227920227916E-3</v>
      </c>
      <c r="X22" s="99" t="s">
        <v>24</v>
      </c>
      <c r="Y22" s="19">
        <f>Z22/(13+192.5/1760)</f>
        <v>5.5260861823361812E-3</v>
      </c>
      <c r="Z22" s="19">
        <f>Z21+((Z21/13)*((385/1760)*0.5))</f>
        <v>7.2443536046563381E-2</v>
      </c>
      <c r="AA22" s="19">
        <f>Z22/(13+192.5/1760)</f>
        <v>5.5260861823361812E-3</v>
      </c>
      <c r="AC22" s="99" t="s">
        <v>24</v>
      </c>
      <c r="AD22" s="19">
        <f>AE22/(13+192.5/1760)</f>
        <v>5.4932336182336181E-3</v>
      </c>
      <c r="AE22" s="19">
        <f>AE21+((AE21/13)*((385/1760)*0.5))</f>
        <v>7.201285946403134E-2</v>
      </c>
      <c r="AF22" s="19">
        <f>AE22/(13+192.5/1760)</f>
        <v>5.4932336182336181E-3</v>
      </c>
      <c r="AH22" s="99" t="s">
        <v>24</v>
      </c>
      <c r="AI22" s="19">
        <f>AJ22/(13+192.5/1760)</f>
        <v>5.5622329059829053E-3</v>
      </c>
      <c r="AJ22" s="19">
        <f>AJ21+((AJ21/13)*((385/1760)*0.5))</f>
        <v>7.2917397001869652E-2</v>
      </c>
      <c r="AK22" s="19">
        <f>AJ22/(13+192.5/1760)</f>
        <v>5.5622329059829053E-3</v>
      </c>
      <c r="AM22" s="99" t="s">
        <v>24</v>
      </c>
      <c r="AN22" s="19">
        <f>AO22/(13+192.5/1760)</f>
        <v>5.6148504273504278E-3</v>
      </c>
      <c r="AO22" s="19">
        <f>AO21+((AO21/13)*((385/1760)*0.5))</f>
        <v>7.3607179821047017E-2</v>
      </c>
      <c r="AP22" s="19">
        <f>AO22/(13+192.5/1760)</f>
        <v>5.6148504273504278E-3</v>
      </c>
      <c r="AR22" s="99" t="s">
        <v>24</v>
      </c>
      <c r="AS22" s="19">
        <f>AT22/(13+192.5/1760)</f>
        <v>5.566951566951567E-3</v>
      </c>
      <c r="AT22" s="19">
        <f>AT21+((AT21/13)*((385/1760)*0.5))</f>
        <v>7.2979255698005702E-2</v>
      </c>
      <c r="AU22" s="19">
        <f>AT22/(13+192.5/1760)</f>
        <v>5.566951566951567E-3</v>
      </c>
      <c r="AW22" s="99" t="s">
        <v>24</v>
      </c>
      <c r="AX22" s="19">
        <f>AY22/(13+192.5/1760)</f>
        <v>5.5066773504273501E-3</v>
      </c>
      <c r="AY22" s="19">
        <f>AY21+((AY21/13)*((385/1760)*0.5))</f>
        <v>7.2189098390758544E-2</v>
      </c>
      <c r="AZ22" s="19">
        <f>AY22/(13+192.5/1760)</f>
        <v>5.5066773504273501E-3</v>
      </c>
      <c r="BB22" s="99" t="s">
        <v>24</v>
      </c>
      <c r="BC22" s="19">
        <f>BD22/(13+192.5/1760)</f>
        <v>5.5770210113960132E-3</v>
      </c>
      <c r="BD22" s="19">
        <f>BD21+((BD21/13)*((385/1760)*0.5))</f>
        <v>7.3111259821269606E-2</v>
      </c>
      <c r="BE22" s="19">
        <f>BD22/(13+192.5/1760)</f>
        <v>5.5770210113960132E-3</v>
      </c>
      <c r="BG22" s="99" t="s">
        <v>24</v>
      </c>
      <c r="BH22" s="19">
        <f>BI22/(13+192.5/1760)</f>
        <v>5.9719729344729355E-3</v>
      </c>
      <c r="BI22" s="19">
        <f>BI21+((BI21/13)*((385/1760)*0.5))</f>
        <v>7.8288832687856136E-2</v>
      </c>
      <c r="BJ22" s="19">
        <f>BI22/(13+192.5/1760)</f>
        <v>5.9719729344729355E-3</v>
      </c>
      <c r="BL22" s="99" t="s">
        <v>24</v>
      </c>
      <c r="BM22" s="19">
        <f>BN22/(13+192.5/1760)</f>
        <v>6.4332443019943022E-3</v>
      </c>
      <c r="BN22" s="19">
        <f>BN21+((BN21/13)*((385/1760)*0.5))</f>
        <v>8.4335812021456555E-2</v>
      </c>
      <c r="BO22" s="19">
        <f>BN22/(13+192.5/1760)</f>
        <v>6.4332443019943022E-3</v>
      </c>
      <c r="BQ22" s="99" t="s">
        <v>24</v>
      </c>
      <c r="BR22" s="19">
        <f>BS22/(13+192.5/1760)</f>
        <v>6.4303685897435904E-3</v>
      </c>
      <c r="BS22" s="19">
        <f>BS21+((BS21/13)*((385/1760)*0.5))</f>
        <v>8.4298113231169883E-2</v>
      </c>
      <c r="BT22" s="19">
        <f>BS22/(13+192.5/1760)</f>
        <v>6.4303685897435904E-3</v>
      </c>
      <c r="BV22" s="99" t="s">
        <v>24</v>
      </c>
      <c r="BW22" s="19">
        <f>BX22/(13+192.5/1760)</f>
        <v>6.2683048433048441E-3</v>
      </c>
      <c r="BX22" s="19">
        <f>BX21+((BX21/13)*((385/1760)*0.5))</f>
        <v>8.2173558805199443E-2</v>
      </c>
      <c r="BY22" s="19">
        <f>BX22/(13+192.5/1760)</f>
        <v>6.2683048433048441E-3</v>
      </c>
      <c r="CA22" s="99" t="s">
        <v>24</v>
      </c>
      <c r="CB22" s="19">
        <f>CC22/(13+192.5/1760)</f>
        <v>6.1102831196581196E-3</v>
      </c>
      <c r="CC22" s="19">
        <f>CC21+((CC21/13)*((385/1760)*0.5))</f>
        <v>8.010199277176816E-2</v>
      </c>
      <c r="CD22" s="19">
        <f>CC22/(13+192.5/1760)</f>
        <v>6.1102831196581196E-3</v>
      </c>
      <c r="CF22" s="99" t="s">
        <v>24</v>
      </c>
      <c r="CG22" s="19">
        <f>CH22/(13+192.5/1760)</f>
        <v>5.9142272079772094E-3</v>
      </c>
      <c r="CH22" s="19">
        <f>CH21+((CH21/13)*((385/1760)*0.5))</f>
        <v>7.7531822304576226E-2</v>
      </c>
      <c r="CI22" s="19">
        <f>CH22/(13+192.5/1760)</f>
        <v>5.9142272079772094E-3</v>
      </c>
      <c r="CK22" s="99" t="s">
        <v>24</v>
      </c>
      <c r="CL22" s="19">
        <f>CM22/(13+192.5/1760)</f>
        <v>6.4571492165242175E-3</v>
      </c>
      <c r="CM22" s="19">
        <f>CM21+((CM21/13)*((385/1760)*0.5))</f>
        <v>8.464919051037216E-2</v>
      </c>
      <c r="CN22" s="19">
        <f>CM22/(13+192.5/1760)</f>
        <v>6.4571492165242175E-3</v>
      </c>
      <c r="CP22" s="99" t="s">
        <v>24</v>
      </c>
      <c r="CQ22" s="19">
        <f>CR22/(13+192.5/1760)</f>
        <v>6.8764957264957271E-3</v>
      </c>
      <c r="CR22" s="19">
        <f>CR21+((CR21/13)*((385/1760)*0.5))</f>
        <v>9.0146561164529918E-2</v>
      </c>
      <c r="CS22" s="19">
        <f>CR22/(13+192.5/1760)</f>
        <v>6.8764957264957271E-3</v>
      </c>
      <c r="CU22" s="99" t="s">
        <v>24</v>
      </c>
      <c r="CV22" s="48">
        <f>CW22/(13+192.5/1760)</f>
        <v>8.5535078347578376E-3</v>
      </c>
      <c r="CW22" s="19">
        <f>CW21+((CW21/13)*((385/1760)*0.5))</f>
        <v>0.11213114177127852</v>
      </c>
      <c r="CX22" s="19">
        <f>CW22/(13+192.5/1760)</f>
        <v>8.5535078347578376E-3</v>
      </c>
      <c r="CZ22" s="99" t="s">
        <v>24</v>
      </c>
      <c r="DA22" s="19">
        <f>DB22/(13+192.5/1760)</f>
        <v>6.9003561253561246E-3</v>
      </c>
      <c r="DB22" s="19">
        <f>DB21+((DB21/13)*((385/1760)*0.5))</f>
        <v>9.045935608084045E-2</v>
      </c>
      <c r="DC22" s="19">
        <f>DB22/(13+192.5/1760)</f>
        <v>6.9003561253561246E-3</v>
      </c>
      <c r="DE22" s="99" t="s">
        <v>24</v>
      </c>
      <c r="DF22" s="19">
        <f>DG22/(13+192.5/1760)</f>
        <v>7.5985576923076927E-3</v>
      </c>
      <c r="DG22" s="19">
        <f>DG21+((DG21/13)*((385/1760)*0.5))</f>
        <v>9.9612342247596158E-2</v>
      </c>
      <c r="DH22" s="19">
        <f>DG22/(13+192.5/1760)</f>
        <v>7.5985576923076927E-3</v>
      </c>
      <c r="DJ22" s="99" t="s">
        <v>24</v>
      </c>
      <c r="DK22" s="19">
        <f>DL22/(13+192.5/1760)</f>
        <v>7.180680199430199E-3</v>
      </c>
      <c r="DL22" s="19">
        <f>DL21+((DL21/13)*((385/1760)*0.5))</f>
        <v>9.4134229489405266E-2</v>
      </c>
      <c r="DM22" s="19">
        <f>DL22/(13+192.5/1760)</f>
        <v>7.180680199430199E-3</v>
      </c>
      <c r="DO22" s="52"/>
      <c r="DQ22" s="99" t="s">
        <v>24</v>
      </c>
      <c r="DR22" s="19">
        <f>DS22/(13+192.5/1760)</f>
        <v>5.3095886752136754E-3</v>
      </c>
      <c r="DS22" s="19">
        <f>DS21+((DS21/13)*((385/1760)*0.5))</f>
        <v>6.9605389039129273E-2</v>
      </c>
      <c r="DT22" s="19">
        <f>DS22/(13+192.5/1760)</f>
        <v>5.3095886752136754E-3</v>
      </c>
      <c r="DV22" s="99" t="s">
        <v>24</v>
      </c>
      <c r="DW22" s="19">
        <f t="shared" si="2"/>
        <v>6.2479611823361824E-3</v>
      </c>
      <c r="DX22" s="19">
        <f>DX21+((DX21/13)*((385/1760)*0.5))</f>
        <v>8.1906866124688379E-2</v>
      </c>
      <c r="DY22" s="19">
        <f>DX22/(13+192.5/1760)</f>
        <v>6.2479611823361815E-3</v>
      </c>
      <c r="EA22" s="99" t="s">
        <v>24</v>
      </c>
      <c r="EB22" s="19">
        <f>EC22/(13+192.5/1760)</f>
        <v>8.5915242165242166E-3</v>
      </c>
      <c r="EC22" s="19">
        <f>EC21+((EC21/13)*((385/1760)*0.5))</f>
        <v>0.11262951277599716</v>
      </c>
      <c r="ED22" s="19">
        <f>EC22/(13+192.5/1760)</f>
        <v>8.5915242165242166E-3</v>
      </c>
      <c r="EF22" s="52"/>
      <c r="EH22" s="99" t="s">
        <v>24</v>
      </c>
      <c r="EI22" s="19">
        <f>EJ22/(13+192.5/1760)</f>
        <v>5.6134259259259254E-3</v>
      </c>
      <c r="EJ22" s="19">
        <f>EJ21+((EJ21/13)*((385/1760)*0.5))</f>
        <v>7.3588505497685183E-2</v>
      </c>
      <c r="EK22" s="19">
        <f>EJ22/(13+192.5/1760)</f>
        <v>5.6134259259259254E-3</v>
      </c>
      <c r="EM22" s="99" t="s">
        <v>24</v>
      </c>
      <c r="EN22" s="19">
        <f>EO22/(13+192.5/1760)</f>
        <v>5.6312321937321951E-3</v>
      </c>
      <c r="EO22" s="19">
        <f>EO21+((EO21/13)*((385/1760)*0.5))</f>
        <v>7.3821934539707992E-2</v>
      </c>
      <c r="EP22" s="19">
        <f>EO22/(13+192.5/1760)</f>
        <v>5.6312321937321951E-3</v>
      </c>
      <c r="ER22" s="99" t="s">
        <v>24</v>
      </c>
      <c r="ES22" s="19">
        <f>ET22/(13+192.5/1760)</f>
        <v>5.5514066951566961E-3</v>
      </c>
      <c r="ET22" s="19">
        <f>ET21+((ET21/13)*((385/1760)*0.5))</f>
        <v>7.2775472144319814E-2</v>
      </c>
      <c r="EU22" s="19">
        <f>ET22/(13+192.5/1760)</f>
        <v>5.5514066951566961E-3</v>
      </c>
    </row>
    <row r="23" spans="1:151" x14ac:dyDescent="0.3">
      <c r="A23" s="125">
        <v>15</v>
      </c>
      <c r="B23" s="135">
        <f>CR42</f>
        <v>0.20988912037037041</v>
      </c>
      <c r="C23" s="129">
        <f>CS42</f>
        <v>8.0053061404670479E-3</v>
      </c>
      <c r="D23" s="78">
        <f>CR22</f>
        <v>9.0146561164529918E-2</v>
      </c>
      <c r="E23" s="78">
        <f>CS22</f>
        <v>6.8764957264957271E-3</v>
      </c>
      <c r="F23" s="78">
        <f>CR37</f>
        <v>0.1197425592058405</v>
      </c>
      <c r="G23" s="78">
        <f>CS37</f>
        <v>9.1341165544383696E-3</v>
      </c>
      <c r="H23" s="139">
        <f t="shared" si="0"/>
        <v>2.9595998041310578E-2</v>
      </c>
      <c r="I23" s="78">
        <f t="shared" si="1"/>
        <v>2.2576208279426425E-3</v>
      </c>
      <c r="J23" s="79" t="s">
        <v>58</v>
      </c>
      <c r="K23" s="79" t="str">
        <f>CP6</f>
        <v>Missoula</v>
      </c>
      <c r="L23" s="145">
        <f>CP3</f>
        <v>16</v>
      </c>
      <c r="M23" s="80">
        <f>CP7</f>
        <v>43296</v>
      </c>
      <c r="N23" s="101">
        <f>CQ44</f>
        <v>0</v>
      </c>
      <c r="O23" s="101">
        <f>CQ45</f>
        <v>2</v>
      </c>
      <c r="Q23" s="52"/>
      <c r="S23" s="87">
        <v>14</v>
      </c>
      <c r="T23" s="49">
        <v>5.208333333333333E-3</v>
      </c>
      <c r="U23" s="90">
        <f>+U21+T23</f>
        <v>7.5629629629629616E-2</v>
      </c>
      <c r="V23" s="90">
        <f t="shared" ref="V23:V36" si="58">U23/S23</f>
        <v>5.4021164021164012E-3</v>
      </c>
      <c r="X23" s="87">
        <v>14</v>
      </c>
      <c r="Y23" s="90">
        <v>5.9826388888888889E-3</v>
      </c>
      <c r="Z23" s="90">
        <f>+Z21+Y23</f>
        <v>7.7821759259259257E-2</v>
      </c>
      <c r="AA23" s="90">
        <f t="shared" ref="AA23:AA36" si="59">Z23/X23</f>
        <v>5.5586970899470902E-3</v>
      </c>
      <c r="AC23" s="87">
        <v>14</v>
      </c>
      <c r="AD23" s="90">
        <v>5.603009259259259E-3</v>
      </c>
      <c r="AE23" s="90">
        <f>+AE21+AD23</f>
        <v>7.7015046296296297E-2</v>
      </c>
      <c r="AF23" s="90">
        <f t="shared" ref="AF23:AF36" si="60">AE23/AC23</f>
        <v>5.5010747354497357E-3</v>
      </c>
      <c r="AH23" s="87">
        <v>14</v>
      </c>
      <c r="AI23" s="90">
        <v>5.5046296296296301E-3</v>
      </c>
      <c r="AJ23" s="90">
        <f>+AJ21+AI23</f>
        <v>7.7813657407407394E-2</v>
      </c>
      <c r="AK23" s="90">
        <f t="shared" ref="AK23:AK36" si="61">AJ23/AH23</f>
        <v>5.5581183862433853E-3</v>
      </c>
      <c r="AM23" s="87">
        <v>14</v>
      </c>
      <c r="AN23" s="90">
        <v>5.4282407407407404E-3</v>
      </c>
      <c r="AO23" s="90">
        <f>+AO21+AN23</f>
        <v>7.8421296296296295E-2</v>
      </c>
      <c r="AP23" s="90">
        <f t="shared" ref="AP23:AP36" si="62">AO23/AM23</f>
        <v>5.6015211640211638E-3</v>
      </c>
      <c r="AR23" s="87">
        <v>14</v>
      </c>
      <c r="AS23" s="90">
        <v>5.4415509259259261E-3</v>
      </c>
      <c r="AT23" s="90">
        <f>+AT21+AS23</f>
        <v>7.7811921296296299E-2</v>
      </c>
      <c r="AU23" s="90">
        <f t="shared" ref="AU23:AU36" si="63">AT23/AR23</f>
        <v>5.5579943783068781E-3</v>
      </c>
      <c r="AW23" s="87">
        <v>14</v>
      </c>
      <c r="AX23" s="90">
        <v>5.8438657407407398E-3</v>
      </c>
      <c r="AY23" s="90">
        <f>+AY21+AX23</f>
        <v>7.7430671296296286E-2</v>
      </c>
      <c r="AZ23" s="90">
        <f t="shared" ref="AZ23:AZ36" si="64">AY23/AW23</f>
        <v>5.5307622354497351E-3</v>
      </c>
      <c r="BB23" s="87">
        <v>14</v>
      </c>
      <c r="BC23" s="90">
        <v>5.734606481481482E-3</v>
      </c>
      <c r="BD23" s="90">
        <f>+BD21+BC23</f>
        <v>7.8235879629629648E-2</v>
      </c>
      <c r="BE23" s="90">
        <f t="shared" ref="BE23:BE36" si="65">BD23/BB23</f>
        <v>5.588277116402118E-3</v>
      </c>
      <c r="BG23" s="87">
        <v>14</v>
      </c>
      <c r="BH23" s="90">
        <v>6.1011574074074067E-3</v>
      </c>
      <c r="BI23" s="90">
        <f>+BI21+BH23</f>
        <v>8.3736805555555571E-2</v>
      </c>
      <c r="BJ23" s="90">
        <f t="shared" ref="BJ23:BJ36" si="66">BI23/BG23</f>
        <v>5.9812003968253979E-3</v>
      </c>
      <c r="BL23" s="87">
        <v>14</v>
      </c>
      <c r="BM23" s="90">
        <v>7.075231481481481E-3</v>
      </c>
      <c r="BN23" s="90">
        <f>+BN21+BM23</f>
        <v>9.0707407407407403E-2</v>
      </c>
      <c r="BO23" s="90">
        <f t="shared" ref="BO23:BO36" si="67">BN23/BL23</f>
        <v>6.4791005291005288E-3</v>
      </c>
      <c r="BQ23" s="87">
        <v>14</v>
      </c>
      <c r="BR23" s="90">
        <v>6.6019675925925924E-3</v>
      </c>
      <c r="BS23" s="90">
        <f>+BS21+BR23</f>
        <v>9.0196759259259268E-2</v>
      </c>
      <c r="BT23" s="90">
        <f t="shared" ref="BT23:BT36" si="68">BS23/BQ23</f>
        <v>6.4426256613756621E-3</v>
      </c>
      <c r="BV23" s="87">
        <v>14</v>
      </c>
      <c r="BW23" s="90">
        <v>6.2594907407407417E-3</v>
      </c>
      <c r="BX23" s="90">
        <f>+BX21+BW23</f>
        <v>8.7747453703703709E-2</v>
      </c>
      <c r="BY23" s="90">
        <f t="shared" ref="BY23:BY36" si="69">BX23/BV23</f>
        <v>6.2676752645502648E-3</v>
      </c>
      <c r="CA23" s="87">
        <v>14</v>
      </c>
      <c r="CB23" s="90">
        <v>6.1771990740740737E-3</v>
      </c>
      <c r="CC23" s="90">
        <f>+CC21+CB23</f>
        <v>8.5610879629629627E-2</v>
      </c>
      <c r="CD23" s="90">
        <f t="shared" ref="CD23:CD36" si="70">CC23/CA23</f>
        <v>6.1150628306878303E-3</v>
      </c>
      <c r="CF23" s="87">
        <v>14</v>
      </c>
      <c r="CG23" s="90">
        <v>6.1037037037037041E-3</v>
      </c>
      <c r="CH23" s="90">
        <f>+CH21+CG23</f>
        <v>8.2988657407407421E-2</v>
      </c>
      <c r="CI23" s="90">
        <f t="shared" ref="CI23:CI36" si="71">CH23/CF23</f>
        <v>5.9277612433862445E-3</v>
      </c>
      <c r="CK23" s="87">
        <v>14</v>
      </c>
      <c r="CL23" s="90">
        <v>6.7512731481481477E-3</v>
      </c>
      <c r="CM23" s="90">
        <f>+CM21+CL23</f>
        <v>9.069421296296297E-2</v>
      </c>
      <c r="CN23" s="90">
        <f t="shared" ref="CN23:CN36" si="72">CM23/CK23</f>
        <v>6.478158068783069E-3</v>
      </c>
      <c r="CP23" s="87">
        <v>14</v>
      </c>
      <c r="CQ23" s="48">
        <v>8.8657407407407417E-3</v>
      </c>
      <c r="CR23" s="90">
        <f>+CR21+CQ23</f>
        <v>9.8260185185185187E-2</v>
      </c>
      <c r="CS23" s="90">
        <f t="shared" ref="CS23:CS36" si="73">CR23/CP23</f>
        <v>7.0185846560846558E-3</v>
      </c>
      <c r="CU23" s="87">
        <v>14</v>
      </c>
      <c r="CV23" s="90">
        <v>8.5578703703703702E-3</v>
      </c>
      <c r="CW23" s="90">
        <f>+CW21+CV23</f>
        <v>0.11975347222222224</v>
      </c>
      <c r="CX23" s="90">
        <f t="shared" ref="CX23:CX36" si="74">CW23/CU23</f>
        <v>8.5538194444444455E-3</v>
      </c>
      <c r="CZ23" s="87">
        <v>14</v>
      </c>
      <c r="DA23" s="109">
        <v>6.8883101851851857E-3</v>
      </c>
      <c r="DB23" s="90">
        <f>+DB21+DA23</f>
        <v>9.6592939814814802E-2</v>
      </c>
      <c r="DC23" s="90">
        <f t="shared" ref="DC23:DC36" si="75">DB23/CZ23</f>
        <v>6.8994957010582005E-3</v>
      </c>
      <c r="DE23" s="87">
        <v>14</v>
      </c>
      <c r="DF23" s="109">
        <v>8.5069444444444437E-3</v>
      </c>
      <c r="DG23" s="90">
        <f>+DG21+DF23</f>
        <v>0.10728819444444444</v>
      </c>
      <c r="DH23" s="90">
        <f t="shared" ref="DH23:DH36" si="76">DG23/DE23</f>
        <v>7.6634424603174598E-3</v>
      </c>
      <c r="DJ23" s="87">
        <v>14</v>
      </c>
      <c r="DK23" s="109">
        <v>7.4976851851851845E-3</v>
      </c>
      <c r="DL23" s="90">
        <f>+DL21+DK23</f>
        <v>0.10084652777777778</v>
      </c>
      <c r="DM23" s="90">
        <f t="shared" ref="DM23:DM36" si="77">DL23/DJ23</f>
        <v>7.203323412698413E-3</v>
      </c>
      <c r="DO23" s="52"/>
      <c r="DQ23" s="87">
        <v>14</v>
      </c>
      <c r="DR23" s="90">
        <f t="shared" ref="DR23:DR31" si="78">T23</f>
        <v>5.208333333333333E-3</v>
      </c>
      <c r="DS23" s="90">
        <f>+DS21+DR23</f>
        <v>7.4232986111111107E-2</v>
      </c>
      <c r="DT23" s="90">
        <f t="shared" ref="DT23:DT36" si="79">DS23/DQ23</f>
        <v>5.3023561507936504E-3</v>
      </c>
      <c r="DV23" s="87">
        <v>14</v>
      </c>
      <c r="DW23" s="90">
        <f t="shared" si="2"/>
        <v>6.5066724537037029E-3</v>
      </c>
      <c r="DX23" s="90">
        <f>+DX21+DW23</f>
        <v>8.7730167824074071E-2</v>
      </c>
      <c r="DY23" s="90">
        <f t="shared" ref="DY23:DY36" si="80">DX23/DV23</f>
        <v>6.2664405588624336E-3</v>
      </c>
      <c r="EA23" s="87">
        <v>14</v>
      </c>
      <c r="EB23" s="90">
        <f>CQ23</f>
        <v>8.8657407407407417E-3</v>
      </c>
      <c r="EC23" s="90">
        <f>+EC21+EB23</f>
        <v>0.12055555555555557</v>
      </c>
      <c r="ED23" s="90">
        <f t="shared" ref="ED23:ED36" si="81">EC23/EA23</f>
        <v>8.6111111111111128E-3</v>
      </c>
      <c r="EF23" s="52"/>
      <c r="EH23" s="87">
        <v>14</v>
      </c>
      <c r="EI23" s="90">
        <v>5.4398148148148149E-3</v>
      </c>
      <c r="EJ23" s="90">
        <f>+EJ21+EI23</f>
        <v>7.8414351851851846E-2</v>
      </c>
      <c r="EK23" s="90">
        <f t="shared" ref="EK23:EK36" si="82">EJ23/EH23</f>
        <v>5.6010251322751317E-3</v>
      </c>
      <c r="EM23" s="87">
        <v>14</v>
      </c>
      <c r="EN23" s="90">
        <v>5.4976851851851853E-3</v>
      </c>
      <c r="EO23" s="90">
        <f>+EO21+EN23</f>
        <v>7.870370370370372E-2</v>
      </c>
      <c r="EP23" s="90">
        <f t="shared" ref="EP23:EP36" si="83">EO23/EM23</f>
        <v>5.6216931216931231E-3</v>
      </c>
      <c r="ER23" s="87">
        <v>14</v>
      </c>
      <c r="ES23" s="90">
        <v>5.3240740740740748E-3</v>
      </c>
      <c r="ET23" s="90">
        <f>+ET21+ES23</f>
        <v>7.749236111111113E-2</v>
      </c>
      <c r="EU23" s="90">
        <f t="shared" ref="EU23:EU36" si="84">ET23/ER23</f>
        <v>5.5351686507936525E-3</v>
      </c>
    </row>
    <row r="24" spans="1:151" x14ac:dyDescent="0.3">
      <c r="A24" s="125">
        <v>16</v>
      </c>
      <c r="B24" s="135">
        <f>DL42</f>
        <v>0.2115573772141707</v>
      </c>
      <c r="C24" s="129">
        <f>DM42</f>
        <v>8.0689345302186674E-3</v>
      </c>
      <c r="D24" s="78">
        <f>DL22</f>
        <v>9.4134229489405266E-2</v>
      </c>
      <c r="E24" s="78">
        <f>DM22</f>
        <v>7.180680199430199E-3</v>
      </c>
      <c r="F24" s="78">
        <f>DL37</f>
        <v>0.11742314772476543</v>
      </c>
      <c r="G24" s="78">
        <f>DM37</f>
        <v>8.9571888610071367E-3</v>
      </c>
      <c r="H24" s="139">
        <f t="shared" si="0"/>
        <v>2.3288918235360168E-2</v>
      </c>
      <c r="I24" s="78">
        <f t="shared" si="1"/>
        <v>1.7765086615769378E-3</v>
      </c>
      <c r="J24" s="79" t="s">
        <v>58</v>
      </c>
      <c r="K24" s="79" t="str">
        <f>DJ6</f>
        <v>Richmond</v>
      </c>
      <c r="L24" s="145">
        <f>DJ3</f>
        <v>20</v>
      </c>
      <c r="M24" s="80">
        <f>DJ7</f>
        <v>43414</v>
      </c>
      <c r="N24" s="101">
        <f>DK44</f>
        <v>0</v>
      </c>
      <c r="O24" s="101">
        <f>DK45</f>
        <v>0</v>
      </c>
      <c r="Q24" s="52"/>
      <c r="S24" s="88">
        <v>15</v>
      </c>
      <c r="T24" s="50">
        <v>5.4155092592592597E-3</v>
      </c>
      <c r="U24" s="41">
        <f>+U23+T24</f>
        <v>8.1045138888888882E-2</v>
      </c>
      <c r="V24" s="41">
        <f t="shared" si="58"/>
        <v>5.4030092592592584E-3</v>
      </c>
      <c r="X24" s="88">
        <v>15</v>
      </c>
      <c r="Y24" s="41">
        <v>6.300925925925926E-3</v>
      </c>
      <c r="Z24" s="41">
        <f>+Z23+Y24</f>
        <v>8.4122685185185189E-2</v>
      </c>
      <c r="AA24" s="41">
        <f t="shared" si="59"/>
        <v>5.6081790123456796E-3</v>
      </c>
      <c r="AC24" s="88">
        <v>15</v>
      </c>
      <c r="AD24" s="41">
        <v>5.7812499999999991E-3</v>
      </c>
      <c r="AE24" s="41">
        <f>+AE23+AD24</f>
        <v>8.2796296296296298E-2</v>
      </c>
      <c r="AF24" s="41">
        <f t="shared" si="60"/>
        <v>5.5197530864197529E-3</v>
      </c>
      <c r="AH24" s="88">
        <v>15</v>
      </c>
      <c r="AI24" s="41">
        <v>5.9895833333333329E-3</v>
      </c>
      <c r="AJ24" s="41">
        <f>+AJ23+AI24</f>
        <v>8.380324074074072E-2</v>
      </c>
      <c r="AK24" s="41">
        <f t="shared" si="61"/>
        <v>5.5868827160493817E-3</v>
      </c>
      <c r="AM24" s="88">
        <v>15</v>
      </c>
      <c r="AN24" s="41">
        <v>5.7245370370370375E-3</v>
      </c>
      <c r="AO24" s="41">
        <f>+AO23+AN24</f>
        <v>8.4145833333333336E-2</v>
      </c>
      <c r="AP24" s="41">
        <f t="shared" si="62"/>
        <v>5.6097222222222225E-3</v>
      </c>
      <c r="AR24" s="88">
        <v>15</v>
      </c>
      <c r="AS24" s="41">
        <v>5.8459490740740737E-3</v>
      </c>
      <c r="AT24" s="41">
        <f>+AT23+AS24</f>
        <v>8.3657870370370369E-2</v>
      </c>
      <c r="AU24" s="41">
        <f t="shared" si="63"/>
        <v>5.5771913580246911E-3</v>
      </c>
      <c r="AW24" s="88">
        <v>15</v>
      </c>
      <c r="AX24" s="41">
        <v>5.8587962962962968E-3</v>
      </c>
      <c r="AY24" s="41">
        <f>+AY23+AX24</f>
        <v>8.3289467592592578E-2</v>
      </c>
      <c r="AZ24" s="41">
        <f t="shared" si="64"/>
        <v>5.5526311728395054E-3</v>
      </c>
      <c r="BB24" s="88">
        <v>15</v>
      </c>
      <c r="BC24" s="41">
        <v>5.6047453703703702E-3</v>
      </c>
      <c r="BD24" s="41">
        <f>+BD23+BC24</f>
        <v>8.3840625000000016E-2</v>
      </c>
      <c r="BE24" s="41">
        <f t="shared" si="65"/>
        <v>5.5893750000000015E-3</v>
      </c>
      <c r="BG24" s="88">
        <v>15</v>
      </c>
      <c r="BH24" s="41">
        <v>6.3008101851851862E-3</v>
      </c>
      <c r="BI24" s="41">
        <f>+BI23+BH24</f>
        <v>9.0037615740740762E-2</v>
      </c>
      <c r="BJ24" s="41">
        <f t="shared" si="66"/>
        <v>6.0025077160493845E-3</v>
      </c>
      <c r="BL24" s="88">
        <v>15</v>
      </c>
      <c r="BM24" s="41">
        <v>7.4456018518518517E-3</v>
      </c>
      <c r="BN24" s="41">
        <f>+BN23+BM24</f>
        <v>9.8153009259259252E-2</v>
      </c>
      <c r="BO24" s="41">
        <f t="shared" si="67"/>
        <v>6.5435339506172835E-3</v>
      </c>
      <c r="BQ24" s="88">
        <v>15</v>
      </c>
      <c r="BR24" s="41">
        <v>6.4512731481481478E-3</v>
      </c>
      <c r="BS24" s="41">
        <f>+BS23+BR24</f>
        <v>9.6648032407407422E-2</v>
      </c>
      <c r="BT24" s="41">
        <f t="shared" si="68"/>
        <v>6.4432021604938277E-3</v>
      </c>
      <c r="BV24" s="88">
        <v>15</v>
      </c>
      <c r="BW24" s="41">
        <v>6.2418981481481483E-3</v>
      </c>
      <c r="BX24" s="41">
        <f>+BX23+BW24</f>
        <v>9.3989351851851852E-2</v>
      </c>
      <c r="BY24" s="41">
        <f t="shared" si="69"/>
        <v>6.2659567901234567E-3</v>
      </c>
      <c r="CA24" s="88">
        <v>15</v>
      </c>
      <c r="CB24" s="41">
        <v>6.1807870370370376E-3</v>
      </c>
      <c r="CC24" s="41">
        <f>+CC23+CB24</f>
        <v>9.179166666666666E-2</v>
      </c>
      <c r="CD24" s="41">
        <f t="shared" si="70"/>
        <v>6.1194444444444438E-3</v>
      </c>
      <c r="CF24" s="88">
        <v>15</v>
      </c>
      <c r="CG24" s="41">
        <v>6.6752314814814825E-3</v>
      </c>
      <c r="CH24" s="41">
        <f>+CH23+CG24</f>
        <v>8.9663888888888904E-2</v>
      </c>
      <c r="CI24" s="41">
        <f t="shared" si="71"/>
        <v>5.9775925925925934E-3</v>
      </c>
      <c r="CK24" s="88">
        <v>15</v>
      </c>
      <c r="CL24" s="41">
        <v>7.0439814814814809E-3</v>
      </c>
      <c r="CM24" s="41">
        <f>+CM23+CL24</f>
        <v>9.7738194444444454E-2</v>
      </c>
      <c r="CN24" s="41">
        <f t="shared" si="72"/>
        <v>6.5158796296296301E-3</v>
      </c>
      <c r="CP24" s="88">
        <v>15</v>
      </c>
      <c r="CQ24" s="41">
        <v>7.7094907407407398E-3</v>
      </c>
      <c r="CR24" s="41">
        <f>+CR23+CQ24</f>
        <v>0.10596967592592593</v>
      </c>
      <c r="CS24" s="41">
        <f t="shared" si="73"/>
        <v>7.0646450617283954E-3</v>
      </c>
      <c r="CU24" s="88">
        <v>15</v>
      </c>
      <c r="CV24" s="47">
        <v>9.7847222222222224E-3</v>
      </c>
      <c r="CW24" s="41">
        <f>+CW23+CV24</f>
        <v>0.12953819444444448</v>
      </c>
      <c r="CX24" s="41">
        <f t="shared" si="74"/>
        <v>8.6358796296296322E-3</v>
      </c>
      <c r="CZ24" s="88">
        <v>15</v>
      </c>
      <c r="DA24" s="41">
        <v>7.1747685185185187E-3</v>
      </c>
      <c r="DB24" s="41">
        <f>+DB23+DA24</f>
        <v>0.10376770833333332</v>
      </c>
      <c r="DC24" s="41">
        <f t="shared" si="75"/>
        <v>6.9178472222222211E-3</v>
      </c>
      <c r="DE24" s="88">
        <v>15</v>
      </c>
      <c r="DF24" s="41">
        <v>9.5532407407407406E-3</v>
      </c>
      <c r="DG24" s="41">
        <f>+DG23+DF24</f>
        <v>0.11684143518518518</v>
      </c>
      <c r="DH24" s="41">
        <f t="shared" si="76"/>
        <v>7.7894290123456788E-3</v>
      </c>
      <c r="DJ24" s="88">
        <v>15</v>
      </c>
      <c r="DK24" s="41">
        <v>7.3518518518518516E-3</v>
      </c>
      <c r="DL24" s="41">
        <f>+DL23+DK24</f>
        <v>0.10819837962962962</v>
      </c>
      <c r="DM24" s="41">
        <f t="shared" si="77"/>
        <v>7.213225308641975E-3</v>
      </c>
      <c r="DO24" s="52"/>
      <c r="DQ24" s="88">
        <v>15</v>
      </c>
      <c r="DR24" s="41">
        <f t="shared" si="78"/>
        <v>5.4155092592592597E-3</v>
      </c>
      <c r="DS24" s="41">
        <f>+DS23+DR24</f>
        <v>7.9648495370370373E-2</v>
      </c>
      <c r="DT24" s="41">
        <f t="shared" si="79"/>
        <v>5.3098996913580245E-3</v>
      </c>
      <c r="DV24" s="88">
        <v>15</v>
      </c>
      <c r="DW24" s="41">
        <f t="shared" si="2"/>
        <v>6.7217476851851848E-3</v>
      </c>
      <c r="DX24" s="41">
        <f>+DX23+DW24</f>
        <v>9.4451915509259257E-2</v>
      </c>
      <c r="DY24" s="41">
        <f t="shared" si="80"/>
        <v>6.2967943672839503E-3</v>
      </c>
      <c r="EA24" s="88">
        <v>15</v>
      </c>
      <c r="EB24" s="41">
        <f>CV24</f>
        <v>9.7847222222222224E-3</v>
      </c>
      <c r="EC24" s="41">
        <f>+EC23+EB24</f>
        <v>0.13034027777777779</v>
      </c>
      <c r="ED24" s="41">
        <f t="shared" si="81"/>
        <v>8.6893518518518526E-3</v>
      </c>
      <c r="EF24" s="52"/>
      <c r="EH24" s="88">
        <v>15</v>
      </c>
      <c r="EI24" s="41">
        <v>5.7870370370370376E-3</v>
      </c>
      <c r="EJ24" s="41">
        <f>+EJ23+EI24</f>
        <v>8.4201388888888881E-2</v>
      </c>
      <c r="EK24" s="41">
        <f t="shared" si="82"/>
        <v>5.6134259259259254E-3</v>
      </c>
      <c r="EM24" s="88">
        <v>15</v>
      </c>
      <c r="EN24" s="41">
        <f>EN23</f>
        <v>5.4976851851851853E-3</v>
      </c>
      <c r="EO24" s="41">
        <f>+EO23+EN24</f>
        <v>8.4201388888888909E-2</v>
      </c>
      <c r="EP24" s="41">
        <f t="shared" si="83"/>
        <v>5.6134259259259271E-3</v>
      </c>
      <c r="ER24" s="88">
        <v>15</v>
      </c>
      <c r="ES24" s="41">
        <v>5.4976851851851853E-3</v>
      </c>
      <c r="ET24" s="41">
        <f>+ET23+ES24</f>
        <v>8.2990046296296319E-2</v>
      </c>
      <c r="EU24" s="41">
        <f t="shared" si="84"/>
        <v>5.532669753086421E-3</v>
      </c>
    </row>
    <row r="25" spans="1:151" x14ac:dyDescent="0.3">
      <c r="A25" s="125">
        <v>17</v>
      </c>
      <c r="B25" s="135">
        <f>DB42</f>
        <v>0.21257685185185179</v>
      </c>
      <c r="C25" s="129">
        <f>DC42</f>
        <v>8.1078179490575181E-3</v>
      </c>
      <c r="D25" s="78">
        <f>DB22</f>
        <v>9.045935608084045E-2</v>
      </c>
      <c r="E25" s="78">
        <f>DC22</f>
        <v>6.9003561253561246E-3</v>
      </c>
      <c r="F25" s="78">
        <f>DB37</f>
        <v>0.12211749577101134</v>
      </c>
      <c r="G25" s="78">
        <f>DC37</f>
        <v>9.3152797727589099E-3</v>
      </c>
      <c r="H25" s="139">
        <f t="shared" si="0"/>
        <v>3.1658139690170894E-2</v>
      </c>
      <c r="I25" s="78">
        <f t="shared" si="1"/>
        <v>2.4149236474027853E-3</v>
      </c>
      <c r="J25" s="79" t="s">
        <v>86</v>
      </c>
      <c r="K25" s="79" t="str">
        <f>CZ6</f>
        <v>Erie</v>
      </c>
      <c r="L25" s="145">
        <f>CZ3</f>
        <v>18</v>
      </c>
      <c r="M25" s="80">
        <f>CZ7</f>
        <v>43352</v>
      </c>
      <c r="N25" s="101">
        <f>DA44</f>
        <v>0</v>
      </c>
      <c r="O25" s="101">
        <f>DA45</f>
        <v>2</v>
      </c>
      <c r="Q25" s="52"/>
      <c r="S25" s="87">
        <v>16</v>
      </c>
      <c r="T25" s="49">
        <v>5.3969907407407404E-3</v>
      </c>
      <c r="U25" s="90">
        <f t="shared" ref="U25:U36" si="85">+U24+T25</f>
        <v>8.6442129629629619E-2</v>
      </c>
      <c r="V25" s="90">
        <f t="shared" si="58"/>
        <v>5.4026331018518512E-3</v>
      </c>
      <c r="X25" s="87">
        <v>16</v>
      </c>
      <c r="Y25" s="90">
        <v>6.363425925925926E-3</v>
      </c>
      <c r="Z25" s="90">
        <f t="shared" ref="Z25:Z36" si="86">+Z24+Y25</f>
        <v>9.0486111111111114E-2</v>
      </c>
      <c r="AA25" s="90">
        <f t="shared" si="59"/>
        <v>5.6553819444444446E-3</v>
      </c>
      <c r="AC25" s="87">
        <v>16</v>
      </c>
      <c r="AD25" s="90">
        <v>6.0023148148148145E-3</v>
      </c>
      <c r="AE25" s="90">
        <f t="shared" ref="AE25:AE36" si="87">+AE24+AD25</f>
        <v>8.879861111111112E-2</v>
      </c>
      <c r="AF25" s="90">
        <f t="shared" si="60"/>
        <v>5.549913194444445E-3</v>
      </c>
      <c r="AH25" s="87">
        <v>16</v>
      </c>
      <c r="AI25" s="90">
        <v>6.1331018518518523E-3</v>
      </c>
      <c r="AJ25" s="90">
        <f t="shared" ref="AJ25:AJ36" si="88">+AJ24+AI25</f>
        <v>8.9936342592592575E-2</v>
      </c>
      <c r="AK25" s="90">
        <f t="shared" si="61"/>
        <v>5.6210214120370359E-3</v>
      </c>
      <c r="AM25" s="87">
        <v>16</v>
      </c>
      <c r="AN25" s="90">
        <v>5.7152777777777783E-3</v>
      </c>
      <c r="AO25" s="90">
        <f t="shared" ref="AO25:AO36" si="89">+AO24+AN25</f>
        <v>8.9861111111111114E-2</v>
      </c>
      <c r="AP25" s="90">
        <f t="shared" si="62"/>
        <v>5.6163194444444446E-3</v>
      </c>
      <c r="AR25" s="87">
        <v>16</v>
      </c>
      <c r="AS25" s="90">
        <v>5.4662037037037032E-3</v>
      </c>
      <c r="AT25" s="90">
        <f t="shared" ref="AT25:AT36" si="90">+AT24+AS25</f>
        <v>8.9124074074074078E-2</v>
      </c>
      <c r="AU25" s="90">
        <f t="shared" si="63"/>
        <v>5.5702546296296299E-3</v>
      </c>
      <c r="AW25" s="87">
        <v>16</v>
      </c>
      <c r="AX25" s="90">
        <v>6.2763888888888895E-3</v>
      </c>
      <c r="AY25" s="90">
        <f t="shared" ref="AY25:AY36" si="91">+AY24+AX25</f>
        <v>8.9565856481481465E-2</v>
      </c>
      <c r="AZ25" s="90">
        <f t="shared" si="64"/>
        <v>5.5978660300925916E-3</v>
      </c>
      <c r="BB25" s="87">
        <v>16</v>
      </c>
      <c r="BC25" s="90">
        <v>5.856365740740741E-3</v>
      </c>
      <c r="BD25" s="90">
        <f t="shared" ref="BD25:BD36" si="92">+BD24+BC25</f>
        <v>8.9696990740740751E-2</v>
      </c>
      <c r="BE25" s="90">
        <f t="shared" si="65"/>
        <v>5.6060619212962969E-3</v>
      </c>
      <c r="BG25" s="87">
        <v>16</v>
      </c>
      <c r="BH25" s="90">
        <v>6.5354166666666659E-3</v>
      </c>
      <c r="BI25" s="90">
        <f t="shared" ref="BI25:BI36" si="93">+BI24+BH25</f>
        <v>9.657303240740743E-2</v>
      </c>
      <c r="BJ25" s="90">
        <f t="shared" si="66"/>
        <v>6.0358145254629644E-3</v>
      </c>
      <c r="BL25" s="87">
        <v>16</v>
      </c>
      <c r="BM25" s="90">
        <v>7.8472222222222224E-3</v>
      </c>
      <c r="BN25" s="90">
        <f t="shared" ref="BN25:BN36" si="94">+BN24+BM25</f>
        <v>0.10600023148148148</v>
      </c>
      <c r="BO25" s="90">
        <f t="shared" si="67"/>
        <v>6.6250144675925925E-3</v>
      </c>
      <c r="BQ25" s="87">
        <v>16</v>
      </c>
      <c r="BR25" s="90">
        <v>6.3393518518518521E-3</v>
      </c>
      <c r="BS25" s="90">
        <f t="shared" ref="BS25:BS36" si="95">+BS24+BR25</f>
        <v>0.10298738425925927</v>
      </c>
      <c r="BT25" s="90">
        <f t="shared" si="68"/>
        <v>6.4367115162037043E-3</v>
      </c>
      <c r="BV25" s="87">
        <v>16</v>
      </c>
      <c r="BW25" s="90">
        <v>6.2857638888888893E-3</v>
      </c>
      <c r="BX25" s="90">
        <f t="shared" ref="BX25:BX36" si="96">+BX24+BW25</f>
        <v>0.10027511574074074</v>
      </c>
      <c r="BY25" s="90">
        <f t="shared" si="69"/>
        <v>6.2671947337962965E-3</v>
      </c>
      <c r="CA25" s="87">
        <v>16</v>
      </c>
      <c r="CB25" s="90">
        <v>6.2467592592592583E-3</v>
      </c>
      <c r="CC25" s="90">
        <f t="shared" ref="CC25:CC36" si="97">+CC24+CB25</f>
        <v>9.8038425925925918E-2</v>
      </c>
      <c r="CD25" s="90">
        <f t="shared" si="70"/>
        <v>6.1274016203703699E-3</v>
      </c>
      <c r="CF25" s="87">
        <v>16</v>
      </c>
      <c r="CG25" s="90">
        <v>6.5240740740740736E-3</v>
      </c>
      <c r="CH25" s="90">
        <f t="shared" ref="CH25:CH36" si="98">+CH24+CG25</f>
        <v>9.6187962962962975E-2</v>
      </c>
      <c r="CI25" s="90">
        <f t="shared" si="71"/>
        <v>6.0117476851851859E-3</v>
      </c>
      <c r="CK25" s="87">
        <v>16</v>
      </c>
      <c r="CL25" s="90">
        <v>7.262731481481482E-3</v>
      </c>
      <c r="CM25" s="90">
        <f t="shared" ref="CM25:CM36" si="99">+CM24+CL25</f>
        <v>0.10500092592592594</v>
      </c>
      <c r="CN25" s="90">
        <f t="shared" si="72"/>
        <v>6.5625578703703714E-3</v>
      </c>
      <c r="CP25" s="87">
        <v>16</v>
      </c>
      <c r="CQ25" s="90">
        <v>8.0277777777777778E-3</v>
      </c>
      <c r="CR25" s="90">
        <f t="shared" ref="CR25:CR36" si="100">+CR24+CQ25</f>
        <v>0.11399745370370371</v>
      </c>
      <c r="CS25" s="90">
        <f t="shared" si="73"/>
        <v>7.1248408564814816E-3</v>
      </c>
      <c r="CU25" s="87">
        <v>16</v>
      </c>
      <c r="CV25" s="48">
        <v>1.1200231481481483E-2</v>
      </c>
      <c r="CW25" s="90">
        <f t="shared" ref="CW25:CW36" si="101">+CW24+CV25</f>
        <v>0.14073842592592595</v>
      </c>
      <c r="CX25" s="90">
        <f t="shared" si="74"/>
        <v>8.7961516203703717E-3</v>
      </c>
      <c r="CZ25" s="87">
        <v>16</v>
      </c>
      <c r="DA25" s="90">
        <v>7.3379629629629628E-3</v>
      </c>
      <c r="DB25" s="90">
        <f t="shared" ref="DB25:DB36" si="102">+DB24+DA25</f>
        <v>0.11110567129629628</v>
      </c>
      <c r="DC25" s="90">
        <f t="shared" si="75"/>
        <v>6.9441044560185176E-3</v>
      </c>
      <c r="DE25" s="87">
        <v>16</v>
      </c>
      <c r="DF25" s="90">
        <v>1.0540509259259258E-2</v>
      </c>
      <c r="DG25" s="90">
        <f t="shared" ref="DG25:DG36" si="103">+DG24+DF25</f>
        <v>0.12738194444444445</v>
      </c>
      <c r="DH25" s="90">
        <f t="shared" si="76"/>
        <v>7.9613715277777782E-3</v>
      </c>
      <c r="DJ25" s="87">
        <v>16</v>
      </c>
      <c r="DK25" s="90">
        <v>7.8657407407407409E-3</v>
      </c>
      <c r="DL25" s="90">
        <f t="shared" ref="DL25:DL36" si="104">+DL24+DK25</f>
        <v>0.11606412037037037</v>
      </c>
      <c r="DM25" s="90">
        <f t="shared" si="77"/>
        <v>7.2540075231481479E-3</v>
      </c>
      <c r="DO25" s="52"/>
      <c r="DQ25" s="87">
        <v>16</v>
      </c>
      <c r="DR25" s="90">
        <f t="shared" si="78"/>
        <v>5.3969907407407404E-3</v>
      </c>
      <c r="DS25" s="90">
        <f t="shared" ref="DS25:DS36" si="105">+DS24+DR25</f>
        <v>8.504548611111111E-2</v>
      </c>
      <c r="DT25" s="90">
        <f t="shared" si="79"/>
        <v>5.3153428819444444E-3</v>
      </c>
      <c r="DV25" s="87">
        <v>16</v>
      </c>
      <c r="DW25" s="90">
        <f t="shared" si="2"/>
        <v>6.9611805555555547E-3</v>
      </c>
      <c r="DX25" s="90">
        <f t="shared" ref="DX25:DX36" si="106">+DX24+DW25</f>
        <v>0.10141309606481481</v>
      </c>
      <c r="DY25" s="90">
        <f t="shared" si="80"/>
        <v>6.3383185040509259E-3</v>
      </c>
      <c r="EA25" s="87">
        <v>16</v>
      </c>
      <c r="EB25" s="41">
        <f>CV25</f>
        <v>1.1200231481481483E-2</v>
      </c>
      <c r="EC25" s="90">
        <f t="shared" ref="EC25:EC36" si="107">+EC24+EB25</f>
        <v>0.14154050925925926</v>
      </c>
      <c r="ED25" s="90">
        <f t="shared" si="81"/>
        <v>8.8462818287037039E-3</v>
      </c>
      <c r="EF25" s="52"/>
      <c r="EH25" s="87">
        <v>16</v>
      </c>
      <c r="EI25" s="90">
        <v>5.4398148148148149E-3</v>
      </c>
      <c r="EJ25" s="90">
        <f t="shared" ref="EJ25:EJ36" si="108">+EJ24+EI25</f>
        <v>8.9641203703703695E-2</v>
      </c>
      <c r="EK25" s="90">
        <f t="shared" si="82"/>
        <v>5.6025752314814809E-3</v>
      </c>
      <c r="EM25" s="87">
        <v>16</v>
      </c>
      <c r="EN25" s="90">
        <f t="shared" ref="EN25:EN35" si="109">EN24</f>
        <v>5.4976851851851853E-3</v>
      </c>
      <c r="EO25" s="90">
        <f t="shared" ref="EO25:EO36" si="110">+EO24+EN25</f>
        <v>8.9699074074074098E-2</v>
      </c>
      <c r="EP25" s="90">
        <f t="shared" si="83"/>
        <v>5.6061921296296311E-3</v>
      </c>
      <c r="ER25" s="87">
        <v>16</v>
      </c>
      <c r="ES25" s="90">
        <v>5.3240740740740748E-3</v>
      </c>
      <c r="ET25" s="90">
        <f t="shared" ref="ET25:ET36" si="111">+ET24+ES25</f>
        <v>8.8314120370370397E-2</v>
      </c>
      <c r="EU25" s="90">
        <f t="shared" si="84"/>
        <v>5.5196325231481498E-3</v>
      </c>
    </row>
    <row r="26" spans="1:151" x14ac:dyDescent="0.3">
      <c r="A26" s="125">
        <v>18</v>
      </c>
      <c r="B26" s="135">
        <f>BN42</f>
        <v>0.21872476851851852</v>
      </c>
      <c r="C26" s="129">
        <f>BO42</f>
        <v>8.3423034476669752E-3</v>
      </c>
      <c r="D26" s="78">
        <f>BN22</f>
        <v>8.4335812021456555E-2</v>
      </c>
      <c r="E26" s="78">
        <f>BO22</f>
        <v>6.4332443019943022E-3</v>
      </c>
      <c r="F26" s="78">
        <f>BN37</f>
        <v>0.13438895649706195</v>
      </c>
      <c r="G26" s="78">
        <f>BO37</f>
        <v>1.0251362593339648E-2</v>
      </c>
      <c r="H26" s="121">
        <f t="shared" si="0"/>
        <v>5.0053144475605396E-2</v>
      </c>
      <c r="I26" s="121">
        <f t="shared" si="1"/>
        <v>3.818118291345346E-3</v>
      </c>
      <c r="J26" s="79" t="s">
        <v>58</v>
      </c>
      <c r="K26" s="79" t="str">
        <f>BL6</f>
        <v>Miami</v>
      </c>
      <c r="L26" s="145">
        <f>BL3</f>
        <v>10</v>
      </c>
      <c r="M26" s="80">
        <f>BL7</f>
        <v>43128</v>
      </c>
      <c r="N26" s="101">
        <f>BM44</f>
        <v>1</v>
      </c>
      <c r="O26" s="101">
        <f>BM45</f>
        <v>2</v>
      </c>
      <c r="Q26" s="52"/>
      <c r="S26" s="88">
        <v>17</v>
      </c>
      <c r="T26" s="50">
        <v>5.4965277777777773E-3</v>
      </c>
      <c r="U26" s="41">
        <f t="shared" si="85"/>
        <v>9.1938657407407393E-2</v>
      </c>
      <c r="V26" s="41">
        <f t="shared" si="58"/>
        <v>5.4081563180827874E-3</v>
      </c>
      <c r="X26" s="88">
        <v>17</v>
      </c>
      <c r="Y26" s="41">
        <v>6.5462962962962957E-3</v>
      </c>
      <c r="Z26" s="41">
        <f t="shared" si="86"/>
        <v>9.7032407407407414E-2</v>
      </c>
      <c r="AA26" s="41">
        <f t="shared" si="59"/>
        <v>5.7077886710239657E-3</v>
      </c>
      <c r="AC26" s="88">
        <v>17</v>
      </c>
      <c r="AD26" s="41">
        <v>6.2766203703703708E-3</v>
      </c>
      <c r="AE26" s="41">
        <f t="shared" si="87"/>
        <v>9.507523148148149E-2</v>
      </c>
      <c r="AF26" s="41">
        <f t="shared" si="60"/>
        <v>5.5926606753812641E-3</v>
      </c>
      <c r="AH26" s="88">
        <v>17</v>
      </c>
      <c r="AI26" s="41">
        <v>6.5277777777777782E-3</v>
      </c>
      <c r="AJ26" s="41">
        <f t="shared" si="88"/>
        <v>9.646412037037036E-2</v>
      </c>
      <c r="AK26" s="41">
        <f t="shared" si="61"/>
        <v>5.6743600217864917E-3</v>
      </c>
      <c r="AM26" s="88">
        <v>17</v>
      </c>
      <c r="AN26" s="41">
        <v>6.0254629629629625E-3</v>
      </c>
      <c r="AO26" s="41">
        <f t="shared" si="89"/>
        <v>9.5886574074074082E-2</v>
      </c>
      <c r="AP26" s="41">
        <f t="shared" si="62"/>
        <v>5.6403867102396517E-3</v>
      </c>
      <c r="AR26" s="88">
        <v>17</v>
      </c>
      <c r="AS26" s="41">
        <v>5.6634259259259259E-3</v>
      </c>
      <c r="AT26" s="41">
        <f t="shared" si="90"/>
        <v>9.4787499999999997E-2</v>
      </c>
      <c r="AU26" s="41">
        <f t="shared" si="63"/>
        <v>5.575735294117647E-3</v>
      </c>
      <c r="AW26" s="88">
        <v>17</v>
      </c>
      <c r="AX26" s="41">
        <v>6.9104166666666663E-3</v>
      </c>
      <c r="AY26" s="41">
        <f t="shared" si="91"/>
        <v>9.6476273148148134E-2</v>
      </c>
      <c r="AZ26" s="41">
        <f t="shared" si="64"/>
        <v>5.675074891067537E-3</v>
      </c>
      <c r="BB26" s="88">
        <v>17</v>
      </c>
      <c r="BC26" s="41">
        <v>6.3180555555555559E-3</v>
      </c>
      <c r="BD26" s="41">
        <f t="shared" si="92"/>
        <v>9.6015046296296314E-2</v>
      </c>
      <c r="BE26" s="41">
        <f t="shared" si="65"/>
        <v>5.6479438997821358E-3</v>
      </c>
      <c r="BG26" s="88">
        <v>17</v>
      </c>
      <c r="BH26" s="41">
        <v>6.4414351851851846E-3</v>
      </c>
      <c r="BI26" s="41">
        <f t="shared" si="93"/>
        <v>0.10301446759259261</v>
      </c>
      <c r="BJ26" s="41">
        <f t="shared" si="66"/>
        <v>6.0596745642701533E-3</v>
      </c>
      <c r="BL26" s="88">
        <v>17</v>
      </c>
      <c r="BM26" s="41">
        <v>8.6759259259259255E-3</v>
      </c>
      <c r="BN26" s="41">
        <f t="shared" si="94"/>
        <v>0.1146761574074074</v>
      </c>
      <c r="BO26" s="41">
        <f t="shared" si="67"/>
        <v>6.7456563180827885E-3</v>
      </c>
      <c r="BQ26" s="88">
        <v>17</v>
      </c>
      <c r="BR26" s="41">
        <v>6.4854166666666671E-3</v>
      </c>
      <c r="BS26" s="41">
        <f t="shared" si="95"/>
        <v>0.10947280092592593</v>
      </c>
      <c r="BT26" s="41">
        <f t="shared" si="68"/>
        <v>6.4395765250544667E-3</v>
      </c>
      <c r="BV26" s="88">
        <v>17</v>
      </c>
      <c r="BW26" s="41">
        <v>6.4398148148148149E-3</v>
      </c>
      <c r="BX26" s="41">
        <f t="shared" si="96"/>
        <v>0.10671493055555556</v>
      </c>
      <c r="BY26" s="41">
        <f t="shared" si="69"/>
        <v>6.2773488562091508E-3</v>
      </c>
      <c r="CA26" s="88">
        <v>17</v>
      </c>
      <c r="CB26" s="41">
        <v>6.145486111111112E-3</v>
      </c>
      <c r="CC26" s="41">
        <f t="shared" si="97"/>
        <v>0.10418391203703703</v>
      </c>
      <c r="CD26" s="41">
        <f t="shared" si="70"/>
        <v>6.1284654139433549E-3</v>
      </c>
      <c r="CF26" s="88">
        <v>17</v>
      </c>
      <c r="CG26" s="41">
        <v>6.6532407407407408E-3</v>
      </c>
      <c r="CH26" s="41">
        <f t="shared" si="98"/>
        <v>0.10284120370370371</v>
      </c>
      <c r="CI26" s="41">
        <f t="shared" si="71"/>
        <v>6.0494825708061004E-3</v>
      </c>
      <c r="CK26" s="88">
        <v>17</v>
      </c>
      <c r="CL26" s="41">
        <v>7.6087962962962967E-3</v>
      </c>
      <c r="CM26" s="41">
        <f t="shared" si="99"/>
        <v>0.11260972222222224</v>
      </c>
      <c r="CN26" s="41">
        <f t="shared" si="72"/>
        <v>6.6241013071895432E-3</v>
      </c>
      <c r="CP26" s="88">
        <v>17</v>
      </c>
      <c r="CQ26" s="41">
        <v>7.7569444444444448E-3</v>
      </c>
      <c r="CR26" s="41">
        <f t="shared" si="100"/>
        <v>0.12175439814814815</v>
      </c>
      <c r="CS26" s="41">
        <f t="shared" si="73"/>
        <v>7.1620234204793024E-3</v>
      </c>
      <c r="CU26" s="88">
        <v>17</v>
      </c>
      <c r="CV26" s="47">
        <v>1.0961805555555556E-2</v>
      </c>
      <c r="CW26" s="41">
        <f t="shared" si="101"/>
        <v>0.15170023148148151</v>
      </c>
      <c r="CX26" s="41">
        <f t="shared" si="74"/>
        <v>8.9235430283224424E-3</v>
      </c>
      <c r="CZ26" s="88">
        <v>17</v>
      </c>
      <c r="DA26" s="41">
        <v>7.4062499999999996E-3</v>
      </c>
      <c r="DB26" s="41">
        <f t="shared" si="102"/>
        <v>0.11851192129629629</v>
      </c>
      <c r="DC26" s="41">
        <f t="shared" si="75"/>
        <v>6.9712894880174289E-3</v>
      </c>
      <c r="DE26" s="88">
        <v>17</v>
      </c>
      <c r="DF26" s="41">
        <v>1.0200231481481482E-2</v>
      </c>
      <c r="DG26" s="41">
        <f t="shared" si="103"/>
        <v>0.13758217592592592</v>
      </c>
      <c r="DH26" s="41">
        <f t="shared" si="76"/>
        <v>8.0930691721132902E-3</v>
      </c>
      <c r="DJ26" s="88">
        <v>17</v>
      </c>
      <c r="DK26" s="41">
        <v>8.099537037037037E-3</v>
      </c>
      <c r="DL26" s="41">
        <f t="shared" si="104"/>
        <v>0.1241636574074074</v>
      </c>
      <c r="DM26" s="41">
        <f t="shared" si="77"/>
        <v>7.303744553376906E-3</v>
      </c>
      <c r="DO26" s="52"/>
      <c r="DQ26" s="88">
        <v>17</v>
      </c>
      <c r="DR26" s="41">
        <f t="shared" si="78"/>
        <v>5.4965277777777773E-3</v>
      </c>
      <c r="DS26" s="41">
        <f t="shared" si="105"/>
        <v>9.0542013888888884E-2</v>
      </c>
      <c r="DT26" s="41">
        <f t="shared" si="79"/>
        <v>5.3260008169934633E-3</v>
      </c>
      <c r="DV26" s="88">
        <v>17</v>
      </c>
      <c r="DW26" s="41">
        <f t="shared" si="2"/>
        <v>7.1319733796296287E-3</v>
      </c>
      <c r="DX26" s="41">
        <f t="shared" si="106"/>
        <v>0.10854506944444445</v>
      </c>
      <c r="DY26" s="41">
        <f t="shared" si="80"/>
        <v>6.3850040849673202E-3</v>
      </c>
      <c r="EA26" s="88">
        <v>17</v>
      </c>
      <c r="EB26" s="41">
        <f>CV26</f>
        <v>1.0961805555555556E-2</v>
      </c>
      <c r="EC26" s="41">
        <f t="shared" si="107"/>
        <v>0.15250231481481483</v>
      </c>
      <c r="ED26" s="41">
        <f t="shared" si="81"/>
        <v>8.9707244008714604E-3</v>
      </c>
      <c r="EF26" s="52"/>
      <c r="EH26" s="88">
        <v>17</v>
      </c>
      <c r="EI26" s="41">
        <v>5.5555555555555558E-3</v>
      </c>
      <c r="EJ26" s="41">
        <f t="shared" si="108"/>
        <v>9.5196759259259245E-2</v>
      </c>
      <c r="EK26" s="41">
        <f t="shared" si="82"/>
        <v>5.59980936819172E-3</v>
      </c>
      <c r="EM26" s="88">
        <v>17</v>
      </c>
      <c r="EN26" s="41">
        <f t="shared" si="109"/>
        <v>5.4976851851851853E-3</v>
      </c>
      <c r="EO26" s="41">
        <f t="shared" si="110"/>
        <v>9.5196759259259287E-2</v>
      </c>
      <c r="EP26" s="41">
        <f t="shared" si="83"/>
        <v>5.5998093681917226E-3</v>
      </c>
      <c r="ER26" s="88">
        <v>17</v>
      </c>
      <c r="ES26" s="41">
        <f>ES25</f>
        <v>5.3240740740740748E-3</v>
      </c>
      <c r="ET26" s="41">
        <f t="shared" si="111"/>
        <v>9.3638194444444475E-2</v>
      </c>
      <c r="EU26" s="41">
        <f t="shared" si="84"/>
        <v>5.5081290849673219E-3</v>
      </c>
    </row>
    <row r="27" spans="1:151" x14ac:dyDescent="0.3">
      <c r="A27" s="125">
        <v>19</v>
      </c>
      <c r="B27" s="135">
        <f>DG42</f>
        <v>0.23998587962962964</v>
      </c>
      <c r="C27" s="129">
        <f>DH42</f>
        <v>9.1532159095925481E-3</v>
      </c>
      <c r="D27" s="78">
        <f>DG22</f>
        <v>9.9612342247596158E-2</v>
      </c>
      <c r="E27" s="78">
        <f>DH22</f>
        <v>7.5985576923076927E-3</v>
      </c>
      <c r="F27" s="121">
        <f>DG37</f>
        <v>0.14037353738203348</v>
      </c>
      <c r="G27" s="121">
        <f>DH37</f>
        <v>1.0707874126877405E-2</v>
      </c>
      <c r="H27" s="139">
        <f t="shared" si="0"/>
        <v>4.0761195134437322E-2</v>
      </c>
      <c r="I27" s="78">
        <f t="shared" si="1"/>
        <v>3.1093164345697127E-3</v>
      </c>
      <c r="J27" s="79" t="s">
        <v>58</v>
      </c>
      <c r="K27" s="79" t="str">
        <f>DE6</f>
        <v>Long Beach</v>
      </c>
      <c r="L27" s="145">
        <f>DE3</f>
        <v>19</v>
      </c>
      <c r="M27" s="80">
        <f>DE7</f>
        <v>43380</v>
      </c>
      <c r="N27" s="101">
        <f>DF44</f>
        <v>0</v>
      </c>
      <c r="O27" s="101">
        <f>DF45</f>
        <v>4</v>
      </c>
      <c r="Q27" s="52"/>
      <c r="S27" s="87">
        <v>18</v>
      </c>
      <c r="T27" s="49">
        <v>5.6134259259259271E-3</v>
      </c>
      <c r="U27" s="90">
        <f t="shared" si="85"/>
        <v>9.7552083333333317E-2</v>
      </c>
      <c r="V27" s="90">
        <f t="shared" si="58"/>
        <v>5.4195601851851844E-3</v>
      </c>
      <c r="X27" s="87">
        <v>18</v>
      </c>
      <c r="Y27" s="90">
        <v>7.5925925925925926E-3</v>
      </c>
      <c r="Z27" s="90">
        <f t="shared" si="86"/>
        <v>0.10462500000000001</v>
      </c>
      <c r="AA27" s="90">
        <f t="shared" si="59"/>
        <v>5.8125000000000008E-3</v>
      </c>
      <c r="AC27" s="87">
        <v>18</v>
      </c>
      <c r="AD27" s="90">
        <v>7.0949074074074074E-3</v>
      </c>
      <c r="AE27" s="90">
        <f t="shared" si="87"/>
        <v>0.1021701388888889</v>
      </c>
      <c r="AF27" s="90">
        <f t="shared" si="60"/>
        <v>5.6761188271604946E-3</v>
      </c>
      <c r="AH27" s="87">
        <v>18</v>
      </c>
      <c r="AI27" s="90">
        <v>6.9270833333333328E-3</v>
      </c>
      <c r="AJ27" s="90">
        <f t="shared" si="88"/>
        <v>0.10339120370370369</v>
      </c>
      <c r="AK27" s="90">
        <f t="shared" si="61"/>
        <v>5.7439557613168718E-3</v>
      </c>
      <c r="AM27" s="87">
        <v>18</v>
      </c>
      <c r="AN27" s="90">
        <v>6.1840277777777779E-3</v>
      </c>
      <c r="AO27" s="90">
        <f t="shared" si="89"/>
        <v>0.10207060185185186</v>
      </c>
      <c r="AP27" s="90">
        <f t="shared" si="62"/>
        <v>5.6705889917695483E-3</v>
      </c>
      <c r="AR27" s="87">
        <v>18</v>
      </c>
      <c r="AS27" s="90">
        <v>5.7487268518518521E-3</v>
      </c>
      <c r="AT27" s="90">
        <f t="shared" si="90"/>
        <v>0.10053622685185185</v>
      </c>
      <c r="AU27" s="90">
        <f t="shared" si="63"/>
        <v>5.5853459362139911E-3</v>
      </c>
      <c r="AW27" s="87">
        <v>18</v>
      </c>
      <c r="AX27" s="90">
        <v>7.0243055555555553E-3</v>
      </c>
      <c r="AY27" s="90">
        <f t="shared" si="91"/>
        <v>0.10350057870370369</v>
      </c>
      <c r="AZ27" s="90">
        <f t="shared" si="64"/>
        <v>5.7500321502057606E-3</v>
      </c>
      <c r="BB27" s="87">
        <v>18</v>
      </c>
      <c r="BC27" s="90">
        <v>6.6599537037037035E-3</v>
      </c>
      <c r="BD27" s="90">
        <f t="shared" si="92"/>
        <v>0.10267500000000002</v>
      </c>
      <c r="BE27" s="90">
        <f t="shared" si="65"/>
        <v>5.7041666666666673E-3</v>
      </c>
      <c r="BG27" s="87">
        <v>18</v>
      </c>
      <c r="BH27" s="90">
        <v>6.8068287037037038E-3</v>
      </c>
      <c r="BI27" s="90">
        <f t="shared" si="93"/>
        <v>0.10982129629629632</v>
      </c>
      <c r="BJ27" s="90">
        <f t="shared" si="66"/>
        <v>6.1011831275720177E-3</v>
      </c>
      <c r="BL27" s="87">
        <v>18</v>
      </c>
      <c r="BM27" s="90">
        <v>8.8414351851851865E-3</v>
      </c>
      <c r="BN27" s="90">
        <f t="shared" si="94"/>
        <v>0.12351759259259258</v>
      </c>
      <c r="BO27" s="90">
        <f t="shared" si="67"/>
        <v>6.8620884773662547E-3</v>
      </c>
      <c r="BQ27" s="87">
        <v>18</v>
      </c>
      <c r="BR27" s="90">
        <v>6.5370370370370382E-3</v>
      </c>
      <c r="BS27" s="90">
        <f t="shared" si="95"/>
        <v>0.11600983796296296</v>
      </c>
      <c r="BT27" s="90">
        <f t="shared" si="68"/>
        <v>6.444990997942387E-3</v>
      </c>
      <c r="BV27" s="87">
        <v>18</v>
      </c>
      <c r="BW27" s="90">
        <v>6.2766203703703708E-3</v>
      </c>
      <c r="BX27" s="90">
        <f t="shared" si="96"/>
        <v>0.11299155092592593</v>
      </c>
      <c r="BY27" s="90">
        <f t="shared" si="69"/>
        <v>6.2773083847736631E-3</v>
      </c>
      <c r="CA27" s="87">
        <v>18</v>
      </c>
      <c r="CB27" s="90">
        <v>6.2965277777777785E-3</v>
      </c>
      <c r="CC27" s="90">
        <f t="shared" si="97"/>
        <v>0.11048043981481481</v>
      </c>
      <c r="CD27" s="90">
        <f t="shared" si="70"/>
        <v>6.1378022119341564E-3</v>
      </c>
      <c r="CF27" s="87">
        <v>18</v>
      </c>
      <c r="CG27" s="90">
        <v>6.8199074074074065E-3</v>
      </c>
      <c r="CH27" s="90">
        <f t="shared" si="98"/>
        <v>0.10966111111111113</v>
      </c>
      <c r="CI27" s="90">
        <f t="shared" si="71"/>
        <v>6.092283950617285E-3</v>
      </c>
      <c r="CK27" s="87">
        <v>18</v>
      </c>
      <c r="CL27" s="90">
        <v>8.1099537037037043E-3</v>
      </c>
      <c r="CM27" s="90">
        <f t="shared" si="99"/>
        <v>0.12071967592592595</v>
      </c>
      <c r="CN27" s="90">
        <f t="shared" si="72"/>
        <v>6.7066486625514416E-3</v>
      </c>
      <c r="CP27" s="87">
        <v>18</v>
      </c>
      <c r="CQ27" s="90">
        <v>8.4583333333333333E-3</v>
      </c>
      <c r="CR27" s="90">
        <f t="shared" si="100"/>
        <v>0.13021273148148149</v>
      </c>
      <c r="CS27" s="90">
        <f t="shared" si="73"/>
        <v>7.2340406378600831E-3</v>
      </c>
      <c r="CU27" s="87">
        <v>18</v>
      </c>
      <c r="CV27" s="90">
        <v>9.9479166666666657E-3</v>
      </c>
      <c r="CW27" s="90">
        <f t="shared" si="101"/>
        <v>0.16164814814814818</v>
      </c>
      <c r="CX27" s="90">
        <f t="shared" si="74"/>
        <v>8.9804526748971207E-3</v>
      </c>
      <c r="CZ27" s="87">
        <v>18</v>
      </c>
      <c r="DA27" s="90">
        <v>7.5752314814814814E-3</v>
      </c>
      <c r="DB27" s="90">
        <f t="shared" si="102"/>
        <v>0.12608715277777777</v>
      </c>
      <c r="DC27" s="90">
        <f t="shared" si="75"/>
        <v>7.0048418209876541E-3</v>
      </c>
      <c r="DE27" s="87">
        <v>18</v>
      </c>
      <c r="DF27" s="48">
        <v>1.1671296296296296E-2</v>
      </c>
      <c r="DG27" s="90">
        <f t="shared" si="103"/>
        <v>0.14925347222222221</v>
      </c>
      <c r="DH27" s="90">
        <f t="shared" si="76"/>
        <v>8.2918595679012334E-3</v>
      </c>
      <c r="DJ27" s="87">
        <v>18</v>
      </c>
      <c r="DK27" s="90">
        <v>8.1828703703703699E-3</v>
      </c>
      <c r="DL27" s="90">
        <f t="shared" si="104"/>
        <v>0.13234652777777778</v>
      </c>
      <c r="DM27" s="90">
        <f t="shared" si="77"/>
        <v>7.3525848765432101E-3</v>
      </c>
      <c r="DO27" s="52"/>
      <c r="DQ27" s="87">
        <v>18</v>
      </c>
      <c r="DR27" s="90">
        <f t="shared" si="78"/>
        <v>5.6134259259259271E-3</v>
      </c>
      <c r="DS27" s="90">
        <f t="shared" si="105"/>
        <v>9.6155439814814808E-2</v>
      </c>
      <c r="DT27" s="90">
        <f t="shared" si="79"/>
        <v>5.3419688786008231E-3</v>
      </c>
      <c r="DV27" s="87">
        <v>18</v>
      </c>
      <c r="DW27" s="90">
        <f t="shared" si="2"/>
        <v>7.4184490740740738E-3</v>
      </c>
      <c r="DX27" s="90">
        <f t="shared" si="106"/>
        <v>0.11596351851851852</v>
      </c>
      <c r="DY27" s="90">
        <f t="shared" si="80"/>
        <v>6.4424176954732508E-3</v>
      </c>
      <c r="EA27" s="87">
        <v>18</v>
      </c>
      <c r="EB27" s="90">
        <f>DF27</f>
        <v>1.1671296296296296E-2</v>
      </c>
      <c r="EC27" s="90">
        <f t="shared" si="107"/>
        <v>0.16417361111111112</v>
      </c>
      <c r="ED27" s="90">
        <f t="shared" si="81"/>
        <v>9.1207561728395073E-3</v>
      </c>
      <c r="EF27" s="52"/>
      <c r="EH27" s="87">
        <v>18</v>
      </c>
      <c r="EI27" s="90">
        <v>5.4976851851851853E-3</v>
      </c>
      <c r="EJ27" s="90">
        <f t="shared" si="108"/>
        <v>0.10069444444444443</v>
      </c>
      <c r="EK27" s="90">
        <f t="shared" si="82"/>
        <v>5.5941358024691355E-3</v>
      </c>
      <c r="EM27" s="87">
        <v>18</v>
      </c>
      <c r="EN27" s="90">
        <f t="shared" si="109"/>
        <v>5.4976851851851853E-3</v>
      </c>
      <c r="EO27" s="90">
        <f t="shared" si="110"/>
        <v>0.10069444444444448</v>
      </c>
      <c r="EP27" s="90">
        <f t="shared" si="83"/>
        <v>5.5941358024691372E-3</v>
      </c>
      <c r="ER27" s="87">
        <v>18</v>
      </c>
      <c r="ES27" s="90">
        <f>ES26</f>
        <v>5.3240740740740748E-3</v>
      </c>
      <c r="ET27" s="90">
        <f t="shared" si="111"/>
        <v>9.8962268518518554E-2</v>
      </c>
      <c r="EU27" s="90">
        <f t="shared" si="84"/>
        <v>5.4979038065843637E-3</v>
      </c>
    </row>
    <row r="28" spans="1:151" x14ac:dyDescent="0.3">
      <c r="A28" s="125">
        <v>20</v>
      </c>
      <c r="B28" s="136">
        <f>CW42</f>
        <v>0.24405439814814814</v>
      </c>
      <c r="C28" s="130">
        <f>CX42</f>
        <v>9.3083918244824086E-3</v>
      </c>
      <c r="D28" s="121">
        <f>CW22</f>
        <v>0.11213114177127852</v>
      </c>
      <c r="E28" s="121">
        <f>CX22</f>
        <v>8.5535078347578376E-3</v>
      </c>
      <c r="F28" s="78">
        <f>CW37</f>
        <v>0.13192325637686964</v>
      </c>
      <c r="G28" s="78">
        <f>CX37</f>
        <v>1.0063275814206981E-2</v>
      </c>
      <c r="H28" s="139">
        <f t="shared" si="0"/>
        <v>1.9792114605591118E-2</v>
      </c>
      <c r="I28" s="78">
        <f t="shared" si="1"/>
        <v>1.5097679794491437E-3</v>
      </c>
      <c r="J28" s="79" t="s">
        <v>86</v>
      </c>
      <c r="K28" s="79" t="str">
        <f>CU6</f>
        <v>Calico</v>
      </c>
      <c r="L28" s="145">
        <f>CU3</f>
        <v>17</v>
      </c>
      <c r="M28" s="80">
        <f>CU7</f>
        <v>43338</v>
      </c>
      <c r="N28" s="101">
        <f>CV44</f>
        <v>0</v>
      </c>
      <c r="O28" s="122">
        <f>CV45</f>
        <v>14</v>
      </c>
      <c r="Q28" s="52"/>
      <c r="S28" s="88">
        <v>19</v>
      </c>
      <c r="T28" s="50">
        <v>5.6666666666666671E-3</v>
      </c>
      <c r="U28" s="41">
        <f t="shared" si="85"/>
        <v>0.10321874999999998</v>
      </c>
      <c r="V28" s="41">
        <f t="shared" si="58"/>
        <v>5.4325657894736838E-3</v>
      </c>
      <c r="X28" s="88">
        <v>19</v>
      </c>
      <c r="Y28" s="41">
        <v>9.9074074074074082E-3</v>
      </c>
      <c r="Z28" s="41">
        <f t="shared" si="86"/>
        <v>0.11453240740740742</v>
      </c>
      <c r="AA28" s="41">
        <f t="shared" si="59"/>
        <v>6.0280214424951271E-3</v>
      </c>
      <c r="AC28" s="88">
        <v>19</v>
      </c>
      <c r="AD28" s="41">
        <v>7.4305555555555548E-3</v>
      </c>
      <c r="AE28" s="41">
        <f t="shared" si="87"/>
        <v>0.10960069444444445</v>
      </c>
      <c r="AF28" s="41">
        <f t="shared" si="60"/>
        <v>5.7684576023391814E-3</v>
      </c>
      <c r="AH28" s="88">
        <v>19</v>
      </c>
      <c r="AI28" s="41">
        <v>7.9398148148148145E-3</v>
      </c>
      <c r="AJ28" s="41">
        <f t="shared" si="88"/>
        <v>0.11133101851851851</v>
      </c>
      <c r="AK28" s="41">
        <f t="shared" si="61"/>
        <v>5.8595272904483423E-3</v>
      </c>
      <c r="AM28" s="88">
        <v>19</v>
      </c>
      <c r="AN28" s="41">
        <v>6.4340277777777781E-3</v>
      </c>
      <c r="AO28" s="41">
        <f t="shared" si="89"/>
        <v>0.10850462962962965</v>
      </c>
      <c r="AP28" s="41">
        <f t="shared" si="62"/>
        <v>5.7107699805068234E-3</v>
      </c>
      <c r="AR28" s="88">
        <v>19</v>
      </c>
      <c r="AS28" s="41">
        <v>6.0254629629629625E-3</v>
      </c>
      <c r="AT28" s="41">
        <f t="shared" si="90"/>
        <v>0.10656168981481481</v>
      </c>
      <c r="AU28" s="41">
        <f t="shared" si="63"/>
        <v>5.6085099902534116E-3</v>
      </c>
      <c r="AW28" s="88">
        <v>19</v>
      </c>
      <c r="AX28" s="41">
        <v>9.0590277777777787E-3</v>
      </c>
      <c r="AY28" s="41">
        <f t="shared" si="91"/>
        <v>0.11255960648148147</v>
      </c>
      <c r="AZ28" s="41">
        <f t="shared" si="64"/>
        <v>5.9241898148148144E-3</v>
      </c>
      <c r="BB28" s="88">
        <v>19</v>
      </c>
      <c r="BC28" s="41">
        <v>7.0937499999999994E-3</v>
      </c>
      <c r="BD28" s="41">
        <f t="shared" si="92"/>
        <v>0.10976875000000001</v>
      </c>
      <c r="BE28" s="41">
        <f t="shared" si="65"/>
        <v>5.7773026315789478E-3</v>
      </c>
      <c r="BG28" s="88">
        <v>19</v>
      </c>
      <c r="BH28" s="41">
        <v>6.9190972222222223E-3</v>
      </c>
      <c r="BI28" s="41">
        <f t="shared" si="93"/>
        <v>0.11674039351851855</v>
      </c>
      <c r="BJ28" s="41">
        <f t="shared" si="66"/>
        <v>6.1442312378167654E-3</v>
      </c>
      <c r="BL28" s="88">
        <v>19</v>
      </c>
      <c r="BM28" s="47">
        <v>1.4755787037037038E-2</v>
      </c>
      <c r="BN28" s="41">
        <f t="shared" si="94"/>
        <v>0.13827337962962963</v>
      </c>
      <c r="BO28" s="41">
        <f t="shared" si="67"/>
        <v>7.2775462962962958E-3</v>
      </c>
      <c r="BQ28" s="88">
        <v>19</v>
      </c>
      <c r="BR28" s="41">
        <v>6.4986111111111113E-3</v>
      </c>
      <c r="BS28" s="41">
        <f t="shared" si="95"/>
        <v>0.12250844907407407</v>
      </c>
      <c r="BT28" s="41">
        <f t="shared" si="68"/>
        <v>6.4478131091617935E-3</v>
      </c>
      <c r="BV28" s="88">
        <v>19</v>
      </c>
      <c r="BW28" s="41">
        <v>6.1856481481481485E-3</v>
      </c>
      <c r="BX28" s="41">
        <f t="shared" si="96"/>
        <v>0.11917719907407408</v>
      </c>
      <c r="BY28" s="41">
        <f t="shared" si="69"/>
        <v>6.2724841617933721E-3</v>
      </c>
      <c r="CA28" s="88">
        <v>19</v>
      </c>
      <c r="CB28" s="41">
        <v>6.3341435185185193E-3</v>
      </c>
      <c r="CC28" s="41">
        <f t="shared" si="97"/>
        <v>0.11681458333333333</v>
      </c>
      <c r="CD28" s="41">
        <f t="shared" si="70"/>
        <v>6.148135964912281E-3</v>
      </c>
      <c r="CF28" s="88">
        <v>19</v>
      </c>
      <c r="CG28" s="41">
        <v>7.4479166666666661E-3</v>
      </c>
      <c r="CH28" s="41">
        <f t="shared" si="98"/>
        <v>0.11710902777777779</v>
      </c>
      <c r="CI28" s="41">
        <f t="shared" si="71"/>
        <v>6.1636330409356732E-3</v>
      </c>
      <c r="CK28" s="88">
        <v>19</v>
      </c>
      <c r="CL28" s="41">
        <v>8.2048611111111107E-3</v>
      </c>
      <c r="CM28" s="41">
        <f t="shared" si="99"/>
        <v>0.12892453703703705</v>
      </c>
      <c r="CN28" s="41">
        <f t="shared" si="72"/>
        <v>6.7855019493177392E-3</v>
      </c>
      <c r="CP28" s="88">
        <v>19</v>
      </c>
      <c r="CQ28" s="41">
        <v>8.983796296296297E-3</v>
      </c>
      <c r="CR28" s="41">
        <f t="shared" si="100"/>
        <v>0.1391965277777778</v>
      </c>
      <c r="CS28" s="41">
        <f t="shared" si="73"/>
        <v>7.3261330409356736E-3</v>
      </c>
      <c r="CU28" s="88">
        <v>19</v>
      </c>
      <c r="CV28" s="41">
        <v>9.7569444444444448E-3</v>
      </c>
      <c r="CW28" s="41">
        <f t="shared" si="101"/>
        <v>0.17140509259259262</v>
      </c>
      <c r="CX28" s="41">
        <f t="shared" si="74"/>
        <v>9.0213206627680325E-3</v>
      </c>
      <c r="CZ28" s="88">
        <v>19</v>
      </c>
      <c r="DA28" s="41">
        <v>7.8159722222222224E-3</v>
      </c>
      <c r="DB28" s="41">
        <f t="shared" si="102"/>
        <v>0.13390312499999998</v>
      </c>
      <c r="DC28" s="41">
        <f t="shared" si="75"/>
        <v>7.0475328947368415E-3</v>
      </c>
      <c r="DE28" s="88">
        <v>19</v>
      </c>
      <c r="DF28" s="41">
        <v>1.0434027777777778E-2</v>
      </c>
      <c r="DG28" s="41">
        <f t="shared" si="103"/>
        <v>0.15968749999999998</v>
      </c>
      <c r="DH28" s="41">
        <f t="shared" si="76"/>
        <v>8.4046052631578938E-3</v>
      </c>
      <c r="DJ28" s="88">
        <v>19</v>
      </c>
      <c r="DK28" s="41">
        <v>8.9687499999999993E-3</v>
      </c>
      <c r="DL28" s="41">
        <f t="shared" si="104"/>
        <v>0.14131527777777778</v>
      </c>
      <c r="DM28" s="41">
        <f t="shared" si="77"/>
        <v>7.4376461988304096E-3</v>
      </c>
      <c r="DO28" s="52"/>
      <c r="DQ28" s="88">
        <v>19</v>
      </c>
      <c r="DR28" s="41">
        <f t="shared" si="78"/>
        <v>5.6666666666666671E-3</v>
      </c>
      <c r="DS28" s="41">
        <f t="shared" si="105"/>
        <v>0.10182210648148148</v>
      </c>
      <c r="DT28" s="41">
        <f t="shared" si="79"/>
        <v>5.3590582358674461E-3</v>
      </c>
      <c r="DV28" s="88">
        <v>19</v>
      </c>
      <c r="DW28" s="41">
        <f t="shared" si="2"/>
        <v>8.0931134259259255E-3</v>
      </c>
      <c r="DX28" s="41">
        <f t="shared" si="106"/>
        <v>0.12405663194444444</v>
      </c>
      <c r="DY28" s="41">
        <f t="shared" si="80"/>
        <v>6.5292964181286545E-3</v>
      </c>
      <c r="EA28" s="88">
        <v>19</v>
      </c>
      <c r="EB28" s="47">
        <f>BM28</f>
        <v>1.4755787037037038E-2</v>
      </c>
      <c r="EC28" s="41">
        <f t="shared" si="107"/>
        <v>0.17892939814814815</v>
      </c>
      <c r="ED28" s="41">
        <f t="shared" si="81"/>
        <v>9.4173367446393763E-3</v>
      </c>
      <c r="EF28" s="52"/>
      <c r="EH28" s="88">
        <v>19</v>
      </c>
      <c r="EI28" s="41">
        <f t="shared" ref="EI28:EI32" si="112">EI27</f>
        <v>5.4976851851851853E-3</v>
      </c>
      <c r="EJ28" s="41">
        <f t="shared" si="108"/>
        <v>0.10619212962962962</v>
      </c>
      <c r="EK28" s="41">
        <f t="shared" si="82"/>
        <v>5.5890594541910324E-3</v>
      </c>
      <c r="EM28" s="88">
        <v>19</v>
      </c>
      <c r="EN28" s="41">
        <f t="shared" si="109"/>
        <v>5.4976851851851853E-3</v>
      </c>
      <c r="EO28" s="41">
        <f t="shared" si="110"/>
        <v>0.10619212962962966</v>
      </c>
      <c r="EP28" s="41">
        <f t="shared" si="83"/>
        <v>5.589059454191035E-3</v>
      </c>
      <c r="ER28" s="88">
        <v>19</v>
      </c>
      <c r="ES28" s="41">
        <f>ES27</f>
        <v>5.3240740740740748E-3</v>
      </c>
      <c r="ET28" s="41">
        <f t="shared" si="111"/>
        <v>0.10428634259259263</v>
      </c>
      <c r="EU28" s="41">
        <f t="shared" si="84"/>
        <v>5.4887548732943494E-3</v>
      </c>
    </row>
    <row r="29" spans="1:151" x14ac:dyDescent="0.3">
      <c r="A29" s="125"/>
      <c r="B29" s="137"/>
      <c r="C29" s="131"/>
      <c r="D29" s="79"/>
      <c r="E29" s="79"/>
      <c r="F29" s="79"/>
      <c r="G29" s="79"/>
      <c r="H29" s="79"/>
      <c r="I29" s="79"/>
      <c r="J29" s="79"/>
      <c r="K29" s="79"/>
      <c r="L29" s="145"/>
      <c r="M29" s="80"/>
      <c r="N29" s="101"/>
      <c r="O29" s="101"/>
      <c r="Q29" s="52"/>
      <c r="S29" s="87">
        <v>20</v>
      </c>
      <c r="T29" s="49">
        <v>5.7638888888888887E-3</v>
      </c>
      <c r="U29" s="90">
        <f t="shared" si="85"/>
        <v>0.10898263888888887</v>
      </c>
      <c r="V29" s="90">
        <f t="shared" si="58"/>
        <v>5.4491319444444439E-3</v>
      </c>
      <c r="X29" s="87">
        <v>20</v>
      </c>
      <c r="Y29" s="90">
        <v>1.0023148148148147E-2</v>
      </c>
      <c r="Z29" s="90">
        <f t="shared" si="86"/>
        <v>0.12455555555555556</v>
      </c>
      <c r="AA29" s="90">
        <f t="shared" si="59"/>
        <v>6.2277777777777783E-3</v>
      </c>
      <c r="AC29" s="87">
        <v>20</v>
      </c>
      <c r="AD29" s="90">
        <v>1.0810185185185185E-2</v>
      </c>
      <c r="AE29" s="90">
        <f t="shared" si="87"/>
        <v>0.12041087962962964</v>
      </c>
      <c r="AF29" s="90">
        <f t="shared" si="60"/>
        <v>6.0205439814814818E-3</v>
      </c>
      <c r="AH29" s="87">
        <v>20</v>
      </c>
      <c r="AI29" s="90">
        <v>8.3217592592592596E-3</v>
      </c>
      <c r="AJ29" s="90">
        <f t="shared" si="88"/>
        <v>0.11965277777777777</v>
      </c>
      <c r="AK29" s="90">
        <f t="shared" si="61"/>
        <v>5.9826388888888889E-3</v>
      </c>
      <c r="AM29" s="87">
        <v>20</v>
      </c>
      <c r="AN29" s="90">
        <v>6.8587962962962969E-3</v>
      </c>
      <c r="AO29" s="90">
        <f t="shared" si="89"/>
        <v>0.11536342592592594</v>
      </c>
      <c r="AP29" s="90">
        <f t="shared" si="62"/>
        <v>5.7681712962962973E-3</v>
      </c>
      <c r="AR29" s="87">
        <v>20</v>
      </c>
      <c r="AS29" s="90">
        <v>6.095601851851852E-3</v>
      </c>
      <c r="AT29" s="90">
        <f t="shared" si="90"/>
        <v>0.11265729166666666</v>
      </c>
      <c r="AU29" s="90">
        <f t="shared" si="63"/>
        <v>5.6328645833333326E-3</v>
      </c>
      <c r="AW29" s="87">
        <v>20</v>
      </c>
      <c r="AX29" s="90">
        <v>8.0624999999999985E-3</v>
      </c>
      <c r="AY29" s="90">
        <f t="shared" si="91"/>
        <v>0.12062210648148147</v>
      </c>
      <c r="AZ29" s="90">
        <f t="shared" si="64"/>
        <v>6.0311053240740733E-3</v>
      </c>
      <c r="BB29" s="87">
        <v>20</v>
      </c>
      <c r="BC29" s="90">
        <v>7.8263888888888879E-3</v>
      </c>
      <c r="BD29" s="90">
        <f t="shared" si="92"/>
        <v>0.11759513888888889</v>
      </c>
      <c r="BE29" s="90">
        <f t="shared" si="65"/>
        <v>5.8797569444444444E-3</v>
      </c>
      <c r="BG29" s="87">
        <v>20</v>
      </c>
      <c r="BH29" s="90">
        <v>7.1909722222222227E-3</v>
      </c>
      <c r="BI29" s="90">
        <f t="shared" si="93"/>
        <v>0.12393136574074076</v>
      </c>
      <c r="BJ29" s="90">
        <f t="shared" si="66"/>
        <v>6.1965682870370378E-3</v>
      </c>
      <c r="BL29" s="87">
        <v>20</v>
      </c>
      <c r="BM29" s="90">
        <v>1.3844907407407408E-2</v>
      </c>
      <c r="BN29" s="90">
        <f t="shared" si="94"/>
        <v>0.15211828703703703</v>
      </c>
      <c r="BO29" s="90">
        <f t="shared" si="67"/>
        <v>7.6059143518518516E-3</v>
      </c>
      <c r="BQ29" s="87">
        <v>20</v>
      </c>
      <c r="BR29" s="90">
        <v>6.4263888888888886E-3</v>
      </c>
      <c r="BS29" s="90">
        <f t="shared" si="95"/>
        <v>0.12893483796296296</v>
      </c>
      <c r="BT29" s="90">
        <f t="shared" si="68"/>
        <v>6.4467418981481476E-3</v>
      </c>
      <c r="BV29" s="87">
        <v>20</v>
      </c>
      <c r="BW29" s="90">
        <v>6.2721064814814818E-3</v>
      </c>
      <c r="BX29" s="90">
        <f t="shared" si="96"/>
        <v>0.12544930555555556</v>
      </c>
      <c r="BY29" s="90">
        <f t="shared" si="69"/>
        <v>6.2724652777777778E-3</v>
      </c>
      <c r="CA29" s="87">
        <v>20</v>
      </c>
      <c r="CB29" s="90">
        <v>6.4700231481481484E-3</v>
      </c>
      <c r="CC29" s="90">
        <f t="shared" si="97"/>
        <v>0.12328460648148148</v>
      </c>
      <c r="CD29" s="90">
        <f t="shared" si="70"/>
        <v>6.1642303240740746E-3</v>
      </c>
      <c r="CF29" s="87">
        <v>20</v>
      </c>
      <c r="CG29" s="90">
        <v>7.7986111111111112E-3</v>
      </c>
      <c r="CH29" s="90">
        <f t="shared" si="98"/>
        <v>0.12490763888888891</v>
      </c>
      <c r="CI29" s="90">
        <f t="shared" si="71"/>
        <v>6.2453819444444458E-3</v>
      </c>
      <c r="CK29" s="87">
        <v>20</v>
      </c>
      <c r="CL29" s="90">
        <v>8.9421296296296297E-3</v>
      </c>
      <c r="CM29" s="90">
        <f t="shared" si="99"/>
        <v>0.13786666666666667</v>
      </c>
      <c r="CN29" s="90">
        <f t="shared" si="72"/>
        <v>6.8933333333333329E-3</v>
      </c>
      <c r="CP29" s="87">
        <v>20</v>
      </c>
      <c r="CQ29" s="90">
        <v>9.8090277777777776E-3</v>
      </c>
      <c r="CR29" s="90">
        <f t="shared" si="100"/>
        <v>0.14900555555555559</v>
      </c>
      <c r="CS29" s="90">
        <f t="shared" si="73"/>
        <v>7.4502777777777796E-3</v>
      </c>
      <c r="CU29" s="87">
        <v>20</v>
      </c>
      <c r="CV29" s="90">
        <v>1.2374999999999999E-2</v>
      </c>
      <c r="CW29" s="90">
        <f t="shared" si="101"/>
        <v>0.18378009259259262</v>
      </c>
      <c r="CX29" s="90">
        <f t="shared" si="74"/>
        <v>9.1890046296296303E-3</v>
      </c>
      <c r="CZ29" s="87">
        <v>20</v>
      </c>
      <c r="DA29" s="90">
        <v>8.2187500000000004E-3</v>
      </c>
      <c r="DB29" s="90">
        <f t="shared" si="102"/>
        <v>0.14212187499999998</v>
      </c>
      <c r="DC29" s="90">
        <f t="shared" si="75"/>
        <v>7.1060937499999987E-3</v>
      </c>
      <c r="DE29" s="87">
        <v>20</v>
      </c>
      <c r="DF29" s="48">
        <v>1.4003472222222223E-2</v>
      </c>
      <c r="DG29" s="90">
        <f t="shared" si="103"/>
        <v>0.17369097222222221</v>
      </c>
      <c r="DH29" s="90">
        <f t="shared" si="76"/>
        <v>8.6845486111111099E-3</v>
      </c>
      <c r="DJ29" s="87">
        <v>20</v>
      </c>
      <c r="DK29" s="90">
        <v>1.0809027777777779E-2</v>
      </c>
      <c r="DL29" s="90">
        <f t="shared" si="104"/>
        <v>0.15212430555555556</v>
      </c>
      <c r="DM29" s="90">
        <f t="shared" si="77"/>
        <v>7.6062152777777777E-3</v>
      </c>
      <c r="DO29" s="52"/>
      <c r="DQ29" s="87">
        <v>20</v>
      </c>
      <c r="DR29" s="90">
        <f t="shared" si="78"/>
        <v>5.7638888888888887E-3</v>
      </c>
      <c r="DS29" s="90">
        <f t="shared" si="105"/>
        <v>0.10758599537037036</v>
      </c>
      <c r="DT29" s="90">
        <f t="shared" si="79"/>
        <v>5.3792997685185185E-3</v>
      </c>
      <c r="DV29" s="87">
        <v>20</v>
      </c>
      <c r="DW29" s="90">
        <f t="shared" si="2"/>
        <v>8.7961342592592605E-3</v>
      </c>
      <c r="DX29" s="90">
        <f t="shared" si="106"/>
        <v>0.1328527662037037</v>
      </c>
      <c r="DY29" s="90">
        <f t="shared" si="80"/>
        <v>6.642638310185185E-3</v>
      </c>
      <c r="EA29" s="87">
        <v>20</v>
      </c>
      <c r="EB29" s="90">
        <f>DF29</f>
        <v>1.4003472222222223E-2</v>
      </c>
      <c r="EC29" s="90">
        <f t="shared" si="107"/>
        <v>0.19293287037037038</v>
      </c>
      <c r="ED29" s="90">
        <f t="shared" si="81"/>
        <v>9.6466435185185197E-3</v>
      </c>
      <c r="EF29" s="52"/>
      <c r="EH29" s="87">
        <v>20</v>
      </c>
      <c r="EI29" s="90">
        <f t="shared" si="112"/>
        <v>5.4976851851851853E-3</v>
      </c>
      <c r="EJ29" s="90">
        <f t="shared" si="108"/>
        <v>0.11168981481481481</v>
      </c>
      <c r="EK29" s="90">
        <f t="shared" si="82"/>
        <v>5.5844907407407406E-3</v>
      </c>
      <c r="EM29" s="87">
        <v>20</v>
      </c>
      <c r="EN29" s="90">
        <f t="shared" si="109"/>
        <v>5.4976851851851853E-3</v>
      </c>
      <c r="EO29" s="90">
        <f t="shared" si="110"/>
        <v>0.11168981481481485</v>
      </c>
      <c r="EP29" s="90">
        <f t="shared" si="83"/>
        <v>5.5844907407407423E-3</v>
      </c>
      <c r="ER29" s="87">
        <v>20</v>
      </c>
      <c r="ES29" s="90">
        <f>ES28</f>
        <v>5.3240740740740748E-3</v>
      </c>
      <c r="ET29" s="90">
        <f t="shared" si="111"/>
        <v>0.10961041666666671</v>
      </c>
      <c r="EU29" s="90">
        <f t="shared" si="84"/>
        <v>5.4805208333333355E-3</v>
      </c>
    </row>
    <row r="30" spans="1:151" x14ac:dyDescent="0.3">
      <c r="A30" s="125"/>
      <c r="B30" s="137"/>
      <c r="C30" s="131"/>
      <c r="D30" s="79"/>
      <c r="E30" s="79"/>
      <c r="F30" s="79"/>
      <c r="G30" s="79"/>
      <c r="H30" s="79"/>
      <c r="I30" s="79"/>
      <c r="J30" s="79"/>
      <c r="K30" s="79"/>
      <c r="L30" s="145"/>
      <c r="M30" s="80"/>
      <c r="N30" s="101"/>
      <c r="O30" s="101"/>
      <c r="Q30" s="52"/>
      <c r="S30" s="88">
        <v>21</v>
      </c>
      <c r="T30" s="50">
        <v>5.9780092592592584E-3</v>
      </c>
      <c r="U30" s="41">
        <f t="shared" si="85"/>
        <v>0.11496064814814813</v>
      </c>
      <c r="V30" s="41">
        <f t="shared" si="58"/>
        <v>5.4743165784832447E-3</v>
      </c>
      <c r="X30" s="88">
        <v>21</v>
      </c>
      <c r="Y30" s="41">
        <v>1.0891203703703703E-2</v>
      </c>
      <c r="Z30" s="41">
        <f t="shared" si="86"/>
        <v>0.13544675925925925</v>
      </c>
      <c r="AA30" s="41">
        <f t="shared" si="59"/>
        <v>6.4498456790123455E-3</v>
      </c>
      <c r="AC30" s="88">
        <v>21</v>
      </c>
      <c r="AD30" s="41">
        <v>9.2476851851851852E-3</v>
      </c>
      <c r="AE30" s="41">
        <f t="shared" si="87"/>
        <v>0.12965856481481483</v>
      </c>
      <c r="AF30" s="41">
        <f t="shared" si="60"/>
        <v>6.1742173721340398E-3</v>
      </c>
      <c r="AH30" s="88">
        <v>21</v>
      </c>
      <c r="AI30" s="41">
        <v>8.2060185185185187E-3</v>
      </c>
      <c r="AJ30" s="41">
        <f t="shared" si="88"/>
        <v>0.12785879629629629</v>
      </c>
      <c r="AK30" s="41">
        <f t="shared" si="61"/>
        <v>6.0885141093474423E-3</v>
      </c>
      <c r="AM30" s="88">
        <v>21</v>
      </c>
      <c r="AN30" s="41">
        <v>8.7499999999999991E-3</v>
      </c>
      <c r="AO30" s="41">
        <f t="shared" si="89"/>
        <v>0.12411342592592593</v>
      </c>
      <c r="AP30" s="41">
        <f t="shared" si="62"/>
        <v>5.9101631393298059E-3</v>
      </c>
      <c r="AR30" s="88">
        <v>21</v>
      </c>
      <c r="AS30" s="41">
        <v>6.3057870370370368E-3</v>
      </c>
      <c r="AT30" s="41">
        <f t="shared" si="90"/>
        <v>0.11896307870370369</v>
      </c>
      <c r="AU30" s="41">
        <f t="shared" si="63"/>
        <v>5.6649085097001759E-3</v>
      </c>
      <c r="AW30" s="88">
        <v>21</v>
      </c>
      <c r="AX30" s="41">
        <v>8.8726851851851866E-3</v>
      </c>
      <c r="AY30" s="41">
        <f t="shared" si="91"/>
        <v>0.12949479166666666</v>
      </c>
      <c r="AZ30" s="41">
        <f t="shared" si="64"/>
        <v>6.1664186507936506E-3</v>
      </c>
      <c r="BB30" s="88">
        <v>21</v>
      </c>
      <c r="BC30" s="41">
        <v>7.9432870370370369E-3</v>
      </c>
      <c r="BD30" s="41">
        <f t="shared" si="92"/>
        <v>0.12553842592592593</v>
      </c>
      <c r="BE30" s="41">
        <f t="shared" si="65"/>
        <v>5.9780202821869488E-3</v>
      </c>
      <c r="BG30" s="88">
        <v>21</v>
      </c>
      <c r="BH30" s="41">
        <v>7.6562499999999999E-3</v>
      </c>
      <c r="BI30" s="41">
        <f t="shared" si="93"/>
        <v>0.13158761574074077</v>
      </c>
      <c r="BJ30" s="41">
        <f t="shared" si="66"/>
        <v>6.2660769400352742E-3</v>
      </c>
      <c r="BL30" s="88">
        <v>21</v>
      </c>
      <c r="BM30" s="47">
        <v>1.3018518518518518E-2</v>
      </c>
      <c r="BN30" s="41">
        <f t="shared" si="94"/>
        <v>0.16513680555555554</v>
      </c>
      <c r="BO30" s="41">
        <f t="shared" si="67"/>
        <v>7.863657407407406E-3</v>
      </c>
      <c r="BQ30" s="88">
        <v>21</v>
      </c>
      <c r="BR30" s="41">
        <v>6.4240740740740751E-3</v>
      </c>
      <c r="BS30" s="41">
        <f t="shared" si="95"/>
        <v>0.13535891203703704</v>
      </c>
      <c r="BT30" s="41">
        <f t="shared" si="68"/>
        <v>6.4456624779541446E-3</v>
      </c>
      <c r="BV30" s="88">
        <v>21</v>
      </c>
      <c r="BW30" s="41">
        <v>6.3443287037037036E-3</v>
      </c>
      <c r="BX30" s="41">
        <f t="shared" si="96"/>
        <v>0.13179363425925927</v>
      </c>
      <c r="BY30" s="41">
        <f t="shared" si="69"/>
        <v>6.2758873456790132E-3</v>
      </c>
      <c r="CA30" s="88">
        <v>21</v>
      </c>
      <c r="CB30" s="41">
        <v>6.6542824074074074E-3</v>
      </c>
      <c r="CC30" s="41">
        <f t="shared" si="97"/>
        <v>0.12993888888888888</v>
      </c>
      <c r="CD30" s="41">
        <f t="shared" si="70"/>
        <v>6.1875661375661375E-3</v>
      </c>
      <c r="CF30" s="88">
        <v>21</v>
      </c>
      <c r="CG30" s="41">
        <v>7.8009259259259256E-3</v>
      </c>
      <c r="CH30" s="41">
        <f t="shared" si="98"/>
        <v>0.13270856481481483</v>
      </c>
      <c r="CI30" s="41">
        <f t="shared" si="71"/>
        <v>6.3194554673721348E-3</v>
      </c>
      <c r="CK30" s="88">
        <v>21</v>
      </c>
      <c r="CL30" s="41">
        <v>1.0452546296296295E-2</v>
      </c>
      <c r="CM30" s="41">
        <f t="shared" si="99"/>
        <v>0.14831921296296297</v>
      </c>
      <c r="CN30" s="41">
        <f t="shared" si="72"/>
        <v>7.0628196649029987E-3</v>
      </c>
      <c r="CP30" s="88">
        <v>21</v>
      </c>
      <c r="CQ30" s="41">
        <v>9.0671296296296298E-3</v>
      </c>
      <c r="CR30" s="41">
        <f t="shared" si="100"/>
        <v>0.15807268518518522</v>
      </c>
      <c r="CS30" s="41">
        <f t="shared" si="73"/>
        <v>7.5272707231040584E-3</v>
      </c>
      <c r="CU30" s="88">
        <v>21</v>
      </c>
      <c r="CV30" s="41">
        <v>9.4108796296296284E-3</v>
      </c>
      <c r="CW30" s="41">
        <f t="shared" si="101"/>
        <v>0.19319097222222226</v>
      </c>
      <c r="CX30" s="41">
        <f t="shared" si="74"/>
        <v>9.1995701058201068E-3</v>
      </c>
      <c r="CZ30" s="88">
        <v>21</v>
      </c>
      <c r="DA30" s="41">
        <v>8.5277777777777782E-3</v>
      </c>
      <c r="DB30" s="41">
        <f t="shared" si="102"/>
        <v>0.15064965277777775</v>
      </c>
      <c r="DC30" s="41">
        <f t="shared" si="75"/>
        <v>7.1737929894179885E-3</v>
      </c>
      <c r="DE30" s="88">
        <v>21</v>
      </c>
      <c r="DF30" s="41">
        <v>1.1876157407407406E-2</v>
      </c>
      <c r="DG30" s="41">
        <f t="shared" si="103"/>
        <v>0.18556712962962962</v>
      </c>
      <c r="DH30" s="41">
        <f t="shared" si="76"/>
        <v>8.8365299823633149E-3</v>
      </c>
      <c r="DJ30" s="88">
        <v>21</v>
      </c>
      <c r="DK30" s="41">
        <v>9.2905092592592605E-3</v>
      </c>
      <c r="DL30" s="41">
        <f t="shared" si="104"/>
        <v>0.16141481481481482</v>
      </c>
      <c r="DM30" s="41">
        <f t="shared" si="77"/>
        <v>7.6864197530864195E-3</v>
      </c>
      <c r="DO30" s="52"/>
      <c r="DQ30" s="88">
        <v>21</v>
      </c>
      <c r="DR30" s="41">
        <f t="shared" si="78"/>
        <v>5.9780092592592584E-3</v>
      </c>
      <c r="DS30" s="41">
        <f t="shared" si="105"/>
        <v>0.11356400462962962</v>
      </c>
      <c r="DT30" s="41">
        <f t="shared" si="79"/>
        <v>5.4078097442680773E-3</v>
      </c>
      <c r="DV30" s="88">
        <v>21</v>
      </c>
      <c r="DW30" s="41">
        <f t="shared" si="2"/>
        <v>8.6359027777777771E-3</v>
      </c>
      <c r="DX30" s="41">
        <f t="shared" si="106"/>
        <v>0.14148866898148149</v>
      </c>
      <c r="DY30" s="41">
        <f t="shared" si="80"/>
        <v>6.7375556657848328E-3</v>
      </c>
      <c r="EA30" s="88">
        <v>21</v>
      </c>
      <c r="EB30" s="41">
        <f>BM30</f>
        <v>1.3018518518518518E-2</v>
      </c>
      <c r="EC30" s="41">
        <f t="shared" si="107"/>
        <v>0.20595138888888889</v>
      </c>
      <c r="ED30" s="41">
        <f t="shared" si="81"/>
        <v>9.8072089947089953E-3</v>
      </c>
      <c r="EF30" s="52"/>
      <c r="EH30" s="88">
        <v>21</v>
      </c>
      <c r="EI30" s="41">
        <f t="shared" si="112"/>
        <v>5.4976851851851853E-3</v>
      </c>
      <c r="EJ30" s="41">
        <f t="shared" si="108"/>
        <v>0.1171875</v>
      </c>
      <c r="EK30" s="41">
        <f t="shared" si="82"/>
        <v>5.580357142857143E-3</v>
      </c>
      <c r="EM30" s="88">
        <v>21</v>
      </c>
      <c r="EN30" s="41">
        <f t="shared" si="109"/>
        <v>5.4976851851851853E-3</v>
      </c>
      <c r="EO30" s="41">
        <f t="shared" si="110"/>
        <v>0.11718750000000004</v>
      </c>
      <c r="EP30" s="41">
        <f t="shared" si="83"/>
        <v>5.5803571428571447E-3</v>
      </c>
      <c r="ER30" s="88">
        <v>21</v>
      </c>
      <c r="ES30" s="41">
        <f t="shared" ref="ES30:ES31" si="113">ES29</f>
        <v>5.3240740740740748E-3</v>
      </c>
      <c r="ET30" s="41">
        <f t="shared" si="111"/>
        <v>0.11493449074074079</v>
      </c>
      <c r="EU30" s="41">
        <f t="shared" si="84"/>
        <v>5.4730709876543229E-3</v>
      </c>
    </row>
    <row r="31" spans="1:151" x14ac:dyDescent="0.3">
      <c r="A31" s="125"/>
      <c r="B31" s="137"/>
      <c r="C31" s="131"/>
      <c r="D31" s="79"/>
      <c r="E31" s="79"/>
      <c r="F31" s="79"/>
      <c r="G31" s="79"/>
      <c r="H31" s="79"/>
      <c r="I31" s="79"/>
      <c r="J31" s="79"/>
      <c r="K31" s="79"/>
      <c r="L31" s="145"/>
      <c r="M31" s="80"/>
      <c r="N31" s="101"/>
      <c r="O31" s="101"/>
      <c r="Q31" s="52"/>
      <c r="S31" s="87">
        <v>22</v>
      </c>
      <c r="T31" s="49">
        <v>6.1412037037037043E-3</v>
      </c>
      <c r="U31" s="90">
        <f t="shared" si="85"/>
        <v>0.12110185185185184</v>
      </c>
      <c r="V31" s="90">
        <f t="shared" si="58"/>
        <v>5.5046296296296293E-3</v>
      </c>
      <c r="X31" s="87">
        <v>22</v>
      </c>
      <c r="Y31" s="90">
        <v>1.0381944444444444E-2</v>
      </c>
      <c r="Z31" s="90">
        <f t="shared" si="86"/>
        <v>0.14582870370370371</v>
      </c>
      <c r="AA31" s="90">
        <f t="shared" si="59"/>
        <v>6.6285774410774411E-3</v>
      </c>
      <c r="AC31" s="87">
        <v>22</v>
      </c>
      <c r="AD31" s="90">
        <v>1.1342592592592592E-2</v>
      </c>
      <c r="AE31" s="90">
        <f t="shared" si="87"/>
        <v>0.14100115740740743</v>
      </c>
      <c r="AF31" s="90">
        <f t="shared" si="60"/>
        <v>6.4091435185185197E-3</v>
      </c>
      <c r="AH31" s="87">
        <v>22</v>
      </c>
      <c r="AI31" s="90">
        <v>7.8472222222222224E-3</v>
      </c>
      <c r="AJ31" s="90">
        <f t="shared" si="88"/>
        <v>0.13570601851851852</v>
      </c>
      <c r="AK31" s="90">
        <f t="shared" si="61"/>
        <v>6.1684553872053873E-3</v>
      </c>
      <c r="AM31" s="87">
        <v>22</v>
      </c>
      <c r="AN31" s="90">
        <v>9.1782407407407403E-3</v>
      </c>
      <c r="AO31" s="90">
        <f t="shared" si="89"/>
        <v>0.13329166666666667</v>
      </c>
      <c r="AP31" s="90">
        <f t="shared" si="62"/>
        <v>6.058712121212121E-3</v>
      </c>
      <c r="AR31" s="87">
        <v>22</v>
      </c>
      <c r="AS31" s="90">
        <v>6.6349537037037045E-3</v>
      </c>
      <c r="AT31" s="90">
        <f t="shared" si="90"/>
        <v>0.12559803240740738</v>
      </c>
      <c r="AU31" s="90">
        <f t="shared" si="63"/>
        <v>5.7090014730639717E-3</v>
      </c>
      <c r="AW31" s="87">
        <v>22</v>
      </c>
      <c r="AX31" s="90">
        <v>9.9560185185185186E-3</v>
      </c>
      <c r="AY31" s="90">
        <f t="shared" si="91"/>
        <v>0.13945081018518518</v>
      </c>
      <c r="AZ31" s="90">
        <f t="shared" si="64"/>
        <v>6.3386731902356904E-3</v>
      </c>
      <c r="BB31" s="87">
        <v>22</v>
      </c>
      <c r="BC31" s="90">
        <v>1.0831018518518518E-2</v>
      </c>
      <c r="BD31" s="90">
        <f t="shared" si="92"/>
        <v>0.13636944444444443</v>
      </c>
      <c r="BE31" s="90">
        <f t="shared" si="65"/>
        <v>6.1986111111111105E-3</v>
      </c>
      <c r="BG31" s="87">
        <v>22</v>
      </c>
      <c r="BH31" s="48">
        <v>1.3270833333333334E-2</v>
      </c>
      <c r="BI31" s="90">
        <f t="shared" si="93"/>
        <v>0.14485844907407411</v>
      </c>
      <c r="BJ31" s="90">
        <f t="shared" si="66"/>
        <v>6.5844749579124593E-3</v>
      </c>
      <c r="BL31" s="87">
        <v>22</v>
      </c>
      <c r="BM31" s="90">
        <v>1.1163194444444443E-2</v>
      </c>
      <c r="BN31" s="90">
        <f t="shared" si="94"/>
        <v>0.17629999999999998</v>
      </c>
      <c r="BO31" s="90">
        <f t="shared" si="67"/>
        <v>8.0136363636363634E-3</v>
      </c>
      <c r="BQ31" s="87">
        <v>22</v>
      </c>
      <c r="BR31" s="90">
        <v>6.3901620370370371E-3</v>
      </c>
      <c r="BS31" s="90">
        <f t="shared" si="95"/>
        <v>0.14174907407407408</v>
      </c>
      <c r="BT31" s="90">
        <f t="shared" si="68"/>
        <v>6.4431397306397306E-3</v>
      </c>
      <c r="BV31" s="87">
        <v>22</v>
      </c>
      <c r="BW31" s="90">
        <v>6.5616898148148145E-3</v>
      </c>
      <c r="BX31" s="90">
        <f t="shared" si="96"/>
        <v>0.13835532407407408</v>
      </c>
      <c r="BY31" s="90">
        <f t="shared" si="69"/>
        <v>6.2888783670033673E-3</v>
      </c>
      <c r="CA31" s="87">
        <v>22</v>
      </c>
      <c r="CB31" s="90">
        <v>6.7946759259259254E-3</v>
      </c>
      <c r="CC31" s="90">
        <f t="shared" si="97"/>
        <v>0.1367335648148148</v>
      </c>
      <c r="CD31" s="90">
        <f t="shared" si="70"/>
        <v>6.2151620370370364E-3</v>
      </c>
      <c r="CF31" s="87">
        <v>22</v>
      </c>
      <c r="CG31" s="90">
        <v>8.1817129629629618E-3</v>
      </c>
      <c r="CH31" s="90">
        <f t="shared" si="98"/>
        <v>0.14089027777777779</v>
      </c>
      <c r="CI31" s="90">
        <f t="shared" si="71"/>
        <v>6.4041035353535362E-3</v>
      </c>
      <c r="CK31" s="87">
        <v>22</v>
      </c>
      <c r="CL31" s="90">
        <v>1.0015046296296296E-2</v>
      </c>
      <c r="CM31" s="90">
        <f t="shared" si="99"/>
        <v>0.15833425925925926</v>
      </c>
      <c r="CN31" s="90">
        <f t="shared" si="72"/>
        <v>7.1970117845117842E-3</v>
      </c>
      <c r="CP31" s="87">
        <v>22</v>
      </c>
      <c r="CQ31" s="90">
        <v>9.1180555555555563E-3</v>
      </c>
      <c r="CR31" s="90">
        <f t="shared" si="100"/>
        <v>0.16719074074074078</v>
      </c>
      <c r="CS31" s="90">
        <f t="shared" si="73"/>
        <v>7.5995791245791261E-3</v>
      </c>
      <c r="CU31" s="87">
        <v>22</v>
      </c>
      <c r="CV31" s="90">
        <v>9.5729166666666671E-3</v>
      </c>
      <c r="CW31" s="90">
        <f t="shared" si="101"/>
        <v>0.20276388888888891</v>
      </c>
      <c r="CX31" s="90">
        <f t="shared" si="74"/>
        <v>9.2165404040404058E-3</v>
      </c>
      <c r="CZ31" s="87">
        <v>22</v>
      </c>
      <c r="DA31" s="90">
        <v>1.1070601851851852E-2</v>
      </c>
      <c r="DB31" s="90">
        <f t="shared" si="102"/>
        <v>0.16172025462962961</v>
      </c>
      <c r="DC31" s="90">
        <f t="shared" si="75"/>
        <v>7.3509206649831635E-3</v>
      </c>
      <c r="DE31" s="87">
        <v>22</v>
      </c>
      <c r="DF31" s="90">
        <v>1.1074074074074075E-2</v>
      </c>
      <c r="DG31" s="90">
        <f t="shared" si="103"/>
        <v>0.19664120370370369</v>
      </c>
      <c r="DH31" s="90">
        <f t="shared" si="76"/>
        <v>8.9382365319865317E-3</v>
      </c>
      <c r="DJ31" s="87">
        <v>22</v>
      </c>
      <c r="DK31" s="90">
        <v>9.3888888888888893E-3</v>
      </c>
      <c r="DL31" s="90">
        <f t="shared" si="104"/>
        <v>0.17080370370370371</v>
      </c>
      <c r="DM31" s="90">
        <f t="shared" si="77"/>
        <v>7.7638047138047141E-3</v>
      </c>
      <c r="DO31" s="52"/>
      <c r="DQ31" s="87">
        <v>22</v>
      </c>
      <c r="DR31" s="90">
        <f t="shared" si="78"/>
        <v>6.1412037037037043E-3</v>
      </c>
      <c r="DS31" s="90">
        <f t="shared" si="105"/>
        <v>0.11970520833333333</v>
      </c>
      <c r="DT31" s="90">
        <f t="shared" si="79"/>
        <v>5.4411458333333334E-3</v>
      </c>
      <c r="DV31" s="87">
        <v>22</v>
      </c>
      <c r="DW31" s="90">
        <f t="shared" si="2"/>
        <v>9.2457523148148126E-3</v>
      </c>
      <c r="DX31" s="90">
        <f t="shared" si="106"/>
        <v>0.1507344212962963</v>
      </c>
      <c r="DY31" s="90">
        <f t="shared" si="80"/>
        <v>6.8515646043771049E-3</v>
      </c>
      <c r="EA31" s="87">
        <v>22</v>
      </c>
      <c r="EB31" s="90">
        <f>BH31</f>
        <v>1.3270833333333334E-2</v>
      </c>
      <c r="EC31" s="90">
        <f t="shared" si="107"/>
        <v>0.21922222222222223</v>
      </c>
      <c r="ED31" s="90">
        <f t="shared" si="81"/>
        <v>9.964646464646466E-3</v>
      </c>
      <c r="EF31" s="52"/>
      <c r="EH31" s="87">
        <v>22</v>
      </c>
      <c r="EI31" s="90">
        <f t="shared" si="112"/>
        <v>5.4976851851851853E-3</v>
      </c>
      <c r="EJ31" s="90">
        <f t="shared" si="108"/>
        <v>0.12268518518518519</v>
      </c>
      <c r="EK31" s="90">
        <f t="shared" si="82"/>
        <v>5.5765993265993264E-3</v>
      </c>
      <c r="EM31" s="87">
        <v>22</v>
      </c>
      <c r="EN31" s="90">
        <f t="shared" si="109"/>
        <v>5.4976851851851853E-3</v>
      </c>
      <c r="EO31" s="90">
        <f t="shared" si="110"/>
        <v>0.12268518518518523</v>
      </c>
      <c r="EP31" s="90">
        <f t="shared" si="83"/>
        <v>5.576599326599329E-3</v>
      </c>
      <c r="ER31" s="87">
        <v>22</v>
      </c>
      <c r="ES31" s="90">
        <f t="shared" si="113"/>
        <v>5.3240740740740748E-3</v>
      </c>
      <c r="ET31" s="90">
        <f t="shared" si="111"/>
        <v>0.12025856481481487</v>
      </c>
      <c r="EU31" s="90">
        <f t="shared" si="84"/>
        <v>5.466298400673403E-3</v>
      </c>
    </row>
    <row r="32" spans="1:151" x14ac:dyDescent="0.3">
      <c r="A32" s="125"/>
      <c r="B32" s="137"/>
      <c r="C32" s="131"/>
      <c r="D32" s="79"/>
      <c r="E32" s="79"/>
      <c r="F32" s="79"/>
      <c r="G32" s="79"/>
      <c r="H32" s="79"/>
      <c r="I32" s="79"/>
      <c r="J32" s="79"/>
      <c r="K32" s="79"/>
      <c r="L32" s="145"/>
      <c r="M32" s="80"/>
      <c r="N32" s="101"/>
      <c r="O32" s="101"/>
      <c r="Q32" s="52"/>
      <c r="S32" s="88">
        <v>23</v>
      </c>
      <c r="T32" s="41">
        <v>7.2569444444444443E-3</v>
      </c>
      <c r="U32" s="41">
        <f t="shared" si="85"/>
        <v>0.12835879629629629</v>
      </c>
      <c r="V32" s="41">
        <f t="shared" si="58"/>
        <v>5.5808172302737515E-3</v>
      </c>
      <c r="X32" s="88">
        <v>23</v>
      </c>
      <c r="Y32" s="41">
        <v>9.9189814814814817E-3</v>
      </c>
      <c r="Z32" s="41">
        <f t="shared" si="86"/>
        <v>0.1557476851851852</v>
      </c>
      <c r="AA32" s="41">
        <f t="shared" si="59"/>
        <v>6.7716384863124E-3</v>
      </c>
      <c r="AC32" s="88">
        <v>23</v>
      </c>
      <c r="AD32" s="41">
        <v>1.2650462962962962E-2</v>
      </c>
      <c r="AE32" s="16">
        <f t="shared" si="87"/>
        <v>0.15365162037037039</v>
      </c>
      <c r="AF32" s="41">
        <f t="shared" si="60"/>
        <v>6.6805052334943651E-3</v>
      </c>
      <c r="AH32" s="88">
        <v>23</v>
      </c>
      <c r="AI32" s="41">
        <v>7.7546296296296287E-3</v>
      </c>
      <c r="AJ32" s="41">
        <f t="shared" si="88"/>
        <v>0.14346064814814816</v>
      </c>
      <c r="AK32" s="41">
        <f t="shared" si="61"/>
        <v>6.2374194847020937E-3</v>
      </c>
      <c r="AM32" s="88">
        <v>23</v>
      </c>
      <c r="AN32" s="41">
        <v>9.1550925925925931E-3</v>
      </c>
      <c r="AO32" s="41">
        <f t="shared" si="89"/>
        <v>0.14244675925925926</v>
      </c>
      <c r="AP32" s="41">
        <f t="shared" si="62"/>
        <v>6.1933373590982287E-3</v>
      </c>
      <c r="AR32" s="88">
        <v>23</v>
      </c>
      <c r="AS32" s="41">
        <v>6.7353009259259258E-3</v>
      </c>
      <c r="AT32" s="41">
        <f t="shared" si="90"/>
        <v>0.1323333333333333</v>
      </c>
      <c r="AU32" s="41">
        <f t="shared" si="63"/>
        <v>5.7536231884057955E-3</v>
      </c>
      <c r="AW32" s="88">
        <v>23</v>
      </c>
      <c r="AX32" s="41">
        <v>8.5381944444444437E-3</v>
      </c>
      <c r="AY32" s="41">
        <f t="shared" si="91"/>
        <v>0.14798900462962963</v>
      </c>
      <c r="AZ32" s="41">
        <f t="shared" si="64"/>
        <v>6.4343045491143322E-3</v>
      </c>
      <c r="BB32" s="88">
        <v>23</v>
      </c>
      <c r="BC32" s="41">
        <v>1.2186342592592591E-2</v>
      </c>
      <c r="BD32" s="41">
        <f t="shared" si="92"/>
        <v>0.14855578703703703</v>
      </c>
      <c r="BE32" s="41">
        <f t="shared" si="65"/>
        <v>6.4589472624798708E-3</v>
      </c>
      <c r="BG32" s="88">
        <v>23</v>
      </c>
      <c r="BH32" s="41">
        <v>1.0128472222222223E-2</v>
      </c>
      <c r="BI32" s="41">
        <f t="shared" si="93"/>
        <v>0.15498692129629632</v>
      </c>
      <c r="BJ32" s="41">
        <f t="shared" si="66"/>
        <v>6.738561795491144E-3</v>
      </c>
      <c r="BL32" s="88">
        <v>23</v>
      </c>
      <c r="BM32" s="41">
        <v>1.0118055555555555E-2</v>
      </c>
      <c r="BN32" s="41">
        <f t="shared" si="94"/>
        <v>0.18641805555555555</v>
      </c>
      <c r="BO32" s="41">
        <f t="shared" si="67"/>
        <v>8.1051328502415448E-3</v>
      </c>
      <c r="BQ32" s="88">
        <v>23</v>
      </c>
      <c r="BR32" s="50">
        <v>6.6211805555555546E-3</v>
      </c>
      <c r="BS32" s="41">
        <f t="shared" si="95"/>
        <v>0.14837025462962963</v>
      </c>
      <c r="BT32" s="41">
        <f t="shared" si="68"/>
        <v>6.450880636070854E-3</v>
      </c>
      <c r="BV32" s="88">
        <v>23</v>
      </c>
      <c r="BW32" s="41">
        <v>7.4930555555555549E-3</v>
      </c>
      <c r="BX32" s="41">
        <f t="shared" si="96"/>
        <v>0.14584837962962963</v>
      </c>
      <c r="BY32" s="41">
        <f t="shared" si="69"/>
        <v>6.3412338969404186E-3</v>
      </c>
      <c r="CA32" s="88">
        <v>23</v>
      </c>
      <c r="CB32" s="41">
        <v>6.8982638888888887E-3</v>
      </c>
      <c r="CC32" s="41">
        <f t="shared" si="97"/>
        <v>0.1436318287037037</v>
      </c>
      <c r="CD32" s="41">
        <f t="shared" si="70"/>
        <v>6.2448621175523345E-3</v>
      </c>
      <c r="CF32" s="88">
        <v>23</v>
      </c>
      <c r="CG32" s="41">
        <v>8.6516203703703703E-3</v>
      </c>
      <c r="CH32" s="41">
        <f t="shared" si="98"/>
        <v>0.14954189814814817</v>
      </c>
      <c r="CI32" s="41">
        <f t="shared" si="71"/>
        <v>6.5018216586151378E-3</v>
      </c>
      <c r="CK32" s="88">
        <v>23</v>
      </c>
      <c r="CL32" s="41">
        <v>1.0530092592592593E-2</v>
      </c>
      <c r="CM32" s="41">
        <f t="shared" si="99"/>
        <v>0.16886435185185186</v>
      </c>
      <c r="CN32" s="41">
        <f t="shared" si="72"/>
        <v>7.3419283413848633E-3</v>
      </c>
      <c r="CP32" s="88">
        <v>23</v>
      </c>
      <c r="CQ32" s="41">
        <v>9.6944444444444448E-3</v>
      </c>
      <c r="CR32" s="41">
        <f t="shared" si="100"/>
        <v>0.17688518518518523</v>
      </c>
      <c r="CS32" s="41">
        <f t="shared" si="73"/>
        <v>7.6906602254428356E-3</v>
      </c>
      <c r="CU32" s="107">
        <v>23</v>
      </c>
      <c r="CV32" s="41">
        <v>9.6678240740740735E-3</v>
      </c>
      <c r="CW32" s="41">
        <f t="shared" si="101"/>
        <v>0.21243171296296298</v>
      </c>
      <c r="CX32" s="41">
        <f t="shared" si="74"/>
        <v>9.2361614331723033E-3</v>
      </c>
      <c r="CZ32" s="88">
        <v>23</v>
      </c>
      <c r="DA32" s="47">
        <v>1.3123842592592591E-2</v>
      </c>
      <c r="DB32" s="41">
        <f t="shared" si="102"/>
        <v>0.17484409722222219</v>
      </c>
      <c r="DC32" s="41">
        <f t="shared" si="75"/>
        <v>7.6019172705313999E-3</v>
      </c>
      <c r="DE32" s="88">
        <v>23</v>
      </c>
      <c r="DF32" s="41">
        <v>9.9386574074074082E-3</v>
      </c>
      <c r="DG32" s="41">
        <f t="shared" si="103"/>
        <v>0.2065798611111111</v>
      </c>
      <c r="DH32" s="41">
        <f t="shared" si="76"/>
        <v>8.9817330917874392E-3</v>
      </c>
      <c r="DJ32" s="88">
        <v>23</v>
      </c>
      <c r="DK32" s="41">
        <v>9.1608796296296299E-3</v>
      </c>
      <c r="DL32" s="41">
        <f t="shared" si="104"/>
        <v>0.17996458333333334</v>
      </c>
      <c r="DM32" s="41">
        <f t="shared" si="77"/>
        <v>7.8245471014492755E-3</v>
      </c>
      <c r="DO32" s="52"/>
      <c r="DQ32" s="88">
        <v>23</v>
      </c>
      <c r="DR32" s="41">
        <f>BR32</f>
        <v>6.6211805555555546E-3</v>
      </c>
      <c r="DS32" s="41">
        <f t="shared" si="105"/>
        <v>0.12632638888888889</v>
      </c>
      <c r="DT32" s="41">
        <f t="shared" si="79"/>
        <v>5.4924516908212559E-3</v>
      </c>
      <c r="DV32" s="88">
        <v>23</v>
      </c>
      <c r="DW32" s="41">
        <f t="shared" si="2"/>
        <v>9.3111168981481491E-3</v>
      </c>
      <c r="DX32" s="41">
        <f t="shared" si="106"/>
        <v>0.16004553819444445</v>
      </c>
      <c r="DY32" s="41">
        <f t="shared" si="80"/>
        <v>6.9585016606280191E-3</v>
      </c>
      <c r="EA32" s="88">
        <v>23</v>
      </c>
      <c r="EB32" s="41">
        <f>DA32</f>
        <v>1.3123842592592591E-2</v>
      </c>
      <c r="EC32" s="41">
        <f t="shared" si="107"/>
        <v>0.23234606481481482</v>
      </c>
      <c r="ED32" s="41">
        <f t="shared" si="81"/>
        <v>1.0102002818035426E-2</v>
      </c>
      <c r="EF32" s="52"/>
      <c r="EH32" s="88">
        <v>23</v>
      </c>
      <c r="EI32" s="41">
        <f t="shared" si="112"/>
        <v>5.4976851851851853E-3</v>
      </c>
      <c r="EJ32" s="41">
        <f t="shared" si="108"/>
        <v>0.12818287037037038</v>
      </c>
      <c r="EK32" s="41">
        <f t="shared" si="82"/>
        <v>5.5731682769726253E-3</v>
      </c>
      <c r="EM32" s="88">
        <v>23</v>
      </c>
      <c r="EN32" s="41">
        <f t="shared" si="109"/>
        <v>5.4976851851851853E-3</v>
      </c>
      <c r="EO32" s="41">
        <f t="shared" si="110"/>
        <v>0.12818287037037041</v>
      </c>
      <c r="EP32" s="41">
        <f t="shared" si="83"/>
        <v>5.5731682769726261E-3</v>
      </c>
      <c r="ER32" s="88">
        <v>23</v>
      </c>
      <c r="ES32" s="41">
        <f>ES31</f>
        <v>5.3240740740740748E-3</v>
      </c>
      <c r="ET32" s="41">
        <f t="shared" si="111"/>
        <v>0.12558263888888893</v>
      </c>
      <c r="EU32" s="41">
        <f t="shared" si="84"/>
        <v>5.460114734299519E-3</v>
      </c>
    </row>
    <row r="33" spans="1:151" x14ac:dyDescent="0.3">
      <c r="A33" s="125"/>
      <c r="B33" s="137"/>
      <c r="C33" s="131"/>
      <c r="D33" s="79"/>
      <c r="E33" s="79"/>
      <c r="F33" s="79"/>
      <c r="G33" s="79"/>
      <c r="H33" s="79"/>
      <c r="I33" s="79"/>
      <c r="J33" s="79"/>
      <c r="K33" s="79"/>
      <c r="L33" s="145"/>
      <c r="M33" s="80"/>
      <c r="N33" s="101"/>
      <c r="O33" s="101"/>
      <c r="Q33" s="52"/>
      <c r="S33" s="87">
        <v>24</v>
      </c>
      <c r="T33" s="90">
        <v>9.2939814814814812E-3</v>
      </c>
      <c r="U33" s="90">
        <f t="shared" si="85"/>
        <v>0.13765277777777776</v>
      </c>
      <c r="V33" s="90">
        <f t="shared" si="58"/>
        <v>5.7355324074074071E-3</v>
      </c>
      <c r="X33" s="87">
        <v>24</v>
      </c>
      <c r="Y33" s="90">
        <v>9.4560185185185181E-3</v>
      </c>
      <c r="Z33" s="90">
        <f t="shared" si="86"/>
        <v>0.16520370370370371</v>
      </c>
      <c r="AA33" s="90">
        <f t="shared" si="59"/>
        <v>6.8834876543209878E-3</v>
      </c>
      <c r="AC33" s="87">
        <v>24</v>
      </c>
      <c r="AD33" s="90">
        <v>1.0254629629629629E-2</v>
      </c>
      <c r="AE33" s="90">
        <f t="shared" si="87"/>
        <v>0.16390625000000003</v>
      </c>
      <c r="AF33" s="90">
        <f t="shared" si="60"/>
        <v>6.8294270833333349E-3</v>
      </c>
      <c r="AH33" s="87">
        <v>24</v>
      </c>
      <c r="AI33" s="90">
        <v>7.9629629629629634E-3</v>
      </c>
      <c r="AJ33" s="90">
        <f t="shared" si="88"/>
        <v>0.15142361111111113</v>
      </c>
      <c r="AK33" s="90">
        <f t="shared" si="61"/>
        <v>6.3093171296296309E-3</v>
      </c>
      <c r="AM33" s="87">
        <v>24</v>
      </c>
      <c r="AN33" s="90">
        <v>9.2824074074074076E-3</v>
      </c>
      <c r="AO33" s="90">
        <f t="shared" si="89"/>
        <v>0.15172916666666666</v>
      </c>
      <c r="AP33" s="90">
        <f t="shared" si="62"/>
        <v>6.3220486111111108E-3</v>
      </c>
      <c r="AR33" s="87">
        <v>24</v>
      </c>
      <c r="AS33" s="90">
        <v>7.1550925925925922E-3</v>
      </c>
      <c r="AT33" s="90">
        <f t="shared" si="90"/>
        <v>0.13948842592592589</v>
      </c>
      <c r="AU33" s="90">
        <f t="shared" si="63"/>
        <v>5.8120177469135788E-3</v>
      </c>
      <c r="AW33" s="87">
        <v>24</v>
      </c>
      <c r="AX33" s="90">
        <v>9.2916666666666668E-3</v>
      </c>
      <c r="AY33" s="90">
        <f t="shared" si="91"/>
        <v>0.1572806712962963</v>
      </c>
      <c r="AZ33" s="90">
        <f t="shared" si="64"/>
        <v>6.5533613040123463E-3</v>
      </c>
      <c r="BB33" s="87">
        <v>24</v>
      </c>
      <c r="BC33" s="90">
        <v>1.0810185185185185E-2</v>
      </c>
      <c r="BD33" s="90">
        <f t="shared" si="92"/>
        <v>0.15936597222222221</v>
      </c>
      <c r="BE33" s="90">
        <f t="shared" si="65"/>
        <v>6.6402488425925917E-3</v>
      </c>
      <c r="BG33" s="87">
        <v>24</v>
      </c>
      <c r="BH33" s="90">
        <v>9.3993055555555548E-3</v>
      </c>
      <c r="BI33" s="90">
        <f t="shared" si="93"/>
        <v>0.16438622685185186</v>
      </c>
      <c r="BJ33" s="90">
        <f t="shared" si="66"/>
        <v>6.8494261188271613E-3</v>
      </c>
      <c r="BL33" s="87">
        <v>24</v>
      </c>
      <c r="BM33" s="90">
        <v>1.0859953703703705E-2</v>
      </c>
      <c r="BN33" s="90">
        <f t="shared" si="94"/>
        <v>0.19727800925925926</v>
      </c>
      <c r="BO33" s="90">
        <f t="shared" si="67"/>
        <v>8.2199170524691351E-3</v>
      </c>
      <c r="BQ33" s="87">
        <v>24</v>
      </c>
      <c r="BR33" s="49">
        <v>6.6437500000000003E-3</v>
      </c>
      <c r="BS33" s="90">
        <f t="shared" si="95"/>
        <v>0.15501400462962964</v>
      </c>
      <c r="BT33" s="90">
        <f t="shared" si="68"/>
        <v>6.4589168595679015E-3</v>
      </c>
      <c r="BV33" s="87">
        <v>24</v>
      </c>
      <c r="BW33" s="90">
        <v>7.1446759259259258E-3</v>
      </c>
      <c r="BX33" s="90">
        <f t="shared" si="96"/>
        <v>0.15299305555555556</v>
      </c>
      <c r="BY33" s="90">
        <f t="shared" si="69"/>
        <v>6.3747106481481484E-3</v>
      </c>
      <c r="CA33" s="87">
        <v>24</v>
      </c>
      <c r="CB33" s="90">
        <v>7.2245370370370363E-3</v>
      </c>
      <c r="CC33" s="90">
        <f t="shared" si="97"/>
        <v>0.15085636574074074</v>
      </c>
      <c r="CD33" s="90">
        <f t="shared" si="70"/>
        <v>6.2856819058641974E-3</v>
      </c>
      <c r="CF33" s="87">
        <v>24</v>
      </c>
      <c r="CG33" s="90">
        <v>8.9259259259259257E-3</v>
      </c>
      <c r="CH33" s="90">
        <f t="shared" si="98"/>
        <v>0.15846782407407409</v>
      </c>
      <c r="CI33" s="90">
        <f t="shared" si="71"/>
        <v>6.60282600308642E-3</v>
      </c>
      <c r="CK33" s="87">
        <v>24</v>
      </c>
      <c r="CL33" s="90">
        <v>9.2662037037037036E-3</v>
      </c>
      <c r="CM33" s="90">
        <f t="shared" si="99"/>
        <v>0.17813055555555557</v>
      </c>
      <c r="CN33" s="90">
        <f t="shared" si="72"/>
        <v>7.4221064814814818E-3</v>
      </c>
      <c r="CP33" s="87">
        <v>24</v>
      </c>
      <c r="CQ33" s="90">
        <v>1.027199074074074E-2</v>
      </c>
      <c r="CR33" s="90">
        <f t="shared" si="100"/>
        <v>0.18715717592592596</v>
      </c>
      <c r="CS33" s="90">
        <f t="shared" si="73"/>
        <v>7.7982156635802479E-3</v>
      </c>
      <c r="CU33" s="108">
        <v>24</v>
      </c>
      <c r="CV33" s="90">
        <v>9.8194444444444449E-3</v>
      </c>
      <c r="CW33" s="90">
        <f t="shared" si="101"/>
        <v>0.22225115740740742</v>
      </c>
      <c r="CX33" s="90">
        <f t="shared" si="74"/>
        <v>9.2604648919753091E-3</v>
      </c>
      <c r="CZ33" s="87">
        <v>24</v>
      </c>
      <c r="DA33" s="48">
        <v>1.3731481481481482E-2</v>
      </c>
      <c r="DB33" s="90">
        <f t="shared" si="102"/>
        <v>0.18857557870370367</v>
      </c>
      <c r="DC33" s="90">
        <f t="shared" si="75"/>
        <v>7.8573157793209863E-3</v>
      </c>
      <c r="DE33" s="87">
        <v>24</v>
      </c>
      <c r="DF33" s="90">
        <v>1.0076388888888888E-2</v>
      </c>
      <c r="DG33" s="90">
        <f t="shared" si="103"/>
        <v>0.21665624999999999</v>
      </c>
      <c r="DH33" s="90">
        <f t="shared" si="76"/>
        <v>9.0273437499999998E-3</v>
      </c>
      <c r="DJ33" s="87">
        <v>24</v>
      </c>
      <c r="DK33" s="90">
        <v>9.1620370370370362E-3</v>
      </c>
      <c r="DL33" s="90">
        <f t="shared" si="104"/>
        <v>0.18912662037037037</v>
      </c>
      <c r="DM33" s="90">
        <f t="shared" si="77"/>
        <v>7.880275848765432E-3</v>
      </c>
      <c r="DO33" s="52"/>
      <c r="DQ33" s="87">
        <v>24</v>
      </c>
      <c r="DR33" s="90">
        <f>BR33</f>
        <v>6.6437500000000003E-3</v>
      </c>
      <c r="DS33" s="90">
        <f t="shared" si="105"/>
        <v>0.13297013888888889</v>
      </c>
      <c r="DT33" s="90">
        <f t="shared" si="79"/>
        <v>5.5404224537037037E-3</v>
      </c>
      <c r="DV33" s="87">
        <v>24</v>
      </c>
      <c r="DW33" s="90">
        <f t="shared" si="2"/>
        <v>9.3016319444444422E-3</v>
      </c>
      <c r="DX33" s="90">
        <f t="shared" si="106"/>
        <v>0.16934717013888889</v>
      </c>
      <c r="DY33" s="90">
        <f t="shared" si="80"/>
        <v>7.0561320891203705E-3</v>
      </c>
      <c r="EA33" s="87">
        <v>24</v>
      </c>
      <c r="EB33" s="90">
        <f>DA33</f>
        <v>1.3731481481481482E-2</v>
      </c>
      <c r="EC33" s="90">
        <f t="shared" si="107"/>
        <v>0.2460775462962963</v>
      </c>
      <c r="ED33" s="90">
        <f t="shared" si="81"/>
        <v>1.0253231095679013E-2</v>
      </c>
      <c r="EF33" s="52"/>
      <c r="EH33" s="87">
        <v>24</v>
      </c>
      <c r="EI33" s="90">
        <v>5.5555555555555558E-3</v>
      </c>
      <c r="EJ33" s="90">
        <f t="shared" si="108"/>
        <v>0.13373842592592594</v>
      </c>
      <c r="EK33" s="90">
        <f t="shared" si="82"/>
        <v>5.5724344135802475E-3</v>
      </c>
      <c r="EM33" s="87">
        <v>24</v>
      </c>
      <c r="EN33" s="90">
        <f t="shared" si="109"/>
        <v>5.4976851851851853E-3</v>
      </c>
      <c r="EO33" s="90">
        <f t="shared" si="110"/>
        <v>0.13368055555555558</v>
      </c>
      <c r="EP33" s="90">
        <f t="shared" si="83"/>
        <v>5.5700231481481495E-3</v>
      </c>
      <c r="ER33" s="87">
        <v>24</v>
      </c>
      <c r="ES33" s="90">
        <v>5.4976851851851853E-3</v>
      </c>
      <c r="ET33" s="90">
        <f t="shared" si="111"/>
        <v>0.13108032407407411</v>
      </c>
      <c r="EU33" s="90">
        <f t="shared" si="84"/>
        <v>5.4616801697530875E-3</v>
      </c>
    </row>
    <row r="34" spans="1:151" x14ac:dyDescent="0.3">
      <c r="A34" s="125"/>
      <c r="B34" s="137"/>
      <c r="C34" s="131"/>
      <c r="D34" s="79"/>
      <c r="E34" s="79"/>
      <c r="F34" s="79"/>
      <c r="G34" s="79"/>
      <c r="H34" s="79"/>
      <c r="I34" s="79"/>
      <c r="J34" s="79"/>
      <c r="K34" s="79"/>
      <c r="L34" s="145"/>
      <c r="M34" s="80"/>
      <c r="N34" s="101"/>
      <c r="O34" s="101"/>
      <c r="Q34" s="52"/>
      <c r="S34" s="88">
        <v>25</v>
      </c>
      <c r="T34" s="41">
        <v>1.0034722222222221E-2</v>
      </c>
      <c r="U34" s="41">
        <f t="shared" si="85"/>
        <v>0.14768749999999997</v>
      </c>
      <c r="V34" s="41">
        <f t="shared" si="58"/>
        <v>5.9074999999999987E-3</v>
      </c>
      <c r="X34" s="88">
        <v>25</v>
      </c>
      <c r="Y34" s="41">
        <v>7.5810185185185182E-3</v>
      </c>
      <c r="Z34" s="41">
        <f t="shared" si="86"/>
        <v>0.17278472222222224</v>
      </c>
      <c r="AA34" s="41">
        <f t="shared" si="59"/>
        <v>6.9113888888888897E-3</v>
      </c>
      <c r="AC34" s="88">
        <v>25</v>
      </c>
      <c r="AD34" s="41">
        <v>8.9351851851851866E-3</v>
      </c>
      <c r="AE34" s="41">
        <f t="shared" si="87"/>
        <v>0.17284143518518522</v>
      </c>
      <c r="AF34" s="41">
        <f t="shared" si="60"/>
        <v>6.9136574074074083E-3</v>
      </c>
      <c r="AH34" s="88">
        <v>25</v>
      </c>
      <c r="AI34" s="41">
        <v>7.7546296296296287E-3</v>
      </c>
      <c r="AJ34" s="41">
        <f t="shared" si="88"/>
        <v>0.15917824074074077</v>
      </c>
      <c r="AK34" s="41">
        <f t="shared" si="61"/>
        <v>6.3671296296296306E-3</v>
      </c>
      <c r="AM34" s="88">
        <v>25</v>
      </c>
      <c r="AN34" s="41">
        <v>8.4837962962962966E-3</v>
      </c>
      <c r="AO34" s="41">
        <f t="shared" si="89"/>
        <v>0.16021296296296297</v>
      </c>
      <c r="AP34" s="41">
        <f t="shared" si="62"/>
        <v>6.4085185185185191E-3</v>
      </c>
      <c r="AR34" s="88">
        <v>25</v>
      </c>
      <c r="AS34" s="41">
        <v>7.2858796296296291E-3</v>
      </c>
      <c r="AT34" s="41">
        <f t="shared" si="90"/>
        <v>0.14677430555555551</v>
      </c>
      <c r="AU34" s="41">
        <f t="shared" si="63"/>
        <v>5.8709722222222201E-3</v>
      </c>
      <c r="AW34" s="88">
        <v>25</v>
      </c>
      <c r="AX34" s="41">
        <v>8.8078703703703704E-3</v>
      </c>
      <c r="AY34" s="41">
        <f t="shared" si="91"/>
        <v>0.16608854166666667</v>
      </c>
      <c r="AZ34" s="41">
        <f t="shared" si="64"/>
        <v>6.6435416666666665E-3</v>
      </c>
      <c r="BB34" s="88">
        <v>25</v>
      </c>
      <c r="BC34" s="41">
        <v>1.008912037037037E-2</v>
      </c>
      <c r="BD34" s="41">
        <f t="shared" si="92"/>
        <v>0.16945509259259259</v>
      </c>
      <c r="BE34" s="41">
        <f t="shared" si="65"/>
        <v>6.7782037037037038E-3</v>
      </c>
      <c r="BG34" s="88">
        <v>25</v>
      </c>
      <c r="BH34" s="41">
        <v>9.2881944444444444E-3</v>
      </c>
      <c r="BI34" s="41">
        <f t="shared" si="93"/>
        <v>0.17367442129629632</v>
      </c>
      <c r="BJ34" s="41">
        <f t="shared" si="66"/>
        <v>6.9469768518518526E-3</v>
      </c>
      <c r="BL34" s="88">
        <v>25</v>
      </c>
      <c r="BM34" s="41">
        <v>9.509259259259259E-3</v>
      </c>
      <c r="BN34" s="41">
        <f t="shared" si="94"/>
        <v>0.20678726851851853</v>
      </c>
      <c r="BO34" s="41">
        <f t="shared" si="67"/>
        <v>8.2714907407407407E-3</v>
      </c>
      <c r="BQ34" s="88">
        <v>25</v>
      </c>
      <c r="BR34" s="50">
        <v>6.6927083333333326E-3</v>
      </c>
      <c r="BS34" s="41">
        <f t="shared" si="95"/>
        <v>0.16170671296296296</v>
      </c>
      <c r="BT34" s="41">
        <f t="shared" si="68"/>
        <v>6.4682685185185182E-3</v>
      </c>
      <c r="BV34" s="88">
        <v>25</v>
      </c>
      <c r="BW34" s="41">
        <v>6.8697916666666664E-3</v>
      </c>
      <c r="BX34" s="41">
        <f t="shared" si="96"/>
        <v>0.15986284722222222</v>
      </c>
      <c r="BY34" s="41">
        <f t="shared" si="69"/>
        <v>6.3945138888888888E-3</v>
      </c>
      <c r="CA34" s="88">
        <v>25</v>
      </c>
      <c r="CB34" s="41">
        <v>7.2118055555555555E-3</v>
      </c>
      <c r="CC34" s="41">
        <f t="shared" si="97"/>
        <v>0.1580681712962963</v>
      </c>
      <c r="CD34" s="41">
        <f t="shared" si="70"/>
        <v>6.3227268518518519E-3</v>
      </c>
      <c r="CF34" s="88">
        <v>25</v>
      </c>
      <c r="CG34" s="41">
        <v>8.8171296296296296E-3</v>
      </c>
      <c r="CH34" s="41">
        <f t="shared" si="98"/>
        <v>0.16728495370370372</v>
      </c>
      <c r="CI34" s="41">
        <f t="shared" si="71"/>
        <v>6.6913981481481486E-3</v>
      </c>
      <c r="CK34" s="88">
        <v>25</v>
      </c>
      <c r="CL34" s="41">
        <v>1.0424768518518519E-2</v>
      </c>
      <c r="CM34" s="41">
        <f t="shared" si="99"/>
        <v>0.18855532407407408</v>
      </c>
      <c r="CN34" s="41">
        <f t="shared" si="72"/>
        <v>7.5422129629629632E-3</v>
      </c>
      <c r="CP34" s="88">
        <v>25</v>
      </c>
      <c r="CQ34" s="47">
        <v>1.0890046296296295E-2</v>
      </c>
      <c r="CR34" s="41">
        <f t="shared" si="100"/>
        <v>0.19804722222222226</v>
      </c>
      <c r="CS34" s="41">
        <f t="shared" si="73"/>
        <v>7.9218888888888898E-3</v>
      </c>
      <c r="CU34" s="107">
        <v>25</v>
      </c>
      <c r="CV34" s="90">
        <v>9.8194444444444449E-3</v>
      </c>
      <c r="CW34" s="41">
        <f t="shared" si="101"/>
        <v>0.23207060185185185</v>
      </c>
      <c r="CX34" s="41">
        <f t="shared" si="74"/>
        <v>9.2828240740740735E-3</v>
      </c>
      <c r="CZ34" s="88">
        <v>25</v>
      </c>
      <c r="DA34" s="110">
        <v>9.8101851851851857E-3</v>
      </c>
      <c r="DB34" s="41">
        <f t="shared" si="102"/>
        <v>0.19838576388888884</v>
      </c>
      <c r="DC34" s="41">
        <f t="shared" si="75"/>
        <v>7.9354305555555532E-3</v>
      </c>
      <c r="DE34" s="88">
        <v>25</v>
      </c>
      <c r="DF34" s="110">
        <v>1.0244212962962964E-2</v>
      </c>
      <c r="DG34" s="41">
        <f t="shared" si="103"/>
        <v>0.22690046296296296</v>
      </c>
      <c r="DH34" s="41">
        <f t="shared" si="76"/>
        <v>9.076018518518518E-3</v>
      </c>
      <c r="DJ34" s="88">
        <v>25</v>
      </c>
      <c r="DK34" s="110">
        <v>1.0223379629629629E-2</v>
      </c>
      <c r="DL34" s="41">
        <f t="shared" si="104"/>
        <v>0.19935</v>
      </c>
      <c r="DM34" s="41">
        <f t="shared" si="77"/>
        <v>7.9740000000000002E-3</v>
      </c>
      <c r="DO34" s="52"/>
      <c r="DQ34" s="88">
        <v>25</v>
      </c>
      <c r="DR34" s="41">
        <f>BR34</f>
        <v>6.6927083333333326E-3</v>
      </c>
      <c r="DS34" s="41">
        <f t="shared" si="105"/>
        <v>0.13966284722222222</v>
      </c>
      <c r="DT34" s="41">
        <f t="shared" si="79"/>
        <v>5.5865138888888891E-3</v>
      </c>
      <c r="DV34" s="88">
        <v>25</v>
      </c>
      <c r="DW34" s="41">
        <f t="shared" si="2"/>
        <v>8.9386574074074056E-3</v>
      </c>
      <c r="DX34" s="41">
        <f t="shared" si="106"/>
        <v>0.17828582754629629</v>
      </c>
      <c r="DY34" s="41">
        <f t="shared" si="80"/>
        <v>7.131433101851852E-3</v>
      </c>
      <c r="EA34" s="88">
        <v>25</v>
      </c>
      <c r="EB34" s="41">
        <f>CQ34</f>
        <v>1.0890046296296295E-2</v>
      </c>
      <c r="EC34" s="41">
        <f t="shared" si="107"/>
        <v>0.25696759259259261</v>
      </c>
      <c r="ED34" s="41">
        <f t="shared" si="81"/>
        <v>1.0278703703703705E-2</v>
      </c>
      <c r="EF34" s="52"/>
      <c r="EH34" s="88">
        <v>25</v>
      </c>
      <c r="EI34" s="41">
        <v>5.4398148148148149E-3</v>
      </c>
      <c r="EJ34" s="41">
        <f t="shared" si="108"/>
        <v>0.13917824074074076</v>
      </c>
      <c r="EK34" s="41">
        <f t="shared" si="82"/>
        <v>5.5671296296296302E-3</v>
      </c>
      <c r="EM34" s="88">
        <v>25</v>
      </c>
      <c r="EN34" s="41">
        <f t="shared" si="109"/>
        <v>5.4976851851851853E-3</v>
      </c>
      <c r="EO34" s="41">
        <f t="shared" si="110"/>
        <v>0.13917824074074076</v>
      </c>
      <c r="EP34" s="41">
        <f t="shared" si="83"/>
        <v>5.5671296296296302E-3</v>
      </c>
      <c r="ER34" s="88">
        <v>25</v>
      </c>
      <c r="ES34" s="41">
        <v>5.4398148148148149E-3</v>
      </c>
      <c r="ET34" s="41">
        <f t="shared" si="111"/>
        <v>0.13652013888888892</v>
      </c>
      <c r="EU34" s="41">
        <f t="shared" si="84"/>
        <v>5.4608055555555564E-3</v>
      </c>
    </row>
    <row r="35" spans="1:151" x14ac:dyDescent="0.3">
      <c r="A35" s="125"/>
      <c r="B35" s="137"/>
      <c r="C35" s="131"/>
      <c r="D35" s="79"/>
      <c r="E35" s="79"/>
      <c r="F35" s="79"/>
      <c r="G35" s="79"/>
      <c r="H35" s="79"/>
      <c r="I35" s="79"/>
      <c r="J35" s="79"/>
      <c r="K35" s="79"/>
      <c r="L35" s="145"/>
      <c r="M35" s="80"/>
      <c r="N35" s="101"/>
      <c r="O35" s="101"/>
      <c r="Q35" s="52"/>
      <c r="S35" s="87">
        <v>26</v>
      </c>
      <c r="T35" s="90">
        <v>9.525462962962963E-3</v>
      </c>
      <c r="U35" s="90">
        <f t="shared" si="85"/>
        <v>0.15721296296296294</v>
      </c>
      <c r="V35" s="90">
        <f t="shared" si="58"/>
        <v>6.0466524216524209E-3</v>
      </c>
      <c r="X35" s="87">
        <v>26</v>
      </c>
      <c r="Y35" s="90">
        <v>7.9398148148148145E-3</v>
      </c>
      <c r="Z35" s="90">
        <f t="shared" si="86"/>
        <v>0.18072453703703706</v>
      </c>
      <c r="AA35" s="90">
        <f t="shared" si="59"/>
        <v>6.950943732193733E-3</v>
      </c>
      <c r="AC35" s="87">
        <v>26</v>
      </c>
      <c r="AD35" s="90">
        <v>8.2754629629629619E-3</v>
      </c>
      <c r="AE35" s="90">
        <f t="shared" si="87"/>
        <v>0.18111689814814819</v>
      </c>
      <c r="AF35" s="90">
        <f t="shared" si="60"/>
        <v>6.9660345441595458E-3</v>
      </c>
      <c r="AH35" s="87">
        <v>26</v>
      </c>
      <c r="AI35" s="90">
        <v>7.4305555555555548E-3</v>
      </c>
      <c r="AJ35" s="90">
        <f t="shared" si="88"/>
        <v>0.16660879629629632</v>
      </c>
      <c r="AK35" s="90">
        <f t="shared" si="61"/>
        <v>6.4080306267806277E-3</v>
      </c>
      <c r="AM35" s="87">
        <v>26</v>
      </c>
      <c r="AN35" s="90">
        <v>8.5416666666666679E-3</v>
      </c>
      <c r="AO35" s="90">
        <f t="shared" si="89"/>
        <v>0.16875462962962964</v>
      </c>
      <c r="AP35" s="90">
        <f t="shared" si="62"/>
        <v>6.490562678062679E-3</v>
      </c>
      <c r="AR35" s="87">
        <v>26</v>
      </c>
      <c r="AS35" s="49">
        <v>6.9431712962962954E-3</v>
      </c>
      <c r="AT35" s="90">
        <f t="shared" si="90"/>
        <v>0.1537174768518518</v>
      </c>
      <c r="AU35" s="90">
        <f t="shared" si="63"/>
        <v>5.9122106481481465E-3</v>
      </c>
      <c r="AW35" s="87">
        <v>26</v>
      </c>
      <c r="AX35" s="90">
        <v>8.3252314814814803E-3</v>
      </c>
      <c r="AY35" s="90">
        <f t="shared" si="91"/>
        <v>0.17441377314814815</v>
      </c>
      <c r="AZ35" s="90">
        <f t="shared" si="64"/>
        <v>6.7082220441595447E-3</v>
      </c>
      <c r="BB35" s="87">
        <v>26</v>
      </c>
      <c r="BC35" s="90">
        <v>9.7280092592592592E-3</v>
      </c>
      <c r="BD35" s="90">
        <f t="shared" si="92"/>
        <v>0.17918310185185185</v>
      </c>
      <c r="BE35" s="90">
        <f t="shared" si="65"/>
        <v>6.8916577635327637E-3</v>
      </c>
      <c r="BG35" s="87">
        <v>26</v>
      </c>
      <c r="BH35" s="90">
        <v>7.9212962962962961E-3</v>
      </c>
      <c r="BI35" s="90">
        <f t="shared" si="93"/>
        <v>0.1815957175925926</v>
      </c>
      <c r="BJ35" s="90">
        <f t="shared" si="66"/>
        <v>6.9844506766381775E-3</v>
      </c>
      <c r="BL35" s="87">
        <v>26</v>
      </c>
      <c r="BM35" s="49">
        <v>6.9386574074074073E-3</v>
      </c>
      <c r="BN35" s="90">
        <f t="shared" si="94"/>
        <v>0.21372592592592593</v>
      </c>
      <c r="BO35" s="90">
        <f t="shared" si="67"/>
        <v>8.22022792022792E-3</v>
      </c>
      <c r="BQ35" s="87">
        <v>26</v>
      </c>
      <c r="BR35" s="90">
        <v>6.997685185185184E-3</v>
      </c>
      <c r="BS35" s="90">
        <f t="shared" si="95"/>
        <v>0.16870439814814814</v>
      </c>
      <c r="BT35" s="90">
        <f t="shared" si="68"/>
        <v>6.488630698005698E-3</v>
      </c>
      <c r="BV35" s="87">
        <v>26</v>
      </c>
      <c r="BW35" s="90">
        <v>7.4965277777777782E-3</v>
      </c>
      <c r="BX35" s="90">
        <f t="shared" si="96"/>
        <v>0.167359375</v>
      </c>
      <c r="BY35" s="90">
        <f t="shared" si="69"/>
        <v>6.4368990384615389E-3</v>
      </c>
      <c r="CA35" s="87">
        <v>26</v>
      </c>
      <c r="CB35" s="90">
        <v>7.076388888888889E-3</v>
      </c>
      <c r="CC35" s="90">
        <f t="shared" si="97"/>
        <v>0.1651445601851852</v>
      </c>
      <c r="CD35" s="90">
        <f t="shared" si="70"/>
        <v>6.3517138532763534E-3</v>
      </c>
      <c r="CF35" s="87">
        <v>26</v>
      </c>
      <c r="CG35" s="90">
        <v>7.4837962962962966E-3</v>
      </c>
      <c r="CH35" s="90">
        <f t="shared" si="98"/>
        <v>0.17476875000000003</v>
      </c>
      <c r="CI35" s="90">
        <f t="shared" si="71"/>
        <v>6.7218750000000013E-3</v>
      </c>
      <c r="CK35" s="87">
        <v>26</v>
      </c>
      <c r="CL35" s="48">
        <v>1.1479166666666667E-2</v>
      </c>
      <c r="CM35" s="90">
        <f t="shared" si="99"/>
        <v>0.20003449074074076</v>
      </c>
      <c r="CN35" s="90">
        <f t="shared" si="72"/>
        <v>7.6936342592592594E-3</v>
      </c>
      <c r="CP35" s="87">
        <v>26</v>
      </c>
      <c r="CQ35" s="90">
        <v>9.9398148148148145E-3</v>
      </c>
      <c r="CR35" s="90">
        <f t="shared" si="100"/>
        <v>0.20798703703703708</v>
      </c>
      <c r="CS35" s="90">
        <f t="shared" si="73"/>
        <v>7.9995014245014262E-3</v>
      </c>
      <c r="CU35" s="108">
        <v>26</v>
      </c>
      <c r="CV35" s="90">
        <v>9.8194444444444449E-3</v>
      </c>
      <c r="CW35" s="90">
        <f t="shared" si="101"/>
        <v>0.24189004629629629</v>
      </c>
      <c r="CX35" s="90">
        <f t="shared" si="74"/>
        <v>9.3034633190883197E-3</v>
      </c>
      <c r="CZ35" s="87">
        <v>26</v>
      </c>
      <c r="DA35" s="90">
        <v>1.0043981481481482E-2</v>
      </c>
      <c r="DB35" s="90">
        <f t="shared" si="102"/>
        <v>0.20842974537037032</v>
      </c>
      <c r="DC35" s="90">
        <f t="shared" si="75"/>
        <v>8.0165286680911659E-3</v>
      </c>
      <c r="DE35" s="87">
        <v>26</v>
      </c>
      <c r="DF35" s="90">
        <v>9.6192129629629631E-3</v>
      </c>
      <c r="DG35" s="90">
        <f t="shared" si="103"/>
        <v>0.23651967592592593</v>
      </c>
      <c r="DH35" s="90">
        <f t="shared" si="76"/>
        <v>9.0969106125356122E-3</v>
      </c>
      <c r="DJ35" s="87">
        <v>26</v>
      </c>
      <c r="DK35" s="90">
        <v>9.8115438808373586E-3</v>
      </c>
      <c r="DL35" s="90">
        <f t="shared" si="104"/>
        <v>0.20916154388083735</v>
      </c>
      <c r="DM35" s="90">
        <f t="shared" si="77"/>
        <v>8.04467476464759E-3</v>
      </c>
      <c r="DO35" s="52"/>
      <c r="DQ35" s="87">
        <v>26</v>
      </c>
      <c r="DR35" s="48">
        <f>AS35</f>
        <v>6.9431712962962954E-3</v>
      </c>
      <c r="DS35" s="90">
        <f t="shared" si="105"/>
        <v>0.14660601851851851</v>
      </c>
      <c r="DT35" s="90">
        <f t="shared" si="79"/>
        <v>5.6386930199430196E-3</v>
      </c>
      <c r="DV35" s="87">
        <v>26</v>
      </c>
      <c r="DW35" s="90">
        <f t="shared" si="2"/>
        <v>8.5668445551529797E-3</v>
      </c>
      <c r="DX35" s="90">
        <f t="shared" si="106"/>
        <v>0.18685267210144926</v>
      </c>
      <c r="DY35" s="90">
        <f t="shared" si="80"/>
        <v>7.1866412346711251E-3</v>
      </c>
      <c r="EA35" s="87">
        <v>26</v>
      </c>
      <c r="EB35" s="90">
        <f>CL35</f>
        <v>1.1479166666666667E-2</v>
      </c>
      <c r="EC35" s="90">
        <f t="shared" si="107"/>
        <v>0.26844675925925926</v>
      </c>
      <c r="ED35" s="90">
        <f t="shared" si="81"/>
        <v>1.0324875356125356E-2</v>
      </c>
      <c r="EF35" s="52"/>
      <c r="EH35" s="87">
        <v>26</v>
      </c>
      <c r="EI35" s="90">
        <v>5.3819444444444453E-3</v>
      </c>
      <c r="EJ35" s="90">
        <f t="shared" si="108"/>
        <v>0.14456018518518521</v>
      </c>
      <c r="EK35" s="90">
        <f t="shared" si="82"/>
        <v>5.560007122507123E-3</v>
      </c>
      <c r="EM35" s="87">
        <v>26</v>
      </c>
      <c r="EN35" s="90">
        <f t="shared" si="109"/>
        <v>5.4976851851851853E-3</v>
      </c>
      <c r="EO35" s="90">
        <f t="shared" si="110"/>
        <v>0.14467592592592593</v>
      </c>
      <c r="EP35" s="90">
        <f t="shared" si="83"/>
        <v>5.5644586894586893E-3</v>
      </c>
      <c r="ER35" s="87">
        <v>26</v>
      </c>
      <c r="ES35" s="90">
        <v>5.3240740740740748E-3</v>
      </c>
      <c r="ET35" s="90">
        <f t="shared" si="111"/>
        <v>0.14184421296296298</v>
      </c>
      <c r="EU35" s="90">
        <f t="shared" si="84"/>
        <v>5.4555466524216535E-3</v>
      </c>
    </row>
    <row r="36" spans="1:151" x14ac:dyDescent="0.3">
      <c r="A36" s="125"/>
      <c r="B36" s="137"/>
      <c r="C36" s="131"/>
      <c r="D36" s="79"/>
      <c r="E36" s="79"/>
      <c r="F36" s="79"/>
      <c r="G36" s="79"/>
      <c r="H36" s="79"/>
      <c r="I36" s="79"/>
      <c r="J36" s="79"/>
      <c r="K36" s="79"/>
      <c r="L36" s="145"/>
      <c r="M36" s="80"/>
      <c r="N36" s="101"/>
      <c r="O36" s="101"/>
      <c r="Q36" s="52"/>
      <c r="S36" s="88">
        <v>26.2</v>
      </c>
      <c r="T36" s="41">
        <v>1.9733796296296296E-3</v>
      </c>
      <c r="U36" s="41">
        <f t="shared" si="85"/>
        <v>0.15918634259259257</v>
      </c>
      <c r="V36" s="41">
        <f t="shared" si="58"/>
        <v>6.0758146027707089E-3</v>
      </c>
      <c r="X36" s="88">
        <v>26.2</v>
      </c>
      <c r="Y36" s="41">
        <v>2.3807870370370367E-3</v>
      </c>
      <c r="Z36" s="41">
        <f t="shared" si="86"/>
        <v>0.18310532407407409</v>
      </c>
      <c r="AA36" s="41">
        <f t="shared" si="59"/>
        <v>6.9887528272547369E-3</v>
      </c>
      <c r="AC36" s="88">
        <v>26.2</v>
      </c>
      <c r="AD36" s="41">
        <v>2.5196759259259261E-3</v>
      </c>
      <c r="AE36" s="41">
        <f t="shared" si="87"/>
        <v>0.1836365740740741</v>
      </c>
      <c r="AF36" s="41">
        <f t="shared" si="60"/>
        <v>7.0090295448119889E-3</v>
      </c>
      <c r="AH36" s="88">
        <v>26.2</v>
      </c>
      <c r="AI36" s="41">
        <v>1.0925925925925925E-3</v>
      </c>
      <c r="AJ36" s="41">
        <f t="shared" si="88"/>
        <v>0.16770138888888891</v>
      </c>
      <c r="AK36" s="41">
        <f t="shared" si="61"/>
        <v>6.4008163698049203E-3</v>
      </c>
      <c r="AM36" s="88">
        <v>26.2</v>
      </c>
      <c r="AN36" s="41">
        <v>3.6203703703703697E-3</v>
      </c>
      <c r="AO36" s="41">
        <f t="shared" si="89"/>
        <v>0.172375</v>
      </c>
      <c r="AP36" s="41">
        <f t="shared" si="62"/>
        <v>6.5791984732824433E-3</v>
      </c>
      <c r="AR36" s="88">
        <v>26.2</v>
      </c>
      <c r="AS36" s="41">
        <v>8.3842592592592595E-4</v>
      </c>
      <c r="AT36" s="41">
        <f t="shared" si="90"/>
        <v>0.15455590277777773</v>
      </c>
      <c r="AU36" s="41">
        <f t="shared" si="63"/>
        <v>5.8990802586938061E-3</v>
      </c>
      <c r="AW36" s="88">
        <v>26.2</v>
      </c>
      <c r="AX36" s="41">
        <v>1.9572916666666666E-3</v>
      </c>
      <c r="AY36" s="41">
        <f t="shared" si="91"/>
        <v>0.17637106481481482</v>
      </c>
      <c r="AZ36" s="41">
        <f t="shared" si="64"/>
        <v>6.7317200310998025E-3</v>
      </c>
      <c r="BB36" s="88">
        <v>26.2</v>
      </c>
      <c r="BC36" s="41">
        <v>2.2233796296296294E-3</v>
      </c>
      <c r="BD36" s="41">
        <f t="shared" si="92"/>
        <v>0.18140648148148147</v>
      </c>
      <c r="BE36" s="41">
        <f t="shared" si="65"/>
        <v>6.9239115069267736E-3</v>
      </c>
      <c r="BG36" s="88">
        <v>26.2</v>
      </c>
      <c r="BH36" s="41">
        <v>2.386689814814815E-3</v>
      </c>
      <c r="BI36" s="41">
        <f t="shared" si="93"/>
        <v>0.18398240740740743</v>
      </c>
      <c r="BJ36" s="41">
        <f t="shared" si="66"/>
        <v>7.0222292903590619E-3</v>
      </c>
      <c r="BL36" s="88">
        <v>26.2</v>
      </c>
      <c r="BM36" s="41">
        <v>4.9988425925925921E-3</v>
      </c>
      <c r="BN36" s="41">
        <f t="shared" si="94"/>
        <v>0.21872476851851852</v>
      </c>
      <c r="BO36" s="41">
        <f t="shared" si="67"/>
        <v>8.3482736075770423E-3</v>
      </c>
      <c r="BQ36" s="88">
        <v>26.2</v>
      </c>
      <c r="BR36" s="41">
        <v>2.2370370370370369E-3</v>
      </c>
      <c r="BS36" s="41">
        <f t="shared" si="95"/>
        <v>0.17094143518518518</v>
      </c>
      <c r="BT36" s="41">
        <f t="shared" si="68"/>
        <v>6.5244822589765336E-3</v>
      </c>
      <c r="BV36" s="88">
        <v>26.2</v>
      </c>
      <c r="BW36" s="41">
        <v>3.4849537037037037E-3</v>
      </c>
      <c r="BX36" s="41">
        <f t="shared" si="96"/>
        <v>0.1708443287037037</v>
      </c>
      <c r="BY36" s="41">
        <f t="shared" si="69"/>
        <v>6.5207759047215151E-3</v>
      </c>
      <c r="CA36" s="88">
        <v>26.2</v>
      </c>
      <c r="CB36" s="41">
        <v>2.8575231481481485E-3</v>
      </c>
      <c r="CC36" s="41">
        <f t="shared" si="97"/>
        <v>0.16800208333333336</v>
      </c>
      <c r="CD36" s="41">
        <f t="shared" si="70"/>
        <v>6.4122932569974566E-3</v>
      </c>
      <c r="CF36" s="88">
        <v>26.2</v>
      </c>
      <c r="CG36" s="41">
        <v>9.7615740740740736E-4</v>
      </c>
      <c r="CH36" s="41">
        <f t="shared" si="98"/>
        <v>0.17574490740740745</v>
      </c>
      <c r="CI36" s="41">
        <f t="shared" si="71"/>
        <v>6.7078208934124983E-3</v>
      </c>
      <c r="CK36" s="88">
        <v>26.2</v>
      </c>
      <c r="CL36" s="41">
        <v>2.0769675925925925E-3</v>
      </c>
      <c r="CM36" s="41">
        <f t="shared" si="99"/>
        <v>0.20211145833333335</v>
      </c>
      <c r="CN36" s="41">
        <f t="shared" si="72"/>
        <v>7.7141777989821895E-3</v>
      </c>
      <c r="CP36" s="88">
        <v>26.2</v>
      </c>
      <c r="CQ36" s="41">
        <v>1.9020833333333331E-3</v>
      </c>
      <c r="CR36" s="41">
        <f t="shared" si="100"/>
        <v>0.20988912037037041</v>
      </c>
      <c r="CS36" s="41">
        <f t="shared" si="73"/>
        <v>8.0110351286400931E-3</v>
      </c>
      <c r="CU36" s="107">
        <v>26.2</v>
      </c>
      <c r="CV36" s="41">
        <v>2.1643518518518518E-3</v>
      </c>
      <c r="CW36" s="41">
        <f t="shared" si="101"/>
        <v>0.24405439814814814</v>
      </c>
      <c r="CX36" s="41">
        <f t="shared" si="74"/>
        <v>9.3150533644331349E-3</v>
      </c>
      <c r="CZ36" s="88">
        <v>26.2</v>
      </c>
      <c r="DA36" s="41">
        <v>4.1471064814814817E-3</v>
      </c>
      <c r="DB36" s="41">
        <f t="shared" si="102"/>
        <v>0.21257685185185179</v>
      </c>
      <c r="DC36" s="41">
        <f t="shared" si="75"/>
        <v>8.1136202996889995E-3</v>
      </c>
      <c r="DE36" s="88">
        <v>26.2</v>
      </c>
      <c r="DF36" s="41">
        <v>3.466203703703704E-3</v>
      </c>
      <c r="DG36" s="41">
        <f t="shared" si="103"/>
        <v>0.23998587962962964</v>
      </c>
      <c r="DH36" s="41">
        <f t="shared" si="76"/>
        <v>9.1597663980774666E-3</v>
      </c>
      <c r="DJ36" s="88">
        <v>26.2</v>
      </c>
      <c r="DK36" s="41">
        <v>2.3958333333333336E-3</v>
      </c>
      <c r="DL36" s="41">
        <f t="shared" si="104"/>
        <v>0.2115573772141707</v>
      </c>
      <c r="DM36" s="41">
        <f t="shared" si="77"/>
        <v>8.074709053975981E-3</v>
      </c>
      <c r="DO36" s="52"/>
      <c r="DQ36" s="88">
        <v>26.2</v>
      </c>
      <c r="DR36" s="41">
        <f>AS36</f>
        <v>8.3842592592592595E-4</v>
      </c>
      <c r="DS36" s="41">
        <f t="shared" si="105"/>
        <v>0.14744444444444443</v>
      </c>
      <c r="DT36" s="41">
        <f t="shared" si="79"/>
        <v>5.6276505513146733E-3</v>
      </c>
      <c r="DV36" s="88">
        <v>26.2</v>
      </c>
      <c r="DW36" s="41">
        <f t="shared" si="2"/>
        <v>2.4849826388888886E-3</v>
      </c>
      <c r="DX36" s="41">
        <f t="shared" si="106"/>
        <v>0.18933765474033815</v>
      </c>
      <c r="DY36" s="41">
        <f t="shared" si="80"/>
        <v>7.2266280435243566E-3</v>
      </c>
      <c r="EA36" s="88">
        <v>26.2</v>
      </c>
      <c r="EB36" s="41">
        <f>BM36</f>
        <v>4.9988425925925921E-3</v>
      </c>
      <c r="EC36" s="41">
        <f t="shared" si="107"/>
        <v>0.27344560185185185</v>
      </c>
      <c r="ED36" s="41">
        <f t="shared" si="81"/>
        <v>1.043685503251343E-2</v>
      </c>
      <c r="EF36" s="52"/>
      <c r="EH36" s="88">
        <v>26.2</v>
      </c>
      <c r="EI36" s="41">
        <f>EI35*(385/1760)</f>
        <v>1.1773003472222224E-3</v>
      </c>
      <c r="EJ36" s="41">
        <f t="shared" si="108"/>
        <v>0.14573748553240742</v>
      </c>
      <c r="EK36" s="41">
        <f t="shared" si="82"/>
        <v>5.5624994478018098E-3</v>
      </c>
      <c r="EM36" s="88">
        <v>26.2</v>
      </c>
      <c r="EN36" s="41">
        <f>EN35*(385/1760)</f>
        <v>1.2026186342592592E-3</v>
      </c>
      <c r="EO36" s="41">
        <f t="shared" si="110"/>
        <v>0.1458785445601852</v>
      </c>
      <c r="EP36" s="41">
        <f t="shared" si="83"/>
        <v>5.5678833801597405E-3</v>
      </c>
      <c r="ER36" s="88">
        <v>26.2</v>
      </c>
      <c r="ES36" s="41">
        <f>ES35*(385/1760)</f>
        <v>1.1646412037037038E-3</v>
      </c>
      <c r="ET36" s="41">
        <f t="shared" si="111"/>
        <v>0.1430088541666667</v>
      </c>
      <c r="EU36" s="41">
        <f t="shared" si="84"/>
        <v>5.4583532124681949E-3</v>
      </c>
    </row>
    <row r="37" spans="1:151" x14ac:dyDescent="0.3">
      <c r="A37" s="126"/>
      <c r="B37" s="138"/>
      <c r="C37" s="132"/>
      <c r="D37" s="81"/>
      <c r="E37" s="81"/>
      <c r="F37" s="81"/>
      <c r="G37" s="81"/>
      <c r="H37" s="81"/>
      <c r="I37" s="81"/>
      <c r="J37" s="81"/>
      <c r="K37" s="81"/>
      <c r="L37" s="146"/>
      <c r="M37" s="82"/>
      <c r="N37" s="106"/>
      <c r="O37" s="106"/>
      <c r="Q37" s="52"/>
      <c r="S37" s="99" t="s">
        <v>25</v>
      </c>
      <c r="T37" s="19">
        <f>U37/(13+192.5/1760)</f>
        <v>6.7259163330379047E-3</v>
      </c>
      <c r="U37" s="19">
        <f>U36-U22</f>
        <v>8.8172559428418784E-2</v>
      </c>
      <c r="V37" s="19">
        <f>U37/(13+192.5/1760)</f>
        <v>6.7259163330379047E-3</v>
      </c>
      <c r="X37" s="99" t="s">
        <v>25</v>
      </c>
      <c r="Y37" s="19">
        <f>Z37/(13+192.5/1760)</f>
        <v>8.4414236397624375E-3</v>
      </c>
      <c r="Z37" s="19">
        <f>Z36-Z22</f>
        <v>0.11066178802751071</v>
      </c>
      <c r="AA37" s="19">
        <f>Z37/(13+192.5/1760)</f>
        <v>8.4414236397624375E-3</v>
      </c>
      <c r="AC37" s="99" t="s">
        <v>25</v>
      </c>
      <c r="AD37" s="19">
        <f>AE37/(13+192.5/1760)</f>
        <v>8.5148006377148231E-3</v>
      </c>
      <c r="AE37" s="19">
        <f>AE36-AE22</f>
        <v>0.11162371461004277</v>
      </c>
      <c r="AF37" s="19">
        <f>AE37/(13+192.5/1760)</f>
        <v>8.5148006377148231E-3</v>
      </c>
      <c r="AH37" s="99" t="s">
        <v>25</v>
      </c>
      <c r="AI37" s="19">
        <f>AJ37/(13+192.5/1760)</f>
        <v>7.230244911524711E-3</v>
      </c>
      <c r="AJ37" s="19">
        <f>AJ36-AJ22</f>
        <v>9.4783991887019262E-2</v>
      </c>
      <c r="AK37" s="19">
        <f>AJ37/(13+192.5/1760)</f>
        <v>7.230244911524711E-3</v>
      </c>
      <c r="AM37" s="99" t="s">
        <v>25</v>
      </c>
      <c r="AN37" s="19">
        <f>AO37/(13+192.5/1760)</f>
        <v>7.5341364618033268E-3</v>
      </c>
      <c r="AO37" s="19">
        <f>AO36-AO22</f>
        <v>9.8767820178952984E-2</v>
      </c>
      <c r="AP37" s="19">
        <f>AO37/(13+192.5/1760)</f>
        <v>7.5341364618033268E-3</v>
      </c>
      <c r="AR37" s="99" t="s">
        <v>25</v>
      </c>
      <c r="AS37" s="49">
        <f>AT37/(13+192.5/1760)</f>
        <v>6.2227716485165783E-3</v>
      </c>
      <c r="AT37" s="19">
        <f>AT36-AT22</f>
        <v>8.1576647079772024E-2</v>
      </c>
      <c r="AU37" s="19">
        <f>AT37/(13+192.5/1760)</f>
        <v>6.2227716485165783E-3</v>
      </c>
      <c r="AW37" s="99" t="s">
        <v>25</v>
      </c>
      <c r="AX37" s="19">
        <f>AY37/(13+192.5/1760)</f>
        <v>7.9471345067218136E-3</v>
      </c>
      <c r="AY37" s="19">
        <f>AY36-AY22</f>
        <v>0.10418196642405628</v>
      </c>
      <c r="AZ37" s="19">
        <f>AY37/(13+192.5/1760)</f>
        <v>7.9471345067218136E-3</v>
      </c>
      <c r="BB37" s="99" t="s">
        <v>25</v>
      </c>
      <c r="BC37" s="19">
        <f>BD37/(13+192.5/1760)</f>
        <v>8.2608989109100826E-3</v>
      </c>
      <c r="BD37" s="19">
        <f>BD36-BD22</f>
        <v>0.10829522166021187</v>
      </c>
      <c r="BE37" s="19">
        <f>BD37/(13+192.5/1760)</f>
        <v>8.2608989109100826E-3</v>
      </c>
      <c r="BG37" s="99" t="s">
        <v>25</v>
      </c>
      <c r="BH37" s="19">
        <f>BI37/(13+192.5/1760)</f>
        <v>8.0624419333149965E-3</v>
      </c>
      <c r="BI37" s="19">
        <f>BI36-BI22</f>
        <v>0.10569357471955129</v>
      </c>
      <c r="BJ37" s="19">
        <f>BI37/(13+192.5/1760)</f>
        <v>8.0624419333149965E-3</v>
      </c>
      <c r="BL37" s="99" t="s">
        <v>25</v>
      </c>
      <c r="BM37" s="48">
        <f>BN37/(13+192.5/1760)</f>
        <v>1.0251362593339648E-2</v>
      </c>
      <c r="BN37" s="19">
        <f>BN36-BN22</f>
        <v>0.13438895649706195</v>
      </c>
      <c r="BO37" s="19">
        <f>BN37/(13+192.5/1760)</f>
        <v>1.0251362593339648E-2</v>
      </c>
      <c r="BQ37" s="99" t="s">
        <v>25</v>
      </c>
      <c r="BR37" s="19">
        <f>BS37/(13+192.5/1760)</f>
        <v>6.6092641299844799E-3</v>
      </c>
      <c r="BS37" s="19">
        <f>BS36-BS22</f>
        <v>8.6643321954015293E-2</v>
      </c>
      <c r="BT37" s="19">
        <f>BS37/(13+192.5/1760)</f>
        <v>6.6092641299844799E-3</v>
      </c>
      <c r="BV37" s="99" t="s">
        <v>25</v>
      </c>
      <c r="BW37" s="19">
        <f>BX37/(13+192.5/1760)</f>
        <v>6.7639204690158189E-3</v>
      </c>
      <c r="BX37" s="19">
        <f>BX36-BX22</f>
        <v>8.8670769898504254E-2</v>
      </c>
      <c r="BY37" s="19">
        <f>BX37/(13+192.5/1760)</f>
        <v>6.7639204690158189E-3</v>
      </c>
      <c r="CA37" s="99" t="s">
        <v>25</v>
      </c>
      <c r="CB37" s="19">
        <f>CC37/(13+192.5/1760)</f>
        <v>6.7051320571396575E-3</v>
      </c>
      <c r="CC37" s="19">
        <f>CC36-CC22</f>
        <v>8.7900090561565197E-2</v>
      </c>
      <c r="CD37" s="19">
        <f>CC37/(13+192.5/1760)</f>
        <v>6.7051320571396575E-3</v>
      </c>
      <c r="CF37" s="99" t="s">
        <v>25</v>
      </c>
      <c r="CG37" s="19">
        <f>CH37/(13+192.5/1760)</f>
        <v>7.4918205561158501E-3</v>
      </c>
      <c r="CH37" s="19">
        <f>CH36-CH22</f>
        <v>9.8213085102831221E-2</v>
      </c>
      <c r="CI37" s="19">
        <f>CH37/(13+192.5/1760)</f>
        <v>7.4918205561158501E-3</v>
      </c>
      <c r="CK37" s="99" t="s">
        <v>25</v>
      </c>
      <c r="CL37" s="19">
        <f>CM37/(13+192.5/1760)</f>
        <v>8.9601729924547284E-3</v>
      </c>
      <c r="CM37" s="19">
        <f>CM36-CM22</f>
        <v>0.11746226782296119</v>
      </c>
      <c r="CN37" s="19">
        <f>CM37/(13+192.5/1760)</f>
        <v>8.9601729924547284E-3</v>
      </c>
      <c r="CP37" s="99" t="s">
        <v>25</v>
      </c>
      <c r="CQ37" s="19">
        <f>CR37/(13+192.5/1760)</f>
        <v>9.1341165544383696E-3</v>
      </c>
      <c r="CR37" s="19">
        <f>CR36-CR22</f>
        <v>0.1197425592058405</v>
      </c>
      <c r="CS37" s="19">
        <f>CR37/(13+192.5/1760)</f>
        <v>9.1341165544383696E-3</v>
      </c>
      <c r="CU37" s="99" t="s">
        <v>25</v>
      </c>
      <c r="CV37" s="19">
        <f>CW37/(13+192.5/1760)</f>
        <v>1.0063275814206981E-2</v>
      </c>
      <c r="CW37" s="19">
        <f>CW36-CW22</f>
        <v>0.13192325637686964</v>
      </c>
      <c r="CX37" s="19">
        <f>CW37/(13+192.5/1760)</f>
        <v>1.0063275814206981E-2</v>
      </c>
      <c r="CZ37" s="99" t="s">
        <v>25</v>
      </c>
      <c r="DA37" s="19">
        <f>DB37/(13+192.5/1760)</f>
        <v>9.3152797727589099E-3</v>
      </c>
      <c r="DB37" s="19">
        <f>DB36-DB22</f>
        <v>0.12211749577101134</v>
      </c>
      <c r="DC37" s="19">
        <f>DB37/(13+192.5/1760)</f>
        <v>9.3152797727589099E-3</v>
      </c>
      <c r="DE37" s="99" t="s">
        <v>25</v>
      </c>
      <c r="DF37" s="19">
        <f>DG37/(13+192.5/1760)</f>
        <v>1.0707874126877405E-2</v>
      </c>
      <c r="DG37" s="19">
        <f>DG36-DG22</f>
        <v>0.14037353738203348</v>
      </c>
      <c r="DH37" s="19">
        <f>DG37/(13+192.5/1760)</f>
        <v>1.0707874126877405E-2</v>
      </c>
      <c r="DJ37" s="99" t="s">
        <v>25</v>
      </c>
      <c r="DK37" s="19">
        <f>DL37/(13+192.5/1760)</f>
        <v>8.9571888610071367E-3</v>
      </c>
      <c r="DL37" s="19">
        <f>DL36-DL22</f>
        <v>0.11742314772476543</v>
      </c>
      <c r="DM37" s="19">
        <f>DL37/(13+192.5/1760)</f>
        <v>8.9571888610071367E-3</v>
      </c>
      <c r="DO37" s="52"/>
      <c r="DQ37" s="99" t="s">
        <v>25</v>
      </c>
      <c r="DR37" s="19">
        <f>DS37/(13+192.5/1760)</f>
        <v>5.9376633443863772E-3</v>
      </c>
      <c r="DS37" s="19">
        <f>DS36-DS22</f>
        <v>7.7839055405315161E-2</v>
      </c>
      <c r="DT37" s="19">
        <f>DS37/(13+192.5/1760)</f>
        <v>5.9376633443863772E-3</v>
      </c>
      <c r="DV37" s="99" t="s">
        <v>25</v>
      </c>
      <c r="DW37" s="19">
        <f t="shared" si="2"/>
        <v>8.1949588455322818E-3</v>
      </c>
      <c r="DX37" s="19">
        <f>DX36-DX22</f>
        <v>0.10743078861564977</v>
      </c>
      <c r="DY37" s="19">
        <f>DX37/(13+192.5/1760)</f>
        <v>8.1949588455322818E-3</v>
      </c>
      <c r="EA37" s="99" t="s">
        <v>25</v>
      </c>
      <c r="EB37" s="19">
        <f>EC37/(13+192.5/1760)</f>
        <v>1.2267258284689751E-2</v>
      </c>
      <c r="EC37" s="19">
        <f>EC36-EC22</f>
        <v>0.16081608907585471</v>
      </c>
      <c r="ED37" s="19">
        <f>EC37/(13+192.5/1760)</f>
        <v>1.2267258284689751E-2</v>
      </c>
      <c r="EF37" s="52"/>
      <c r="EH37" s="99" t="s">
        <v>25</v>
      </c>
      <c r="EI37" s="19">
        <f>EJ37/(13+192.5/1760)</f>
        <v>5.5036170705866786E-3</v>
      </c>
      <c r="EJ37" s="19">
        <f>EJ36-EJ22</f>
        <v>7.214898003472224E-2</v>
      </c>
      <c r="EK37" s="19">
        <f>EJ37/(13+192.5/1760)</f>
        <v>5.5036170705866786E-3</v>
      </c>
      <c r="EM37" s="99" t="s">
        <v>25</v>
      </c>
      <c r="EN37" s="19">
        <f>EO37/(13+192.5/1760)</f>
        <v>5.4965709669970693E-3</v>
      </c>
      <c r="EO37" s="19">
        <f>EO36-EO22</f>
        <v>7.205661002047721E-2</v>
      </c>
      <c r="EP37" s="19">
        <f>EO37/(13+192.5/1760)</f>
        <v>5.4965709669970693E-3</v>
      </c>
      <c r="ER37" s="99" t="s">
        <v>25</v>
      </c>
      <c r="ES37" s="19">
        <f>ET37/(13+192.5/1760)</f>
        <v>5.3574927883554236E-3</v>
      </c>
      <c r="ET37" s="19">
        <f>ET36-ET22</f>
        <v>7.0233382022346885E-2</v>
      </c>
      <c r="EU37" s="19">
        <f>ET37/(13+192.5/1760)</f>
        <v>5.3574927883554236E-3</v>
      </c>
    </row>
    <row r="38" spans="1:151" x14ac:dyDescent="0.3">
      <c r="Q38" s="52"/>
      <c r="T38" s="85"/>
      <c r="Y38" s="85"/>
      <c r="AI38" s="85"/>
      <c r="AN38" s="85"/>
      <c r="AS38" s="85"/>
      <c r="AX38" s="85"/>
      <c r="BH38" s="85"/>
      <c r="BM38" s="85"/>
      <c r="BR38" s="85"/>
      <c r="BW38" s="85"/>
      <c r="CL38" s="85"/>
      <c r="CQ38" s="85"/>
      <c r="DA38" s="85"/>
      <c r="DF38" s="85"/>
      <c r="DK38" s="85"/>
      <c r="DO38" s="52"/>
      <c r="DQ38" s="85"/>
      <c r="DR38" s="85"/>
      <c r="DS38" s="85"/>
      <c r="DT38" s="85"/>
      <c r="EB38" s="85"/>
      <c r="EF38" s="52"/>
    </row>
    <row r="39" spans="1:151" x14ac:dyDescent="0.3">
      <c r="A39" s="83" t="s">
        <v>28</v>
      </c>
      <c r="Q39" s="52"/>
      <c r="S39" s="89" t="s">
        <v>26</v>
      </c>
      <c r="T39" s="91">
        <f>IF(+T37-T22&lt;0,"",T37-T22)</f>
        <v>1.3088935410151131E-3</v>
      </c>
      <c r="U39" s="90">
        <f>IF(+U37-U22&lt;0,"",U37-U22)</f>
        <v>1.7158776264245001E-2</v>
      </c>
      <c r="V39" s="91"/>
      <c r="X39" s="89" t="s">
        <v>26</v>
      </c>
      <c r="Y39" s="91">
        <f>IF(+Y37-Y22&lt;0,"",Y37-Y22)</f>
        <v>2.9153374574262562E-3</v>
      </c>
      <c r="Z39" s="90">
        <f>IF(+Z37-Z22&lt;0,"",Z37-Z22)</f>
        <v>3.8218251980947332E-2</v>
      </c>
      <c r="AA39" s="91"/>
      <c r="AC39" s="89" t="s">
        <v>26</v>
      </c>
      <c r="AD39" s="91">
        <f>IF(+AD37-AD22&lt;0,"",AD37-AD22)</f>
        <v>3.021567019481205E-3</v>
      </c>
      <c r="AE39" s="90">
        <f>IF(+AE37-AE22&lt;0,"",AE37-AE22)</f>
        <v>3.9610855146011426E-2</v>
      </c>
      <c r="AF39" s="91"/>
      <c r="AH39" s="89" t="s">
        <v>26</v>
      </c>
      <c r="AI39" s="91">
        <f>IF(+AI37-AI22&lt;0,"",AI37-AI22)</f>
        <v>1.6680120055418057E-3</v>
      </c>
      <c r="AJ39" s="90">
        <f>IF(+AJ37-AJ22&lt;0,"",AJ37-AJ22)</f>
        <v>2.1866594885149609E-2</v>
      </c>
      <c r="AK39" s="91"/>
      <c r="AM39" s="89" t="s">
        <v>26</v>
      </c>
      <c r="AN39" s="91">
        <f>IF(+AN37-AN22&lt;0,"",AN37-AN22)</f>
        <v>1.9192860344528989E-3</v>
      </c>
      <c r="AO39" s="90">
        <f>IF(+AO37-AO22&lt;0,"",AO37-AO22)</f>
        <v>2.5160640357905967E-2</v>
      </c>
      <c r="AP39" s="91"/>
      <c r="AR39" s="89" t="s">
        <v>26</v>
      </c>
      <c r="AS39" s="91">
        <f>IF(+AS37-AS22&lt;0,"",AS37-AS22)</f>
        <v>6.5582008156501136E-4</v>
      </c>
      <c r="AT39" s="90">
        <f>IF(+AT37-AT22&lt;0,"",AT37-AT22)</f>
        <v>8.5973913817663228E-3</v>
      </c>
      <c r="AU39" s="91"/>
      <c r="AW39" s="89" t="s">
        <v>26</v>
      </c>
      <c r="AX39" s="91">
        <f>IF(+AX37-AX22&lt;0,"",AX37-AX22)</f>
        <v>2.4404571562944635E-3</v>
      </c>
      <c r="AY39" s="90">
        <f>IF(+AY37-AY22&lt;0,"",AY37-AY22)</f>
        <v>3.1992868033297733E-2</v>
      </c>
      <c r="AZ39" s="91"/>
      <c r="BB39" s="89" t="s">
        <v>26</v>
      </c>
      <c r="BC39" s="91">
        <f>IF(+BC37-BC22&lt;0,"",BC37-BC22)</f>
        <v>2.6838778995140694E-3</v>
      </c>
      <c r="BD39" s="90">
        <f>IF(+BD37-BD22&lt;0,"",BD37-BD22)</f>
        <v>3.5183961838942263E-2</v>
      </c>
      <c r="BE39" s="91"/>
      <c r="BG39" s="89" t="s">
        <v>26</v>
      </c>
      <c r="BH39" s="91">
        <f>IF(+BH37-BH22&lt;0,"",BH37-BH22)</f>
        <v>2.090468998842061E-3</v>
      </c>
      <c r="BI39" s="90">
        <f>IF(+BI37-BI22&lt;0,"",BI37-BI22)</f>
        <v>2.7404742031695156E-2</v>
      </c>
      <c r="BJ39" s="91"/>
      <c r="BL39" s="89" t="s">
        <v>26</v>
      </c>
      <c r="BM39" s="91">
        <f>IF(+BM37-BM22&lt;0,"",BM37-BM22)</f>
        <v>3.818118291345346E-3</v>
      </c>
      <c r="BN39" s="48">
        <f>IF(+BN37-BN22&lt;0,"",BN37-BN22)</f>
        <v>5.0053144475605396E-2</v>
      </c>
      <c r="BO39" s="91"/>
      <c r="BQ39" s="89" t="s">
        <v>26</v>
      </c>
      <c r="BR39" s="91">
        <f>IF(+BR37-BR22&lt;0,"",BR37-BR22)</f>
        <v>1.7889554024088945E-4</v>
      </c>
      <c r="BS39" s="90">
        <f>IF(+BS37-BS22&lt;0,"",BS37-BS22)</f>
        <v>2.3452087228454099E-3</v>
      </c>
      <c r="BT39" s="91"/>
      <c r="BV39" s="89" t="s">
        <v>26</v>
      </c>
      <c r="BW39" s="91">
        <f>IF(+BW37-BW22&lt;0,"",BW37-BW22)</f>
        <v>4.9561562571097482E-4</v>
      </c>
      <c r="BX39" s="90">
        <f>IF(+BX37-BX22&lt;0,"",BX37-BX22)</f>
        <v>6.4972110933048111E-3</v>
      </c>
      <c r="BY39" s="91"/>
      <c r="CA39" s="89" t="s">
        <v>26</v>
      </c>
      <c r="CB39" s="91">
        <f>IF(+CB37-CB22&lt;0,"",CB37-CB22)</f>
        <v>5.9484893748153796E-4</v>
      </c>
      <c r="CC39" s="49">
        <f>IF(+CC37-CC22&lt;0,"",CC37-CC22)</f>
        <v>7.7980977897970372E-3</v>
      </c>
      <c r="CD39" s="91"/>
      <c r="CF39" s="89" t="s">
        <v>26</v>
      </c>
      <c r="CG39" s="91">
        <f>IF(+CG37-CG22&lt;0,"",CG37-CG22)</f>
        <v>1.5775933481386407E-3</v>
      </c>
      <c r="CH39" s="90">
        <f>IF(+CH37-CH22&lt;0,"",CH37-CH22)</f>
        <v>2.0681262798254996E-2</v>
      </c>
      <c r="CI39" s="91"/>
      <c r="CK39" s="89" t="s">
        <v>26</v>
      </c>
      <c r="CL39" s="91">
        <f>IF(+CL37-CL22&lt;0,"",CL37-CL22)</f>
        <v>2.5030237759305109E-3</v>
      </c>
      <c r="CM39" s="90">
        <f>IF(+CM37-CM22&lt;0,"",CM37-CM22)</f>
        <v>3.2813077312589034E-2</v>
      </c>
      <c r="CN39" s="91"/>
      <c r="CP39" s="89" t="s">
        <v>26</v>
      </c>
      <c r="CQ39" s="91">
        <f>IF(+CQ37-CQ22&lt;0,"",CQ37-CQ22)</f>
        <v>2.2576208279426425E-3</v>
      </c>
      <c r="CR39" s="90">
        <f>IF(+CR37-CR22&lt;0,"",CR37-CR22)</f>
        <v>2.9595998041310578E-2</v>
      </c>
      <c r="CS39" s="91"/>
      <c r="CU39" s="89" t="s">
        <v>26</v>
      </c>
      <c r="CV39" s="91">
        <f>IF(+CV37-CV22&lt;0,"",CV37-CV22)</f>
        <v>1.5097679794491437E-3</v>
      </c>
      <c r="CW39" s="90">
        <f>IF(+CW37-CW22&lt;0,"",CW37-CW22)</f>
        <v>1.9792114605591118E-2</v>
      </c>
      <c r="CX39" s="91"/>
      <c r="CZ39" s="89" t="s">
        <v>26</v>
      </c>
      <c r="DA39" s="91">
        <f>IF(+DA37-DA22&lt;0,"",DA37-DA22)</f>
        <v>2.4149236474027853E-3</v>
      </c>
      <c r="DB39" s="90">
        <f>IF(+DB37-DB22&lt;0,"",DB37-DB22)</f>
        <v>3.1658139690170894E-2</v>
      </c>
      <c r="DC39" s="91"/>
      <c r="DE39" s="89" t="s">
        <v>26</v>
      </c>
      <c r="DF39" s="91">
        <f>IF(+DF37-DF22&lt;0,"",DF37-DF22)</f>
        <v>3.1093164345697127E-3</v>
      </c>
      <c r="DG39" s="90">
        <f>IF(+DG37-DG22&lt;0,"",DG37-DG22)</f>
        <v>4.0761195134437322E-2</v>
      </c>
      <c r="DH39" s="91"/>
      <c r="DJ39" s="89" t="s">
        <v>26</v>
      </c>
      <c r="DK39" s="91">
        <f>IF(+DK37-DK22&lt;0,"",DK37-DK22)</f>
        <v>1.7765086615769378E-3</v>
      </c>
      <c r="DL39" s="90">
        <f>IF(+DL37-DL22&lt;0,"",DL37-DL22)</f>
        <v>2.3288918235360168E-2</v>
      </c>
      <c r="DM39" s="91"/>
      <c r="DO39" s="52"/>
      <c r="DQ39" s="89" t="s">
        <v>26</v>
      </c>
      <c r="DR39" s="91">
        <f>IF(+DR37-DR22&lt;0,"",DR37-DR22)</f>
        <v>6.2807466917270179E-4</v>
      </c>
      <c r="DS39" s="90">
        <f>IF(+DS37-DS22&lt;0,"",DS37-DS22)</f>
        <v>8.2336663661858878E-3</v>
      </c>
      <c r="DT39" s="91"/>
      <c r="DV39" s="89" t="s">
        <v>26</v>
      </c>
      <c r="DW39" s="91">
        <f>IF(+DW37-DW22&lt;0,"",DW37-DW22)</f>
        <v>1.9469976631960994E-3</v>
      </c>
      <c r="DX39" s="90">
        <f>IF(+DX37-DX22&lt;0,"",DX37-DX22)</f>
        <v>2.5523922490961387E-2</v>
      </c>
      <c r="DY39" s="91"/>
      <c r="EA39" s="89" t="s">
        <v>26</v>
      </c>
      <c r="EB39" s="91">
        <f>IF(+EB37-EB22&lt;0,"",EB37-EB22)</f>
        <v>3.6757340681655339E-3</v>
      </c>
      <c r="EC39" s="90">
        <f>IF(+EC37-EC22&lt;0,"",EC37-EC22)</f>
        <v>4.818657629985755E-2</v>
      </c>
      <c r="ED39" s="91"/>
      <c r="EF39" s="52"/>
      <c r="EH39" s="89" t="s">
        <v>26</v>
      </c>
      <c r="EI39" s="91" t="str">
        <f>IF(+EI37-EI22&lt;0,"",EI37-EI22)</f>
        <v/>
      </c>
      <c r="EJ39" s="90" t="str">
        <f>IF(+EJ37-EJ22&lt;0,"",EJ37-EJ22)</f>
        <v/>
      </c>
      <c r="EK39" s="91"/>
      <c r="EM39" s="89" t="s">
        <v>26</v>
      </c>
      <c r="EN39" s="91" t="str">
        <f>IF(+EN37-EN22&lt;0,"",EN37-EN22)</f>
        <v/>
      </c>
      <c r="EO39" s="90" t="str">
        <f>IF(+EO37-EO22&lt;0,"",EO37-EO22)</f>
        <v/>
      </c>
      <c r="EP39" s="91"/>
      <c r="ER39" s="89" t="s">
        <v>26</v>
      </c>
      <c r="ES39" s="91" t="str">
        <f>IF(+ES37-ES22&lt;0,"",ES37-ES22)</f>
        <v/>
      </c>
      <c r="ET39" s="90" t="str">
        <f>IF(+ET37-ET22&lt;0,"",ET37-ET22)</f>
        <v/>
      </c>
      <c r="EU39" s="91"/>
    </row>
    <row r="40" spans="1:151" x14ac:dyDescent="0.3">
      <c r="A40" s="83" t="s">
        <v>27</v>
      </c>
      <c r="Q40" s="52"/>
      <c r="S40" s="89" t="s">
        <v>26</v>
      </c>
      <c r="T40" s="91" t="str">
        <f>IF(+T22-T37&lt;0,"",T22-T37)</f>
        <v/>
      </c>
      <c r="U40" s="90" t="str">
        <f>IF(+U22-U37&lt;0,"",U22-U37)</f>
        <v/>
      </c>
      <c r="V40" s="91"/>
      <c r="X40" s="89" t="s">
        <v>26</v>
      </c>
      <c r="Y40" s="91" t="str">
        <f>IF(+Y22-Y37&lt;0,"",Y22-Y37)</f>
        <v/>
      </c>
      <c r="Z40" s="90" t="str">
        <f>IF(+Z22-Z37&lt;0,"",Z22-Z37)</f>
        <v/>
      </c>
      <c r="AA40" s="91"/>
      <c r="AC40" s="89" t="s">
        <v>26</v>
      </c>
      <c r="AD40" s="91" t="str">
        <f>IF(+AD22-AD37&lt;0,"",AD22-AD37)</f>
        <v/>
      </c>
      <c r="AE40" s="90" t="str">
        <f>IF(+AE22-AE37&lt;0,"",AE22-AE37)</f>
        <v/>
      </c>
      <c r="AF40" s="91"/>
      <c r="AH40" s="89" t="s">
        <v>26</v>
      </c>
      <c r="AI40" s="91" t="str">
        <f>IF(+AI22-AI37&lt;0,"",AI22-AI37)</f>
        <v/>
      </c>
      <c r="AJ40" s="90" t="str">
        <f>IF(+AJ22-AJ37&lt;0,"",AJ22-AJ37)</f>
        <v/>
      </c>
      <c r="AK40" s="91"/>
      <c r="AM40" s="89" t="s">
        <v>26</v>
      </c>
      <c r="AN40" s="91" t="str">
        <f>IF(+AN22-AN37&lt;0,"",AN22-AN37)</f>
        <v/>
      </c>
      <c r="AO40" s="90" t="str">
        <f>IF(+AO22-AO37&lt;0,"",AO22-AO37)</f>
        <v/>
      </c>
      <c r="AP40" s="91"/>
      <c r="AR40" s="89" t="s">
        <v>26</v>
      </c>
      <c r="AS40" s="91" t="str">
        <f>IF(+AS22-AS37&lt;0,"",AS22-AS37)</f>
        <v/>
      </c>
      <c r="AT40" s="90" t="str">
        <f>IF(+AT22-AT37&lt;0,"",AT22-AT37)</f>
        <v/>
      </c>
      <c r="AU40" s="91"/>
      <c r="AW40" s="89" t="s">
        <v>26</v>
      </c>
      <c r="AX40" s="91" t="str">
        <f>IF(+AX22-AX37&lt;0,"",AX22-AX37)</f>
        <v/>
      </c>
      <c r="AY40" s="90" t="str">
        <f>IF(+AY22-AY37&lt;0,"",AY22-AY37)</f>
        <v/>
      </c>
      <c r="AZ40" s="91"/>
      <c r="BB40" s="89" t="s">
        <v>26</v>
      </c>
      <c r="BC40" s="91" t="str">
        <f>IF(+BC22-BC37&lt;0,"",BC22-BC37)</f>
        <v/>
      </c>
      <c r="BD40" s="90" t="str">
        <f>IF(+BD22-BD37&lt;0,"",BD22-BD37)</f>
        <v/>
      </c>
      <c r="BE40" s="91"/>
      <c r="BG40" s="89" t="s">
        <v>26</v>
      </c>
      <c r="BH40" s="91" t="str">
        <f>IF(+BH22-BH37&lt;0,"",BH22-BH37)</f>
        <v/>
      </c>
      <c r="BI40" s="90" t="str">
        <f>IF(+BI22-BI37&lt;0,"",BI22-BI37)</f>
        <v/>
      </c>
      <c r="BJ40" s="91"/>
      <c r="BL40" s="89" t="s">
        <v>26</v>
      </c>
      <c r="BM40" s="91" t="str">
        <f>IF(+BM22-BM37&lt;0,"",BM22-BM37)</f>
        <v/>
      </c>
      <c r="BN40" s="90" t="str">
        <f>IF(+BN22-BN37&lt;0,"",BN22-BN37)</f>
        <v/>
      </c>
      <c r="BO40" s="91"/>
      <c r="BQ40" s="89" t="s">
        <v>26</v>
      </c>
      <c r="BR40" s="91" t="str">
        <f>IF(+BR22-BR37&lt;0,"",BR22-BR37)</f>
        <v/>
      </c>
      <c r="BS40" s="90" t="str">
        <f>IF(+BS22-BS37&lt;0,"",BS22-BS37)</f>
        <v/>
      </c>
      <c r="BT40" s="91"/>
      <c r="BV40" s="89" t="s">
        <v>26</v>
      </c>
      <c r="BW40" s="91" t="str">
        <f>IF(+BW22-BW37&lt;0,"",BW22-BW37)</f>
        <v/>
      </c>
      <c r="BX40" s="90" t="str">
        <f>IF(+BX22-BX37&lt;0,"",BX22-BX37)</f>
        <v/>
      </c>
      <c r="BY40" s="91"/>
      <c r="CA40" s="89" t="s">
        <v>26</v>
      </c>
      <c r="CB40" s="91" t="str">
        <f>IF(+CB22-CB37&lt;0,"",CB22-CB37)</f>
        <v/>
      </c>
      <c r="CC40" s="90" t="str">
        <f>IF(+CC22-CC37&lt;0,"",CC22-CC37)</f>
        <v/>
      </c>
      <c r="CD40" s="91"/>
      <c r="CF40" s="89" t="s">
        <v>26</v>
      </c>
      <c r="CG40" s="91" t="str">
        <f>IF(+CG22-CG37&lt;0,"",CG22-CG37)</f>
        <v/>
      </c>
      <c r="CH40" s="90" t="str">
        <f>IF(+CH22-CH37&lt;0,"",CH22-CH37)</f>
        <v/>
      </c>
      <c r="CI40" s="91"/>
      <c r="CK40" s="89" t="s">
        <v>26</v>
      </c>
      <c r="CL40" s="91" t="str">
        <f>IF(+CL22-CL37&lt;0,"",CL22-CL37)</f>
        <v/>
      </c>
      <c r="CM40" s="90" t="str">
        <f>IF(+CM22-CM37&lt;0,"",CM22-CM37)</f>
        <v/>
      </c>
      <c r="CN40" s="91"/>
      <c r="CP40" s="89" t="s">
        <v>26</v>
      </c>
      <c r="CQ40" s="91" t="str">
        <f>IF(+CQ22-CQ37&lt;0,"",CQ22-CQ37)</f>
        <v/>
      </c>
      <c r="CR40" s="90" t="str">
        <f>IF(+CR22-CR37&lt;0,"",CR22-CR37)</f>
        <v/>
      </c>
      <c r="CS40" s="91"/>
      <c r="CU40" s="89" t="s">
        <v>26</v>
      </c>
      <c r="CV40" s="91" t="str">
        <f>IF(+CV22-CV37&lt;0,"",CV22-CV37)</f>
        <v/>
      </c>
      <c r="CW40" s="90" t="str">
        <f>IF(+CW22-CW37&lt;0,"",CW22-CW37)</f>
        <v/>
      </c>
      <c r="CX40" s="91"/>
      <c r="CZ40" s="89" t="s">
        <v>26</v>
      </c>
      <c r="DA40" s="91" t="str">
        <f>IF(+DA22-DA37&lt;0,"",DA22-DA37)</f>
        <v/>
      </c>
      <c r="DB40" s="90" t="str">
        <f>IF(+DB22-DB37&lt;0,"",DB22-DB37)</f>
        <v/>
      </c>
      <c r="DC40" s="91"/>
      <c r="DE40" s="89" t="s">
        <v>26</v>
      </c>
      <c r="DF40" s="91" t="str">
        <f>IF(+DF22-DF37&lt;0,"",DF22-DF37)</f>
        <v/>
      </c>
      <c r="DG40" s="90" t="str">
        <f>IF(+DG22-DG37&lt;0,"",DG22-DG37)</f>
        <v/>
      </c>
      <c r="DH40" s="91"/>
      <c r="DJ40" s="89" t="s">
        <v>26</v>
      </c>
      <c r="DK40" s="91" t="str">
        <f>IF(+DK22-DK37&lt;0,"",DK22-DK37)</f>
        <v/>
      </c>
      <c r="DL40" s="90" t="str">
        <f>IF(+DL22-DL37&lt;0,"",DL22-DL37)</f>
        <v/>
      </c>
      <c r="DM40" s="91"/>
      <c r="DO40" s="52"/>
      <c r="DQ40" s="89" t="s">
        <v>26</v>
      </c>
      <c r="DR40" s="91" t="str">
        <f>IF(+DR22-DR37&lt;0,"",DR22-DR37)</f>
        <v/>
      </c>
      <c r="DS40" s="90" t="str">
        <f>IF(+DS22-DS37&lt;0,"",DS22-DS37)</f>
        <v/>
      </c>
      <c r="DT40" s="91"/>
      <c r="DV40" s="89" t="s">
        <v>26</v>
      </c>
      <c r="DW40" s="91" t="str">
        <f>IF(+DW22-DW37&lt;0,"",DW22-DW37)</f>
        <v/>
      </c>
      <c r="DX40" s="90" t="str">
        <f>IF(+DX22-DX37&lt;0,"",DX22-DX37)</f>
        <v/>
      </c>
      <c r="DY40" s="91"/>
      <c r="EA40" s="89" t="s">
        <v>26</v>
      </c>
      <c r="EB40" s="91" t="str">
        <f>IF(+EB22-EB37&lt;0,"",EB22-EB37)</f>
        <v/>
      </c>
      <c r="EC40" s="90" t="str">
        <f>IF(+EC22-EC37&lt;0,"",EC22-EC37)</f>
        <v/>
      </c>
      <c r="ED40" s="91"/>
      <c r="EF40" s="52"/>
      <c r="EH40" s="89" t="s">
        <v>26</v>
      </c>
      <c r="EI40" s="91">
        <f>IF(+EI22-EI37&lt;0,"",EI22-EI37)</f>
        <v>1.0980885533924678E-4</v>
      </c>
      <c r="EJ40" s="90">
        <f>IF(+EJ22-EJ37&lt;0,"",EJ22-EJ37)</f>
        <v>1.4395254629629428E-3</v>
      </c>
      <c r="EK40" s="91"/>
      <c r="EM40" s="89" t="s">
        <v>26</v>
      </c>
      <c r="EN40" s="91">
        <f>IF(+EN22-EN37&lt;0,"",EN22-EN37)</f>
        <v>1.346612267351258E-4</v>
      </c>
      <c r="EO40" s="90">
        <f>IF(+EO22-EO37&lt;0,"",EO22-EO37)</f>
        <v>1.765324519230782E-3</v>
      </c>
      <c r="EP40" s="91"/>
      <c r="ER40" s="89" t="s">
        <v>26</v>
      </c>
      <c r="ES40" s="91">
        <f>IF(+ES22-ES37&lt;0,"",ES22-ES37)</f>
        <v>1.9391390680127251E-4</v>
      </c>
      <c r="ET40" s="90">
        <f>IF(+ET22-ET37&lt;0,"",ET22-ET37)</f>
        <v>2.5420901219729286E-3</v>
      </c>
      <c r="EU40" s="91"/>
    </row>
    <row r="41" spans="1:151" x14ac:dyDescent="0.3">
      <c r="Q41" s="52"/>
      <c r="T41" s="85"/>
      <c r="Y41" s="85"/>
      <c r="AD41" s="85"/>
      <c r="AE41" s="85"/>
      <c r="AI41" s="85"/>
      <c r="AN41" s="85"/>
      <c r="AS41" s="85"/>
      <c r="AX41" s="85"/>
      <c r="BH41" s="85"/>
      <c r="BM41" s="85"/>
      <c r="BR41" s="85"/>
      <c r="BW41" s="85"/>
      <c r="CL41" s="85"/>
      <c r="CQ41" s="85"/>
      <c r="DA41" s="85"/>
      <c r="DF41" s="85"/>
      <c r="DK41" s="85"/>
      <c r="DO41" s="52"/>
      <c r="DQ41" s="85"/>
      <c r="DR41" s="85"/>
      <c r="DS41" s="85"/>
      <c r="DT41" s="85"/>
      <c r="EB41" s="85"/>
      <c r="EF41" s="52"/>
    </row>
    <row r="42" spans="1:151" x14ac:dyDescent="0.3">
      <c r="N42" s="51">
        <f>SUM(N9:N41)</f>
        <v>27</v>
      </c>
      <c r="O42" s="51">
        <f>SUM(O9:O41)</f>
        <v>26</v>
      </c>
      <c r="Q42" s="52"/>
      <c r="S42" s="87" t="s">
        <v>0</v>
      </c>
      <c r="T42" s="91">
        <f>U42/(26+385/1760)</f>
        <v>6.0714695625303482E-3</v>
      </c>
      <c r="U42" s="90">
        <f>+U36</f>
        <v>0.15918634259259257</v>
      </c>
      <c r="V42" s="91">
        <f>U42/(26+385/1760)</f>
        <v>6.0714695625303482E-3</v>
      </c>
      <c r="X42" s="87" t="s">
        <v>0</v>
      </c>
      <c r="Y42" s="91">
        <f>Z42/(26+385/1760)</f>
        <v>6.9837549110493098E-3</v>
      </c>
      <c r="Z42" s="90">
        <f>+Z36</f>
        <v>0.18310532407407409</v>
      </c>
      <c r="AA42" s="91">
        <f>Z42/(26+385/1760)</f>
        <v>6.9837549110493098E-3</v>
      </c>
      <c r="AC42" s="87" t="s">
        <v>0</v>
      </c>
      <c r="AD42" s="91">
        <f>AE42/(26+385/1760)</f>
        <v>7.004017127974221E-3</v>
      </c>
      <c r="AE42" s="90">
        <f>+AE36</f>
        <v>0.1836365740740741</v>
      </c>
      <c r="AF42" s="91">
        <f>AE42/(26+385/1760)</f>
        <v>7.004017127974221E-3</v>
      </c>
      <c r="AH42" s="87" t="s">
        <v>0</v>
      </c>
      <c r="AI42" s="91">
        <f>AJ42/(26+385/1760)</f>
        <v>6.3962389087538086E-3</v>
      </c>
      <c r="AJ42" s="90">
        <f>+AJ36</f>
        <v>0.16770138888888891</v>
      </c>
      <c r="AK42" s="91">
        <f>AJ42/(26+385/1760)</f>
        <v>6.3962389087538086E-3</v>
      </c>
      <c r="AM42" s="87" t="s">
        <v>0</v>
      </c>
      <c r="AN42" s="91">
        <f>AO42/(26+385/1760)</f>
        <v>6.5744934445768769E-3</v>
      </c>
      <c r="AO42" s="90">
        <f>+AO36</f>
        <v>0.172375</v>
      </c>
      <c r="AP42" s="91">
        <f>AO42/(26+385/1760)</f>
        <v>6.5744934445768769E-3</v>
      </c>
      <c r="AR42" s="87" t="s">
        <v>0</v>
      </c>
      <c r="AS42" s="91">
        <f>AT42/(26+385/1760)</f>
        <v>5.8948616077340726E-3</v>
      </c>
      <c r="AT42" s="49">
        <f>+AT36</f>
        <v>0.15455590277777773</v>
      </c>
      <c r="AU42" s="91">
        <f>AT42/(26+385/1760)</f>
        <v>5.8948616077340726E-3</v>
      </c>
      <c r="AW42" s="87" t="s">
        <v>0</v>
      </c>
      <c r="AX42" s="91">
        <f>AY42/(26+385/1760)</f>
        <v>6.7269059285745818E-3</v>
      </c>
      <c r="AY42" s="90">
        <f>+AY36</f>
        <v>0.17637106481481482</v>
      </c>
      <c r="AZ42" s="91">
        <f>AY42/(26+385/1760)</f>
        <v>6.7269059285745818E-3</v>
      </c>
      <c r="BB42" s="87" t="s">
        <v>0</v>
      </c>
      <c r="BC42" s="91">
        <f>BD42/(26+385/1760)</f>
        <v>6.9189599611530475E-3</v>
      </c>
      <c r="BD42" s="90">
        <f>+BD36</f>
        <v>0.18140648148148147</v>
      </c>
      <c r="BE42" s="91">
        <f>BD42/(26+385/1760)</f>
        <v>6.9189599611530475E-3</v>
      </c>
      <c r="BG42" s="87" t="s">
        <v>0</v>
      </c>
      <c r="BH42" s="91">
        <f>BI42/(26+385/1760)</f>
        <v>7.017207433893966E-3</v>
      </c>
      <c r="BI42" s="90">
        <f>+BI36</f>
        <v>0.18398240740740743</v>
      </c>
      <c r="BJ42" s="91">
        <f>BI42/(26+385/1760)</f>
        <v>7.017207433893966E-3</v>
      </c>
      <c r="BL42" s="87" t="s">
        <v>0</v>
      </c>
      <c r="BM42" s="91">
        <f>BN42/(26+385/1760)</f>
        <v>8.3423034476669752E-3</v>
      </c>
      <c r="BN42" s="90">
        <f>+BN36</f>
        <v>0.21872476851851852</v>
      </c>
      <c r="BO42" s="91">
        <f>BN42/(26+385/1760)</f>
        <v>8.3423034476669752E-3</v>
      </c>
      <c r="BQ42" s="87" t="s">
        <v>0</v>
      </c>
      <c r="BR42" s="91">
        <f>BS42/(26+385/1760)</f>
        <v>6.5198163598640356E-3</v>
      </c>
      <c r="BS42" s="90">
        <f>+BS36</f>
        <v>0.17094143518518518</v>
      </c>
      <c r="BT42" s="91">
        <f>BS42/(26+385/1760)</f>
        <v>6.5198163598640356E-3</v>
      </c>
      <c r="BV42" s="87" t="s">
        <v>0</v>
      </c>
      <c r="BW42" s="91">
        <f>BX42/(26+385/1760)</f>
        <v>6.5161126561603319E-3</v>
      </c>
      <c r="BX42" s="90">
        <f>+BX36</f>
        <v>0.1708443287037037</v>
      </c>
      <c r="BY42" s="91">
        <f>BX42/(26+385/1760)</f>
        <v>6.5161126561603319E-3</v>
      </c>
      <c r="CA42" s="87" t="s">
        <v>0</v>
      </c>
      <c r="CB42" s="91">
        <f>CC42/(26+385/1760)</f>
        <v>6.4077075883988881E-3</v>
      </c>
      <c r="CC42" s="90">
        <f>+CC36</f>
        <v>0.16800208333333336</v>
      </c>
      <c r="CD42" s="91">
        <f>CC42/(26+385/1760)</f>
        <v>6.4077075883988881E-3</v>
      </c>
      <c r="CF42" s="87" t="s">
        <v>0</v>
      </c>
      <c r="CG42" s="91">
        <f>CH42/(26+385/1760)</f>
        <v>6.7030238820465294E-3</v>
      </c>
      <c r="CH42" s="90">
        <f>+CH36</f>
        <v>0.17574490740740745</v>
      </c>
      <c r="CI42" s="91">
        <f>CH42/(26+385/1760)</f>
        <v>6.7030238820465294E-3</v>
      </c>
      <c r="CK42" s="87" t="s">
        <v>0</v>
      </c>
      <c r="CL42" s="91">
        <f>CM42/(26+385/1760)</f>
        <v>7.7086611044894721E-3</v>
      </c>
      <c r="CM42" s="90">
        <f>+CM36</f>
        <v>0.20211145833333335</v>
      </c>
      <c r="CN42" s="91">
        <f>CM42/(26+385/1760)</f>
        <v>7.7086611044894721E-3</v>
      </c>
      <c r="CP42" s="87" t="s">
        <v>0</v>
      </c>
      <c r="CQ42" s="91">
        <f>CR42/(26+385/1760)</f>
        <v>8.0053061404670479E-3</v>
      </c>
      <c r="CR42" s="90">
        <f>+CR36</f>
        <v>0.20988912037037041</v>
      </c>
      <c r="CS42" s="91">
        <f>CR42/(26+385/1760)</f>
        <v>8.0053061404670479E-3</v>
      </c>
      <c r="CU42" s="87" t="s">
        <v>0</v>
      </c>
      <c r="CV42" s="91">
        <f>CW42/(26+385/1760)</f>
        <v>9.3083918244824086E-3</v>
      </c>
      <c r="CW42" s="90">
        <f>+CW36</f>
        <v>0.24405439814814814</v>
      </c>
      <c r="CX42" s="91">
        <f>CW42/(26+385/1760)</f>
        <v>9.3083918244824086E-3</v>
      </c>
      <c r="CZ42" s="87" t="s">
        <v>0</v>
      </c>
      <c r="DA42" s="91">
        <f>DB42/(26+385/1760)</f>
        <v>8.1078179490575181E-3</v>
      </c>
      <c r="DB42" s="90">
        <f>+DB36</f>
        <v>0.21257685185185179</v>
      </c>
      <c r="DC42" s="91">
        <f>DB42/(26+385/1760)</f>
        <v>8.1078179490575181E-3</v>
      </c>
      <c r="DE42" s="87" t="s">
        <v>0</v>
      </c>
      <c r="DF42" s="91">
        <f>DG42/(26+385/1760)</f>
        <v>9.1532159095925481E-3</v>
      </c>
      <c r="DG42" s="90">
        <f>+DG36</f>
        <v>0.23998587962962964</v>
      </c>
      <c r="DH42" s="91">
        <f>DG42/(26+385/1760)</f>
        <v>9.1532159095925481E-3</v>
      </c>
      <c r="DJ42" s="87" t="s">
        <v>0</v>
      </c>
      <c r="DK42" s="91">
        <f>DL42/(26+385/1760)</f>
        <v>8.0689345302186674E-3</v>
      </c>
      <c r="DL42" s="90">
        <f>+DL36</f>
        <v>0.2115573772141707</v>
      </c>
      <c r="DM42" s="91">
        <f>DL42/(26+385/1760)</f>
        <v>8.0689345302186674E-3</v>
      </c>
      <c r="DO42" s="52"/>
      <c r="DQ42" s="87" t="s">
        <v>0</v>
      </c>
      <c r="DR42" s="91">
        <f>DS42/(26+385/1760)</f>
        <v>5.6236260098000259E-3</v>
      </c>
      <c r="DS42" s="90">
        <f>+DS36</f>
        <v>0.14744444444444443</v>
      </c>
      <c r="DT42" s="91">
        <f>DS42/(26+385/1760)</f>
        <v>5.6236260098000259E-3</v>
      </c>
      <c r="DV42" s="87" t="s">
        <v>0</v>
      </c>
      <c r="DW42" s="91">
        <f>DX42/(26+385/1760)</f>
        <v>7.2214600139342321E-3</v>
      </c>
      <c r="DX42" s="90">
        <f>+DX36</f>
        <v>0.18933765474033815</v>
      </c>
      <c r="DY42" s="91">
        <f>DX42/(26+385/1760)</f>
        <v>7.2214600139342321E-3</v>
      </c>
      <c r="EA42" s="87" t="s">
        <v>0</v>
      </c>
      <c r="EB42" s="91">
        <f>EC42/(26+385/1760)</f>
        <v>1.0429391250606983E-2</v>
      </c>
      <c r="EC42" s="90">
        <f>+EC36</f>
        <v>0.27344560185185185</v>
      </c>
      <c r="ED42" s="91">
        <f>EC42/(26+385/1760)</f>
        <v>1.0429391250606983E-2</v>
      </c>
      <c r="EF42" s="52"/>
      <c r="EH42" s="87" t="s">
        <v>0</v>
      </c>
      <c r="EI42" s="91">
        <f>EJ42/(26+385/1760)</f>
        <v>5.558521498256302E-3</v>
      </c>
      <c r="EJ42" s="90">
        <f>+EJ36</f>
        <v>0.14573748553240742</v>
      </c>
      <c r="EK42" s="91">
        <f>EJ42/(26+385/1760)</f>
        <v>5.558521498256302E-3</v>
      </c>
      <c r="EM42" s="87" t="s">
        <v>0</v>
      </c>
      <c r="EN42" s="91">
        <f>EO42/(26+385/1760)</f>
        <v>5.5639015803646327E-3</v>
      </c>
      <c r="EO42" s="90">
        <f>+EO36</f>
        <v>0.1458785445601852</v>
      </c>
      <c r="EP42" s="91">
        <f>EO42/(26+385/1760)</f>
        <v>5.5639015803646327E-3</v>
      </c>
      <c r="ER42" s="87" t="s">
        <v>0</v>
      </c>
      <c r="ES42" s="91">
        <f>ET42/(26+385/1760)</f>
        <v>5.4544497417560603E-3</v>
      </c>
      <c r="ET42" s="90">
        <f>+ET36</f>
        <v>0.1430088541666667</v>
      </c>
      <c r="EU42" s="91">
        <f>ET42/(26+385/1760)</f>
        <v>5.4544497417560603E-3</v>
      </c>
    </row>
    <row r="43" spans="1:151" x14ac:dyDescent="0.3">
      <c r="Q43" s="52"/>
      <c r="T43" s="85"/>
      <c r="U43" s="111" t="s">
        <v>101</v>
      </c>
      <c r="Y43" s="85"/>
      <c r="Z43" s="111" t="s">
        <v>101</v>
      </c>
      <c r="AD43" s="85"/>
      <c r="AE43" s="111" t="s">
        <v>101</v>
      </c>
      <c r="AI43" s="85"/>
      <c r="AJ43" s="111" t="s">
        <v>101</v>
      </c>
      <c r="AN43" s="85"/>
      <c r="AO43" s="111" t="s">
        <v>101</v>
      </c>
      <c r="AS43" s="85"/>
      <c r="AT43" s="111" t="s">
        <v>101</v>
      </c>
      <c r="AX43" s="85"/>
      <c r="AY43" s="111" t="s">
        <v>101</v>
      </c>
      <c r="BD43" s="111" t="s">
        <v>101</v>
      </c>
      <c r="BH43" s="85"/>
      <c r="BI43" s="111" t="s">
        <v>101</v>
      </c>
      <c r="BM43" s="85"/>
      <c r="BN43" s="111" t="s">
        <v>101</v>
      </c>
      <c r="BR43" s="85"/>
      <c r="BS43" s="111" t="s">
        <v>101</v>
      </c>
      <c r="BW43" s="85"/>
      <c r="BX43" s="111" t="s">
        <v>101</v>
      </c>
      <c r="CC43" s="111" t="s">
        <v>101</v>
      </c>
      <c r="CH43" s="111" t="s">
        <v>101</v>
      </c>
      <c r="CL43" s="85"/>
      <c r="CM43" s="111" t="s">
        <v>101</v>
      </c>
      <c r="CQ43" s="85"/>
      <c r="CR43" s="111" t="s">
        <v>101</v>
      </c>
      <c r="CW43" s="111" t="s">
        <v>101</v>
      </c>
      <c r="DA43" s="85"/>
      <c r="DB43" s="111" t="s">
        <v>101</v>
      </c>
      <c r="DF43" s="85"/>
      <c r="DG43" s="111" t="s">
        <v>101</v>
      </c>
      <c r="DK43" s="85"/>
      <c r="DL43" s="111" t="s">
        <v>101</v>
      </c>
      <c r="DO43" s="52"/>
      <c r="DQ43" s="85"/>
      <c r="DR43" s="85"/>
      <c r="DS43" s="85"/>
      <c r="DT43" s="85"/>
      <c r="EB43" s="85"/>
      <c r="EF43" s="52"/>
    </row>
    <row r="44" spans="1:151" x14ac:dyDescent="0.3">
      <c r="A44" s="84" t="s">
        <v>45</v>
      </c>
      <c r="Q44" s="52"/>
      <c r="T44" s="93">
        <v>13</v>
      </c>
      <c r="U44" s="93"/>
      <c r="Y44" s="93">
        <v>2</v>
      </c>
      <c r="Z44" s="93"/>
      <c r="AD44" s="93">
        <v>3</v>
      </c>
      <c r="AE44" s="93"/>
      <c r="AI44" s="93">
        <v>1</v>
      </c>
      <c r="AJ44" s="93"/>
      <c r="AN44" s="93">
        <v>1</v>
      </c>
      <c r="AO44" s="93"/>
      <c r="AS44" s="93">
        <v>1</v>
      </c>
      <c r="AT44" s="93">
        <v>1</v>
      </c>
      <c r="AX44" s="93">
        <v>2</v>
      </c>
      <c r="AY44" s="93"/>
      <c r="BC44" s="93">
        <v>0</v>
      </c>
      <c r="BD44" s="93"/>
      <c r="BH44" s="93">
        <v>0</v>
      </c>
      <c r="BI44" s="93"/>
      <c r="BM44" s="93">
        <v>1</v>
      </c>
      <c r="BN44" s="93">
        <v>1</v>
      </c>
      <c r="BR44" s="93">
        <v>3</v>
      </c>
      <c r="BS44" s="93"/>
      <c r="BW44" s="93">
        <v>0</v>
      </c>
      <c r="BX44" s="93"/>
      <c r="CB44" s="93">
        <v>0</v>
      </c>
      <c r="CC44" s="93"/>
      <c r="CG44" s="93">
        <v>0</v>
      </c>
      <c r="CH44" s="93"/>
      <c r="CL44" s="93">
        <v>0</v>
      </c>
      <c r="CM44" s="93"/>
      <c r="CQ44" s="93">
        <v>0</v>
      </c>
      <c r="CR44" s="93"/>
      <c r="CV44" s="93">
        <v>0</v>
      </c>
      <c r="CW44" s="93"/>
      <c r="DA44" s="93">
        <v>0</v>
      </c>
      <c r="DB44" s="93"/>
      <c r="DF44" s="93">
        <v>0</v>
      </c>
      <c r="DG44" s="93"/>
      <c r="DK44" s="93">
        <v>0</v>
      </c>
      <c r="DL44" s="93"/>
      <c r="DO44" s="52"/>
      <c r="DQ44" s="85"/>
      <c r="DR44" s="85"/>
      <c r="DS44" s="85"/>
      <c r="DT44" s="85"/>
      <c r="EB44" s="85"/>
      <c r="EF44" s="52"/>
    </row>
    <row r="45" spans="1:151" x14ac:dyDescent="0.3">
      <c r="A45" s="84" t="s">
        <v>46</v>
      </c>
      <c r="Q45" s="52"/>
      <c r="T45" s="93">
        <v>0</v>
      </c>
      <c r="U45" s="93"/>
      <c r="Y45" s="93">
        <v>0</v>
      </c>
      <c r="Z45" s="93"/>
      <c r="AD45" s="93">
        <v>0</v>
      </c>
      <c r="AE45" s="93"/>
      <c r="AI45" s="93">
        <v>0</v>
      </c>
      <c r="AJ45" s="93"/>
      <c r="AN45" s="93">
        <v>0</v>
      </c>
      <c r="AO45" s="93"/>
      <c r="AS45" s="93">
        <v>0</v>
      </c>
      <c r="AT45" s="93"/>
      <c r="AX45" s="93">
        <v>0</v>
      </c>
      <c r="AY45" s="93"/>
      <c r="BC45" s="93">
        <v>0</v>
      </c>
      <c r="BD45" s="93"/>
      <c r="BH45" s="93">
        <v>1</v>
      </c>
      <c r="BI45" s="93"/>
      <c r="BM45" s="93">
        <v>2</v>
      </c>
      <c r="BN45" s="93"/>
      <c r="BR45" s="93">
        <v>0</v>
      </c>
      <c r="BS45" s="93"/>
      <c r="BW45" s="93">
        <v>0</v>
      </c>
      <c r="BX45" s="93"/>
      <c r="CB45" s="93">
        <v>0</v>
      </c>
      <c r="CC45" s="93"/>
      <c r="CG45" s="93">
        <v>0</v>
      </c>
      <c r="CH45" s="93"/>
      <c r="CL45" s="93">
        <v>1</v>
      </c>
      <c r="CM45" s="93"/>
      <c r="CQ45" s="93">
        <v>2</v>
      </c>
      <c r="CR45" s="93"/>
      <c r="CV45" s="93">
        <v>14</v>
      </c>
      <c r="CW45" s="93"/>
      <c r="DA45" s="93">
        <v>2</v>
      </c>
      <c r="DB45" s="93"/>
      <c r="DF45" s="93">
        <v>4</v>
      </c>
      <c r="DG45" s="93"/>
      <c r="DK45" s="93">
        <v>0</v>
      </c>
      <c r="DL45" s="93"/>
      <c r="DO45" s="52"/>
      <c r="DR45" s="85"/>
      <c r="DS45" s="85"/>
      <c r="DT45" s="85"/>
      <c r="EB45" s="85"/>
      <c r="EF45" s="52"/>
    </row>
    <row r="46" spans="1:151" x14ac:dyDescent="0.3">
      <c r="T46" s="85"/>
      <c r="AD46" s="85"/>
      <c r="AE46" s="85"/>
      <c r="AI46" s="85"/>
      <c r="AN46" s="85"/>
      <c r="AX46" s="85"/>
      <c r="BH46" s="85"/>
      <c r="BM46" s="85"/>
      <c r="BR46" s="85"/>
      <c r="BW46" s="85"/>
      <c r="CQ46" s="85"/>
      <c r="DA46" s="85"/>
      <c r="DF46" s="85"/>
      <c r="DK46" s="85"/>
    </row>
    <row r="47" spans="1:151" x14ac:dyDescent="0.3">
      <c r="A47" s="115" t="s">
        <v>98</v>
      </c>
      <c r="T47" s="85"/>
      <c r="AD47" s="85"/>
      <c r="AE47" s="85"/>
      <c r="AI47" s="85"/>
      <c r="AN47" s="85"/>
      <c r="AX47" s="85"/>
      <c r="BH47" s="85"/>
      <c r="BM47" s="85"/>
      <c r="BR47" s="85"/>
      <c r="BW47" s="85"/>
      <c r="CQ47" s="85"/>
      <c r="CU47" s="118" t="s">
        <v>97</v>
      </c>
      <c r="CV47" s="118" t="s">
        <v>96</v>
      </c>
      <c r="CW47" s="118" t="s">
        <v>95</v>
      </c>
      <c r="CX47" s="118" t="s">
        <v>93</v>
      </c>
      <c r="DA47" s="85"/>
      <c r="DF47" s="85"/>
      <c r="DJ47" s="118" t="s">
        <v>97</v>
      </c>
      <c r="DK47" s="118" t="s">
        <v>96</v>
      </c>
      <c r="DL47" s="118" t="s">
        <v>95</v>
      </c>
      <c r="DM47" s="118" t="s">
        <v>93</v>
      </c>
    </row>
    <row r="48" spans="1:151" x14ac:dyDescent="0.3">
      <c r="A48" s="116" t="s">
        <v>15</v>
      </c>
      <c r="T48" s="85"/>
      <c r="AD48" s="85"/>
      <c r="AE48" s="85"/>
      <c r="AI48" s="85"/>
      <c r="AN48" s="85"/>
      <c r="AX48" s="85"/>
      <c r="BH48" s="85"/>
      <c r="BM48" s="85"/>
      <c r="BR48" s="85"/>
      <c r="BW48" s="85"/>
      <c r="CQ48" s="85"/>
      <c r="CU48" s="119" t="s">
        <v>92</v>
      </c>
      <c r="CV48" s="119" t="s">
        <v>82</v>
      </c>
      <c r="CW48" s="119" t="s">
        <v>94</v>
      </c>
      <c r="CX48" s="119" t="s">
        <v>94</v>
      </c>
      <c r="DA48" s="85"/>
      <c r="DF48" s="85"/>
      <c r="DJ48" s="119" t="s">
        <v>92</v>
      </c>
      <c r="DK48" s="119" t="s">
        <v>82</v>
      </c>
      <c r="DL48" s="119" t="s">
        <v>94</v>
      </c>
      <c r="DM48" s="119" t="s">
        <v>94</v>
      </c>
    </row>
    <row r="49" spans="1:117" x14ac:dyDescent="0.3">
      <c r="A49" s="117" t="s">
        <v>87</v>
      </c>
      <c r="AI49" s="85"/>
      <c r="BH49" s="85"/>
      <c r="BM49" s="85"/>
      <c r="BW49" s="85"/>
      <c r="CU49" s="112">
        <v>22.58</v>
      </c>
      <c r="CV49" s="113">
        <v>5.6076388888888886E-3</v>
      </c>
      <c r="CW49" s="114">
        <v>0.20837962962962964</v>
      </c>
      <c r="CX49" s="114">
        <v>0.24405092592592592</v>
      </c>
      <c r="DJ49" s="112">
        <v>25.92</v>
      </c>
      <c r="DK49" s="113">
        <v>9.0266203703703706E-3</v>
      </c>
      <c r="DL49" s="114">
        <v>0.20837962962962964</v>
      </c>
      <c r="DM49" s="114">
        <v>0.21156249999999999</v>
      </c>
    </row>
    <row r="50" spans="1:117" x14ac:dyDescent="0.3">
      <c r="BW50" s="85"/>
    </row>
  </sheetData>
  <mergeCells count="78">
    <mergeCell ref="DV5:DY5"/>
    <mergeCell ref="EA5:ED5"/>
    <mergeCell ref="EH5:EK5"/>
    <mergeCell ref="EM5:EP5"/>
    <mergeCell ref="ER5:EU5"/>
    <mergeCell ref="CA5:CD5"/>
    <mergeCell ref="CF5:CI5"/>
    <mergeCell ref="CK5:CN5"/>
    <mergeCell ref="CP5:CS5"/>
    <mergeCell ref="DQ5:DT5"/>
    <mergeCell ref="CU5:CX5"/>
    <mergeCell ref="CZ5:DC5"/>
    <mergeCell ref="DE5:DH5"/>
    <mergeCell ref="DJ5:DM5"/>
    <mergeCell ref="BB5:BE5"/>
    <mergeCell ref="BG5:BJ5"/>
    <mergeCell ref="BL5:BO5"/>
    <mergeCell ref="BQ5:BT5"/>
    <mergeCell ref="BV5:BY5"/>
    <mergeCell ref="AC5:AF5"/>
    <mergeCell ref="AH5:AK5"/>
    <mergeCell ref="AM5:AP5"/>
    <mergeCell ref="AR5:AU5"/>
    <mergeCell ref="AW5:AZ5"/>
    <mergeCell ref="S5:V5"/>
    <mergeCell ref="X5:AA5"/>
    <mergeCell ref="EM7:EP7"/>
    <mergeCell ref="ER7:EU7"/>
    <mergeCell ref="CP7:CS7"/>
    <mergeCell ref="DQ7:DT7"/>
    <mergeCell ref="DV7:DY7"/>
    <mergeCell ref="EA7:ED7"/>
    <mergeCell ref="EH7:EK7"/>
    <mergeCell ref="BQ7:BT7"/>
    <mergeCell ref="BV7:BY7"/>
    <mergeCell ref="CA7:CD7"/>
    <mergeCell ref="CF7:CI7"/>
    <mergeCell ref="CK7:CN7"/>
    <mergeCell ref="AR7:AU7"/>
    <mergeCell ref="AW7:AZ7"/>
    <mergeCell ref="BB7:BE7"/>
    <mergeCell ref="BG7:BJ7"/>
    <mergeCell ref="BL7:BO7"/>
    <mergeCell ref="S7:V7"/>
    <mergeCell ref="X7:AA7"/>
    <mergeCell ref="AC7:AF7"/>
    <mergeCell ref="AH7:AK7"/>
    <mergeCell ref="AM7:AP7"/>
    <mergeCell ref="S6:V6"/>
    <mergeCell ref="X6:AA6"/>
    <mergeCell ref="DQ6:DT6"/>
    <mergeCell ref="AW6:AZ6"/>
    <mergeCell ref="EA6:ED6"/>
    <mergeCell ref="BB6:BE6"/>
    <mergeCell ref="AR6:AU6"/>
    <mergeCell ref="AM6:AP6"/>
    <mergeCell ref="AH6:AK6"/>
    <mergeCell ref="AC6:AF6"/>
    <mergeCell ref="BG6:BJ6"/>
    <mergeCell ref="BL6:BO6"/>
    <mergeCell ref="CF6:CI6"/>
    <mergeCell ref="CK6:CN6"/>
    <mergeCell ref="CZ6:DC6"/>
    <mergeCell ref="EH6:EK6"/>
    <mergeCell ref="CP6:CS6"/>
    <mergeCell ref="CU6:CX6"/>
    <mergeCell ref="ER6:EU6"/>
    <mergeCell ref="EM6:EP6"/>
    <mergeCell ref="CU7:CX7"/>
    <mergeCell ref="BQ6:BT6"/>
    <mergeCell ref="BV6:BY6"/>
    <mergeCell ref="CA6:CD6"/>
    <mergeCell ref="DV6:DY6"/>
    <mergeCell ref="CZ7:DC7"/>
    <mergeCell ref="DE6:DH6"/>
    <mergeCell ref="DE7:DH7"/>
    <mergeCell ref="DJ6:DM6"/>
    <mergeCell ref="DJ7:DM7"/>
  </mergeCells>
  <pageMargins left="0" right="0" top="0.25" bottom="0.25" header="0.25" footer="0.25"/>
  <pageSetup paperSize="3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57"/>
  <sheetViews>
    <sheetView zoomScale="75" zoomScaleNormal="75" workbookViewId="0">
      <pane xSplit="3" ySplit="2" topLeftCell="D3" activePane="bottomRight" state="frozen"/>
      <selection pane="topRight" activeCell="D1" sqref="D1"/>
      <selection pane="bottomLeft" activeCell="A4" sqref="A4"/>
      <selection pane="bottomRight" activeCell="V52" sqref="V52"/>
    </sheetView>
  </sheetViews>
  <sheetFormatPr defaultColWidth="14.7109375" defaultRowHeight="16.5" x14ac:dyDescent="0.3"/>
  <cols>
    <col min="1" max="3" width="10.7109375" style="1" customWidth="1"/>
    <col min="4" max="4" width="1.7109375" style="2" customWidth="1"/>
    <col min="5" max="7" width="14.7109375" style="3"/>
    <col min="8" max="8" width="1.7109375" style="2" customWidth="1"/>
    <col min="9" max="11" width="14.7109375" style="3"/>
    <col min="12" max="12" width="1.7109375" style="2" customWidth="1"/>
    <col min="13" max="15" width="14.7109375" style="3"/>
    <col min="16" max="16" width="1.7109375" style="2" customWidth="1"/>
    <col min="17" max="19" width="14.7109375" style="3"/>
    <col min="20" max="20" width="1.7109375" style="2" customWidth="1"/>
    <col min="21" max="23" width="14.7109375" style="3"/>
    <col min="24" max="24" width="1.7109375" style="2" customWidth="1"/>
    <col min="25" max="27" width="14.7109375" style="3"/>
    <col min="28" max="28" width="1.7109375" style="2" customWidth="1"/>
    <col min="29" max="31" width="14.7109375" style="3"/>
    <col min="32" max="32" width="1.7109375" style="2" customWidth="1"/>
    <col min="33" max="35" width="14.7109375" style="3"/>
    <col min="36" max="16384" width="14.7109375" style="2"/>
  </cols>
  <sheetData>
    <row r="1" spans="1:35" x14ac:dyDescent="0.3">
      <c r="E1" s="7">
        <v>5.208333333333333E-3</v>
      </c>
      <c r="I1" s="3">
        <v>5.1504629629629635E-3</v>
      </c>
      <c r="M1" s="3">
        <v>5.0925925925925921E-3</v>
      </c>
      <c r="Q1" s="3">
        <v>5.0347222222222225E-3</v>
      </c>
      <c r="U1" s="3">
        <v>4.9768518518518521E-3</v>
      </c>
      <c r="Y1" s="3">
        <v>4.9189814814814816E-3</v>
      </c>
      <c r="AC1" s="3">
        <v>4.8611111111111112E-3</v>
      </c>
      <c r="AG1" s="3">
        <v>4.6874999999999998E-3</v>
      </c>
    </row>
    <row r="2" spans="1:35" ht="33" x14ac:dyDescent="0.3">
      <c r="A2" s="4" t="s">
        <v>1</v>
      </c>
      <c r="B2" s="4" t="s">
        <v>2</v>
      </c>
      <c r="C2" s="4" t="s">
        <v>3</v>
      </c>
      <c r="E2" s="5" t="s">
        <v>4</v>
      </c>
      <c r="F2" s="5" t="s">
        <v>5</v>
      </c>
      <c r="G2" s="5" t="s">
        <v>6</v>
      </c>
      <c r="H2" s="4"/>
      <c r="I2" s="5" t="s">
        <v>4</v>
      </c>
      <c r="J2" s="5" t="s">
        <v>5</v>
      </c>
      <c r="K2" s="5" t="s">
        <v>6</v>
      </c>
      <c r="L2" s="4"/>
      <c r="M2" s="5" t="s">
        <v>4</v>
      </c>
      <c r="N2" s="5" t="s">
        <v>5</v>
      </c>
      <c r="O2" s="5" t="s">
        <v>6</v>
      </c>
      <c r="Q2" s="5" t="s">
        <v>4</v>
      </c>
      <c r="R2" s="5" t="s">
        <v>5</v>
      </c>
      <c r="S2" s="5" t="s">
        <v>6</v>
      </c>
      <c r="U2" s="5" t="s">
        <v>4</v>
      </c>
      <c r="V2" s="5" t="s">
        <v>5</v>
      </c>
      <c r="W2" s="5" t="s">
        <v>6</v>
      </c>
      <c r="Y2" s="5" t="s">
        <v>4</v>
      </c>
      <c r="Z2" s="5" t="s">
        <v>5</v>
      </c>
      <c r="AA2" s="5" t="s">
        <v>6</v>
      </c>
      <c r="AC2" s="5" t="s">
        <v>4</v>
      </c>
      <c r="AD2" s="5" t="s">
        <v>5</v>
      </c>
      <c r="AE2" s="5" t="s">
        <v>6</v>
      </c>
      <c r="AG2" s="5" t="s">
        <v>4</v>
      </c>
      <c r="AH2" s="5" t="s">
        <v>5</v>
      </c>
      <c r="AI2" s="5" t="s">
        <v>6</v>
      </c>
    </row>
    <row r="3" spans="1:35" x14ac:dyDescent="0.3">
      <c r="A3" s="1">
        <v>1</v>
      </c>
      <c r="B3" s="1">
        <v>1</v>
      </c>
      <c r="C3" s="1">
        <f>+B3</f>
        <v>1</v>
      </c>
      <c r="E3" s="3">
        <f>+E1</f>
        <v>5.208333333333333E-3</v>
      </c>
      <c r="F3" s="3">
        <f>+E3*$B3</f>
        <v>5.208333333333333E-3</v>
      </c>
      <c r="G3" s="3">
        <f>+F3</f>
        <v>5.208333333333333E-3</v>
      </c>
      <c r="I3" s="3">
        <f>+I1</f>
        <v>5.1504629629629635E-3</v>
      </c>
      <c r="J3" s="3">
        <f>+I3*$B3</f>
        <v>5.1504629629629635E-3</v>
      </c>
      <c r="K3" s="3">
        <f>+J3</f>
        <v>5.1504629629629635E-3</v>
      </c>
      <c r="M3" s="3">
        <f>+M1</f>
        <v>5.0925925925925921E-3</v>
      </c>
      <c r="N3" s="3">
        <f>+M3*$B3</f>
        <v>5.0925925925925921E-3</v>
      </c>
      <c r="O3" s="3">
        <f>+N3</f>
        <v>5.0925925925925921E-3</v>
      </c>
      <c r="Q3" s="3">
        <f>+Q1</f>
        <v>5.0347222222222225E-3</v>
      </c>
      <c r="R3" s="3">
        <f>+Q3*$B3</f>
        <v>5.0347222222222225E-3</v>
      </c>
      <c r="S3" s="3">
        <f>+R3</f>
        <v>5.0347222222222225E-3</v>
      </c>
      <c r="U3" s="3">
        <f>+U1</f>
        <v>4.9768518518518521E-3</v>
      </c>
      <c r="V3" s="3">
        <f>+U3*$B3</f>
        <v>4.9768518518518521E-3</v>
      </c>
      <c r="W3" s="3">
        <f>+V3</f>
        <v>4.9768518518518521E-3</v>
      </c>
      <c r="Y3" s="3">
        <f>+Y1</f>
        <v>4.9189814814814816E-3</v>
      </c>
      <c r="Z3" s="3">
        <f>+Y3*$B3</f>
        <v>4.9189814814814816E-3</v>
      </c>
      <c r="AA3" s="3">
        <f>+Z3</f>
        <v>4.9189814814814816E-3</v>
      </c>
      <c r="AC3" s="3">
        <f>+AC1</f>
        <v>4.8611111111111112E-3</v>
      </c>
      <c r="AD3" s="3">
        <f>+AC3*$B3</f>
        <v>4.8611111111111112E-3</v>
      </c>
      <c r="AE3" s="3">
        <f>+AD3</f>
        <v>4.8611111111111112E-3</v>
      </c>
      <c r="AG3" s="3">
        <f>+AG1</f>
        <v>4.6874999999999998E-3</v>
      </c>
      <c r="AH3" s="3">
        <f>+AG3*$B3</f>
        <v>4.6874999999999998E-3</v>
      </c>
      <c r="AI3" s="3">
        <f>+AH3</f>
        <v>4.6874999999999998E-3</v>
      </c>
    </row>
    <row r="4" spans="1:35" x14ac:dyDescent="0.3">
      <c r="A4" s="1">
        <f>+A3+1</f>
        <v>2</v>
      </c>
      <c r="B4" s="1">
        <v>1</v>
      </c>
      <c r="C4" s="1">
        <f>+C3+B4</f>
        <v>2</v>
      </c>
      <c r="E4" s="3">
        <f>+E3</f>
        <v>5.208333333333333E-3</v>
      </c>
      <c r="F4" s="3">
        <f t="shared" ref="F4:F16" si="0">+E4*$B4</f>
        <v>5.208333333333333E-3</v>
      </c>
      <c r="G4" s="3">
        <f>+G3+F4</f>
        <v>1.0416666666666666E-2</v>
      </c>
      <c r="I4" s="3">
        <f>+I3</f>
        <v>5.1504629629629635E-3</v>
      </c>
      <c r="J4" s="3">
        <f t="shared" ref="J4:J16" si="1">+I4*$B4</f>
        <v>5.1504629629629635E-3</v>
      </c>
      <c r="K4" s="3">
        <f>+K3+J4</f>
        <v>1.0300925925925927E-2</v>
      </c>
      <c r="M4" s="3">
        <f>+M3</f>
        <v>5.0925925925925921E-3</v>
      </c>
      <c r="N4" s="3">
        <f t="shared" ref="N4:N16" si="2">+M4*$B4</f>
        <v>5.0925925925925921E-3</v>
      </c>
      <c r="O4" s="3">
        <f>+O3+N4</f>
        <v>1.0185185185185184E-2</v>
      </c>
      <c r="Q4" s="3">
        <f>+Q3</f>
        <v>5.0347222222222225E-3</v>
      </c>
      <c r="R4" s="3">
        <f t="shared" ref="R4:R16" si="3">+Q4*$B4</f>
        <v>5.0347222222222225E-3</v>
      </c>
      <c r="S4" s="3">
        <f>+S3+R4</f>
        <v>1.0069444444444445E-2</v>
      </c>
      <c r="U4" s="3">
        <f>+U3</f>
        <v>4.9768518518518521E-3</v>
      </c>
      <c r="V4" s="3">
        <f t="shared" ref="V4:V16" si="4">+U4*$B4</f>
        <v>4.9768518518518521E-3</v>
      </c>
      <c r="W4" s="3">
        <f>+W3+V4</f>
        <v>9.9537037037037042E-3</v>
      </c>
      <c r="Y4" s="3">
        <f>+Y3</f>
        <v>4.9189814814814816E-3</v>
      </c>
      <c r="Z4" s="3">
        <f t="shared" ref="Z4:Z16" si="5">+Y4*$B4</f>
        <v>4.9189814814814816E-3</v>
      </c>
      <c r="AA4" s="3">
        <f>+AA3+Z4</f>
        <v>9.8379629629629633E-3</v>
      </c>
      <c r="AC4" s="3">
        <f>+AC3</f>
        <v>4.8611111111111112E-3</v>
      </c>
      <c r="AD4" s="3">
        <f t="shared" ref="AD4:AD16" si="6">+AC4*$B4</f>
        <v>4.8611111111111112E-3</v>
      </c>
      <c r="AE4" s="3">
        <f>+AE3+AD4</f>
        <v>9.7222222222222224E-3</v>
      </c>
      <c r="AG4" s="3">
        <f>+AG3</f>
        <v>4.6874999999999998E-3</v>
      </c>
      <c r="AH4" s="3">
        <f t="shared" ref="AH4:AH16" si="7">+AG4*$B4</f>
        <v>4.6874999999999998E-3</v>
      </c>
      <c r="AI4" s="3">
        <f>+AI3+AH4</f>
        <v>9.3749999999999997E-3</v>
      </c>
    </row>
    <row r="5" spans="1:35" x14ac:dyDescent="0.3">
      <c r="A5" s="1">
        <f t="shared" ref="A5:A16" si="8">+A4+1</f>
        <v>3</v>
      </c>
      <c r="B5" s="1">
        <v>1</v>
      </c>
      <c r="C5" s="1">
        <f t="shared" ref="C5:C16" si="9">+C4+B5</f>
        <v>3</v>
      </c>
      <c r="E5" s="3">
        <f t="shared" ref="E5:E16" si="10">+E4</f>
        <v>5.208333333333333E-3</v>
      </c>
      <c r="F5" s="3">
        <f t="shared" si="0"/>
        <v>5.208333333333333E-3</v>
      </c>
      <c r="G5" s="3">
        <f t="shared" ref="G5:G16" si="11">+G4+F5</f>
        <v>1.5625E-2</v>
      </c>
      <c r="I5" s="3">
        <f t="shared" ref="I5:I16" si="12">+I4</f>
        <v>5.1504629629629635E-3</v>
      </c>
      <c r="J5" s="3">
        <f t="shared" si="1"/>
        <v>5.1504629629629635E-3</v>
      </c>
      <c r="K5" s="3">
        <f t="shared" ref="K5:K16" si="13">+K4+J5</f>
        <v>1.545138888888889E-2</v>
      </c>
      <c r="M5" s="3">
        <f t="shared" ref="M5:M16" si="14">+M4</f>
        <v>5.0925925925925921E-3</v>
      </c>
      <c r="N5" s="3">
        <f t="shared" si="2"/>
        <v>5.0925925925925921E-3</v>
      </c>
      <c r="O5" s="3">
        <f t="shared" ref="O5:O16" si="15">+O4+N5</f>
        <v>1.5277777777777776E-2</v>
      </c>
      <c r="Q5" s="3">
        <f t="shared" ref="Q5:Q16" si="16">+Q4</f>
        <v>5.0347222222222225E-3</v>
      </c>
      <c r="R5" s="3">
        <f t="shared" si="3"/>
        <v>5.0347222222222225E-3</v>
      </c>
      <c r="S5" s="3">
        <f t="shared" ref="S5:S16" si="17">+S4+R5</f>
        <v>1.5104166666666669E-2</v>
      </c>
      <c r="U5" s="3">
        <f t="shared" ref="U5:U16" si="18">+U4</f>
        <v>4.9768518518518521E-3</v>
      </c>
      <c r="V5" s="3">
        <f t="shared" si="4"/>
        <v>4.9768518518518521E-3</v>
      </c>
      <c r="W5" s="3">
        <f t="shared" ref="W5:W16" si="19">+W4+V5</f>
        <v>1.4930555555555556E-2</v>
      </c>
      <c r="Y5" s="3">
        <f t="shared" ref="Y5:Y16" si="20">+Y4</f>
        <v>4.9189814814814816E-3</v>
      </c>
      <c r="Z5" s="3">
        <f t="shared" si="5"/>
        <v>4.9189814814814816E-3</v>
      </c>
      <c r="AA5" s="3">
        <f t="shared" ref="AA5:AA16" si="21">+AA4+Z5</f>
        <v>1.4756944444444444E-2</v>
      </c>
      <c r="AC5" s="3">
        <f t="shared" ref="AC5:AC16" si="22">+AC4</f>
        <v>4.8611111111111112E-3</v>
      </c>
      <c r="AD5" s="3">
        <f t="shared" si="6"/>
        <v>4.8611111111111112E-3</v>
      </c>
      <c r="AE5" s="3">
        <f t="shared" ref="AE5:AE16" si="23">+AE4+AD5</f>
        <v>1.4583333333333334E-2</v>
      </c>
      <c r="AG5" s="3">
        <f t="shared" ref="AG5:AG16" si="24">+AG4</f>
        <v>4.6874999999999998E-3</v>
      </c>
      <c r="AH5" s="3">
        <f t="shared" si="7"/>
        <v>4.6874999999999998E-3</v>
      </c>
      <c r="AI5" s="3">
        <f t="shared" ref="AI5:AI16" si="25">+AI4+AH5</f>
        <v>1.4062499999999999E-2</v>
      </c>
    </row>
    <row r="6" spans="1:35" x14ac:dyDescent="0.3">
      <c r="A6" s="1">
        <f t="shared" si="8"/>
        <v>4</v>
      </c>
      <c r="B6" s="1">
        <v>1</v>
      </c>
      <c r="C6" s="1">
        <f t="shared" si="9"/>
        <v>4</v>
      </c>
      <c r="E6" s="3">
        <f t="shared" si="10"/>
        <v>5.208333333333333E-3</v>
      </c>
      <c r="F6" s="3">
        <f t="shared" si="0"/>
        <v>5.208333333333333E-3</v>
      </c>
      <c r="G6" s="3">
        <f t="shared" si="11"/>
        <v>2.0833333333333332E-2</v>
      </c>
      <c r="I6" s="3">
        <f t="shared" si="12"/>
        <v>5.1504629629629635E-3</v>
      </c>
      <c r="J6" s="3">
        <f t="shared" si="1"/>
        <v>5.1504629629629635E-3</v>
      </c>
      <c r="K6" s="3">
        <f t="shared" si="13"/>
        <v>2.0601851851851854E-2</v>
      </c>
      <c r="M6" s="3">
        <f t="shared" si="14"/>
        <v>5.0925925925925921E-3</v>
      </c>
      <c r="N6" s="3">
        <f t="shared" si="2"/>
        <v>5.0925925925925921E-3</v>
      </c>
      <c r="O6" s="3">
        <f t="shared" si="15"/>
        <v>2.0370370370370369E-2</v>
      </c>
      <c r="Q6" s="3">
        <f t="shared" si="16"/>
        <v>5.0347222222222225E-3</v>
      </c>
      <c r="R6" s="3">
        <f t="shared" si="3"/>
        <v>5.0347222222222225E-3</v>
      </c>
      <c r="S6" s="3">
        <f t="shared" si="17"/>
        <v>2.013888888888889E-2</v>
      </c>
      <c r="U6" s="3">
        <f t="shared" si="18"/>
        <v>4.9768518518518521E-3</v>
      </c>
      <c r="V6" s="3">
        <f t="shared" si="4"/>
        <v>4.9768518518518521E-3</v>
      </c>
      <c r="W6" s="3">
        <f t="shared" si="19"/>
        <v>1.9907407407407408E-2</v>
      </c>
      <c r="Y6" s="3">
        <f t="shared" si="20"/>
        <v>4.9189814814814816E-3</v>
      </c>
      <c r="Z6" s="3">
        <f t="shared" si="5"/>
        <v>4.9189814814814816E-3</v>
      </c>
      <c r="AA6" s="3">
        <f t="shared" si="21"/>
        <v>1.9675925925925927E-2</v>
      </c>
      <c r="AC6" s="3">
        <f t="shared" si="22"/>
        <v>4.8611111111111112E-3</v>
      </c>
      <c r="AD6" s="3">
        <f t="shared" si="6"/>
        <v>4.8611111111111112E-3</v>
      </c>
      <c r="AE6" s="3">
        <f t="shared" si="23"/>
        <v>1.9444444444444445E-2</v>
      </c>
      <c r="AG6" s="3">
        <f t="shared" si="24"/>
        <v>4.6874999999999998E-3</v>
      </c>
      <c r="AH6" s="3">
        <f t="shared" si="7"/>
        <v>4.6874999999999998E-3</v>
      </c>
      <c r="AI6" s="3">
        <f t="shared" si="25"/>
        <v>1.8749999999999999E-2</v>
      </c>
    </row>
    <row r="7" spans="1:35" x14ac:dyDescent="0.3">
      <c r="A7" s="1">
        <f t="shared" si="8"/>
        <v>5</v>
      </c>
      <c r="B7" s="1">
        <v>1</v>
      </c>
      <c r="C7" s="1">
        <f t="shared" si="9"/>
        <v>5</v>
      </c>
      <c r="E7" s="3">
        <f t="shared" si="10"/>
        <v>5.208333333333333E-3</v>
      </c>
      <c r="F7" s="3">
        <f t="shared" si="0"/>
        <v>5.208333333333333E-3</v>
      </c>
      <c r="G7" s="3">
        <f t="shared" si="11"/>
        <v>2.6041666666666664E-2</v>
      </c>
      <c r="I7" s="3">
        <f t="shared" si="12"/>
        <v>5.1504629629629635E-3</v>
      </c>
      <c r="J7" s="3">
        <f t="shared" si="1"/>
        <v>5.1504629629629635E-3</v>
      </c>
      <c r="K7" s="3">
        <f t="shared" si="13"/>
        <v>2.5752314814814818E-2</v>
      </c>
      <c r="M7" s="3">
        <f t="shared" si="14"/>
        <v>5.0925925925925921E-3</v>
      </c>
      <c r="N7" s="3">
        <f t="shared" si="2"/>
        <v>5.0925925925925921E-3</v>
      </c>
      <c r="O7" s="3">
        <f t="shared" si="15"/>
        <v>2.5462962962962962E-2</v>
      </c>
      <c r="Q7" s="3">
        <f t="shared" si="16"/>
        <v>5.0347222222222225E-3</v>
      </c>
      <c r="R7" s="3">
        <f t="shared" si="3"/>
        <v>5.0347222222222225E-3</v>
      </c>
      <c r="S7" s="3">
        <f t="shared" si="17"/>
        <v>2.5173611111111112E-2</v>
      </c>
      <c r="U7" s="3">
        <f t="shared" si="18"/>
        <v>4.9768518518518521E-3</v>
      </c>
      <c r="V7" s="3">
        <f t="shared" si="4"/>
        <v>4.9768518518518521E-3</v>
      </c>
      <c r="W7" s="3">
        <f t="shared" si="19"/>
        <v>2.4884259259259259E-2</v>
      </c>
      <c r="Y7" s="3">
        <f t="shared" si="20"/>
        <v>4.9189814814814816E-3</v>
      </c>
      <c r="Z7" s="3">
        <f t="shared" si="5"/>
        <v>4.9189814814814816E-3</v>
      </c>
      <c r="AA7" s="3">
        <f t="shared" si="21"/>
        <v>2.4594907407407409E-2</v>
      </c>
      <c r="AC7" s="3">
        <f t="shared" si="22"/>
        <v>4.8611111111111112E-3</v>
      </c>
      <c r="AD7" s="3">
        <f t="shared" si="6"/>
        <v>4.8611111111111112E-3</v>
      </c>
      <c r="AE7" s="3">
        <f t="shared" si="23"/>
        <v>2.4305555555555556E-2</v>
      </c>
      <c r="AG7" s="3">
        <f t="shared" si="24"/>
        <v>4.6874999999999998E-3</v>
      </c>
      <c r="AH7" s="3">
        <f t="shared" si="7"/>
        <v>4.6874999999999998E-3</v>
      </c>
      <c r="AI7" s="3">
        <f t="shared" si="25"/>
        <v>2.34375E-2</v>
      </c>
    </row>
    <row r="8" spans="1:35" x14ac:dyDescent="0.3">
      <c r="A8" s="1">
        <f t="shared" si="8"/>
        <v>6</v>
      </c>
      <c r="B8" s="1">
        <v>1</v>
      </c>
      <c r="C8" s="1">
        <f t="shared" si="9"/>
        <v>6</v>
      </c>
      <c r="E8" s="3">
        <f t="shared" si="10"/>
        <v>5.208333333333333E-3</v>
      </c>
      <c r="F8" s="3">
        <f t="shared" si="0"/>
        <v>5.208333333333333E-3</v>
      </c>
      <c r="G8" s="3">
        <f t="shared" si="11"/>
        <v>3.1249999999999997E-2</v>
      </c>
      <c r="I8" s="3">
        <f t="shared" si="12"/>
        <v>5.1504629629629635E-3</v>
      </c>
      <c r="J8" s="3">
        <f t="shared" si="1"/>
        <v>5.1504629629629635E-3</v>
      </c>
      <c r="K8" s="3">
        <f t="shared" si="13"/>
        <v>3.0902777777777782E-2</v>
      </c>
      <c r="M8" s="3">
        <f t="shared" si="14"/>
        <v>5.0925925925925921E-3</v>
      </c>
      <c r="N8" s="3">
        <f t="shared" si="2"/>
        <v>5.0925925925925921E-3</v>
      </c>
      <c r="O8" s="3">
        <f t="shared" si="15"/>
        <v>3.0555555555555555E-2</v>
      </c>
      <c r="Q8" s="3">
        <f t="shared" si="16"/>
        <v>5.0347222222222225E-3</v>
      </c>
      <c r="R8" s="3">
        <f t="shared" si="3"/>
        <v>5.0347222222222225E-3</v>
      </c>
      <c r="S8" s="3">
        <f t="shared" si="17"/>
        <v>3.0208333333333334E-2</v>
      </c>
      <c r="U8" s="3">
        <f t="shared" si="18"/>
        <v>4.9768518518518521E-3</v>
      </c>
      <c r="V8" s="3">
        <f t="shared" si="4"/>
        <v>4.9768518518518521E-3</v>
      </c>
      <c r="W8" s="3">
        <f t="shared" si="19"/>
        <v>2.9861111111111109E-2</v>
      </c>
      <c r="Y8" s="3">
        <f t="shared" si="20"/>
        <v>4.9189814814814816E-3</v>
      </c>
      <c r="Z8" s="3">
        <f t="shared" si="5"/>
        <v>4.9189814814814816E-3</v>
      </c>
      <c r="AA8" s="3">
        <f t="shared" si="21"/>
        <v>2.9513888888888892E-2</v>
      </c>
      <c r="AC8" s="3">
        <f t="shared" si="22"/>
        <v>4.8611111111111112E-3</v>
      </c>
      <c r="AD8" s="3">
        <f t="shared" si="6"/>
        <v>4.8611111111111112E-3</v>
      </c>
      <c r="AE8" s="3">
        <f t="shared" si="23"/>
        <v>2.9166666666666667E-2</v>
      </c>
      <c r="AG8" s="3">
        <f t="shared" si="24"/>
        <v>4.6874999999999998E-3</v>
      </c>
      <c r="AH8" s="3">
        <f t="shared" si="7"/>
        <v>4.6874999999999998E-3</v>
      </c>
      <c r="AI8" s="3">
        <f t="shared" si="25"/>
        <v>2.8125000000000001E-2</v>
      </c>
    </row>
    <row r="9" spans="1:35" x14ac:dyDescent="0.3">
      <c r="A9" s="1">
        <f t="shared" si="8"/>
        <v>7</v>
      </c>
      <c r="B9" s="1">
        <v>1</v>
      </c>
      <c r="C9" s="1">
        <f t="shared" si="9"/>
        <v>7</v>
      </c>
      <c r="E9" s="3">
        <f t="shared" si="10"/>
        <v>5.208333333333333E-3</v>
      </c>
      <c r="F9" s="3">
        <f t="shared" si="0"/>
        <v>5.208333333333333E-3</v>
      </c>
      <c r="G9" s="3">
        <f t="shared" si="11"/>
        <v>3.6458333333333329E-2</v>
      </c>
      <c r="I9" s="3">
        <f t="shared" si="12"/>
        <v>5.1504629629629635E-3</v>
      </c>
      <c r="J9" s="3">
        <f t="shared" si="1"/>
        <v>5.1504629629629635E-3</v>
      </c>
      <c r="K9" s="3">
        <f t="shared" si="13"/>
        <v>3.6053240740740747E-2</v>
      </c>
      <c r="M9" s="3">
        <f t="shared" si="14"/>
        <v>5.0925925925925921E-3</v>
      </c>
      <c r="N9" s="3">
        <f t="shared" si="2"/>
        <v>5.0925925925925921E-3</v>
      </c>
      <c r="O9" s="3">
        <f t="shared" si="15"/>
        <v>3.5648148148148144E-2</v>
      </c>
      <c r="Q9" s="3">
        <f t="shared" si="16"/>
        <v>5.0347222222222225E-3</v>
      </c>
      <c r="R9" s="3">
        <f t="shared" si="3"/>
        <v>5.0347222222222225E-3</v>
      </c>
      <c r="S9" s="3">
        <f t="shared" si="17"/>
        <v>3.5243055555555555E-2</v>
      </c>
      <c r="U9" s="3">
        <f t="shared" si="18"/>
        <v>4.9768518518518521E-3</v>
      </c>
      <c r="V9" s="3">
        <f t="shared" si="4"/>
        <v>4.9768518518518521E-3</v>
      </c>
      <c r="W9" s="3">
        <f t="shared" si="19"/>
        <v>3.4837962962962959E-2</v>
      </c>
      <c r="Y9" s="3">
        <f t="shared" si="20"/>
        <v>4.9189814814814816E-3</v>
      </c>
      <c r="Z9" s="3">
        <f t="shared" si="5"/>
        <v>4.9189814814814816E-3</v>
      </c>
      <c r="AA9" s="3">
        <f t="shared" si="21"/>
        <v>3.4432870370370371E-2</v>
      </c>
      <c r="AC9" s="3">
        <f t="shared" si="22"/>
        <v>4.8611111111111112E-3</v>
      </c>
      <c r="AD9" s="3">
        <f t="shared" si="6"/>
        <v>4.8611111111111112E-3</v>
      </c>
      <c r="AE9" s="3">
        <f t="shared" si="23"/>
        <v>3.4027777777777782E-2</v>
      </c>
      <c r="AG9" s="3">
        <f t="shared" si="24"/>
        <v>4.6874999999999998E-3</v>
      </c>
      <c r="AH9" s="3">
        <f t="shared" si="7"/>
        <v>4.6874999999999998E-3</v>
      </c>
      <c r="AI9" s="3">
        <f t="shared" si="25"/>
        <v>3.2812500000000001E-2</v>
      </c>
    </row>
    <row r="10" spans="1:35" x14ac:dyDescent="0.3">
      <c r="A10" s="1">
        <f t="shared" si="8"/>
        <v>8</v>
      </c>
      <c r="B10" s="1">
        <v>1</v>
      </c>
      <c r="C10" s="1">
        <f t="shared" si="9"/>
        <v>8</v>
      </c>
      <c r="E10" s="3">
        <f t="shared" si="10"/>
        <v>5.208333333333333E-3</v>
      </c>
      <c r="F10" s="3">
        <f t="shared" si="0"/>
        <v>5.208333333333333E-3</v>
      </c>
      <c r="G10" s="3">
        <f t="shared" si="11"/>
        <v>4.1666666666666664E-2</v>
      </c>
      <c r="I10" s="3">
        <f t="shared" si="12"/>
        <v>5.1504629629629635E-3</v>
      </c>
      <c r="J10" s="3">
        <f t="shared" si="1"/>
        <v>5.1504629629629635E-3</v>
      </c>
      <c r="K10" s="3">
        <f t="shared" si="13"/>
        <v>4.1203703703703708E-2</v>
      </c>
      <c r="M10" s="3">
        <f t="shared" si="14"/>
        <v>5.0925925925925921E-3</v>
      </c>
      <c r="N10" s="3">
        <f t="shared" si="2"/>
        <v>5.0925925925925921E-3</v>
      </c>
      <c r="O10" s="3">
        <f t="shared" si="15"/>
        <v>4.0740740740740737E-2</v>
      </c>
      <c r="Q10" s="3">
        <f t="shared" si="16"/>
        <v>5.0347222222222225E-3</v>
      </c>
      <c r="R10" s="3">
        <f t="shared" si="3"/>
        <v>5.0347222222222225E-3</v>
      </c>
      <c r="S10" s="3">
        <f t="shared" si="17"/>
        <v>4.027777777777778E-2</v>
      </c>
      <c r="U10" s="3">
        <f t="shared" si="18"/>
        <v>4.9768518518518521E-3</v>
      </c>
      <c r="V10" s="3">
        <f t="shared" si="4"/>
        <v>4.9768518518518521E-3</v>
      </c>
      <c r="W10" s="3">
        <f t="shared" si="19"/>
        <v>3.981481481481481E-2</v>
      </c>
      <c r="Y10" s="3">
        <f t="shared" si="20"/>
        <v>4.9189814814814816E-3</v>
      </c>
      <c r="Z10" s="3">
        <f t="shared" si="5"/>
        <v>4.9189814814814816E-3</v>
      </c>
      <c r="AA10" s="3">
        <f t="shared" si="21"/>
        <v>3.9351851851851853E-2</v>
      </c>
      <c r="AC10" s="3">
        <f t="shared" si="22"/>
        <v>4.8611111111111112E-3</v>
      </c>
      <c r="AD10" s="3">
        <f t="shared" si="6"/>
        <v>4.8611111111111112E-3</v>
      </c>
      <c r="AE10" s="3">
        <f t="shared" si="23"/>
        <v>3.888888888888889E-2</v>
      </c>
      <c r="AG10" s="3">
        <f t="shared" si="24"/>
        <v>4.6874999999999998E-3</v>
      </c>
      <c r="AH10" s="3">
        <f t="shared" si="7"/>
        <v>4.6874999999999998E-3</v>
      </c>
      <c r="AI10" s="3">
        <f t="shared" si="25"/>
        <v>3.7499999999999999E-2</v>
      </c>
    </row>
    <row r="11" spans="1:35" x14ac:dyDescent="0.3">
      <c r="A11" s="1">
        <f t="shared" si="8"/>
        <v>9</v>
      </c>
      <c r="B11" s="1">
        <v>1</v>
      </c>
      <c r="C11" s="1">
        <f t="shared" si="9"/>
        <v>9</v>
      </c>
      <c r="E11" s="3">
        <f t="shared" si="10"/>
        <v>5.208333333333333E-3</v>
      </c>
      <c r="F11" s="3">
        <f t="shared" si="0"/>
        <v>5.208333333333333E-3</v>
      </c>
      <c r="G11" s="3">
        <f t="shared" si="11"/>
        <v>4.6875E-2</v>
      </c>
      <c r="I11" s="3">
        <f t="shared" si="12"/>
        <v>5.1504629629629635E-3</v>
      </c>
      <c r="J11" s="3">
        <f t="shared" si="1"/>
        <v>5.1504629629629635E-3</v>
      </c>
      <c r="K11" s="3">
        <f t="shared" si="13"/>
        <v>4.6354166666666669E-2</v>
      </c>
      <c r="M11" s="3">
        <f t="shared" si="14"/>
        <v>5.0925925925925921E-3</v>
      </c>
      <c r="N11" s="3">
        <f t="shared" si="2"/>
        <v>5.0925925925925921E-3</v>
      </c>
      <c r="O11" s="3">
        <f t="shared" si="15"/>
        <v>4.583333333333333E-2</v>
      </c>
      <c r="Q11" s="3">
        <f t="shared" si="16"/>
        <v>5.0347222222222225E-3</v>
      </c>
      <c r="R11" s="3">
        <f t="shared" si="3"/>
        <v>5.0347222222222225E-3</v>
      </c>
      <c r="S11" s="3">
        <f t="shared" si="17"/>
        <v>4.5312500000000006E-2</v>
      </c>
      <c r="U11" s="3">
        <f t="shared" si="18"/>
        <v>4.9768518518518521E-3</v>
      </c>
      <c r="V11" s="3">
        <f t="shared" si="4"/>
        <v>4.9768518518518521E-3</v>
      </c>
      <c r="W11" s="3">
        <f t="shared" si="19"/>
        <v>4.479166666666666E-2</v>
      </c>
      <c r="Y11" s="3">
        <f t="shared" si="20"/>
        <v>4.9189814814814816E-3</v>
      </c>
      <c r="Z11" s="3">
        <f t="shared" si="5"/>
        <v>4.9189814814814816E-3</v>
      </c>
      <c r="AA11" s="3">
        <f t="shared" si="21"/>
        <v>4.4270833333333336E-2</v>
      </c>
      <c r="AC11" s="3">
        <f t="shared" si="22"/>
        <v>4.8611111111111112E-3</v>
      </c>
      <c r="AD11" s="3">
        <f t="shared" si="6"/>
        <v>4.8611111111111112E-3</v>
      </c>
      <c r="AE11" s="3">
        <f t="shared" si="23"/>
        <v>4.3749999999999997E-2</v>
      </c>
      <c r="AG11" s="3">
        <f t="shared" si="24"/>
        <v>4.6874999999999998E-3</v>
      </c>
      <c r="AH11" s="3">
        <f t="shared" si="7"/>
        <v>4.6874999999999998E-3</v>
      </c>
      <c r="AI11" s="3">
        <f t="shared" si="25"/>
        <v>4.2187499999999996E-2</v>
      </c>
    </row>
    <row r="12" spans="1:35" x14ac:dyDescent="0.3">
      <c r="A12" s="1">
        <f t="shared" si="8"/>
        <v>10</v>
      </c>
      <c r="B12" s="1">
        <v>1</v>
      </c>
      <c r="C12" s="1">
        <f t="shared" si="9"/>
        <v>10</v>
      </c>
      <c r="E12" s="3">
        <f t="shared" si="10"/>
        <v>5.208333333333333E-3</v>
      </c>
      <c r="F12" s="3">
        <f t="shared" si="0"/>
        <v>5.208333333333333E-3</v>
      </c>
      <c r="G12" s="3">
        <f t="shared" si="11"/>
        <v>5.2083333333333336E-2</v>
      </c>
      <c r="I12" s="3">
        <f t="shared" si="12"/>
        <v>5.1504629629629635E-3</v>
      </c>
      <c r="J12" s="3">
        <f t="shared" si="1"/>
        <v>5.1504629629629635E-3</v>
      </c>
      <c r="K12" s="3">
        <f t="shared" si="13"/>
        <v>5.1504629629629629E-2</v>
      </c>
      <c r="M12" s="3">
        <f t="shared" si="14"/>
        <v>5.0925925925925921E-3</v>
      </c>
      <c r="N12" s="3">
        <f t="shared" si="2"/>
        <v>5.0925925925925921E-3</v>
      </c>
      <c r="O12" s="3">
        <f t="shared" si="15"/>
        <v>5.0925925925925923E-2</v>
      </c>
      <c r="Q12" s="3">
        <f t="shared" si="16"/>
        <v>5.0347222222222225E-3</v>
      </c>
      <c r="R12" s="3">
        <f t="shared" si="3"/>
        <v>5.0347222222222225E-3</v>
      </c>
      <c r="S12" s="3">
        <f t="shared" si="17"/>
        <v>5.0347222222222231E-2</v>
      </c>
      <c r="U12" s="3">
        <f t="shared" si="18"/>
        <v>4.9768518518518521E-3</v>
      </c>
      <c r="V12" s="3">
        <f t="shared" si="4"/>
        <v>4.9768518518518521E-3</v>
      </c>
      <c r="W12" s="3">
        <f t="shared" si="19"/>
        <v>4.9768518518518511E-2</v>
      </c>
      <c r="Y12" s="3">
        <f t="shared" si="20"/>
        <v>4.9189814814814816E-3</v>
      </c>
      <c r="Z12" s="3">
        <f t="shared" si="5"/>
        <v>4.9189814814814816E-3</v>
      </c>
      <c r="AA12" s="3">
        <f t="shared" si="21"/>
        <v>4.9189814814814818E-2</v>
      </c>
      <c r="AC12" s="3">
        <f t="shared" si="22"/>
        <v>4.8611111111111112E-3</v>
      </c>
      <c r="AD12" s="3">
        <f t="shared" si="6"/>
        <v>4.8611111111111112E-3</v>
      </c>
      <c r="AE12" s="3">
        <f t="shared" si="23"/>
        <v>4.8611111111111105E-2</v>
      </c>
      <c r="AG12" s="3">
        <f t="shared" si="24"/>
        <v>4.6874999999999998E-3</v>
      </c>
      <c r="AH12" s="3">
        <f t="shared" si="7"/>
        <v>4.6874999999999998E-3</v>
      </c>
      <c r="AI12" s="3">
        <f t="shared" si="25"/>
        <v>4.6874999999999993E-2</v>
      </c>
    </row>
    <row r="13" spans="1:35" x14ac:dyDescent="0.3">
      <c r="A13" s="1">
        <f t="shared" si="8"/>
        <v>11</v>
      </c>
      <c r="B13" s="1">
        <v>1</v>
      </c>
      <c r="C13" s="1">
        <f t="shared" si="9"/>
        <v>11</v>
      </c>
      <c r="E13" s="3">
        <f t="shared" si="10"/>
        <v>5.208333333333333E-3</v>
      </c>
      <c r="F13" s="3">
        <f t="shared" si="0"/>
        <v>5.208333333333333E-3</v>
      </c>
      <c r="G13" s="3">
        <f t="shared" si="11"/>
        <v>5.7291666666666671E-2</v>
      </c>
      <c r="I13" s="3">
        <f t="shared" si="12"/>
        <v>5.1504629629629635E-3</v>
      </c>
      <c r="J13" s="3">
        <f t="shared" si="1"/>
        <v>5.1504629629629635E-3</v>
      </c>
      <c r="K13" s="3">
        <f t="shared" si="13"/>
        <v>5.665509259259259E-2</v>
      </c>
      <c r="M13" s="3">
        <f t="shared" si="14"/>
        <v>5.0925925925925921E-3</v>
      </c>
      <c r="N13" s="3">
        <f t="shared" si="2"/>
        <v>5.0925925925925921E-3</v>
      </c>
      <c r="O13" s="3">
        <f t="shared" si="15"/>
        <v>5.6018518518518516E-2</v>
      </c>
      <c r="Q13" s="3">
        <f t="shared" si="16"/>
        <v>5.0347222222222225E-3</v>
      </c>
      <c r="R13" s="3">
        <f t="shared" si="3"/>
        <v>5.0347222222222225E-3</v>
      </c>
      <c r="S13" s="3">
        <f t="shared" si="17"/>
        <v>5.5381944444444456E-2</v>
      </c>
      <c r="U13" s="3">
        <f t="shared" si="18"/>
        <v>4.9768518518518521E-3</v>
      </c>
      <c r="V13" s="3">
        <f t="shared" si="4"/>
        <v>4.9768518518518521E-3</v>
      </c>
      <c r="W13" s="3">
        <f t="shared" si="19"/>
        <v>5.4745370370370361E-2</v>
      </c>
      <c r="Y13" s="3">
        <f t="shared" si="20"/>
        <v>4.9189814814814816E-3</v>
      </c>
      <c r="Z13" s="3">
        <f t="shared" si="5"/>
        <v>4.9189814814814816E-3</v>
      </c>
      <c r="AA13" s="3">
        <f t="shared" si="21"/>
        <v>5.4108796296296301E-2</v>
      </c>
      <c r="AC13" s="3">
        <f t="shared" si="22"/>
        <v>4.8611111111111112E-3</v>
      </c>
      <c r="AD13" s="3">
        <f t="shared" si="6"/>
        <v>4.8611111111111112E-3</v>
      </c>
      <c r="AE13" s="3">
        <f t="shared" si="23"/>
        <v>5.3472222222222213E-2</v>
      </c>
      <c r="AG13" s="3">
        <f t="shared" si="24"/>
        <v>4.6874999999999998E-3</v>
      </c>
      <c r="AH13" s="3">
        <f t="shared" si="7"/>
        <v>4.6874999999999998E-3</v>
      </c>
      <c r="AI13" s="3">
        <f t="shared" si="25"/>
        <v>5.156249999999999E-2</v>
      </c>
    </row>
    <row r="14" spans="1:35" x14ac:dyDescent="0.3">
      <c r="A14" s="1">
        <f t="shared" si="8"/>
        <v>12</v>
      </c>
      <c r="B14" s="1">
        <v>1</v>
      </c>
      <c r="C14" s="1">
        <f t="shared" si="9"/>
        <v>12</v>
      </c>
      <c r="E14" s="3">
        <f t="shared" si="10"/>
        <v>5.208333333333333E-3</v>
      </c>
      <c r="F14" s="3">
        <f t="shared" si="0"/>
        <v>5.208333333333333E-3</v>
      </c>
      <c r="G14" s="3">
        <f t="shared" si="11"/>
        <v>6.25E-2</v>
      </c>
      <c r="I14" s="3">
        <f t="shared" si="12"/>
        <v>5.1504629629629635E-3</v>
      </c>
      <c r="J14" s="3">
        <f t="shared" si="1"/>
        <v>5.1504629629629635E-3</v>
      </c>
      <c r="K14" s="3">
        <f t="shared" si="13"/>
        <v>6.1805555555555551E-2</v>
      </c>
      <c r="M14" s="3">
        <f t="shared" si="14"/>
        <v>5.0925925925925921E-3</v>
      </c>
      <c r="N14" s="3">
        <f t="shared" si="2"/>
        <v>5.0925925925925921E-3</v>
      </c>
      <c r="O14" s="3">
        <f t="shared" si="15"/>
        <v>6.1111111111111109E-2</v>
      </c>
      <c r="Q14" s="3">
        <f t="shared" si="16"/>
        <v>5.0347222222222225E-3</v>
      </c>
      <c r="R14" s="3">
        <f t="shared" si="3"/>
        <v>5.0347222222222225E-3</v>
      </c>
      <c r="S14" s="3">
        <f t="shared" si="17"/>
        <v>6.0416666666666681E-2</v>
      </c>
      <c r="U14" s="3">
        <f t="shared" si="18"/>
        <v>4.9768518518518521E-3</v>
      </c>
      <c r="V14" s="3">
        <f t="shared" si="4"/>
        <v>4.9768518518518521E-3</v>
      </c>
      <c r="W14" s="3">
        <f t="shared" si="19"/>
        <v>5.9722222222222211E-2</v>
      </c>
      <c r="Y14" s="3">
        <f t="shared" si="20"/>
        <v>4.9189814814814816E-3</v>
      </c>
      <c r="Z14" s="3">
        <f t="shared" si="5"/>
        <v>4.9189814814814816E-3</v>
      </c>
      <c r="AA14" s="3">
        <f t="shared" si="21"/>
        <v>5.9027777777777783E-2</v>
      </c>
      <c r="AC14" s="3">
        <f t="shared" si="22"/>
        <v>4.8611111111111112E-3</v>
      </c>
      <c r="AD14" s="3">
        <f t="shared" si="6"/>
        <v>4.8611111111111112E-3</v>
      </c>
      <c r="AE14" s="3">
        <f t="shared" si="23"/>
        <v>5.833333333333332E-2</v>
      </c>
      <c r="AG14" s="3">
        <f t="shared" si="24"/>
        <v>4.6874999999999998E-3</v>
      </c>
      <c r="AH14" s="3">
        <f t="shared" si="7"/>
        <v>4.6874999999999998E-3</v>
      </c>
      <c r="AI14" s="3">
        <f t="shared" si="25"/>
        <v>5.6249999999999988E-2</v>
      </c>
    </row>
    <row r="15" spans="1:35" x14ac:dyDescent="0.3">
      <c r="A15" s="1">
        <f t="shared" si="8"/>
        <v>13</v>
      </c>
      <c r="B15" s="1">
        <v>1</v>
      </c>
      <c r="C15" s="1">
        <f t="shared" si="9"/>
        <v>13</v>
      </c>
      <c r="E15" s="3">
        <f t="shared" si="10"/>
        <v>5.208333333333333E-3</v>
      </c>
      <c r="F15" s="3">
        <f t="shared" si="0"/>
        <v>5.208333333333333E-3</v>
      </c>
      <c r="G15" s="3">
        <f t="shared" si="11"/>
        <v>6.7708333333333329E-2</v>
      </c>
      <c r="I15" s="3">
        <f t="shared" si="12"/>
        <v>5.1504629629629635E-3</v>
      </c>
      <c r="J15" s="3">
        <f t="shared" si="1"/>
        <v>5.1504629629629635E-3</v>
      </c>
      <c r="K15" s="3">
        <f t="shared" si="13"/>
        <v>6.6956018518518512E-2</v>
      </c>
      <c r="M15" s="3">
        <f t="shared" si="14"/>
        <v>5.0925925925925921E-3</v>
      </c>
      <c r="N15" s="3">
        <f t="shared" si="2"/>
        <v>5.0925925925925921E-3</v>
      </c>
      <c r="O15" s="3">
        <f t="shared" si="15"/>
        <v>6.6203703703703695E-2</v>
      </c>
      <c r="Q15" s="3">
        <f t="shared" si="16"/>
        <v>5.0347222222222225E-3</v>
      </c>
      <c r="R15" s="3">
        <f t="shared" si="3"/>
        <v>5.0347222222222225E-3</v>
      </c>
      <c r="S15" s="3">
        <f t="shared" si="17"/>
        <v>6.5451388888888906E-2</v>
      </c>
      <c r="U15" s="3">
        <f t="shared" si="18"/>
        <v>4.9768518518518521E-3</v>
      </c>
      <c r="V15" s="3">
        <f t="shared" si="4"/>
        <v>4.9768518518518521E-3</v>
      </c>
      <c r="W15" s="3">
        <f t="shared" si="19"/>
        <v>6.4699074074074062E-2</v>
      </c>
      <c r="Y15" s="3">
        <f t="shared" si="20"/>
        <v>4.9189814814814816E-3</v>
      </c>
      <c r="Z15" s="3">
        <f t="shared" si="5"/>
        <v>4.9189814814814816E-3</v>
      </c>
      <c r="AA15" s="3">
        <f t="shared" si="21"/>
        <v>6.3946759259259259E-2</v>
      </c>
      <c r="AC15" s="3">
        <f t="shared" si="22"/>
        <v>4.8611111111111112E-3</v>
      </c>
      <c r="AD15" s="3">
        <f t="shared" si="6"/>
        <v>4.8611111111111112E-3</v>
      </c>
      <c r="AE15" s="3">
        <f t="shared" si="23"/>
        <v>6.3194444444444428E-2</v>
      </c>
      <c r="AG15" s="3">
        <f t="shared" si="24"/>
        <v>4.6874999999999998E-3</v>
      </c>
      <c r="AH15" s="3">
        <f t="shared" si="7"/>
        <v>4.6874999999999998E-3</v>
      </c>
      <c r="AI15" s="3">
        <f t="shared" si="25"/>
        <v>6.0937499999999985E-2</v>
      </c>
    </row>
    <row r="16" spans="1:35" x14ac:dyDescent="0.3">
      <c r="A16" s="1">
        <f t="shared" si="8"/>
        <v>14</v>
      </c>
      <c r="B16" s="1">
        <f>385/1760*0.5</f>
        <v>0.109375</v>
      </c>
      <c r="C16" s="1">
        <f t="shared" si="9"/>
        <v>13.109375</v>
      </c>
      <c r="E16" s="3">
        <f t="shared" si="10"/>
        <v>5.208333333333333E-3</v>
      </c>
      <c r="F16" s="3">
        <f t="shared" si="0"/>
        <v>5.6966145833333326E-4</v>
      </c>
      <c r="G16" s="6">
        <f t="shared" si="11"/>
        <v>6.8277994791666657E-2</v>
      </c>
      <c r="I16" s="3">
        <f t="shared" si="12"/>
        <v>5.1504629629629635E-3</v>
      </c>
      <c r="J16" s="3">
        <f t="shared" si="1"/>
        <v>5.6333188657407417E-4</v>
      </c>
      <c r="K16" s="6">
        <f t="shared" si="13"/>
        <v>6.751935040509259E-2</v>
      </c>
      <c r="M16" s="3">
        <f t="shared" si="14"/>
        <v>5.0925925925925921E-3</v>
      </c>
      <c r="N16" s="3">
        <f t="shared" si="2"/>
        <v>5.5700231481481475E-4</v>
      </c>
      <c r="O16" s="6">
        <f t="shared" si="15"/>
        <v>6.6760706018518509E-2</v>
      </c>
      <c r="Q16" s="3">
        <f t="shared" si="16"/>
        <v>5.0347222222222225E-3</v>
      </c>
      <c r="R16" s="3">
        <f t="shared" si="3"/>
        <v>5.5067274305555555E-4</v>
      </c>
      <c r="S16" s="6">
        <f t="shared" si="17"/>
        <v>6.6002061631944456E-2</v>
      </c>
      <c r="U16" s="3">
        <f t="shared" si="18"/>
        <v>4.9768518518518521E-3</v>
      </c>
      <c r="V16" s="3">
        <f t="shared" si="4"/>
        <v>5.4434317129629635E-4</v>
      </c>
      <c r="W16" s="6">
        <f t="shared" si="19"/>
        <v>6.5243417245370361E-2</v>
      </c>
      <c r="Y16" s="3">
        <f t="shared" si="20"/>
        <v>4.9189814814814816E-3</v>
      </c>
      <c r="Z16" s="3">
        <f t="shared" si="5"/>
        <v>5.3801359953703704E-4</v>
      </c>
      <c r="AA16" s="6">
        <f t="shared" si="21"/>
        <v>6.4484772858796294E-2</v>
      </c>
      <c r="AC16" s="3">
        <f t="shared" si="22"/>
        <v>4.8611111111111112E-3</v>
      </c>
      <c r="AD16" s="3">
        <f t="shared" si="6"/>
        <v>5.3168402777777784E-4</v>
      </c>
      <c r="AE16" s="6">
        <f t="shared" si="23"/>
        <v>6.3726128472222213E-2</v>
      </c>
      <c r="AG16" s="3">
        <f t="shared" si="24"/>
        <v>4.6874999999999998E-3</v>
      </c>
      <c r="AH16" s="3">
        <f t="shared" si="7"/>
        <v>5.1269531250000002E-4</v>
      </c>
      <c r="AI16" s="6">
        <f t="shared" si="25"/>
        <v>6.1450195312499983E-2</v>
      </c>
    </row>
    <row r="18" spans="1:32" x14ac:dyDescent="0.3">
      <c r="P18" s="3"/>
      <c r="T18" s="3"/>
      <c r="X18" s="3"/>
      <c r="AB18" s="3"/>
      <c r="AF18" s="3"/>
    </row>
    <row r="19" spans="1:32" x14ac:dyDescent="0.3">
      <c r="E19" s="7">
        <v>4.8032407407407407E-3</v>
      </c>
      <c r="I19" s="3">
        <v>4.7685185185185183E-3</v>
      </c>
      <c r="P19" s="3"/>
      <c r="T19" s="3"/>
      <c r="X19" s="3"/>
      <c r="AB19" s="3"/>
      <c r="AF19" s="3"/>
    </row>
    <row r="20" spans="1:32" ht="33" x14ac:dyDescent="0.3">
      <c r="A20" s="4" t="s">
        <v>1</v>
      </c>
      <c r="B20" s="4" t="s">
        <v>2</v>
      </c>
      <c r="C20" s="4" t="s">
        <v>3</v>
      </c>
      <c r="E20" s="5" t="s">
        <v>4</v>
      </c>
      <c r="F20" s="5" t="s">
        <v>5</v>
      </c>
      <c r="G20" s="5" t="s">
        <v>6</v>
      </c>
      <c r="H20" s="4"/>
      <c r="I20" s="5" t="s">
        <v>4</v>
      </c>
      <c r="J20" s="5" t="s">
        <v>5</v>
      </c>
      <c r="K20" s="5" t="s">
        <v>6</v>
      </c>
      <c r="L20" s="4"/>
      <c r="M20" s="8" t="s">
        <v>7</v>
      </c>
      <c r="N20" s="8" t="s">
        <v>8</v>
      </c>
      <c r="P20" s="3"/>
      <c r="T20" s="3"/>
      <c r="X20" s="3"/>
      <c r="AB20" s="3"/>
      <c r="AF20" s="3"/>
    </row>
    <row r="21" spans="1:32" x14ac:dyDescent="0.3">
      <c r="A21" s="1">
        <v>1</v>
      </c>
      <c r="B21" s="1">
        <v>1</v>
      </c>
      <c r="C21" s="1">
        <f>+B21</f>
        <v>1</v>
      </c>
      <c r="E21" s="3">
        <f>+E19</f>
        <v>4.8032407407407407E-3</v>
      </c>
      <c r="F21" s="3">
        <f>+E21*$B21</f>
        <v>4.8032407407407407E-3</v>
      </c>
      <c r="G21" s="3">
        <f>+F21</f>
        <v>4.8032407407407407E-3</v>
      </c>
      <c r="I21" s="3">
        <f>+I19</f>
        <v>4.7685185185185183E-3</v>
      </c>
      <c r="J21" s="3">
        <f>+I21*$B21</f>
        <v>4.7685185185185183E-3</v>
      </c>
      <c r="K21" s="3">
        <f>+J21</f>
        <v>4.7685185185185183E-3</v>
      </c>
      <c r="M21" s="3">
        <v>5.0879629629629634E-3</v>
      </c>
      <c r="N21" s="3">
        <v>5.40162037037037E-3</v>
      </c>
      <c r="P21" s="3"/>
      <c r="T21" s="3"/>
      <c r="X21" s="3"/>
      <c r="AB21" s="3"/>
      <c r="AF21" s="3"/>
    </row>
    <row r="22" spans="1:32" x14ac:dyDescent="0.3">
      <c r="A22" s="1">
        <f>+A21+1</f>
        <v>2</v>
      </c>
      <c r="B22" s="1">
        <v>1</v>
      </c>
      <c r="C22" s="1">
        <f>+C21+B22</f>
        <v>2</v>
      </c>
      <c r="E22" s="3">
        <f>+E21</f>
        <v>4.8032407407407407E-3</v>
      </c>
      <c r="F22" s="3">
        <f t="shared" ref="F22:F34" si="26">+E22*$B22</f>
        <v>4.8032407407407407E-3</v>
      </c>
      <c r="G22" s="3">
        <f>+G21+F22</f>
        <v>9.6064814814814815E-3</v>
      </c>
      <c r="I22" s="3">
        <f>+I21</f>
        <v>4.7685185185185183E-3</v>
      </c>
      <c r="J22" s="3">
        <f t="shared" ref="J22:J34" si="27">+I22*$B22</f>
        <v>4.7685185185185183E-3</v>
      </c>
      <c r="K22" s="3">
        <f>+K21+J22</f>
        <v>9.5370370370370366E-3</v>
      </c>
      <c r="M22" s="3">
        <v>4.9421296296296288E-3</v>
      </c>
      <c r="N22" s="3">
        <v>5.2118055555555555E-3</v>
      </c>
      <c r="P22" s="3"/>
      <c r="T22" s="3"/>
      <c r="X22" s="3"/>
      <c r="AB22" s="3"/>
      <c r="AF22" s="3"/>
    </row>
    <row r="23" spans="1:32" x14ac:dyDescent="0.3">
      <c r="A23" s="1">
        <f t="shared" ref="A23:A34" si="28">+A22+1</f>
        <v>3</v>
      </c>
      <c r="B23" s="1">
        <v>1</v>
      </c>
      <c r="C23" s="1">
        <f t="shared" ref="C23:C34" si="29">+C22+B23</f>
        <v>3</v>
      </c>
      <c r="E23" s="3">
        <f t="shared" ref="E23:E34" si="30">+E22</f>
        <v>4.8032407407407407E-3</v>
      </c>
      <c r="F23" s="3">
        <f t="shared" si="26"/>
        <v>4.8032407407407407E-3</v>
      </c>
      <c r="G23" s="3">
        <f t="shared" ref="G23:G34" si="31">+G22+F23</f>
        <v>1.4409722222222223E-2</v>
      </c>
      <c r="I23" s="3">
        <f t="shared" ref="I23:I34" si="32">+I22</f>
        <v>4.7685185185185183E-3</v>
      </c>
      <c r="J23" s="3">
        <f t="shared" si="27"/>
        <v>4.7685185185185183E-3</v>
      </c>
      <c r="K23" s="3">
        <f t="shared" ref="K23:K34" si="33">+K22+J23</f>
        <v>1.4305555555555554E-2</v>
      </c>
      <c r="M23" s="3">
        <v>4.9166666666666673E-3</v>
      </c>
      <c r="N23" s="3">
        <v>5.1284722222222226E-3</v>
      </c>
      <c r="P23" s="3"/>
      <c r="T23" s="3"/>
      <c r="X23" s="3"/>
      <c r="AB23" s="3"/>
      <c r="AF23" s="3"/>
    </row>
    <row r="24" spans="1:32" x14ac:dyDescent="0.3">
      <c r="A24" s="1">
        <f t="shared" si="28"/>
        <v>4</v>
      </c>
      <c r="B24" s="1">
        <v>1</v>
      </c>
      <c r="C24" s="1">
        <f t="shared" si="29"/>
        <v>4</v>
      </c>
      <c r="E24" s="3">
        <f t="shared" si="30"/>
        <v>4.8032407407407407E-3</v>
      </c>
      <c r="F24" s="3">
        <f t="shared" si="26"/>
        <v>4.8032407407407407E-3</v>
      </c>
      <c r="G24" s="3">
        <f t="shared" si="31"/>
        <v>1.9212962962962963E-2</v>
      </c>
      <c r="I24" s="3">
        <f t="shared" si="32"/>
        <v>4.7685185185185183E-3</v>
      </c>
      <c r="J24" s="3">
        <f t="shared" si="27"/>
        <v>4.7685185185185183E-3</v>
      </c>
      <c r="K24" s="3">
        <f t="shared" si="33"/>
        <v>1.9074074074074073E-2</v>
      </c>
      <c r="M24" s="3">
        <v>5.138888888888889E-3</v>
      </c>
      <c r="N24" s="3">
        <v>5.0833333333333338E-3</v>
      </c>
      <c r="P24" s="3"/>
      <c r="T24" s="3"/>
      <c r="X24" s="3"/>
      <c r="AB24" s="3"/>
      <c r="AF24" s="3"/>
    </row>
    <row r="25" spans="1:32" x14ac:dyDescent="0.3">
      <c r="A25" s="1">
        <f t="shared" si="28"/>
        <v>5</v>
      </c>
      <c r="B25" s="1">
        <v>1</v>
      </c>
      <c r="C25" s="1">
        <f t="shared" si="29"/>
        <v>5</v>
      </c>
      <c r="E25" s="3">
        <f t="shared" si="30"/>
        <v>4.8032407407407407E-3</v>
      </c>
      <c r="F25" s="3">
        <f t="shared" si="26"/>
        <v>4.8032407407407407E-3</v>
      </c>
      <c r="G25" s="3">
        <f t="shared" si="31"/>
        <v>2.4016203703703703E-2</v>
      </c>
      <c r="I25" s="3">
        <f t="shared" si="32"/>
        <v>4.7685185185185183E-3</v>
      </c>
      <c r="J25" s="3">
        <f t="shared" si="27"/>
        <v>4.7685185185185183E-3</v>
      </c>
      <c r="K25" s="3">
        <f t="shared" si="33"/>
        <v>2.3842592592592592E-2</v>
      </c>
      <c r="M25" s="3">
        <v>4.9803240740740736E-3</v>
      </c>
      <c r="N25" s="3">
        <v>5.1134259259259258E-3</v>
      </c>
      <c r="P25" s="3"/>
      <c r="T25" s="3"/>
      <c r="X25" s="3"/>
      <c r="AB25" s="3"/>
      <c r="AF25" s="3"/>
    </row>
    <row r="26" spans="1:32" x14ac:dyDescent="0.3">
      <c r="A26" s="1">
        <f t="shared" si="28"/>
        <v>6</v>
      </c>
      <c r="B26" s="1">
        <v>1</v>
      </c>
      <c r="C26" s="1">
        <f t="shared" si="29"/>
        <v>6</v>
      </c>
      <c r="E26" s="3">
        <f t="shared" si="30"/>
        <v>4.8032407407407407E-3</v>
      </c>
      <c r="F26" s="3">
        <f t="shared" si="26"/>
        <v>4.8032407407407407E-3</v>
      </c>
      <c r="G26" s="3">
        <f t="shared" si="31"/>
        <v>2.8819444444444443E-2</v>
      </c>
      <c r="I26" s="3">
        <f t="shared" si="32"/>
        <v>4.7685185185185183E-3</v>
      </c>
      <c r="J26" s="3">
        <f t="shared" si="27"/>
        <v>4.7685185185185183E-3</v>
      </c>
      <c r="K26" s="3">
        <f t="shared" si="33"/>
        <v>2.8611111111111111E-2</v>
      </c>
      <c r="M26" s="3">
        <v>5.0023148148148145E-3</v>
      </c>
      <c r="N26" s="3">
        <v>5.0983796296296298E-3</v>
      </c>
      <c r="P26" s="3"/>
      <c r="T26" s="3"/>
      <c r="X26" s="3"/>
      <c r="AB26" s="3"/>
      <c r="AF26" s="3"/>
    </row>
    <row r="27" spans="1:32" x14ac:dyDescent="0.3">
      <c r="A27" s="1">
        <f t="shared" si="28"/>
        <v>7</v>
      </c>
      <c r="B27" s="1">
        <v>1</v>
      </c>
      <c r="C27" s="1">
        <f t="shared" si="29"/>
        <v>7</v>
      </c>
      <c r="E27" s="3">
        <f t="shared" si="30"/>
        <v>4.8032407407407407E-3</v>
      </c>
      <c r="F27" s="3">
        <f t="shared" si="26"/>
        <v>4.8032407407407407E-3</v>
      </c>
      <c r="G27" s="3">
        <f t="shared" si="31"/>
        <v>3.3622685185185186E-2</v>
      </c>
      <c r="I27" s="3">
        <f t="shared" si="32"/>
        <v>4.7685185185185183E-3</v>
      </c>
      <c r="J27" s="3">
        <f t="shared" si="27"/>
        <v>4.7685185185185183E-3</v>
      </c>
      <c r="K27" s="3">
        <f t="shared" si="33"/>
        <v>3.3379629629629627E-2</v>
      </c>
      <c r="M27" s="3">
        <v>5.2210648148148147E-3</v>
      </c>
      <c r="N27" s="3">
        <v>5.2962962962962963E-3</v>
      </c>
      <c r="P27" s="3"/>
      <c r="T27" s="3"/>
      <c r="X27" s="3"/>
      <c r="AB27" s="3"/>
      <c r="AF27" s="3"/>
    </row>
    <row r="28" spans="1:32" x14ac:dyDescent="0.3">
      <c r="A28" s="1">
        <f t="shared" si="28"/>
        <v>8</v>
      </c>
      <c r="B28" s="1">
        <v>1</v>
      </c>
      <c r="C28" s="1">
        <f t="shared" si="29"/>
        <v>8</v>
      </c>
      <c r="E28" s="3">
        <f t="shared" si="30"/>
        <v>4.8032407407407407E-3</v>
      </c>
      <c r="F28" s="3">
        <f t="shared" si="26"/>
        <v>4.8032407407407407E-3</v>
      </c>
      <c r="G28" s="3">
        <f t="shared" si="31"/>
        <v>3.8425925925925926E-2</v>
      </c>
      <c r="I28" s="3">
        <f t="shared" si="32"/>
        <v>4.7685185185185183E-3</v>
      </c>
      <c r="J28" s="3">
        <f t="shared" si="27"/>
        <v>4.7685185185185183E-3</v>
      </c>
      <c r="K28" s="3">
        <f t="shared" si="33"/>
        <v>3.8148148148148146E-2</v>
      </c>
      <c r="M28" s="3">
        <v>5.2627314814814819E-3</v>
      </c>
      <c r="N28" s="3">
        <v>5.1631944444444442E-3</v>
      </c>
      <c r="P28" s="3"/>
      <c r="T28" s="3"/>
      <c r="X28" s="3"/>
      <c r="AB28" s="3"/>
      <c r="AF28" s="3"/>
    </row>
    <row r="29" spans="1:32" x14ac:dyDescent="0.3">
      <c r="A29" s="1">
        <f t="shared" si="28"/>
        <v>9</v>
      </c>
      <c r="B29" s="1">
        <v>1</v>
      </c>
      <c r="C29" s="1">
        <f t="shared" si="29"/>
        <v>9</v>
      </c>
      <c r="E29" s="3">
        <f t="shared" si="30"/>
        <v>4.8032407407407407E-3</v>
      </c>
      <c r="F29" s="3">
        <f t="shared" si="26"/>
        <v>4.8032407407407407E-3</v>
      </c>
      <c r="G29" s="3">
        <f t="shared" si="31"/>
        <v>4.3229166666666666E-2</v>
      </c>
      <c r="I29" s="3">
        <f t="shared" si="32"/>
        <v>4.7685185185185183E-3</v>
      </c>
      <c r="J29" s="3">
        <f t="shared" si="27"/>
        <v>4.7685185185185183E-3</v>
      </c>
      <c r="K29" s="3">
        <f t="shared" si="33"/>
        <v>4.2916666666666665E-2</v>
      </c>
      <c r="M29" s="3">
        <v>5.43287037037037E-3</v>
      </c>
      <c r="N29" s="3">
        <v>5.1539351851851859E-3</v>
      </c>
      <c r="P29" s="3"/>
      <c r="T29" s="3"/>
      <c r="X29" s="3"/>
      <c r="AB29" s="3"/>
      <c r="AF29" s="3"/>
    </row>
    <row r="30" spans="1:32" x14ac:dyDescent="0.3">
      <c r="A30" s="1">
        <f t="shared" si="28"/>
        <v>10</v>
      </c>
      <c r="B30" s="1">
        <v>1</v>
      </c>
      <c r="C30" s="1">
        <f t="shared" si="29"/>
        <v>10</v>
      </c>
      <c r="E30" s="3">
        <f t="shared" si="30"/>
        <v>4.8032407407407407E-3</v>
      </c>
      <c r="F30" s="3">
        <f t="shared" si="26"/>
        <v>4.8032407407407407E-3</v>
      </c>
      <c r="G30" s="3">
        <f t="shared" si="31"/>
        <v>4.8032407407407406E-2</v>
      </c>
      <c r="I30" s="3">
        <f t="shared" si="32"/>
        <v>4.7685185185185183E-3</v>
      </c>
      <c r="J30" s="3">
        <f t="shared" si="27"/>
        <v>4.7685185185185183E-3</v>
      </c>
      <c r="K30" s="3">
        <f t="shared" si="33"/>
        <v>4.7685185185185185E-2</v>
      </c>
      <c r="M30" s="3">
        <v>5.574074074074075E-3</v>
      </c>
      <c r="N30" s="3">
        <v>5.0555555555555553E-3</v>
      </c>
      <c r="P30" s="3"/>
      <c r="T30" s="3"/>
      <c r="X30" s="3"/>
      <c r="AB30" s="3"/>
      <c r="AF30" s="3"/>
    </row>
    <row r="31" spans="1:32" x14ac:dyDescent="0.3">
      <c r="A31" s="1">
        <f t="shared" si="28"/>
        <v>11</v>
      </c>
      <c r="B31" s="1">
        <v>1</v>
      </c>
      <c r="C31" s="1">
        <f t="shared" si="29"/>
        <v>11</v>
      </c>
      <c r="E31" s="3">
        <f t="shared" si="30"/>
        <v>4.8032407407407407E-3</v>
      </c>
      <c r="F31" s="3">
        <f t="shared" si="26"/>
        <v>4.8032407407407407E-3</v>
      </c>
      <c r="G31" s="3">
        <f t="shared" si="31"/>
        <v>5.2835648148148145E-2</v>
      </c>
      <c r="I31" s="3">
        <f t="shared" si="32"/>
        <v>4.7685185185185183E-3</v>
      </c>
      <c r="J31" s="3">
        <f t="shared" si="27"/>
        <v>4.7685185185185183E-3</v>
      </c>
      <c r="K31" s="3">
        <f t="shared" si="33"/>
        <v>5.2453703703703704E-2</v>
      </c>
      <c r="M31" s="3">
        <v>5.8854166666666664E-3</v>
      </c>
      <c r="N31" s="3">
        <v>5.114583333333333E-3</v>
      </c>
      <c r="P31" s="3"/>
      <c r="T31" s="3"/>
      <c r="X31" s="3"/>
      <c r="AB31" s="3"/>
      <c r="AF31" s="3"/>
    </row>
    <row r="32" spans="1:32" x14ac:dyDescent="0.3">
      <c r="A32" s="1">
        <f t="shared" si="28"/>
        <v>12</v>
      </c>
      <c r="B32" s="1">
        <v>1</v>
      </c>
      <c r="C32" s="1">
        <f t="shared" si="29"/>
        <v>12</v>
      </c>
      <c r="E32" s="3">
        <f t="shared" si="30"/>
        <v>4.8032407407407407E-3</v>
      </c>
      <c r="F32" s="3">
        <f t="shared" si="26"/>
        <v>4.8032407407407407E-3</v>
      </c>
      <c r="G32" s="3">
        <f t="shared" si="31"/>
        <v>5.7638888888888885E-2</v>
      </c>
      <c r="I32" s="3">
        <f t="shared" si="32"/>
        <v>4.7685185185185183E-3</v>
      </c>
      <c r="J32" s="3">
        <f t="shared" si="27"/>
        <v>4.7685185185185183E-3</v>
      </c>
      <c r="K32" s="3">
        <f t="shared" si="33"/>
        <v>5.7222222222222223E-2</v>
      </c>
      <c r="M32" s="3">
        <v>5.9780092592592584E-3</v>
      </c>
      <c r="N32" s="3">
        <v>5.2905092592592587E-3</v>
      </c>
      <c r="P32" s="3"/>
      <c r="T32" s="3"/>
      <c r="X32" s="3"/>
      <c r="AB32" s="3"/>
      <c r="AF32" s="3"/>
    </row>
    <row r="33" spans="1:32" x14ac:dyDescent="0.3">
      <c r="A33" s="1">
        <f t="shared" si="28"/>
        <v>13</v>
      </c>
      <c r="B33" s="1">
        <v>1</v>
      </c>
      <c r="C33" s="1">
        <f t="shared" si="29"/>
        <v>13</v>
      </c>
      <c r="E33" s="3">
        <f t="shared" si="30"/>
        <v>4.8032407407407407E-3</v>
      </c>
      <c r="F33" s="3">
        <f t="shared" si="26"/>
        <v>4.8032407407407407E-3</v>
      </c>
      <c r="G33" s="3">
        <f t="shared" si="31"/>
        <v>6.2442129629629625E-2</v>
      </c>
      <c r="I33" s="3">
        <f t="shared" si="32"/>
        <v>4.7685185185185183E-3</v>
      </c>
      <c r="J33" s="3">
        <f t="shared" si="27"/>
        <v>4.7685185185185183E-3</v>
      </c>
      <c r="K33" s="3">
        <f t="shared" si="33"/>
        <v>6.1990740740740742E-2</v>
      </c>
      <c r="M33" s="3">
        <v>6.2592592592592596E-3</v>
      </c>
      <c r="N33" s="3">
        <v>2.212962962962963E-3</v>
      </c>
      <c r="P33" s="3"/>
      <c r="T33" s="3"/>
      <c r="X33" s="3"/>
      <c r="AB33" s="3"/>
      <c r="AF33" s="3"/>
    </row>
    <row r="34" spans="1:32" x14ac:dyDescent="0.3">
      <c r="A34" s="1">
        <f t="shared" si="28"/>
        <v>14</v>
      </c>
      <c r="B34" s="1">
        <f>385/1760*0.5</f>
        <v>0.109375</v>
      </c>
      <c r="C34" s="1">
        <f t="shared" si="29"/>
        <v>13.109375</v>
      </c>
      <c r="E34" s="3">
        <f t="shared" si="30"/>
        <v>4.8032407407407407E-3</v>
      </c>
      <c r="F34" s="3">
        <f t="shared" si="26"/>
        <v>5.2535445601851853E-4</v>
      </c>
      <c r="G34" s="6">
        <f t="shared" si="31"/>
        <v>6.2967484085648145E-2</v>
      </c>
      <c r="I34" s="3">
        <f t="shared" si="32"/>
        <v>4.7685185185185183E-3</v>
      </c>
      <c r="J34" s="3">
        <f t="shared" si="27"/>
        <v>5.2155671296296292E-4</v>
      </c>
      <c r="K34" s="6">
        <f t="shared" si="33"/>
        <v>6.2512297453703708E-2</v>
      </c>
      <c r="M34" s="3">
        <v>1.2002314814814816E-3</v>
      </c>
      <c r="P34" s="3"/>
      <c r="T34" s="3"/>
      <c r="X34" s="3"/>
      <c r="AB34" s="3"/>
      <c r="AF34" s="3"/>
    </row>
    <row r="35" spans="1:32" x14ac:dyDescent="0.3">
      <c r="M35" s="3">
        <f>SUM(M21:M34)</f>
        <v>7.0881944444444428E-2</v>
      </c>
      <c r="N35" s="3">
        <f>SUM(N21:N34)</f>
        <v>6.4324074074074061E-2</v>
      </c>
      <c r="P35" s="3"/>
      <c r="T35" s="3"/>
      <c r="X35" s="3"/>
      <c r="AB35" s="3"/>
      <c r="AF35" s="3"/>
    </row>
    <row r="36" spans="1:32" x14ac:dyDescent="0.3">
      <c r="M36" s="3">
        <f>+M35/C34</f>
        <v>5.4069659647728767E-3</v>
      </c>
      <c r="P36" s="3"/>
      <c r="T36" s="3"/>
      <c r="X36" s="3"/>
      <c r="AB36" s="3"/>
      <c r="AF36" s="3"/>
    </row>
    <row r="37" spans="1:32" x14ac:dyDescent="0.3">
      <c r="P37" s="3"/>
      <c r="T37" s="3"/>
      <c r="X37" s="3"/>
      <c r="AB37" s="3"/>
      <c r="AF37" s="3"/>
    </row>
    <row r="39" spans="1:32" ht="33" x14ac:dyDescent="0.3">
      <c r="A39" s="4" t="s">
        <v>1</v>
      </c>
      <c r="B39" s="4" t="s">
        <v>2</v>
      </c>
      <c r="C39" s="4" t="s">
        <v>3</v>
      </c>
      <c r="E39" s="5" t="s">
        <v>4</v>
      </c>
      <c r="F39" s="11" t="s">
        <v>10</v>
      </c>
      <c r="G39" s="9" t="s">
        <v>6</v>
      </c>
      <c r="I39" s="5" t="s">
        <v>4</v>
      </c>
      <c r="J39" s="11" t="s">
        <v>11</v>
      </c>
      <c r="K39" s="9" t="s">
        <v>6</v>
      </c>
      <c r="M39" s="5" t="s">
        <v>4</v>
      </c>
      <c r="N39" s="11" t="s">
        <v>10</v>
      </c>
      <c r="O39" s="9" t="s">
        <v>6</v>
      </c>
    </row>
    <row r="40" spans="1:32" x14ac:dyDescent="0.3">
      <c r="A40" s="1">
        <v>1</v>
      </c>
      <c r="B40" s="1">
        <v>1</v>
      </c>
      <c r="C40" s="1">
        <f>+B40</f>
        <v>1</v>
      </c>
      <c r="E40" s="3">
        <f>F40/B40</f>
        <v>5.0879629629629634E-3</v>
      </c>
      <c r="F40" s="3">
        <v>5.0879629629629634E-3</v>
      </c>
      <c r="G40" s="3">
        <f>+F40</f>
        <v>5.0879629629629634E-3</v>
      </c>
      <c r="I40" s="3">
        <f>J40/B40</f>
        <v>5.40162037037037E-3</v>
      </c>
      <c r="J40" s="3">
        <v>5.40162037037037E-3</v>
      </c>
      <c r="K40" s="3">
        <f>J40</f>
        <v>5.40162037037037E-3</v>
      </c>
      <c r="M40" s="3">
        <f>N40/J40</f>
        <v>0</v>
      </c>
      <c r="O40" s="3">
        <f>+N40</f>
        <v>0</v>
      </c>
    </row>
    <row r="41" spans="1:32" x14ac:dyDescent="0.3">
      <c r="A41" s="1">
        <f>+A40+1</f>
        <v>2</v>
      </c>
      <c r="B41" s="1">
        <v>1</v>
      </c>
      <c r="C41" s="1">
        <f>+C40+B41</f>
        <v>2</v>
      </c>
      <c r="E41" s="3">
        <f t="shared" ref="E41:E53" si="34">F41/B41</f>
        <v>4.9421296296296288E-3</v>
      </c>
      <c r="F41" s="3">
        <v>4.9421296296296288E-3</v>
      </c>
      <c r="G41" s="3">
        <f>+G40+F41</f>
        <v>1.0030092592592592E-2</v>
      </c>
      <c r="I41" s="3">
        <f t="shared" ref="I41:I51" si="35">J41/B41</f>
        <v>5.2118055555555555E-3</v>
      </c>
      <c r="J41" s="3">
        <v>5.2118055555555555E-3</v>
      </c>
      <c r="K41" s="3">
        <f>K40+J41</f>
        <v>1.0613425925925925E-2</v>
      </c>
      <c r="M41" s="3">
        <f t="shared" ref="M41:M53" si="36">N41/J41</f>
        <v>0</v>
      </c>
      <c r="O41" s="3">
        <f>+O40+N41</f>
        <v>0</v>
      </c>
    </row>
    <row r="42" spans="1:32" x14ac:dyDescent="0.3">
      <c r="A42" s="1">
        <f t="shared" ref="A42:A53" si="37">+A41+1</f>
        <v>3</v>
      </c>
      <c r="B42" s="1">
        <v>1</v>
      </c>
      <c r="C42" s="1">
        <f t="shared" ref="C42:C53" si="38">+C41+B42</f>
        <v>3</v>
      </c>
      <c r="E42" s="3">
        <f t="shared" si="34"/>
        <v>4.9166666666666673E-3</v>
      </c>
      <c r="F42" s="3">
        <v>4.9166666666666673E-3</v>
      </c>
      <c r="G42" s="3">
        <f t="shared" ref="G42:G53" si="39">+G41+F42</f>
        <v>1.494675925925926E-2</v>
      </c>
      <c r="I42" s="3">
        <f t="shared" si="35"/>
        <v>5.1284722222222226E-3</v>
      </c>
      <c r="J42" s="3">
        <v>5.1284722222222226E-3</v>
      </c>
      <c r="K42" s="3">
        <f t="shared" ref="K42:K51" si="40">K41+J42</f>
        <v>1.5741898148148147E-2</v>
      </c>
      <c r="M42" s="3">
        <f t="shared" si="36"/>
        <v>0</v>
      </c>
      <c r="O42" s="3">
        <f t="shared" ref="O42:O53" si="41">+O41+N42</f>
        <v>0</v>
      </c>
    </row>
    <row r="43" spans="1:32" x14ac:dyDescent="0.3">
      <c r="A43" s="1">
        <f t="shared" si="37"/>
        <v>4</v>
      </c>
      <c r="B43" s="1">
        <v>1</v>
      </c>
      <c r="C43" s="1">
        <f t="shared" si="38"/>
        <v>4</v>
      </c>
      <c r="E43" s="3">
        <f t="shared" si="34"/>
        <v>5.138888888888889E-3</v>
      </c>
      <c r="F43" s="3">
        <v>5.138888888888889E-3</v>
      </c>
      <c r="G43" s="3">
        <f t="shared" si="39"/>
        <v>2.0085648148148151E-2</v>
      </c>
      <c r="I43" s="3">
        <f t="shared" si="35"/>
        <v>5.0833333333333338E-3</v>
      </c>
      <c r="J43" s="3">
        <v>5.0833333333333338E-3</v>
      </c>
      <c r="K43" s="3">
        <f t="shared" si="40"/>
        <v>2.0825231481481479E-2</v>
      </c>
      <c r="M43" s="3">
        <f t="shared" si="36"/>
        <v>0</v>
      </c>
      <c r="O43" s="3">
        <f t="shared" si="41"/>
        <v>0</v>
      </c>
    </row>
    <row r="44" spans="1:32" x14ac:dyDescent="0.3">
      <c r="A44" s="1">
        <f t="shared" si="37"/>
        <v>5</v>
      </c>
      <c r="B44" s="1">
        <v>1</v>
      </c>
      <c r="C44" s="1">
        <f t="shared" si="38"/>
        <v>5</v>
      </c>
      <c r="E44" s="3">
        <f t="shared" si="34"/>
        <v>4.9803240740740736E-3</v>
      </c>
      <c r="F44" s="3">
        <v>4.9803240740740736E-3</v>
      </c>
      <c r="G44" s="3">
        <f t="shared" si="39"/>
        <v>2.5065972222222226E-2</v>
      </c>
      <c r="I44" s="3">
        <f t="shared" si="35"/>
        <v>5.1134259259259258E-3</v>
      </c>
      <c r="J44" s="3">
        <v>5.1134259259259258E-3</v>
      </c>
      <c r="K44" s="3">
        <f t="shared" si="40"/>
        <v>2.5938657407407403E-2</v>
      </c>
      <c r="M44" s="3">
        <f t="shared" si="36"/>
        <v>0</v>
      </c>
      <c r="O44" s="3">
        <f t="shared" si="41"/>
        <v>0</v>
      </c>
    </row>
    <row r="45" spans="1:32" x14ac:dyDescent="0.3">
      <c r="A45" s="1">
        <f t="shared" si="37"/>
        <v>6</v>
      </c>
      <c r="B45" s="1">
        <v>1</v>
      </c>
      <c r="C45" s="1">
        <f t="shared" si="38"/>
        <v>6</v>
      </c>
      <c r="E45" s="3">
        <f t="shared" si="34"/>
        <v>5.0023148148148145E-3</v>
      </c>
      <c r="F45" s="3">
        <v>5.0023148148148145E-3</v>
      </c>
      <c r="G45" s="3">
        <f t="shared" si="39"/>
        <v>3.0068287037037039E-2</v>
      </c>
      <c r="I45" s="3">
        <f t="shared" si="35"/>
        <v>5.0983796296296298E-3</v>
      </c>
      <c r="J45" s="3">
        <v>5.0983796296296298E-3</v>
      </c>
      <c r="K45" s="3">
        <f t="shared" si="40"/>
        <v>3.1037037037037033E-2</v>
      </c>
      <c r="M45" s="3">
        <f t="shared" si="36"/>
        <v>0</v>
      </c>
      <c r="O45" s="3">
        <f t="shared" si="41"/>
        <v>0</v>
      </c>
    </row>
    <row r="46" spans="1:32" x14ac:dyDescent="0.3">
      <c r="A46" s="1">
        <f t="shared" si="37"/>
        <v>7</v>
      </c>
      <c r="B46" s="1">
        <v>1</v>
      </c>
      <c r="C46" s="1">
        <f t="shared" si="38"/>
        <v>7</v>
      </c>
      <c r="E46" s="3">
        <f t="shared" si="34"/>
        <v>5.2210648148148147E-3</v>
      </c>
      <c r="F46" s="3">
        <v>5.2210648148148147E-3</v>
      </c>
      <c r="G46" s="3">
        <f t="shared" si="39"/>
        <v>3.5289351851851856E-2</v>
      </c>
      <c r="I46" s="3">
        <f t="shared" si="35"/>
        <v>5.2962962962962963E-3</v>
      </c>
      <c r="J46" s="3">
        <v>5.2962962962962963E-3</v>
      </c>
      <c r="K46" s="3">
        <f t="shared" si="40"/>
        <v>3.6333333333333329E-2</v>
      </c>
      <c r="M46" s="3">
        <f t="shared" si="36"/>
        <v>0</v>
      </c>
      <c r="O46" s="3">
        <f t="shared" si="41"/>
        <v>0</v>
      </c>
    </row>
    <row r="47" spans="1:32" x14ac:dyDescent="0.3">
      <c r="A47" s="1">
        <f t="shared" si="37"/>
        <v>8</v>
      </c>
      <c r="B47" s="1">
        <v>1</v>
      </c>
      <c r="C47" s="1">
        <f t="shared" si="38"/>
        <v>8</v>
      </c>
      <c r="E47" s="3">
        <f t="shared" si="34"/>
        <v>5.2627314814814819E-3</v>
      </c>
      <c r="F47" s="3">
        <v>5.2627314814814819E-3</v>
      </c>
      <c r="G47" s="3">
        <f t="shared" si="39"/>
        <v>4.0552083333333336E-2</v>
      </c>
      <c r="I47" s="3">
        <f t="shared" si="35"/>
        <v>5.1631944444444442E-3</v>
      </c>
      <c r="J47" s="3">
        <v>5.1631944444444442E-3</v>
      </c>
      <c r="K47" s="3">
        <f t="shared" si="40"/>
        <v>4.1496527777777771E-2</v>
      </c>
      <c r="M47" s="3">
        <f t="shared" si="36"/>
        <v>0</v>
      </c>
      <c r="O47" s="3">
        <f t="shared" si="41"/>
        <v>0</v>
      </c>
    </row>
    <row r="48" spans="1:32" x14ac:dyDescent="0.3">
      <c r="A48" s="1">
        <f t="shared" si="37"/>
        <v>9</v>
      </c>
      <c r="B48" s="1">
        <v>1</v>
      </c>
      <c r="C48" s="1">
        <f t="shared" si="38"/>
        <v>9</v>
      </c>
      <c r="E48" s="3">
        <f t="shared" si="34"/>
        <v>5.43287037037037E-3</v>
      </c>
      <c r="F48" s="3">
        <v>5.43287037037037E-3</v>
      </c>
      <c r="G48" s="3">
        <f t="shared" si="39"/>
        <v>4.5984953703703708E-2</v>
      </c>
      <c r="I48" s="3">
        <f t="shared" si="35"/>
        <v>5.1539351851851859E-3</v>
      </c>
      <c r="J48" s="3">
        <v>5.1539351851851859E-3</v>
      </c>
      <c r="K48" s="3">
        <f t="shared" si="40"/>
        <v>4.6650462962962956E-2</v>
      </c>
      <c r="M48" s="3">
        <f t="shared" si="36"/>
        <v>0</v>
      </c>
      <c r="O48" s="3">
        <f t="shared" si="41"/>
        <v>0</v>
      </c>
    </row>
    <row r="49" spans="1:15" x14ac:dyDescent="0.3">
      <c r="A49" s="1">
        <f t="shared" si="37"/>
        <v>10</v>
      </c>
      <c r="B49" s="1">
        <v>1</v>
      </c>
      <c r="C49" s="1">
        <f t="shared" si="38"/>
        <v>10</v>
      </c>
      <c r="E49" s="3">
        <f t="shared" si="34"/>
        <v>5.574074074074075E-3</v>
      </c>
      <c r="F49" s="3">
        <v>5.574074074074075E-3</v>
      </c>
      <c r="G49" s="3">
        <f t="shared" si="39"/>
        <v>5.155902777777778E-2</v>
      </c>
      <c r="I49" s="3">
        <f t="shared" si="35"/>
        <v>5.0555555555555553E-3</v>
      </c>
      <c r="J49" s="3">
        <v>5.0555555555555553E-3</v>
      </c>
      <c r="K49" s="3">
        <f t="shared" si="40"/>
        <v>5.1706018518518512E-2</v>
      </c>
      <c r="M49" s="3">
        <f t="shared" si="36"/>
        <v>0</v>
      </c>
      <c r="O49" s="3">
        <f t="shared" si="41"/>
        <v>0</v>
      </c>
    </row>
    <row r="50" spans="1:15" x14ac:dyDescent="0.3">
      <c r="A50" s="1">
        <f t="shared" si="37"/>
        <v>11</v>
      </c>
      <c r="B50" s="1">
        <v>1</v>
      </c>
      <c r="C50" s="1">
        <f t="shared" si="38"/>
        <v>11</v>
      </c>
      <c r="E50" s="3">
        <f t="shared" si="34"/>
        <v>5.8854166666666664E-3</v>
      </c>
      <c r="F50" s="3">
        <v>5.8854166666666664E-3</v>
      </c>
      <c r="G50" s="3">
        <f t="shared" si="39"/>
        <v>5.7444444444444444E-2</v>
      </c>
      <c r="I50" s="3">
        <f t="shared" si="35"/>
        <v>5.114583333333333E-3</v>
      </c>
      <c r="J50" s="3">
        <v>5.114583333333333E-3</v>
      </c>
      <c r="K50" s="3">
        <f t="shared" si="40"/>
        <v>5.6820601851851844E-2</v>
      </c>
      <c r="M50" s="3">
        <f t="shared" si="36"/>
        <v>0</v>
      </c>
      <c r="O50" s="3">
        <f t="shared" si="41"/>
        <v>0</v>
      </c>
    </row>
    <row r="51" spans="1:15" x14ac:dyDescent="0.3">
      <c r="A51" s="1">
        <f t="shared" si="37"/>
        <v>12</v>
      </c>
      <c r="B51" s="1">
        <v>1</v>
      </c>
      <c r="C51" s="1">
        <f t="shared" si="38"/>
        <v>12</v>
      </c>
      <c r="E51" s="3">
        <f t="shared" si="34"/>
        <v>5.9780092592592584E-3</v>
      </c>
      <c r="F51" s="3">
        <v>5.9780092592592584E-3</v>
      </c>
      <c r="G51" s="3">
        <f t="shared" si="39"/>
        <v>6.3422453703703696E-2</v>
      </c>
      <c r="I51" s="3">
        <f t="shared" si="35"/>
        <v>5.2905092592592587E-3</v>
      </c>
      <c r="J51" s="3">
        <v>5.2905092592592587E-3</v>
      </c>
      <c r="K51" s="3">
        <f t="shared" si="40"/>
        <v>6.2111111111111103E-2</v>
      </c>
      <c r="M51" s="3">
        <f t="shared" si="36"/>
        <v>0</v>
      </c>
      <c r="O51" s="3">
        <f t="shared" si="41"/>
        <v>0</v>
      </c>
    </row>
    <row r="52" spans="1:15" x14ac:dyDescent="0.3">
      <c r="A52" s="1">
        <f t="shared" si="37"/>
        <v>13</v>
      </c>
      <c r="B52" s="1">
        <v>1</v>
      </c>
      <c r="C52" s="1">
        <f t="shared" si="38"/>
        <v>13</v>
      </c>
      <c r="E52" s="3">
        <f t="shared" si="34"/>
        <v>6.2592592592592596E-3</v>
      </c>
      <c r="F52" s="3">
        <v>6.2592592592592596E-3</v>
      </c>
      <c r="G52" s="3">
        <f t="shared" si="39"/>
        <v>6.9681712962962952E-2</v>
      </c>
      <c r="I52" s="3">
        <f>J52/B56</f>
        <v>4.3391430646332607E-3</v>
      </c>
      <c r="J52" s="3">
        <v>2.212962962962963E-3</v>
      </c>
      <c r="K52" s="6">
        <f>K51+J52</f>
        <v>6.4324074074074061E-2</v>
      </c>
      <c r="M52" s="3">
        <f t="shared" si="36"/>
        <v>0</v>
      </c>
      <c r="O52" s="3">
        <f t="shared" si="41"/>
        <v>0</v>
      </c>
    </row>
    <row r="53" spans="1:15" x14ac:dyDescent="0.3">
      <c r="A53" s="1">
        <f t="shared" si="37"/>
        <v>14</v>
      </c>
      <c r="B53" s="1">
        <f>385/1760*0.5</f>
        <v>0.109375</v>
      </c>
      <c r="C53" s="1">
        <f t="shared" si="38"/>
        <v>13.109375</v>
      </c>
      <c r="E53" s="3">
        <f t="shared" si="34"/>
        <v>1.0973544973544974E-2</v>
      </c>
      <c r="F53" s="3">
        <v>1.2002314814814816E-3</v>
      </c>
      <c r="G53" s="6">
        <f t="shared" si="39"/>
        <v>7.0881944444444428E-2</v>
      </c>
      <c r="I53" s="1"/>
      <c r="J53" s="1"/>
      <c r="M53" s="3" t="e">
        <f t="shared" si="36"/>
        <v>#DIV/0!</v>
      </c>
      <c r="O53" s="6">
        <f t="shared" si="41"/>
        <v>0</v>
      </c>
    </row>
    <row r="54" spans="1:15" x14ac:dyDescent="0.3">
      <c r="E54" s="1"/>
      <c r="F54" s="2"/>
      <c r="G54" s="3">
        <f>G53/C53</f>
        <v>5.4069659647728767E-3</v>
      </c>
      <c r="I54" s="1"/>
      <c r="K54" s="3">
        <f>K52/C56</f>
        <v>5.1418124759451686E-3</v>
      </c>
      <c r="M54" s="1"/>
      <c r="N54" s="2"/>
      <c r="O54" s="3" t="e">
        <f>O53/K53</f>
        <v>#DIV/0!</v>
      </c>
    </row>
    <row r="55" spans="1:15" x14ac:dyDescent="0.3">
      <c r="A55" s="10" t="s">
        <v>9</v>
      </c>
    </row>
    <row r="56" spans="1:15" x14ac:dyDescent="0.3">
      <c r="A56" s="1">
        <v>13</v>
      </c>
      <c r="B56" s="1">
        <v>0.51</v>
      </c>
      <c r="C56" s="1">
        <f>+C51+B56</f>
        <v>12.51</v>
      </c>
    </row>
    <row r="57" spans="1:15" x14ac:dyDescent="0.3">
      <c r="J57" s="2"/>
      <c r="K5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6:Q115"/>
  <sheetViews>
    <sheetView topLeftCell="A52" zoomScale="75" zoomScaleNormal="75" workbookViewId="0">
      <selection activeCell="P117" sqref="P117"/>
    </sheetView>
  </sheetViews>
  <sheetFormatPr defaultColWidth="16.7109375" defaultRowHeight="16.5" x14ac:dyDescent="0.3"/>
  <cols>
    <col min="1" max="16384" width="16.7109375" style="12"/>
  </cols>
  <sheetData>
    <row r="86" spans="1:17" ht="54" x14ac:dyDescent="0.3">
      <c r="A86" s="14" t="s">
        <v>21</v>
      </c>
      <c r="B86" s="14" t="s">
        <v>16</v>
      </c>
      <c r="C86" s="14" t="s">
        <v>19</v>
      </c>
      <c r="D86" s="14" t="s">
        <v>20</v>
      </c>
      <c r="E86" s="14" t="s">
        <v>17</v>
      </c>
      <c r="F86" s="14" t="s">
        <v>18</v>
      </c>
      <c r="G86" s="14" t="s">
        <v>39</v>
      </c>
      <c r="H86" s="14" t="s">
        <v>47</v>
      </c>
      <c r="I86" s="14" t="s">
        <v>50</v>
      </c>
      <c r="J86" s="14" t="s">
        <v>54</v>
      </c>
      <c r="K86" s="14" t="s">
        <v>55</v>
      </c>
      <c r="L86" s="14" t="s">
        <v>56</v>
      </c>
      <c r="M86" s="14" t="s">
        <v>57</v>
      </c>
      <c r="N86" s="14" t="s">
        <v>60</v>
      </c>
      <c r="O86" s="14" t="s">
        <v>48</v>
      </c>
      <c r="P86" s="14" t="s">
        <v>61</v>
      </c>
      <c r="Q86" s="14" t="s">
        <v>49</v>
      </c>
    </row>
    <row r="87" spans="1:17" ht="18" x14ac:dyDescent="0.3">
      <c r="A87" s="15">
        <v>1</v>
      </c>
      <c r="B87" s="16">
        <v>5.7476851851851855E-3</v>
      </c>
      <c r="C87" s="16">
        <v>5.5289351851851853E-3</v>
      </c>
      <c r="D87" s="50">
        <v>5.3900462962962964E-3</v>
      </c>
      <c r="E87" s="16">
        <v>5.6770833333333335E-3</v>
      </c>
      <c r="F87" s="41">
        <v>5.9467592592592593E-3</v>
      </c>
      <c r="G87" s="16">
        <v>5.8887731481481491E-3</v>
      </c>
      <c r="H87" s="16">
        <v>5.4883101851851855E-3</v>
      </c>
      <c r="I87" s="16">
        <v>5.5763888888888885E-3</v>
      </c>
      <c r="J87" s="47">
        <v>5.9837962962962961E-3</v>
      </c>
      <c r="K87" s="41">
        <v>6.5537037037037039E-3</v>
      </c>
      <c r="L87" s="47">
        <v>6.6184027777777777E-3</v>
      </c>
      <c r="M87" s="41">
        <v>6.4309027777777784E-3</v>
      </c>
      <c r="N87" s="41">
        <v>6.4700231481481484E-3</v>
      </c>
      <c r="O87" s="16">
        <v>5.3900462962962964E-3</v>
      </c>
      <c r="P87" s="16">
        <v>5.9462161680911684E-3</v>
      </c>
      <c r="Q87" s="16">
        <v>6.6184027777777777E-3</v>
      </c>
    </row>
    <row r="88" spans="1:17" ht="18" x14ac:dyDescent="0.3">
      <c r="A88" s="17">
        <v>2</v>
      </c>
      <c r="B88" s="18">
        <v>5.4884259259259252E-3</v>
      </c>
      <c r="C88" s="18">
        <v>5.564814814814815E-3</v>
      </c>
      <c r="D88" s="18">
        <v>5.4340277777777781E-3</v>
      </c>
      <c r="E88" s="18">
        <v>5.7303240740740743E-3</v>
      </c>
      <c r="F88" s="18">
        <v>5.4814814814814821E-3</v>
      </c>
      <c r="G88" s="18">
        <v>5.8437499999999991E-3</v>
      </c>
      <c r="H88" s="49">
        <v>5.4186342592592593E-3</v>
      </c>
      <c r="I88" s="18">
        <v>5.6363425925925921E-3</v>
      </c>
      <c r="J88" s="48">
        <v>5.8787037037037046E-3</v>
      </c>
      <c r="K88" s="18">
        <v>6.4347222222222228E-3</v>
      </c>
      <c r="L88" s="48">
        <v>6.772800925925926E-3</v>
      </c>
      <c r="M88" s="18">
        <v>6.3302083333333335E-3</v>
      </c>
      <c r="N88" s="18">
        <v>6.051736111111111E-3</v>
      </c>
      <c r="O88" s="18">
        <v>5.4186342592592593E-3</v>
      </c>
      <c r="P88" s="18">
        <v>5.8512286324786328E-3</v>
      </c>
      <c r="Q88" s="18">
        <v>6.772800925925926E-3</v>
      </c>
    </row>
    <row r="89" spans="1:17" ht="18" x14ac:dyDescent="0.3">
      <c r="A89" s="15">
        <v>3</v>
      </c>
      <c r="B89" s="16">
        <v>5.4490740740740741E-3</v>
      </c>
      <c r="C89" s="16">
        <v>5.4791666666666669E-3</v>
      </c>
      <c r="D89" s="50">
        <v>5.3923611111111108E-3</v>
      </c>
      <c r="E89" s="47">
        <v>5.9097222222222225E-3</v>
      </c>
      <c r="F89" s="16">
        <v>5.6192129629629639E-3</v>
      </c>
      <c r="G89" s="16">
        <v>5.807407407407407E-3</v>
      </c>
      <c r="H89" s="16">
        <v>5.4077546296296295E-3</v>
      </c>
      <c r="I89" s="16">
        <v>5.5682870370370374E-3</v>
      </c>
      <c r="J89" s="16">
        <v>5.7851851851851849E-3</v>
      </c>
      <c r="K89" s="47">
        <v>6.460532407407407E-3</v>
      </c>
      <c r="L89" s="47">
        <v>6.4638888888888879E-3</v>
      </c>
      <c r="M89" s="41">
        <v>6.2824074074074076E-3</v>
      </c>
      <c r="N89" s="41">
        <v>6.1087962962962962E-3</v>
      </c>
      <c r="O89" s="16">
        <v>5.3923611111111108E-3</v>
      </c>
      <c r="P89" s="16">
        <v>5.8256766381766375E-3</v>
      </c>
      <c r="Q89" s="16">
        <v>6.460532407407407E-3</v>
      </c>
    </row>
    <row r="90" spans="1:17" ht="18" x14ac:dyDescent="0.3">
      <c r="A90" s="17">
        <v>4</v>
      </c>
      <c r="B90" s="18">
        <v>5.6828703703703702E-3</v>
      </c>
      <c r="C90" s="49">
        <v>5.325231481481482E-3</v>
      </c>
      <c r="D90" s="18">
        <v>5.3923611111111108E-3</v>
      </c>
      <c r="E90" s="18">
        <v>5.4305555555555557E-3</v>
      </c>
      <c r="F90" s="18">
        <v>5.5868055555555558E-3</v>
      </c>
      <c r="G90" s="18">
        <v>5.4120370370370373E-3</v>
      </c>
      <c r="H90" s="18">
        <v>5.448148148148149E-3</v>
      </c>
      <c r="I90" s="18">
        <v>5.4717592592592595E-3</v>
      </c>
      <c r="J90" s="48">
        <v>5.8616898148148152E-3</v>
      </c>
      <c r="K90" s="18">
        <v>6.2759259259259252E-3</v>
      </c>
      <c r="L90" s="18">
        <v>6.3170138888888894E-3</v>
      </c>
      <c r="M90" s="48">
        <v>6.3454861111111108E-3</v>
      </c>
      <c r="N90" s="18">
        <v>6.0805555555555552E-3</v>
      </c>
      <c r="O90" s="18">
        <v>5.325231481481482E-3</v>
      </c>
      <c r="P90" s="18">
        <v>5.7408030626780633E-3</v>
      </c>
      <c r="Q90" s="18">
        <v>6.3454861111111108E-3</v>
      </c>
    </row>
    <row r="91" spans="1:17" ht="18" x14ac:dyDescent="0.3">
      <c r="A91" s="15">
        <v>5</v>
      </c>
      <c r="B91" s="16">
        <v>5.4803240740740741E-3</v>
      </c>
      <c r="C91" s="16">
        <v>5.5509259259259253E-3</v>
      </c>
      <c r="D91" s="16">
        <v>5.5254629629629638E-3</v>
      </c>
      <c r="E91" s="50">
        <v>5.3136574074074067E-3</v>
      </c>
      <c r="F91" s="41">
        <v>5.657407407407407E-3</v>
      </c>
      <c r="G91" s="16">
        <v>5.3888888888888884E-3</v>
      </c>
      <c r="H91" s="16">
        <v>5.4593749999999998E-3</v>
      </c>
      <c r="I91" s="16">
        <v>5.4886574074074074E-3</v>
      </c>
      <c r="J91" s="47">
        <v>5.8268518518518513E-3</v>
      </c>
      <c r="K91" s="47">
        <v>6.3640046296296292E-3</v>
      </c>
      <c r="L91" s="41">
        <v>6.2090277777777786E-3</v>
      </c>
      <c r="M91" s="41">
        <v>6.2039351851851865E-3</v>
      </c>
      <c r="N91" s="41">
        <v>6.0469907407407408E-3</v>
      </c>
      <c r="O91" s="16">
        <v>5.3136574074074067E-3</v>
      </c>
      <c r="P91" s="16">
        <v>5.7319622507122497E-3</v>
      </c>
      <c r="Q91" s="16">
        <v>6.3640046296296292E-3</v>
      </c>
    </row>
    <row r="92" spans="1:17" ht="18" x14ac:dyDescent="0.3">
      <c r="A92" s="17">
        <v>6</v>
      </c>
      <c r="B92" s="18">
        <v>5.4687500000000005E-3</v>
      </c>
      <c r="C92" s="49">
        <v>5.3344907407407403E-3</v>
      </c>
      <c r="D92" s="18">
        <v>5.4953703703703701E-3</v>
      </c>
      <c r="E92" s="18">
        <v>5.4467592592592597E-3</v>
      </c>
      <c r="F92" s="18">
        <v>5.7384259259259255E-3</v>
      </c>
      <c r="G92" s="18">
        <v>5.4460648148148142E-3</v>
      </c>
      <c r="H92" s="18">
        <v>5.4880787037037033E-3</v>
      </c>
      <c r="I92" s="18">
        <v>5.4513888888888884E-3</v>
      </c>
      <c r="J92" s="48">
        <v>5.857523148148149E-3</v>
      </c>
      <c r="K92" s="18">
        <v>6.1480324074074076E-3</v>
      </c>
      <c r="L92" s="18">
        <v>6.0937500000000011E-3</v>
      </c>
      <c r="M92" s="18">
        <v>6.1182870370370367E-3</v>
      </c>
      <c r="N92" s="48">
        <v>6.2484953703703695E-3</v>
      </c>
      <c r="O92" s="18">
        <v>5.3344907407407403E-3</v>
      </c>
      <c r="P92" s="18">
        <v>5.7181089743589732E-3</v>
      </c>
      <c r="Q92" s="18">
        <v>6.2484953703703695E-3</v>
      </c>
    </row>
    <row r="93" spans="1:17" ht="18" x14ac:dyDescent="0.3">
      <c r="A93" s="15">
        <v>7</v>
      </c>
      <c r="B93" s="16">
        <v>5.4884259259259252E-3</v>
      </c>
      <c r="C93" s="41">
        <v>5.4768518518518517E-3</v>
      </c>
      <c r="D93" s="16">
        <v>5.4884259259259252E-3</v>
      </c>
      <c r="E93" s="16">
        <v>5.5405092592592589E-3</v>
      </c>
      <c r="F93" s="41">
        <v>5.6296296296296303E-3</v>
      </c>
      <c r="G93" s="16">
        <v>5.6091435185185194E-3</v>
      </c>
      <c r="H93" s="50">
        <v>5.4671296296296299E-3</v>
      </c>
      <c r="I93" s="41">
        <v>5.5590277777777782E-3</v>
      </c>
      <c r="J93" s="47">
        <v>5.8969907407407408E-3</v>
      </c>
      <c r="K93" s="41">
        <v>6.1819444444444439E-3</v>
      </c>
      <c r="L93" s="41">
        <v>6.1892361111111106E-3</v>
      </c>
      <c r="M93" s="47">
        <v>6.9412037037037029E-3</v>
      </c>
      <c r="N93" s="41">
        <v>5.9685185185185188E-3</v>
      </c>
      <c r="O93" s="16">
        <v>5.4671296296296299E-3</v>
      </c>
      <c r="P93" s="16">
        <v>5.802849002849002E-3</v>
      </c>
      <c r="Q93" s="16">
        <v>6.9412037037037029E-3</v>
      </c>
    </row>
    <row r="94" spans="1:17" ht="18" x14ac:dyDescent="0.3">
      <c r="A94" s="17">
        <v>8</v>
      </c>
      <c r="B94" s="18">
        <v>5.3888888888888884E-3</v>
      </c>
      <c r="C94" s="18">
        <v>5.7546296296296304E-3</v>
      </c>
      <c r="D94" s="49">
        <v>5.3298611111111107E-3</v>
      </c>
      <c r="E94" s="18">
        <v>5.3750000000000004E-3</v>
      </c>
      <c r="F94" s="18">
        <v>5.6701388888888878E-3</v>
      </c>
      <c r="G94" s="18">
        <v>5.4468750000000003E-3</v>
      </c>
      <c r="H94" s="18">
        <v>5.4534722222222215E-3</v>
      </c>
      <c r="I94" s="18">
        <v>5.6167824074074071E-3</v>
      </c>
      <c r="J94" s="48">
        <v>6.0474537037037042E-3</v>
      </c>
      <c r="K94" s="48">
        <v>6.2855324074074072E-3</v>
      </c>
      <c r="L94" s="18">
        <v>6.1846064814814819E-3</v>
      </c>
      <c r="M94" s="18">
        <v>6.1975694444444439E-3</v>
      </c>
      <c r="N94" s="18">
        <v>6.0755787037037037E-3</v>
      </c>
      <c r="O94" s="18">
        <v>5.3298611111111107E-3</v>
      </c>
      <c r="P94" s="18">
        <v>5.755876068376067E-3</v>
      </c>
      <c r="Q94" s="18">
        <v>6.2855324074074072E-3</v>
      </c>
    </row>
    <row r="95" spans="1:17" ht="18" x14ac:dyDescent="0.3">
      <c r="A95" s="15">
        <v>9</v>
      </c>
      <c r="B95" s="50">
        <v>5.2199074074074066E-3</v>
      </c>
      <c r="C95" s="16">
        <v>5.4432870370370373E-3</v>
      </c>
      <c r="D95" s="16">
        <v>5.4560185185185189E-3</v>
      </c>
      <c r="E95" s="16">
        <v>5.5671296296296302E-3</v>
      </c>
      <c r="F95" s="41">
        <v>5.9606481481481489E-3</v>
      </c>
      <c r="G95" s="16">
        <v>5.5399305555555558E-3</v>
      </c>
      <c r="H95" s="16">
        <v>5.5501157407407409E-3</v>
      </c>
      <c r="I95" s="16">
        <v>5.6130787037037035E-3</v>
      </c>
      <c r="J95" s="47">
        <v>6.0697916666666678E-3</v>
      </c>
      <c r="K95" s="41">
        <v>6.3912037037037036E-3</v>
      </c>
      <c r="L95" s="47">
        <v>6.4387731481481483E-3</v>
      </c>
      <c r="M95" s="41">
        <v>6.1060185185185184E-3</v>
      </c>
      <c r="N95" s="41">
        <v>6.1096064814814806E-3</v>
      </c>
      <c r="O95" s="16">
        <v>5.2199074074074066E-3</v>
      </c>
      <c r="P95" s="16">
        <v>5.8050391737891746E-3</v>
      </c>
      <c r="Q95" s="16">
        <v>6.4387731481481483E-3</v>
      </c>
    </row>
    <row r="96" spans="1:17" ht="18" x14ac:dyDescent="0.3">
      <c r="A96" s="17">
        <v>10</v>
      </c>
      <c r="B96" s="49">
        <v>5.2175925925925931E-3</v>
      </c>
      <c r="C96" s="18">
        <v>5.4756944444444436E-3</v>
      </c>
      <c r="D96" s="18">
        <v>5.6099537037037038E-3</v>
      </c>
      <c r="E96" s="18">
        <v>5.4571759259259252E-3</v>
      </c>
      <c r="F96" s="18">
        <v>5.5162037037037037E-3</v>
      </c>
      <c r="G96" s="18">
        <v>5.357986111111112E-3</v>
      </c>
      <c r="H96" s="18">
        <v>5.4302083333333329E-3</v>
      </c>
      <c r="I96" s="18">
        <v>5.6434027777777776E-3</v>
      </c>
      <c r="J96" s="48">
        <v>5.9745370370370377E-3</v>
      </c>
      <c r="K96" s="48">
        <v>6.4230324074074077E-3</v>
      </c>
      <c r="L96" s="18">
        <v>6.4100694444444439E-3</v>
      </c>
      <c r="M96" s="18">
        <v>6.0506944444444445E-3</v>
      </c>
      <c r="N96" s="18">
        <v>6.0530092592592588E-3</v>
      </c>
      <c r="O96" s="18">
        <v>5.2175925925925931E-3</v>
      </c>
      <c r="P96" s="18">
        <v>5.7399661680911686E-3</v>
      </c>
      <c r="Q96" s="18">
        <v>6.4230324074074077E-3</v>
      </c>
    </row>
    <row r="97" spans="1:17" ht="18" x14ac:dyDescent="0.3">
      <c r="A97" s="15">
        <v>11</v>
      </c>
      <c r="B97" s="16">
        <v>5.3391203703703699E-3</v>
      </c>
      <c r="C97" s="16">
        <v>5.5462962962962957E-3</v>
      </c>
      <c r="D97" s="16">
        <v>5.6412037037037038E-3</v>
      </c>
      <c r="E97" s="16">
        <v>5.656249999999999E-3</v>
      </c>
      <c r="F97" s="50">
        <v>5.1655092592592594E-3</v>
      </c>
      <c r="G97" s="41">
        <v>5.7248842592592594E-3</v>
      </c>
      <c r="H97" s="41">
        <v>5.5349537037037043E-3</v>
      </c>
      <c r="I97" s="41">
        <v>5.6819444444444443E-3</v>
      </c>
      <c r="J97" s="47">
        <v>6.0445601851851849E-3</v>
      </c>
      <c r="K97" s="47">
        <v>6.8270833333333334E-3</v>
      </c>
      <c r="L97" s="41">
        <v>6.4150462962962963E-3</v>
      </c>
      <c r="M97" s="41">
        <v>6.1461805555555549E-3</v>
      </c>
      <c r="N97" s="41">
        <v>5.9770833333333334E-3</v>
      </c>
      <c r="O97" s="41">
        <v>5.1655092592592594E-3</v>
      </c>
      <c r="P97" s="41">
        <v>5.8230858262108259E-3</v>
      </c>
      <c r="Q97" s="41">
        <v>6.8270833333333334E-3</v>
      </c>
    </row>
    <row r="98" spans="1:17" ht="18" x14ac:dyDescent="0.3">
      <c r="A98" s="17">
        <v>12</v>
      </c>
      <c r="B98" s="49">
        <v>5.2835648148148147E-3</v>
      </c>
      <c r="C98" s="18">
        <v>5.6203703703703702E-3</v>
      </c>
      <c r="D98" s="18">
        <v>5.6226851851851846E-3</v>
      </c>
      <c r="E98" s="18">
        <v>5.549768518518519E-3</v>
      </c>
      <c r="F98" s="18">
        <v>5.4826388888888885E-3</v>
      </c>
      <c r="G98" s="18">
        <v>5.612268518518519E-3</v>
      </c>
      <c r="H98" s="18">
        <v>5.5664351851851847E-3</v>
      </c>
      <c r="I98" s="18">
        <v>5.5784722222222216E-3</v>
      </c>
      <c r="J98" s="48">
        <v>6.2435185185185172E-3</v>
      </c>
      <c r="K98" s="48">
        <v>6.6164351851851844E-3</v>
      </c>
      <c r="L98" s="18">
        <v>6.5018518518518515E-3</v>
      </c>
      <c r="M98" s="18">
        <v>6.2747685185185172E-3</v>
      </c>
      <c r="N98" s="18">
        <v>6.0966435185185186E-3</v>
      </c>
      <c r="O98" s="18">
        <v>5.2835648148148147E-3</v>
      </c>
      <c r="P98" s="18">
        <v>5.8499554843304833E-3</v>
      </c>
      <c r="Q98" s="18">
        <v>6.6164351851851844E-3</v>
      </c>
    </row>
    <row r="99" spans="1:17" ht="18.75" thickBot="1" x14ac:dyDescent="0.35">
      <c r="A99" s="61">
        <v>13</v>
      </c>
      <c r="B99" s="62">
        <v>5.1666666666666675E-3</v>
      </c>
      <c r="C99" s="63">
        <v>5.7384259259259255E-3</v>
      </c>
      <c r="D99" s="64">
        <v>5.634259259259259E-3</v>
      </c>
      <c r="E99" s="64">
        <v>5.6550925925925926E-3</v>
      </c>
      <c r="F99" s="64">
        <v>5.5381944444444437E-3</v>
      </c>
      <c r="G99" s="64">
        <v>5.2923611111111114E-3</v>
      </c>
      <c r="H99" s="63">
        <v>5.8741898148148147E-3</v>
      </c>
      <c r="I99" s="63">
        <v>5.6157407407407406E-3</v>
      </c>
      <c r="J99" s="65">
        <v>6.1650462962962961E-3</v>
      </c>
      <c r="K99" s="63">
        <v>6.670023148148148E-3</v>
      </c>
      <c r="L99" s="65">
        <v>6.9803240740740737E-3</v>
      </c>
      <c r="M99" s="63">
        <v>6.0603009259259264E-3</v>
      </c>
      <c r="N99" s="63">
        <v>6.1466435185185174E-3</v>
      </c>
      <c r="O99" s="64">
        <v>5.1666666666666675E-3</v>
      </c>
      <c r="P99" s="64">
        <v>5.8874821937321929E-3</v>
      </c>
      <c r="Q99" s="64">
        <v>6.9803240740740737E-3</v>
      </c>
    </row>
    <row r="100" spans="1:17" ht="18" x14ac:dyDescent="0.3">
      <c r="A100" s="57">
        <v>14</v>
      </c>
      <c r="B100" s="58">
        <v>5.208333333333333E-3</v>
      </c>
      <c r="C100" s="59">
        <v>5.9826388888888889E-3</v>
      </c>
      <c r="D100" s="59">
        <v>5.603009259259259E-3</v>
      </c>
      <c r="E100" s="59">
        <v>5.5046296296296301E-3</v>
      </c>
      <c r="F100" s="59">
        <v>5.4282407407407404E-3</v>
      </c>
      <c r="G100" s="59">
        <v>5.4415509259259261E-3</v>
      </c>
      <c r="H100" s="59">
        <v>5.8438657407407398E-3</v>
      </c>
      <c r="I100" s="59">
        <v>5.734606481481482E-3</v>
      </c>
      <c r="J100" s="60">
        <v>6.1011574074074067E-3</v>
      </c>
      <c r="K100" s="60">
        <v>7.075231481481481E-3</v>
      </c>
      <c r="L100" s="59">
        <v>6.6019675925925924E-3</v>
      </c>
      <c r="M100" s="59">
        <v>6.2594907407407417E-3</v>
      </c>
      <c r="N100" s="59">
        <v>6.1771990740740737E-3</v>
      </c>
      <c r="O100" s="59">
        <v>5.208333333333333E-3</v>
      </c>
      <c r="P100" s="59">
        <v>5.9201477920227908E-3</v>
      </c>
      <c r="Q100" s="59">
        <v>7.075231481481481E-3</v>
      </c>
    </row>
    <row r="101" spans="1:17" ht="18" x14ac:dyDescent="0.3">
      <c r="A101" s="15">
        <v>15</v>
      </c>
      <c r="B101" s="50">
        <v>5.4155092592592597E-3</v>
      </c>
      <c r="C101" s="41">
        <v>6.300925925925926E-3</v>
      </c>
      <c r="D101" s="16">
        <v>5.7812499999999991E-3</v>
      </c>
      <c r="E101" s="16">
        <v>5.9895833333333329E-3</v>
      </c>
      <c r="F101" s="16">
        <v>5.7245370370370375E-3</v>
      </c>
      <c r="G101" s="16">
        <v>5.8459490740740737E-3</v>
      </c>
      <c r="H101" s="16">
        <v>5.8587962962962968E-3</v>
      </c>
      <c r="I101" s="16">
        <v>5.6047453703703702E-3</v>
      </c>
      <c r="J101" s="47">
        <v>6.3008101851851862E-3</v>
      </c>
      <c r="K101" s="47">
        <v>7.4456018518518517E-3</v>
      </c>
      <c r="L101" s="41">
        <v>6.4512731481481478E-3</v>
      </c>
      <c r="M101" s="41">
        <v>6.2418981481481483E-3</v>
      </c>
      <c r="N101" s="41">
        <v>6.1807870370370376E-3</v>
      </c>
      <c r="O101" s="16">
        <v>5.4155092592592597E-3</v>
      </c>
      <c r="P101" s="16">
        <v>6.0878205128205116E-3</v>
      </c>
      <c r="Q101" s="16">
        <v>7.4456018518518517E-3</v>
      </c>
    </row>
    <row r="102" spans="1:17" ht="18" x14ac:dyDescent="0.3">
      <c r="A102" s="17">
        <v>16</v>
      </c>
      <c r="B102" s="49">
        <v>5.3969907407407404E-3</v>
      </c>
      <c r="C102" s="18">
        <v>6.363425925925926E-3</v>
      </c>
      <c r="D102" s="18">
        <v>6.0023148148148145E-3</v>
      </c>
      <c r="E102" s="18">
        <v>6.1331018518518523E-3</v>
      </c>
      <c r="F102" s="18">
        <v>5.7152777777777783E-3</v>
      </c>
      <c r="G102" s="18">
        <v>5.4662037037037032E-3</v>
      </c>
      <c r="H102" s="18">
        <v>6.2763888888888895E-3</v>
      </c>
      <c r="I102" s="18">
        <v>5.856365740740741E-3</v>
      </c>
      <c r="J102" s="48">
        <v>6.5354166666666659E-3</v>
      </c>
      <c r="K102" s="48">
        <v>7.8472222222222224E-3</v>
      </c>
      <c r="L102" s="18">
        <v>6.3393518518518521E-3</v>
      </c>
      <c r="M102" s="18">
        <v>6.2857638888888893E-3</v>
      </c>
      <c r="N102" s="18">
        <v>6.2467592592592583E-3</v>
      </c>
      <c r="O102" s="18">
        <v>5.3969907407407404E-3</v>
      </c>
      <c r="P102" s="18">
        <v>6.1895833333333325E-3</v>
      </c>
      <c r="Q102" s="18">
        <v>7.8472222222222224E-3</v>
      </c>
    </row>
    <row r="103" spans="1:17" ht="18" x14ac:dyDescent="0.3">
      <c r="A103" s="15">
        <v>17</v>
      </c>
      <c r="B103" s="50">
        <v>5.4965277777777773E-3</v>
      </c>
      <c r="C103" s="41">
        <v>6.5462962962962957E-3</v>
      </c>
      <c r="D103" s="16">
        <v>6.2766203703703708E-3</v>
      </c>
      <c r="E103" s="16">
        <v>6.5277777777777782E-3</v>
      </c>
      <c r="F103" s="16">
        <v>6.0254629629629625E-3</v>
      </c>
      <c r="G103" s="16">
        <v>5.6634259259259259E-3</v>
      </c>
      <c r="H103" s="47">
        <v>6.9104166666666663E-3</v>
      </c>
      <c r="I103" s="41">
        <v>6.3180555555555559E-3</v>
      </c>
      <c r="J103" s="41">
        <v>6.4414351851851846E-3</v>
      </c>
      <c r="K103" s="47">
        <v>8.6759259259259255E-3</v>
      </c>
      <c r="L103" s="41">
        <v>6.4854166666666671E-3</v>
      </c>
      <c r="M103" s="41">
        <v>6.4398148148148149E-3</v>
      </c>
      <c r="N103" s="41">
        <v>6.145486111111112E-3</v>
      </c>
      <c r="O103" s="16">
        <v>5.4965277777777773E-3</v>
      </c>
      <c r="P103" s="16">
        <v>6.4578970797720802E-3</v>
      </c>
      <c r="Q103" s="16">
        <v>8.6759259259259255E-3</v>
      </c>
    </row>
    <row r="104" spans="1:17" ht="18" x14ac:dyDescent="0.3">
      <c r="A104" s="17">
        <v>18</v>
      </c>
      <c r="B104" s="49">
        <v>5.6134259259259271E-3</v>
      </c>
      <c r="C104" s="48">
        <v>7.5925925925925926E-3</v>
      </c>
      <c r="D104" s="18">
        <v>7.0949074074074074E-3</v>
      </c>
      <c r="E104" s="18">
        <v>6.9270833333333328E-3</v>
      </c>
      <c r="F104" s="18">
        <v>6.1840277777777779E-3</v>
      </c>
      <c r="G104" s="18">
        <v>5.7487268518518521E-3</v>
      </c>
      <c r="H104" s="18">
        <v>7.0243055555555553E-3</v>
      </c>
      <c r="I104" s="18">
        <v>6.6599537037037035E-3</v>
      </c>
      <c r="J104" s="18">
        <v>6.8068287037037038E-3</v>
      </c>
      <c r="K104" s="48">
        <v>8.8414351851851865E-3</v>
      </c>
      <c r="L104" s="18">
        <v>6.5370370370370382E-3</v>
      </c>
      <c r="M104" s="18">
        <v>6.2766203703703708E-3</v>
      </c>
      <c r="N104" s="18">
        <v>6.2965277777777785E-3</v>
      </c>
      <c r="O104" s="18">
        <v>5.6134259259259271E-3</v>
      </c>
      <c r="P104" s="18">
        <v>6.7387286324786331E-3</v>
      </c>
      <c r="Q104" s="18">
        <v>8.8414351851851865E-3</v>
      </c>
    </row>
    <row r="105" spans="1:17" ht="18" x14ac:dyDescent="0.3">
      <c r="A105" s="15">
        <v>19</v>
      </c>
      <c r="B105" s="50">
        <v>5.6666666666666671E-3</v>
      </c>
      <c r="C105" s="47">
        <v>9.9074074074074082E-3</v>
      </c>
      <c r="D105" s="16">
        <v>7.4305555555555548E-3</v>
      </c>
      <c r="E105" s="16">
        <v>7.9398148148148145E-3</v>
      </c>
      <c r="F105" s="16">
        <v>6.4340277777777781E-3</v>
      </c>
      <c r="G105" s="16">
        <v>6.0254629629629625E-3</v>
      </c>
      <c r="H105" s="16">
        <v>9.0590277777777787E-3</v>
      </c>
      <c r="I105" s="16">
        <v>7.0937499999999994E-3</v>
      </c>
      <c r="J105" s="16">
        <v>6.9190972222222223E-3</v>
      </c>
      <c r="K105" s="47">
        <v>1.4755787037037038E-2</v>
      </c>
      <c r="L105" s="16">
        <v>6.4986111111111113E-3</v>
      </c>
      <c r="M105" s="16">
        <v>6.1856481481481485E-3</v>
      </c>
      <c r="N105" s="16">
        <v>6.3341435185185193E-3</v>
      </c>
      <c r="O105" s="16">
        <v>5.6666666666666671E-3</v>
      </c>
      <c r="P105" s="16">
        <v>7.7115384615384606E-3</v>
      </c>
      <c r="Q105" s="16">
        <v>1.4755787037037038E-2</v>
      </c>
    </row>
    <row r="106" spans="1:17" ht="18" x14ac:dyDescent="0.3">
      <c r="A106" s="17">
        <v>20</v>
      </c>
      <c r="B106" s="49">
        <v>5.7638888888888887E-3</v>
      </c>
      <c r="C106" s="18">
        <v>1.0023148148148147E-2</v>
      </c>
      <c r="D106" s="48">
        <v>1.0810185185185185E-2</v>
      </c>
      <c r="E106" s="18">
        <v>8.3217592592592596E-3</v>
      </c>
      <c r="F106" s="18">
        <v>6.8587962962962969E-3</v>
      </c>
      <c r="G106" s="18">
        <v>6.095601851851852E-3</v>
      </c>
      <c r="H106" s="18">
        <v>8.0624999999999985E-3</v>
      </c>
      <c r="I106" s="18">
        <v>7.8263888888888879E-3</v>
      </c>
      <c r="J106" s="18">
        <v>7.1909722222222227E-3</v>
      </c>
      <c r="K106" s="48">
        <v>1.3844907407407408E-2</v>
      </c>
      <c r="L106" s="18">
        <v>6.4263888888888886E-3</v>
      </c>
      <c r="M106" s="18">
        <v>6.2721064814814818E-3</v>
      </c>
      <c r="N106" s="18">
        <v>6.4700231481481484E-3</v>
      </c>
      <c r="O106" s="18">
        <v>5.7638888888888887E-3</v>
      </c>
      <c r="P106" s="18">
        <v>7.9974358974358971E-3</v>
      </c>
      <c r="Q106" s="18">
        <v>1.3844907407407408E-2</v>
      </c>
    </row>
    <row r="107" spans="1:17" ht="18" x14ac:dyDescent="0.3">
      <c r="A107" s="15">
        <v>21</v>
      </c>
      <c r="B107" s="50">
        <v>5.9780092592592584E-3</v>
      </c>
      <c r="C107" s="47">
        <v>1.0891203703703703E-2</v>
      </c>
      <c r="D107" s="16">
        <v>9.2476851851851852E-3</v>
      </c>
      <c r="E107" s="16">
        <v>8.2060185185185187E-3</v>
      </c>
      <c r="F107" s="16">
        <v>8.7499999999999991E-3</v>
      </c>
      <c r="G107" s="16">
        <v>6.3057870370370368E-3</v>
      </c>
      <c r="H107" s="16">
        <v>8.8726851851851866E-3</v>
      </c>
      <c r="I107" s="16">
        <v>7.9432870370370369E-3</v>
      </c>
      <c r="J107" s="16">
        <v>7.6562499999999999E-3</v>
      </c>
      <c r="K107" s="47">
        <v>1.3018518518518518E-2</v>
      </c>
      <c r="L107" s="16">
        <v>6.4240740740740751E-3</v>
      </c>
      <c r="M107" s="16">
        <v>6.3443287037037036E-3</v>
      </c>
      <c r="N107" s="16">
        <v>6.6542824074074074E-3</v>
      </c>
      <c r="O107" s="16">
        <v>5.9780092592592584E-3</v>
      </c>
      <c r="P107" s="16">
        <v>8.1763176638176647E-3</v>
      </c>
      <c r="Q107" s="16">
        <v>1.3018518518518518E-2</v>
      </c>
    </row>
    <row r="108" spans="1:17" ht="18" x14ac:dyDescent="0.3">
      <c r="A108" s="17">
        <v>22</v>
      </c>
      <c r="B108" s="49">
        <v>6.1412037037037043E-3</v>
      </c>
      <c r="C108" s="18">
        <v>1.0381944444444444E-2</v>
      </c>
      <c r="D108" s="18">
        <v>1.1342592592592592E-2</v>
      </c>
      <c r="E108" s="18">
        <v>7.8472222222222224E-3</v>
      </c>
      <c r="F108" s="18">
        <v>9.1782407407407403E-3</v>
      </c>
      <c r="G108" s="18">
        <v>6.6349537037037045E-3</v>
      </c>
      <c r="H108" s="18">
        <v>9.9560185185185186E-3</v>
      </c>
      <c r="I108" s="18">
        <v>1.0831018518518518E-2</v>
      </c>
      <c r="J108" s="48">
        <v>1.3270833333333334E-2</v>
      </c>
      <c r="K108" s="18">
        <v>1.1163194444444443E-2</v>
      </c>
      <c r="L108" s="18">
        <v>6.3901620370370371E-3</v>
      </c>
      <c r="M108" s="18">
        <v>6.5616898148148145E-3</v>
      </c>
      <c r="N108" s="18">
        <v>6.7946759259259254E-3</v>
      </c>
      <c r="O108" s="18">
        <v>6.1412037037037043E-3</v>
      </c>
      <c r="P108" s="18">
        <v>8.96105769230769E-3</v>
      </c>
      <c r="Q108" s="18">
        <v>1.3270833333333334E-2</v>
      </c>
    </row>
    <row r="109" spans="1:17" ht="18" x14ac:dyDescent="0.3">
      <c r="A109" s="15">
        <v>23</v>
      </c>
      <c r="B109" s="41">
        <v>7.2569444444444443E-3</v>
      </c>
      <c r="C109" s="16">
        <v>9.9189814814814817E-3</v>
      </c>
      <c r="D109" s="47">
        <v>1.2650462962962962E-2</v>
      </c>
      <c r="E109" s="16">
        <v>7.7546296296296287E-3</v>
      </c>
      <c r="F109" s="16">
        <v>9.1550925925925931E-3</v>
      </c>
      <c r="G109" s="50">
        <v>6.7353009259259258E-3</v>
      </c>
      <c r="H109" s="41">
        <v>8.5381944444444437E-3</v>
      </c>
      <c r="I109" s="41">
        <v>1.2186342592592591E-2</v>
      </c>
      <c r="J109" s="41">
        <v>1.0128472222222223E-2</v>
      </c>
      <c r="K109" s="41">
        <v>1.0118055555555555E-2</v>
      </c>
      <c r="L109" s="50">
        <v>6.6211805555555546E-3</v>
      </c>
      <c r="M109" s="41">
        <v>7.4930555555555549E-3</v>
      </c>
      <c r="N109" s="41">
        <v>6.8982638888888887E-3</v>
      </c>
      <c r="O109" s="41">
        <v>6.6211805555555546E-3</v>
      </c>
      <c r="P109" s="41">
        <v>8.8811520655270662E-3</v>
      </c>
      <c r="Q109" s="41">
        <v>1.2650462962962962E-2</v>
      </c>
    </row>
    <row r="110" spans="1:17" ht="18" x14ac:dyDescent="0.3">
      <c r="A110" s="17">
        <v>24</v>
      </c>
      <c r="B110" s="18">
        <v>9.2939814814814812E-3</v>
      </c>
      <c r="C110" s="18">
        <v>9.4560185185185181E-3</v>
      </c>
      <c r="D110" s="18">
        <v>1.0254629629629629E-2</v>
      </c>
      <c r="E110" s="18">
        <v>7.9629629629629634E-3</v>
      </c>
      <c r="F110" s="18">
        <v>9.2824074074074076E-3</v>
      </c>
      <c r="G110" s="49">
        <v>7.1550925925925922E-3</v>
      </c>
      <c r="H110" s="18">
        <v>9.2916666666666668E-3</v>
      </c>
      <c r="I110" s="48">
        <v>1.0810185185185185E-2</v>
      </c>
      <c r="J110" s="18">
        <v>9.3993055555555548E-3</v>
      </c>
      <c r="K110" s="48">
        <v>1.0859953703703705E-2</v>
      </c>
      <c r="L110" s="49">
        <v>6.6437500000000003E-3</v>
      </c>
      <c r="M110" s="18">
        <v>7.1446759259259258E-3</v>
      </c>
      <c r="N110" s="18">
        <v>7.2245370370370363E-3</v>
      </c>
      <c r="O110" s="18">
        <v>6.6437500000000003E-3</v>
      </c>
      <c r="P110" s="18">
        <v>8.8291666666666657E-3</v>
      </c>
      <c r="Q110" s="18">
        <v>1.0859953703703705E-2</v>
      </c>
    </row>
    <row r="111" spans="1:17" ht="18" x14ac:dyDescent="0.3">
      <c r="A111" s="15">
        <v>25</v>
      </c>
      <c r="B111" s="41">
        <v>1.0034722222222221E-2</v>
      </c>
      <c r="C111" s="41">
        <v>7.5810185185185182E-3</v>
      </c>
      <c r="D111" s="16">
        <v>8.9351851851851866E-3</v>
      </c>
      <c r="E111" s="16">
        <v>7.7546296296296287E-3</v>
      </c>
      <c r="F111" s="16">
        <v>8.4837962962962966E-3</v>
      </c>
      <c r="G111" s="50">
        <v>7.2858796296296291E-3</v>
      </c>
      <c r="H111" s="41">
        <v>8.8078703703703704E-3</v>
      </c>
      <c r="I111" s="47">
        <v>1.008912037037037E-2</v>
      </c>
      <c r="J111" s="41">
        <v>9.2881944444444444E-3</v>
      </c>
      <c r="K111" s="41">
        <v>9.509259259259259E-3</v>
      </c>
      <c r="L111" s="50">
        <v>6.6927083333333326E-3</v>
      </c>
      <c r="M111" s="41">
        <v>6.8697916666666664E-3</v>
      </c>
      <c r="N111" s="41">
        <v>7.2118055555555555E-3</v>
      </c>
      <c r="O111" s="41">
        <v>6.6927083333333326E-3</v>
      </c>
      <c r="P111" s="41">
        <v>8.3495370370370373E-3</v>
      </c>
      <c r="Q111" s="41">
        <v>1.008912037037037E-2</v>
      </c>
    </row>
    <row r="112" spans="1:17" ht="18.75" thickBot="1" x14ac:dyDescent="0.35">
      <c r="A112" s="66">
        <v>26</v>
      </c>
      <c r="B112" s="67">
        <v>9.525462962962963E-3</v>
      </c>
      <c r="C112" s="67">
        <v>7.9398148148148145E-3</v>
      </c>
      <c r="D112" s="67">
        <v>8.2754629629629619E-3</v>
      </c>
      <c r="E112" s="67">
        <v>7.4305555555555548E-3</v>
      </c>
      <c r="F112" s="67">
        <v>8.5416666666666679E-3</v>
      </c>
      <c r="G112" s="68">
        <v>6.9431712962962954E-3</v>
      </c>
      <c r="H112" s="67">
        <v>8.3252314814814803E-3</v>
      </c>
      <c r="I112" s="69">
        <v>9.7280092592592592E-3</v>
      </c>
      <c r="J112" s="67">
        <v>7.9212962962962961E-3</v>
      </c>
      <c r="K112" s="68">
        <v>6.9386574074074073E-3</v>
      </c>
      <c r="L112" s="67">
        <v>6.997685185185184E-3</v>
      </c>
      <c r="M112" s="67">
        <v>7.4965277777777782E-3</v>
      </c>
      <c r="N112" s="67">
        <v>7.076388888888889E-3</v>
      </c>
      <c r="O112" s="67">
        <v>6.9431712962962954E-3</v>
      </c>
      <c r="P112" s="67">
        <v>7.9338408119658133E-3</v>
      </c>
      <c r="Q112" s="67">
        <v>9.7280092592592592E-3</v>
      </c>
    </row>
    <row r="113" spans="1:17" ht="18" x14ac:dyDescent="0.3">
      <c r="A113" s="70" t="s">
        <v>52</v>
      </c>
      <c r="B113" s="71">
        <v>5.4170227920227916E-3</v>
      </c>
      <c r="C113" s="72">
        <v>5.5271531364499181E-3</v>
      </c>
      <c r="D113" s="72">
        <v>5.4945746700216305E-3</v>
      </c>
      <c r="E113" s="72">
        <v>5.5629982783737247E-3</v>
      </c>
      <c r="F113" s="72">
        <v>5.6151767977751293E-3</v>
      </c>
      <c r="G113" s="72">
        <v>5.5676775702997398E-3</v>
      </c>
      <c r="H113" s="72">
        <v>5.5079062375844251E-3</v>
      </c>
      <c r="I113" s="72">
        <v>5.5776630026928009E-3</v>
      </c>
      <c r="J113" s="72">
        <v>5.9693197369001909E-3</v>
      </c>
      <c r="K113" s="73">
        <v>6.4332443019943022E-3</v>
      </c>
      <c r="L113" s="73">
        <v>6.4303685897435904E-3</v>
      </c>
      <c r="M113" s="72">
        <v>6.2683048433048441E-3</v>
      </c>
      <c r="N113" s="72">
        <v>6.1102831196581196E-3</v>
      </c>
      <c r="O113" s="72">
        <v>5.3095886752136754E-3</v>
      </c>
      <c r="P113" s="72">
        <v>5.806019203374973E-3</v>
      </c>
      <c r="Q113" s="72">
        <v>6.5632389601139596E-3</v>
      </c>
    </row>
    <row r="114" spans="1:17" ht="18" x14ac:dyDescent="0.3">
      <c r="A114" s="14" t="s">
        <v>51</v>
      </c>
      <c r="B114" s="19">
        <v>6.7239394340705416E-3</v>
      </c>
      <c r="C114" s="19">
        <v>8.4403566856487023E-3</v>
      </c>
      <c r="D114" s="19">
        <v>8.5134595859268115E-3</v>
      </c>
      <c r="E114" s="19">
        <v>7.2294795391338916E-3</v>
      </c>
      <c r="F114" s="19">
        <v>7.5338100913786253E-3</v>
      </c>
      <c r="G114" s="49">
        <v>6.2227716485165783E-3</v>
      </c>
      <c r="H114" s="19">
        <v>7.9459056195647394E-3</v>
      </c>
      <c r="I114" s="19">
        <v>8.260256919613294E-3</v>
      </c>
      <c r="J114" s="19">
        <v>8.0650951308877412E-3</v>
      </c>
      <c r="K114" s="48">
        <v>1.0251362593339648E-2</v>
      </c>
      <c r="L114" s="19">
        <v>6.6092641299844799E-3</v>
      </c>
      <c r="M114" s="19">
        <v>6.7639204690158189E-3</v>
      </c>
      <c r="N114" s="19">
        <v>6.7051320571396575E-3</v>
      </c>
      <c r="O114" s="19">
        <v>5.9376633443863772E-3</v>
      </c>
      <c r="P114" s="19">
        <v>7.636111402522021E-3</v>
      </c>
      <c r="Q114" s="19">
        <v>1.0756082983999405E-2</v>
      </c>
    </row>
    <row r="115" spans="1:17" ht="18" x14ac:dyDescent="0.3">
      <c r="A115" s="14" t="s">
        <v>0</v>
      </c>
      <c r="B115" s="20">
        <v>6.0714695625303482E-3</v>
      </c>
      <c r="C115" s="20">
        <v>6.9837549110493098E-3</v>
      </c>
      <c r="D115" s="20">
        <v>7.004017127974221E-3</v>
      </c>
      <c r="E115" s="20">
        <v>6.3962389087538086E-3</v>
      </c>
      <c r="F115" s="20">
        <v>6.5744934445768769E-3</v>
      </c>
      <c r="G115" s="56">
        <v>5.8948616077340726E-3</v>
      </c>
      <c r="H115" s="20">
        <v>6.7269059285745818E-3</v>
      </c>
      <c r="I115" s="20">
        <v>6.9189599611530475E-3</v>
      </c>
      <c r="J115" s="20">
        <v>7.017207433893966E-3</v>
      </c>
      <c r="K115" s="55">
        <v>8.3423034476669752E-3</v>
      </c>
      <c r="L115" s="20">
        <v>6.5198163598640356E-3</v>
      </c>
      <c r="M115" s="20">
        <v>6.5161126561603319E-3</v>
      </c>
      <c r="N115" s="20">
        <v>6.4077075883988881E-3</v>
      </c>
      <c r="O115" s="20">
        <v>5.6236260098000259E-3</v>
      </c>
      <c r="P115" s="20">
        <v>6.7210653029484979E-3</v>
      </c>
      <c r="Q115" s="20">
        <v>8.6596609720566813E-3</v>
      </c>
    </row>
  </sheetData>
  <printOptions horizontalCentered="1" verticalCentered="1"/>
  <pageMargins left="0.25" right="0.25" top="0.25" bottom="0.25" header="0" footer="0"/>
  <pageSetup paperSize="3" scale="62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E30"/>
  <sheetViews>
    <sheetView workbookViewId="0">
      <pane xSplit="1" ySplit="4" topLeftCell="B9" activePane="bottomRight" state="frozen"/>
      <selection pane="topRight" activeCell="B1" sqref="B1"/>
      <selection pane="bottomLeft" activeCell="A6" sqref="A6"/>
      <selection pane="bottomRight" activeCell="A36" sqref="A36"/>
    </sheetView>
  </sheetViews>
  <sheetFormatPr defaultColWidth="8.42578125" defaultRowHeight="15" x14ac:dyDescent="0.25"/>
  <cols>
    <col min="1" max="1" width="17.85546875" style="21" bestFit="1" customWidth="1"/>
    <col min="2" max="31" width="7.7109375" style="21" customWidth="1"/>
    <col min="32" max="16384" width="8.42578125" style="21"/>
  </cols>
  <sheetData>
    <row r="1" spans="1:31" ht="18.75" x14ac:dyDescent="0.3">
      <c r="A1" s="29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6" customHeight="1" x14ac:dyDescent="0.25"/>
    <row r="3" spans="1:31" x14ac:dyDescent="0.25">
      <c r="A3" s="32" t="s">
        <v>21</v>
      </c>
      <c r="B3" s="30">
        <v>0</v>
      </c>
      <c r="C3" s="30">
        <f t="shared" ref="C3:AE3" si="0">+B3+1</f>
        <v>1</v>
      </c>
      <c r="D3" s="30">
        <f t="shared" si="0"/>
        <v>2</v>
      </c>
      <c r="E3" s="30">
        <f t="shared" si="0"/>
        <v>3</v>
      </c>
      <c r="F3" s="30">
        <f t="shared" si="0"/>
        <v>4</v>
      </c>
      <c r="G3" s="30">
        <f t="shared" si="0"/>
        <v>5</v>
      </c>
      <c r="H3" s="30">
        <f t="shared" si="0"/>
        <v>6</v>
      </c>
      <c r="I3" s="30">
        <f t="shared" si="0"/>
        <v>7</v>
      </c>
      <c r="J3" s="30">
        <f t="shared" si="0"/>
        <v>8</v>
      </c>
      <c r="K3" s="30">
        <f t="shared" si="0"/>
        <v>9</v>
      </c>
      <c r="L3" s="30">
        <f t="shared" si="0"/>
        <v>10</v>
      </c>
      <c r="M3" s="30">
        <f t="shared" si="0"/>
        <v>11</v>
      </c>
      <c r="N3" s="30">
        <f t="shared" si="0"/>
        <v>12</v>
      </c>
      <c r="O3" s="30">
        <f t="shared" si="0"/>
        <v>13</v>
      </c>
      <c r="P3" s="30">
        <f t="shared" si="0"/>
        <v>14</v>
      </c>
      <c r="Q3" s="30">
        <f t="shared" si="0"/>
        <v>15</v>
      </c>
      <c r="R3" s="30">
        <f t="shared" si="0"/>
        <v>16</v>
      </c>
      <c r="S3" s="30">
        <f t="shared" si="0"/>
        <v>17</v>
      </c>
      <c r="T3" s="30">
        <f t="shared" si="0"/>
        <v>18</v>
      </c>
      <c r="U3" s="30">
        <f t="shared" si="0"/>
        <v>19</v>
      </c>
      <c r="V3" s="30">
        <f t="shared" si="0"/>
        <v>20</v>
      </c>
      <c r="W3" s="30">
        <f t="shared" si="0"/>
        <v>21</v>
      </c>
      <c r="X3" s="30">
        <f t="shared" si="0"/>
        <v>22</v>
      </c>
      <c r="Y3" s="30">
        <f t="shared" si="0"/>
        <v>23</v>
      </c>
      <c r="Z3" s="30">
        <f t="shared" si="0"/>
        <v>24</v>
      </c>
      <c r="AA3" s="30">
        <f t="shared" si="0"/>
        <v>25</v>
      </c>
      <c r="AB3" s="30">
        <f t="shared" si="0"/>
        <v>26</v>
      </c>
      <c r="AC3" s="30">
        <f t="shared" si="0"/>
        <v>27</v>
      </c>
      <c r="AD3" s="30">
        <f t="shared" si="0"/>
        <v>28</v>
      </c>
      <c r="AE3" s="30">
        <f t="shared" si="0"/>
        <v>29</v>
      </c>
    </row>
    <row r="4" spans="1:31" x14ac:dyDescent="0.25">
      <c r="A4" s="38" t="s">
        <v>15</v>
      </c>
      <c r="B4" s="31">
        <v>0.25347222222222221</v>
      </c>
      <c r="C4" s="31">
        <v>0.25903935185185184</v>
      </c>
      <c r="D4" s="31">
        <v>0.26460648148148147</v>
      </c>
      <c r="E4" s="31">
        <v>0.2701736111111111</v>
      </c>
      <c r="F4" s="31">
        <v>0.27574074074074073</v>
      </c>
      <c r="G4" s="31">
        <v>0.28130787037037036</v>
      </c>
      <c r="H4" s="31">
        <v>0.28687499999999999</v>
      </c>
      <c r="I4" s="31">
        <v>0.29244212962962962</v>
      </c>
      <c r="J4" s="31">
        <v>0.29800925925925925</v>
      </c>
      <c r="K4" s="31">
        <v>0.30357638888888888</v>
      </c>
      <c r="L4" s="31">
        <v>0.30914351851851851</v>
      </c>
      <c r="M4" s="31">
        <v>0.31471064814814814</v>
      </c>
      <c r="N4" s="31">
        <v>0.32027777777777777</v>
      </c>
      <c r="O4" s="31">
        <v>0.3258449074074074</v>
      </c>
      <c r="P4" s="31">
        <v>0.33141203703703703</v>
      </c>
      <c r="Q4" s="31">
        <v>0.33697916666666666</v>
      </c>
      <c r="R4" s="31">
        <v>0.34254629629629629</v>
      </c>
      <c r="S4" s="31">
        <v>0.34811342592592592</v>
      </c>
      <c r="T4" s="31">
        <v>0.35368055555555555</v>
      </c>
      <c r="U4" s="31">
        <v>0.35924768518518518</v>
      </c>
      <c r="V4" s="31">
        <v>0.36481481481481481</v>
      </c>
      <c r="W4" s="31">
        <v>0.37038194444444444</v>
      </c>
      <c r="X4" s="31">
        <v>0.37594907407407407</v>
      </c>
      <c r="Y4" s="31">
        <v>0.3815162037037037</v>
      </c>
      <c r="Z4" s="31">
        <v>0.38708333333333333</v>
      </c>
      <c r="AA4" s="31">
        <v>0.39265046296296297</v>
      </c>
      <c r="AB4" s="31">
        <v>0.3982175925925926</v>
      </c>
      <c r="AC4" s="31">
        <v>0.40378472222222223</v>
      </c>
      <c r="AD4" s="31">
        <v>0.40935185185185186</v>
      </c>
      <c r="AE4" s="31">
        <v>0.41491898148148149</v>
      </c>
    </row>
    <row r="5" spans="1:31" ht="6" customHeight="1" x14ac:dyDescent="0.25"/>
    <row r="6" spans="1:31" x14ac:dyDescent="0.25">
      <c r="A6" s="38" t="s">
        <v>29</v>
      </c>
    </row>
    <row r="7" spans="1:31" x14ac:dyDescent="0.25">
      <c r="A7" s="30" t="s">
        <v>30</v>
      </c>
      <c r="B7" s="30">
        <v>60</v>
      </c>
      <c r="I7" s="30">
        <v>63</v>
      </c>
      <c r="P7" s="30">
        <v>68</v>
      </c>
      <c r="X7" s="30">
        <v>72</v>
      </c>
      <c r="AE7" s="30">
        <v>75</v>
      </c>
    </row>
    <row r="8" spans="1:31" x14ac:dyDescent="0.25">
      <c r="A8" s="30" t="s">
        <v>31</v>
      </c>
      <c r="B8" s="30">
        <v>54</v>
      </c>
      <c r="I8" s="30">
        <v>57</v>
      </c>
      <c r="P8" s="30">
        <v>59</v>
      </c>
      <c r="X8" s="30">
        <v>61</v>
      </c>
      <c r="AE8" s="30">
        <v>61</v>
      </c>
    </row>
    <row r="9" spans="1:31" ht="6" customHeight="1" x14ac:dyDescent="0.25"/>
    <row r="10" spans="1:31" s="22" customFormat="1" x14ac:dyDescent="0.25">
      <c r="A10" s="27" t="s">
        <v>32</v>
      </c>
      <c r="B10" s="27">
        <f t="shared" ref="B10:I10" si="1">((B3-$B3)/($I$3-$B$3))</f>
        <v>0</v>
      </c>
      <c r="C10" s="26">
        <f t="shared" si="1"/>
        <v>0.14285714285714285</v>
      </c>
      <c r="D10" s="26">
        <f t="shared" si="1"/>
        <v>0.2857142857142857</v>
      </c>
      <c r="E10" s="26">
        <f t="shared" si="1"/>
        <v>0.42857142857142855</v>
      </c>
      <c r="F10" s="26">
        <f t="shared" si="1"/>
        <v>0.5714285714285714</v>
      </c>
      <c r="G10" s="26">
        <f t="shared" si="1"/>
        <v>0.7142857142857143</v>
      </c>
      <c r="H10" s="26">
        <f t="shared" si="1"/>
        <v>0.8571428571428571</v>
      </c>
      <c r="I10" s="27">
        <f t="shared" si="1"/>
        <v>1</v>
      </c>
      <c r="J10" s="26">
        <f t="shared" ref="J10:P10" si="2">((J3-$I3)/($P$3-$I$3))</f>
        <v>0.14285714285714285</v>
      </c>
      <c r="K10" s="26">
        <f t="shared" si="2"/>
        <v>0.2857142857142857</v>
      </c>
      <c r="L10" s="26">
        <f t="shared" si="2"/>
        <v>0.42857142857142855</v>
      </c>
      <c r="M10" s="26">
        <f t="shared" si="2"/>
        <v>0.5714285714285714</v>
      </c>
      <c r="N10" s="26">
        <f t="shared" si="2"/>
        <v>0.7142857142857143</v>
      </c>
      <c r="O10" s="26">
        <f t="shared" si="2"/>
        <v>0.8571428571428571</v>
      </c>
      <c r="P10" s="27">
        <f t="shared" si="2"/>
        <v>1</v>
      </c>
      <c r="Q10" s="26">
        <f t="shared" ref="Q10:X10" si="3">((Q3-$P3)/($X$3-$P$3))</f>
        <v>0.125</v>
      </c>
      <c r="R10" s="26">
        <f t="shared" si="3"/>
        <v>0.25</v>
      </c>
      <c r="S10" s="26">
        <f t="shared" si="3"/>
        <v>0.375</v>
      </c>
      <c r="T10" s="26">
        <f t="shared" si="3"/>
        <v>0.5</v>
      </c>
      <c r="U10" s="26">
        <f t="shared" si="3"/>
        <v>0.625</v>
      </c>
      <c r="V10" s="26">
        <f t="shared" si="3"/>
        <v>0.75</v>
      </c>
      <c r="W10" s="26">
        <f t="shared" si="3"/>
        <v>0.875</v>
      </c>
      <c r="X10" s="27">
        <f t="shared" si="3"/>
        <v>1</v>
      </c>
      <c r="Y10" s="26">
        <f t="shared" ref="Y10:AE10" si="4">((Y3-$X3)/($AE$3-$X$3))</f>
        <v>0.14285714285714285</v>
      </c>
      <c r="Z10" s="26">
        <f t="shared" si="4"/>
        <v>0.2857142857142857</v>
      </c>
      <c r="AA10" s="26">
        <f t="shared" si="4"/>
        <v>0.42857142857142855</v>
      </c>
      <c r="AB10" s="26">
        <f t="shared" si="4"/>
        <v>0.5714285714285714</v>
      </c>
      <c r="AC10" s="26">
        <f t="shared" si="4"/>
        <v>0.7142857142857143</v>
      </c>
      <c r="AD10" s="26">
        <f t="shared" si="4"/>
        <v>0.8571428571428571</v>
      </c>
      <c r="AE10" s="27">
        <f t="shared" si="4"/>
        <v>1</v>
      </c>
    </row>
    <row r="11" spans="1:31" ht="6" customHeight="1" x14ac:dyDescent="0.25"/>
    <row r="12" spans="1:31" x14ac:dyDescent="0.25">
      <c r="A12" s="38" t="s">
        <v>33</v>
      </c>
    </row>
    <row r="13" spans="1:31" s="23" customFormat="1" x14ac:dyDescent="0.25">
      <c r="A13" s="33" t="s">
        <v>30</v>
      </c>
      <c r="B13" s="33">
        <f>+B7</f>
        <v>60</v>
      </c>
      <c r="C13" s="33">
        <f t="shared" ref="C13:H14" si="5">$B7+($I7-$B7)*C$10</f>
        <v>60.428571428571431</v>
      </c>
      <c r="D13" s="33">
        <f t="shared" si="5"/>
        <v>60.857142857142854</v>
      </c>
      <c r="E13" s="33">
        <f t="shared" si="5"/>
        <v>61.285714285714285</v>
      </c>
      <c r="F13" s="33">
        <f t="shared" si="5"/>
        <v>61.714285714285715</v>
      </c>
      <c r="G13" s="33">
        <f t="shared" si="5"/>
        <v>62.142857142857146</v>
      </c>
      <c r="H13" s="33">
        <f t="shared" si="5"/>
        <v>62.571428571428569</v>
      </c>
      <c r="I13" s="33">
        <f>+I7</f>
        <v>63</v>
      </c>
      <c r="J13" s="33">
        <f t="shared" ref="J13:O14" si="6">$I7+($P7-$I7)*J$10</f>
        <v>63.714285714285715</v>
      </c>
      <c r="K13" s="33">
        <f t="shared" si="6"/>
        <v>64.428571428571431</v>
      </c>
      <c r="L13" s="33">
        <f t="shared" si="6"/>
        <v>65.142857142857139</v>
      </c>
      <c r="M13" s="33">
        <f t="shared" si="6"/>
        <v>65.857142857142861</v>
      </c>
      <c r="N13" s="33">
        <f t="shared" si="6"/>
        <v>66.571428571428569</v>
      </c>
      <c r="O13" s="33">
        <f t="shared" si="6"/>
        <v>67.285714285714292</v>
      </c>
      <c r="P13" s="33">
        <f>+P7</f>
        <v>68</v>
      </c>
      <c r="Q13" s="33">
        <f t="shared" ref="Q13:W14" si="7">$P7+($X7-$P7)*Q$10</f>
        <v>68.5</v>
      </c>
      <c r="R13" s="33">
        <f t="shared" si="7"/>
        <v>69</v>
      </c>
      <c r="S13" s="33">
        <f t="shared" si="7"/>
        <v>69.5</v>
      </c>
      <c r="T13" s="33">
        <f t="shared" si="7"/>
        <v>70</v>
      </c>
      <c r="U13" s="33">
        <f t="shared" si="7"/>
        <v>70.5</v>
      </c>
      <c r="V13" s="33">
        <f t="shared" si="7"/>
        <v>71</v>
      </c>
      <c r="W13" s="33">
        <f t="shared" si="7"/>
        <v>71.5</v>
      </c>
      <c r="X13" s="33">
        <f>+X7</f>
        <v>72</v>
      </c>
      <c r="Y13" s="33">
        <f t="shared" ref="Y13:AD14" si="8">$X7+($AE7-$X7)*Y$10</f>
        <v>72.428571428571431</v>
      </c>
      <c r="Z13" s="33">
        <f t="shared" si="8"/>
        <v>72.857142857142861</v>
      </c>
      <c r="AA13" s="33">
        <f t="shared" si="8"/>
        <v>73.285714285714292</v>
      </c>
      <c r="AB13" s="33">
        <f t="shared" si="8"/>
        <v>73.714285714285708</v>
      </c>
      <c r="AC13" s="33">
        <f t="shared" si="8"/>
        <v>74.142857142857139</v>
      </c>
      <c r="AD13" s="33">
        <f t="shared" si="8"/>
        <v>74.571428571428569</v>
      </c>
      <c r="AE13" s="33">
        <f>+AE7</f>
        <v>75</v>
      </c>
    </row>
    <row r="14" spans="1:31" s="23" customFormat="1" x14ac:dyDescent="0.25">
      <c r="A14" s="33" t="s">
        <v>31</v>
      </c>
      <c r="B14" s="33">
        <f>+B8</f>
        <v>54</v>
      </c>
      <c r="C14" s="33">
        <f t="shared" si="5"/>
        <v>54.428571428571431</v>
      </c>
      <c r="D14" s="33">
        <f t="shared" si="5"/>
        <v>54.857142857142854</v>
      </c>
      <c r="E14" s="33">
        <f t="shared" si="5"/>
        <v>55.285714285714285</v>
      </c>
      <c r="F14" s="33">
        <f t="shared" si="5"/>
        <v>55.714285714285715</v>
      </c>
      <c r="G14" s="33">
        <f t="shared" si="5"/>
        <v>56.142857142857146</v>
      </c>
      <c r="H14" s="33">
        <f t="shared" si="5"/>
        <v>56.571428571428569</v>
      </c>
      <c r="I14" s="33">
        <f>+I8</f>
        <v>57</v>
      </c>
      <c r="J14" s="33">
        <f t="shared" si="6"/>
        <v>57.285714285714285</v>
      </c>
      <c r="K14" s="33">
        <f t="shared" si="6"/>
        <v>57.571428571428569</v>
      </c>
      <c r="L14" s="33">
        <f t="shared" si="6"/>
        <v>57.857142857142854</v>
      </c>
      <c r="M14" s="33">
        <f t="shared" si="6"/>
        <v>58.142857142857146</v>
      </c>
      <c r="N14" s="33">
        <f t="shared" si="6"/>
        <v>58.428571428571431</v>
      </c>
      <c r="O14" s="33">
        <f t="shared" si="6"/>
        <v>58.714285714285715</v>
      </c>
      <c r="P14" s="33">
        <f>+P8</f>
        <v>59</v>
      </c>
      <c r="Q14" s="33">
        <f t="shared" si="7"/>
        <v>59.25</v>
      </c>
      <c r="R14" s="33">
        <f t="shared" si="7"/>
        <v>59.5</v>
      </c>
      <c r="S14" s="33">
        <f t="shared" si="7"/>
        <v>59.75</v>
      </c>
      <c r="T14" s="33">
        <f t="shared" si="7"/>
        <v>60</v>
      </c>
      <c r="U14" s="33">
        <f t="shared" si="7"/>
        <v>60.25</v>
      </c>
      <c r="V14" s="33">
        <f t="shared" si="7"/>
        <v>60.5</v>
      </c>
      <c r="W14" s="33">
        <f t="shared" si="7"/>
        <v>60.75</v>
      </c>
      <c r="X14" s="33">
        <f>+X8</f>
        <v>61</v>
      </c>
      <c r="Y14" s="33">
        <f t="shared" si="8"/>
        <v>61</v>
      </c>
      <c r="Z14" s="33">
        <f t="shared" si="8"/>
        <v>61</v>
      </c>
      <c r="AA14" s="33">
        <f t="shared" si="8"/>
        <v>61</v>
      </c>
      <c r="AB14" s="33">
        <f t="shared" si="8"/>
        <v>61</v>
      </c>
      <c r="AC14" s="33">
        <f t="shared" si="8"/>
        <v>61</v>
      </c>
      <c r="AD14" s="33">
        <f t="shared" si="8"/>
        <v>61</v>
      </c>
      <c r="AE14" s="33">
        <f>+AE8</f>
        <v>61</v>
      </c>
    </row>
    <row r="15" spans="1:31" ht="6" customHeight="1" x14ac:dyDescent="0.25"/>
    <row r="16" spans="1:31" x14ac:dyDescent="0.25">
      <c r="A16" s="30" t="s">
        <v>34</v>
      </c>
    </row>
    <row r="17" spans="1:29" s="24" customFormat="1" x14ac:dyDescent="0.25">
      <c r="A17" s="34" t="s">
        <v>30</v>
      </c>
      <c r="B17" s="34">
        <v>1</v>
      </c>
      <c r="C17" s="34">
        <v>1</v>
      </c>
      <c r="D17" s="34">
        <v>1</v>
      </c>
      <c r="E17" s="34">
        <v>1</v>
      </c>
      <c r="F17" s="34">
        <v>1</v>
      </c>
      <c r="G17" s="34">
        <v>1</v>
      </c>
      <c r="H17" s="34">
        <v>1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1</v>
      </c>
      <c r="O17" s="34">
        <v>1</v>
      </c>
      <c r="P17" s="34">
        <v>0.75</v>
      </c>
      <c r="Q17" s="34">
        <v>0.75</v>
      </c>
      <c r="R17" s="34">
        <v>0.5</v>
      </c>
      <c r="S17" s="34">
        <v>0.5</v>
      </c>
      <c r="T17" s="34">
        <v>0.5</v>
      </c>
      <c r="U17" s="34">
        <v>0.25</v>
      </c>
      <c r="V17" s="34"/>
      <c r="W17" s="34"/>
      <c r="X17" s="34"/>
      <c r="Y17" s="34"/>
      <c r="Z17" s="34"/>
      <c r="AA17" s="34"/>
      <c r="AB17" s="34"/>
      <c r="AC17" s="34"/>
    </row>
    <row r="18" spans="1:29" s="24" customFormat="1" x14ac:dyDescent="0.25">
      <c r="A18" s="34" t="s">
        <v>31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>
        <v>0.25</v>
      </c>
      <c r="Q18" s="34">
        <v>0.25</v>
      </c>
      <c r="R18" s="34">
        <v>0.5</v>
      </c>
      <c r="S18" s="34">
        <v>0.5</v>
      </c>
      <c r="T18" s="34">
        <v>0.5</v>
      </c>
      <c r="U18" s="34">
        <v>0.75</v>
      </c>
      <c r="V18" s="34">
        <v>1</v>
      </c>
      <c r="W18" s="34">
        <v>1</v>
      </c>
      <c r="X18" s="34">
        <v>1</v>
      </c>
      <c r="Y18" s="34">
        <v>1</v>
      </c>
      <c r="Z18" s="34">
        <v>1</v>
      </c>
      <c r="AA18" s="34">
        <v>1</v>
      </c>
      <c r="AB18" s="34">
        <v>1</v>
      </c>
      <c r="AC18" s="34">
        <v>1</v>
      </c>
    </row>
    <row r="19" spans="1:29" ht="6" customHeight="1" x14ac:dyDescent="0.25"/>
    <row r="20" spans="1:29" s="23" customFormat="1" x14ac:dyDescent="0.25">
      <c r="A20" s="35" t="s">
        <v>41</v>
      </c>
      <c r="B20" s="33">
        <f t="shared" ref="B20:AC20" si="9">B13*B17+B14*B18</f>
        <v>60</v>
      </c>
      <c r="C20" s="33">
        <f t="shared" si="9"/>
        <v>60.428571428571431</v>
      </c>
      <c r="D20" s="33">
        <f t="shared" si="9"/>
        <v>60.857142857142854</v>
      </c>
      <c r="E20" s="33">
        <f t="shared" si="9"/>
        <v>61.285714285714285</v>
      </c>
      <c r="F20" s="33">
        <f t="shared" si="9"/>
        <v>61.714285714285715</v>
      </c>
      <c r="G20" s="33">
        <f t="shared" si="9"/>
        <v>62.142857142857146</v>
      </c>
      <c r="H20" s="33">
        <f t="shared" si="9"/>
        <v>62.571428571428569</v>
      </c>
      <c r="I20" s="33">
        <f t="shared" si="9"/>
        <v>63</v>
      </c>
      <c r="J20" s="33">
        <f t="shared" si="9"/>
        <v>63.714285714285715</v>
      </c>
      <c r="K20" s="33">
        <f t="shared" si="9"/>
        <v>64.428571428571431</v>
      </c>
      <c r="L20" s="33">
        <f t="shared" si="9"/>
        <v>65.142857142857139</v>
      </c>
      <c r="M20" s="33">
        <f t="shared" si="9"/>
        <v>65.857142857142861</v>
      </c>
      <c r="N20" s="33">
        <f t="shared" si="9"/>
        <v>66.571428571428569</v>
      </c>
      <c r="O20" s="33">
        <f t="shared" si="9"/>
        <v>67.285714285714292</v>
      </c>
      <c r="P20" s="33">
        <f t="shared" si="9"/>
        <v>65.75</v>
      </c>
      <c r="Q20" s="33">
        <f t="shared" si="9"/>
        <v>66.1875</v>
      </c>
      <c r="R20" s="33">
        <f t="shared" si="9"/>
        <v>64.25</v>
      </c>
      <c r="S20" s="33">
        <f t="shared" si="9"/>
        <v>64.625</v>
      </c>
      <c r="T20" s="33">
        <f t="shared" si="9"/>
        <v>65</v>
      </c>
      <c r="U20" s="33">
        <f t="shared" si="9"/>
        <v>62.8125</v>
      </c>
      <c r="V20" s="33">
        <f t="shared" si="9"/>
        <v>60.5</v>
      </c>
      <c r="W20" s="33">
        <f t="shared" si="9"/>
        <v>60.75</v>
      </c>
      <c r="X20" s="33">
        <f t="shared" si="9"/>
        <v>61</v>
      </c>
      <c r="Y20" s="33">
        <f t="shared" si="9"/>
        <v>61</v>
      </c>
      <c r="Z20" s="33">
        <f t="shared" si="9"/>
        <v>61</v>
      </c>
      <c r="AA20" s="33">
        <f t="shared" si="9"/>
        <v>61</v>
      </c>
      <c r="AB20" s="33">
        <f t="shared" si="9"/>
        <v>61</v>
      </c>
      <c r="AC20" s="33">
        <f t="shared" si="9"/>
        <v>61</v>
      </c>
    </row>
    <row r="21" spans="1:29" s="23" customFormat="1" ht="6" customHeight="1" x14ac:dyDescent="0.25"/>
    <row r="22" spans="1:29" s="40" customFormat="1" x14ac:dyDescent="0.25">
      <c r="A22" s="39" t="s">
        <v>35</v>
      </c>
      <c r="B22" s="39">
        <v>763</v>
      </c>
    </row>
    <row r="23" spans="1:29" s="40" customFormat="1" x14ac:dyDescent="0.25">
      <c r="A23" s="39" t="s">
        <v>36</v>
      </c>
      <c r="B23" s="39"/>
      <c r="C23" s="39">
        <v>15</v>
      </c>
      <c r="D23" s="39">
        <v>73</v>
      </c>
      <c r="E23" s="39">
        <v>120</v>
      </c>
      <c r="F23" s="39">
        <v>0</v>
      </c>
      <c r="G23" s="39">
        <v>0</v>
      </c>
      <c r="H23" s="39">
        <v>0</v>
      </c>
      <c r="I23" s="39">
        <v>34</v>
      </c>
      <c r="J23" s="39">
        <v>10</v>
      </c>
      <c r="K23" s="39">
        <v>0</v>
      </c>
      <c r="L23" s="39">
        <v>0</v>
      </c>
      <c r="M23" s="39">
        <v>26</v>
      </c>
      <c r="N23" s="39">
        <v>21</v>
      </c>
      <c r="O23" s="39">
        <v>0</v>
      </c>
      <c r="P23" s="39">
        <v>0</v>
      </c>
      <c r="Q23" s="39">
        <v>0</v>
      </c>
      <c r="R23" s="39">
        <v>130</v>
      </c>
      <c r="S23" s="39">
        <v>0</v>
      </c>
      <c r="T23" s="39">
        <v>39</v>
      </c>
      <c r="U23" s="39">
        <v>0</v>
      </c>
      <c r="V23" s="39">
        <v>0</v>
      </c>
      <c r="W23" s="39">
        <v>0</v>
      </c>
      <c r="X23" s="39">
        <v>25</v>
      </c>
      <c r="Y23" s="39">
        <v>0</v>
      </c>
      <c r="Z23" s="39">
        <v>16</v>
      </c>
      <c r="AA23" s="39">
        <v>38</v>
      </c>
      <c r="AB23" s="39">
        <v>0</v>
      </c>
      <c r="AC23" s="39">
        <v>0</v>
      </c>
    </row>
    <row r="24" spans="1:29" s="40" customFormat="1" x14ac:dyDescent="0.25">
      <c r="A24" s="39" t="s">
        <v>37</v>
      </c>
      <c r="B24" s="39"/>
      <c r="C24" s="39">
        <v>0</v>
      </c>
      <c r="D24" s="39">
        <v>0</v>
      </c>
      <c r="E24" s="39">
        <v>0</v>
      </c>
      <c r="F24" s="39">
        <v>82</v>
      </c>
      <c r="G24" s="39">
        <v>77</v>
      </c>
      <c r="H24" s="39">
        <v>41</v>
      </c>
      <c r="I24" s="39">
        <v>12</v>
      </c>
      <c r="J24" s="39">
        <v>37</v>
      </c>
      <c r="K24" s="39">
        <v>0</v>
      </c>
      <c r="L24" s="39">
        <v>89</v>
      </c>
      <c r="M24" s="39">
        <v>64</v>
      </c>
      <c r="N24" s="39">
        <v>7</v>
      </c>
      <c r="O24" s="39">
        <v>109</v>
      </c>
      <c r="P24" s="39">
        <v>135</v>
      </c>
      <c r="Q24" s="39">
        <v>41</v>
      </c>
      <c r="R24" s="39">
        <v>147</v>
      </c>
      <c r="S24" s="39">
        <v>73</v>
      </c>
      <c r="T24" s="39">
        <v>40</v>
      </c>
      <c r="U24" s="39">
        <v>48</v>
      </c>
      <c r="V24" s="39">
        <v>51</v>
      </c>
      <c r="W24" s="39">
        <v>39</v>
      </c>
      <c r="X24" s="39">
        <v>62</v>
      </c>
      <c r="Y24" s="39">
        <v>42</v>
      </c>
      <c r="Z24" s="39">
        <v>26</v>
      </c>
      <c r="AA24" s="39">
        <v>45</v>
      </c>
      <c r="AB24" s="39">
        <v>10</v>
      </c>
      <c r="AC24" s="39">
        <v>11</v>
      </c>
    </row>
    <row r="25" spans="1:29" s="40" customFormat="1" x14ac:dyDescent="0.25">
      <c r="A25" s="46" t="s">
        <v>43</v>
      </c>
      <c r="B25" s="39"/>
      <c r="C25" s="39">
        <f t="shared" ref="C25:AC25" si="10">+C23-C24</f>
        <v>15</v>
      </c>
      <c r="D25" s="39">
        <f t="shared" si="10"/>
        <v>73</v>
      </c>
      <c r="E25" s="39">
        <f t="shared" si="10"/>
        <v>120</v>
      </c>
      <c r="F25" s="39">
        <f t="shared" si="10"/>
        <v>-82</v>
      </c>
      <c r="G25" s="39">
        <f t="shared" si="10"/>
        <v>-77</v>
      </c>
      <c r="H25" s="39">
        <f t="shared" si="10"/>
        <v>-41</v>
      </c>
      <c r="I25" s="39">
        <f t="shared" si="10"/>
        <v>22</v>
      </c>
      <c r="J25" s="39">
        <f t="shared" si="10"/>
        <v>-27</v>
      </c>
      <c r="K25" s="39">
        <f t="shared" si="10"/>
        <v>0</v>
      </c>
      <c r="L25" s="39">
        <f t="shared" si="10"/>
        <v>-89</v>
      </c>
      <c r="M25" s="39">
        <f t="shared" si="10"/>
        <v>-38</v>
      </c>
      <c r="N25" s="39">
        <f t="shared" si="10"/>
        <v>14</v>
      </c>
      <c r="O25" s="39">
        <f t="shared" si="10"/>
        <v>-109</v>
      </c>
      <c r="P25" s="39">
        <f t="shared" si="10"/>
        <v>-135</v>
      </c>
      <c r="Q25" s="39">
        <f t="shared" si="10"/>
        <v>-41</v>
      </c>
      <c r="R25" s="39">
        <f t="shared" si="10"/>
        <v>-17</v>
      </c>
      <c r="S25" s="39">
        <f t="shared" si="10"/>
        <v>-73</v>
      </c>
      <c r="T25" s="39">
        <f t="shared" si="10"/>
        <v>-1</v>
      </c>
      <c r="U25" s="39">
        <f t="shared" si="10"/>
        <v>-48</v>
      </c>
      <c r="V25" s="39">
        <f t="shared" si="10"/>
        <v>-51</v>
      </c>
      <c r="W25" s="39">
        <f t="shared" si="10"/>
        <v>-39</v>
      </c>
      <c r="X25" s="39">
        <f t="shared" si="10"/>
        <v>-37</v>
      </c>
      <c r="Y25" s="39">
        <f t="shared" si="10"/>
        <v>-42</v>
      </c>
      <c r="Z25" s="39">
        <f t="shared" si="10"/>
        <v>-10</v>
      </c>
      <c r="AA25" s="39">
        <f t="shared" si="10"/>
        <v>-7</v>
      </c>
      <c r="AB25" s="39">
        <f t="shared" si="10"/>
        <v>-10</v>
      </c>
      <c r="AC25" s="39">
        <f t="shared" si="10"/>
        <v>-11</v>
      </c>
    </row>
    <row r="26" spans="1:29" s="25" customFormat="1" x14ac:dyDescent="0.25">
      <c r="A26" s="37" t="s">
        <v>42</v>
      </c>
      <c r="B26" s="36">
        <f>+B22</f>
        <v>763</v>
      </c>
      <c r="C26" s="36">
        <f t="shared" ref="C26:AC26" si="11">+B26+C25</f>
        <v>778</v>
      </c>
      <c r="D26" s="36">
        <f t="shared" si="11"/>
        <v>851</v>
      </c>
      <c r="E26" s="36">
        <f t="shared" si="11"/>
        <v>971</v>
      </c>
      <c r="F26" s="36">
        <f t="shared" si="11"/>
        <v>889</v>
      </c>
      <c r="G26" s="36">
        <f t="shared" si="11"/>
        <v>812</v>
      </c>
      <c r="H26" s="36">
        <f t="shared" si="11"/>
        <v>771</v>
      </c>
      <c r="I26" s="36">
        <f t="shared" si="11"/>
        <v>793</v>
      </c>
      <c r="J26" s="36">
        <f t="shared" si="11"/>
        <v>766</v>
      </c>
      <c r="K26" s="36">
        <f t="shared" si="11"/>
        <v>766</v>
      </c>
      <c r="L26" s="36">
        <f t="shared" si="11"/>
        <v>677</v>
      </c>
      <c r="M26" s="36">
        <f t="shared" si="11"/>
        <v>639</v>
      </c>
      <c r="N26" s="36">
        <f t="shared" si="11"/>
        <v>653</v>
      </c>
      <c r="O26" s="36">
        <f t="shared" si="11"/>
        <v>544</v>
      </c>
      <c r="P26" s="36">
        <f t="shared" si="11"/>
        <v>409</v>
      </c>
      <c r="Q26" s="36">
        <f t="shared" si="11"/>
        <v>368</v>
      </c>
      <c r="R26" s="36">
        <f t="shared" si="11"/>
        <v>351</v>
      </c>
      <c r="S26" s="36">
        <f t="shared" si="11"/>
        <v>278</v>
      </c>
      <c r="T26" s="36">
        <f t="shared" si="11"/>
        <v>277</v>
      </c>
      <c r="U26" s="36">
        <f t="shared" si="11"/>
        <v>229</v>
      </c>
      <c r="V26" s="36">
        <f t="shared" si="11"/>
        <v>178</v>
      </c>
      <c r="W26" s="36">
        <f t="shared" si="11"/>
        <v>139</v>
      </c>
      <c r="X26" s="36">
        <f t="shared" si="11"/>
        <v>102</v>
      </c>
      <c r="Y26" s="36">
        <f t="shared" si="11"/>
        <v>60</v>
      </c>
      <c r="Z26" s="36">
        <f t="shared" si="11"/>
        <v>50</v>
      </c>
      <c r="AA26" s="36">
        <f t="shared" si="11"/>
        <v>43</v>
      </c>
      <c r="AB26" s="36">
        <f t="shared" si="11"/>
        <v>33</v>
      </c>
      <c r="AC26" s="36">
        <f t="shared" si="11"/>
        <v>22</v>
      </c>
    </row>
    <row r="27" spans="1:29" s="25" customFormat="1" ht="6" customHeight="1" x14ac:dyDescent="0.2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 spans="1:29" s="25" customFormat="1" x14ac:dyDescent="0.25">
      <c r="A28" s="42" t="s">
        <v>40</v>
      </c>
      <c r="C28" s="45">
        <v>5.8887731481481491E-3</v>
      </c>
      <c r="D28" s="45">
        <v>5.8437499999999991E-3</v>
      </c>
      <c r="E28" s="45">
        <v>5.807407407407407E-3</v>
      </c>
      <c r="F28" s="45">
        <v>5.4120370370370373E-3</v>
      </c>
      <c r="G28" s="45">
        <v>5.3888888888888884E-3</v>
      </c>
      <c r="H28" s="45">
        <v>5.4460648148148142E-3</v>
      </c>
      <c r="I28" s="45">
        <v>5.6091435185185194E-3</v>
      </c>
      <c r="J28" s="45">
        <v>5.4468750000000003E-3</v>
      </c>
      <c r="K28" s="45">
        <v>5.5399305555555558E-3</v>
      </c>
      <c r="L28" s="45">
        <v>5.357986111111112E-3</v>
      </c>
      <c r="M28" s="45">
        <v>5.7248842592592594E-3</v>
      </c>
      <c r="N28" s="45">
        <v>5.612268518518519E-3</v>
      </c>
      <c r="O28" s="45">
        <v>5.2923611111111114E-3</v>
      </c>
      <c r="P28" s="45">
        <v>5.4415509259259261E-3</v>
      </c>
      <c r="Q28" s="45">
        <v>5.8459490740740737E-3</v>
      </c>
      <c r="R28" s="45">
        <v>5.4662037037037032E-3</v>
      </c>
      <c r="S28" s="45">
        <v>5.6634259259259259E-3</v>
      </c>
      <c r="T28" s="45">
        <v>5.7487268518518521E-3</v>
      </c>
      <c r="U28" s="45">
        <v>6.0254629629629625E-3</v>
      </c>
      <c r="V28" s="45">
        <v>6.095601851851852E-3</v>
      </c>
      <c r="W28" s="45">
        <v>6.3057870370370368E-3</v>
      </c>
      <c r="X28" s="45">
        <v>6.6349537037037045E-3</v>
      </c>
      <c r="Y28" s="45">
        <v>6.7353009259259258E-3</v>
      </c>
      <c r="Z28" s="45">
        <v>7.1550925925925922E-3</v>
      </c>
      <c r="AA28" s="45">
        <v>7.2858796296296291E-3</v>
      </c>
      <c r="AB28" s="45">
        <v>6.9431712962962954E-3</v>
      </c>
      <c r="AC28" s="45">
        <v>8.3842592592592595E-4</v>
      </c>
    </row>
    <row r="29" spans="1:29" s="25" customFormat="1" x14ac:dyDescent="0.25">
      <c r="A29" s="42" t="s">
        <v>44</v>
      </c>
      <c r="B29" s="36"/>
      <c r="C29" s="36">
        <f t="shared" ref="C29:AB29" si="12">C28*60*60*24</f>
        <v>508.79000000000008</v>
      </c>
      <c r="D29" s="36">
        <f t="shared" si="12"/>
        <v>504.9</v>
      </c>
      <c r="E29" s="36">
        <f t="shared" si="12"/>
        <v>501.76</v>
      </c>
      <c r="F29" s="36">
        <f t="shared" si="12"/>
        <v>467.6</v>
      </c>
      <c r="G29" s="36">
        <f t="shared" si="12"/>
        <v>465.59999999999997</v>
      </c>
      <c r="H29" s="36">
        <f t="shared" si="12"/>
        <v>470.53999999999991</v>
      </c>
      <c r="I29" s="36">
        <f t="shared" si="12"/>
        <v>484.63000000000005</v>
      </c>
      <c r="J29" s="36">
        <f t="shared" si="12"/>
        <v>470.61</v>
      </c>
      <c r="K29" s="36">
        <f t="shared" si="12"/>
        <v>478.65000000000003</v>
      </c>
      <c r="L29" s="36">
        <f t="shared" si="12"/>
        <v>462.93000000000006</v>
      </c>
      <c r="M29" s="36">
        <f t="shared" si="12"/>
        <v>494.63</v>
      </c>
      <c r="N29" s="36">
        <f t="shared" si="12"/>
        <v>484.9</v>
      </c>
      <c r="O29" s="36">
        <f t="shared" si="12"/>
        <v>457.26</v>
      </c>
      <c r="P29" s="36">
        <f t="shared" si="12"/>
        <v>470.15</v>
      </c>
      <c r="Q29" s="36">
        <f t="shared" si="12"/>
        <v>505.09000000000003</v>
      </c>
      <c r="R29" s="36">
        <f t="shared" si="12"/>
        <v>472.28</v>
      </c>
      <c r="S29" s="36">
        <f t="shared" si="12"/>
        <v>489.32000000000005</v>
      </c>
      <c r="T29" s="36">
        <f t="shared" si="12"/>
        <v>496.69</v>
      </c>
      <c r="U29" s="36">
        <f t="shared" si="12"/>
        <v>520.59999999999991</v>
      </c>
      <c r="V29" s="36">
        <f t="shared" si="12"/>
        <v>526.66000000000008</v>
      </c>
      <c r="W29" s="36">
        <f t="shared" si="12"/>
        <v>544.81999999999994</v>
      </c>
      <c r="X29" s="36">
        <f t="shared" si="12"/>
        <v>573.2600000000001</v>
      </c>
      <c r="Y29" s="36">
        <f t="shared" si="12"/>
        <v>581.93000000000006</v>
      </c>
      <c r="Z29" s="36">
        <f t="shared" si="12"/>
        <v>618.20000000000005</v>
      </c>
      <c r="AA29" s="36">
        <f t="shared" si="12"/>
        <v>629.5</v>
      </c>
      <c r="AB29" s="36">
        <f t="shared" si="12"/>
        <v>599.88999999999987</v>
      </c>
      <c r="AC29" s="36">
        <f>AC28*60*60*24*(1760/385)</f>
        <v>331.15428571428566</v>
      </c>
    </row>
    <row r="30" spans="1:29" ht="6" customHeight="1" x14ac:dyDescent="0.25"/>
  </sheetData>
  <pageMargins left="0" right="0" top="0.25" bottom="0" header="0" footer="0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Marathons</vt:lpstr>
      <vt:lpstr>Half Marathon Conversion</vt:lpstr>
      <vt:lpstr>3-27 Graph</vt:lpstr>
      <vt:lpstr>Race Conditions By Mile</vt:lpstr>
      <vt:lpstr>'3-27 Graph'!Print_Area</vt:lpstr>
      <vt:lpstr>Marathons!Print_Area</vt:lpstr>
    </vt:vector>
  </TitlesOfParts>
  <Company>Scripps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109654</dc:creator>
  <cp:lastModifiedBy>AndrewC</cp:lastModifiedBy>
  <cp:lastPrinted>2018-06-27T18:30:14Z</cp:lastPrinted>
  <dcterms:created xsi:type="dcterms:W3CDTF">2010-09-01T23:48:08Z</dcterms:created>
  <dcterms:modified xsi:type="dcterms:W3CDTF">2020-11-10T03:44:19Z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