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66925"/>
  <mc:AlternateContent xmlns:mc="http://schemas.openxmlformats.org/markup-compatibility/2006">
    <mc:Choice Requires="x15">
      <x15ac:absPath xmlns:x15ac="http://schemas.microsoft.com/office/spreadsheetml/2010/11/ac" url="C:\Users\cliff\OneDrive\Documents\GenAtomic\Optimize\Calc\"/>
    </mc:Choice>
  </mc:AlternateContent>
  <xr:revisionPtr revIDLastSave="0" documentId="13_ncr:1_{20C7D40A-7CB9-463F-9F35-21E3D4836E2C}" xr6:coauthVersionLast="47" xr6:coauthVersionMax="47" xr10:uidLastSave="{00000000-0000-0000-0000-000000000000}"/>
  <bookViews>
    <workbookView xWindow="-90" yWindow="-90" windowWidth="16637" windowHeight="9437" activeTab="1" xr2:uid="{738DFCFF-3A0D-4B61-9084-C2C50E31EE06}"/>
  </bookViews>
  <sheets>
    <sheet name="Calc" sheetId="3" r:id="rId1"/>
    <sheet name="CSV" sheetId="9" r:id="rId2"/>
    <sheet name="EIA Outlook 2023" sheetId="1" r:id="rId3"/>
    <sheet name="Cap cost 2023" sheetId="8" r:id="rId4"/>
    <sheet name="Fixed Charge Factor" sheetId="5" r:id="rId5"/>
  </sheets>
  <definedNames>
    <definedName name="Capital_Battery">CSV!$I$3</definedName>
    <definedName name="Capital_Coal">CSV!$H$3</definedName>
    <definedName name="Capital_Gas">CSV!$G$3</definedName>
    <definedName name="Capital_Nuclear">CSV!$F$3</definedName>
    <definedName name="Capital_Solar">CSV!$D$3</definedName>
    <definedName name="Capital_Wind">CSV!$E$3</definedName>
    <definedName name="Fixed_Battery">CSV!$I$5</definedName>
    <definedName name="Fixed_Coal">CSV!$H$5</definedName>
    <definedName name="Fixed_Gas">CSV!$G$5</definedName>
    <definedName name="Fixed_Nuclear">CSV!$F$5</definedName>
    <definedName name="Fixed_Solar">CSV!$D$5</definedName>
    <definedName name="Fixed_Wind">CSV!$E$5</definedName>
    <definedName name="Variable_Battery">CSV!$I$7</definedName>
    <definedName name="Variable_Coal">CSV!$H$7</definedName>
    <definedName name="Variable_Gas">CSV!$G$7</definedName>
    <definedName name="Variable_Nuclear">CSV!$F$7</definedName>
    <definedName name="Variable_Solar">CSV!$D$7</definedName>
    <definedName name="Variable_Wind">CSV!$E$7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6" i="3" l="1"/>
  <c r="G17" i="3" s="1"/>
  <c r="F16" i="3"/>
  <c r="F17" i="3" s="1"/>
  <c r="E16" i="3"/>
  <c r="E17" i="3" s="1"/>
  <c r="D16" i="3"/>
  <c r="D17" i="3" s="1"/>
  <c r="C16" i="3"/>
  <c r="C17" i="3" s="1"/>
  <c r="B16" i="3"/>
  <c r="B17" i="3" s="1"/>
  <c r="C13" i="3"/>
  <c r="D13" i="3"/>
  <c r="E13" i="3"/>
  <c r="F13" i="3"/>
  <c r="G13" i="3"/>
  <c r="B13" i="3"/>
  <c r="I6" i="9"/>
  <c r="H6" i="9"/>
  <c r="G6" i="9"/>
  <c r="F6" i="9"/>
  <c r="E6" i="9"/>
  <c r="D6" i="9"/>
  <c r="E4" i="9"/>
  <c r="F4" i="9"/>
  <c r="G4" i="9"/>
  <c r="H4" i="9"/>
  <c r="I4" i="9"/>
  <c r="D4" i="9"/>
  <c r="E2" i="9"/>
  <c r="F2" i="9"/>
  <c r="G2" i="9"/>
  <c r="H2" i="9"/>
  <c r="I2" i="9"/>
  <c r="D2" i="9"/>
  <c r="B11" i="3" l="1"/>
  <c r="B12" i="3" s="1"/>
  <c r="C11" i="3"/>
  <c r="C12" i="3" s="1"/>
  <c r="D11" i="3"/>
  <c r="D12" i="3" s="1"/>
  <c r="E11" i="3"/>
  <c r="E12" i="3" s="1"/>
  <c r="F11" i="3"/>
  <c r="F12" i="3" s="1"/>
  <c r="G11" i="3"/>
  <c r="G12" i="3" s="1"/>
  <c r="O12" i="3"/>
  <c r="P12" i="3"/>
  <c r="Q12" i="3"/>
  <c r="C5" i="3" l="1"/>
  <c r="D5" i="3"/>
  <c r="D6" i="3" s="1"/>
  <c r="E5" i="3"/>
  <c r="E6" i="3" s="1"/>
  <c r="F5" i="3"/>
  <c r="F6" i="3" s="1"/>
  <c r="G5" i="3"/>
  <c r="G6" i="3" s="1"/>
  <c r="B5" i="3"/>
  <c r="B6" i="3" s="1"/>
  <c r="C3" i="3"/>
  <c r="D3" i="3"/>
  <c r="E3" i="3"/>
  <c r="F3" i="3"/>
  <c r="G3" i="3"/>
  <c r="B3" i="3"/>
  <c r="C6" i="3" l="1"/>
  <c r="E3" i="9" s="1"/>
  <c r="D3" i="9"/>
  <c r="F3" i="9"/>
  <c r="G3" i="9"/>
  <c r="H3" i="9"/>
  <c r="I3" i="9"/>
  <c r="G7" i="3"/>
  <c r="E7" i="9"/>
  <c r="F7" i="9"/>
  <c r="G7" i="9"/>
  <c r="H7" i="9"/>
  <c r="D7" i="9"/>
  <c r="C9" i="3"/>
  <c r="D9" i="3"/>
  <c r="E9" i="3"/>
  <c r="F9" i="3"/>
  <c r="G9" i="3"/>
  <c r="B9" i="3"/>
  <c r="I7" i="9" l="1"/>
  <c r="G14" i="3"/>
  <c r="C14" i="3"/>
  <c r="E5" i="9" s="1"/>
  <c r="F14" i="3"/>
  <c r="H5" i="9" s="1"/>
  <c r="E14" i="3"/>
  <c r="G5" i="9" s="1"/>
  <c r="D14" i="3"/>
  <c r="F5" i="9" s="1"/>
  <c r="B14" i="3"/>
  <c r="D5" i="9" s="1"/>
  <c r="I5" i="9" l="1"/>
  <c r="G15" i="3"/>
</calcChain>
</file>

<file path=xl/sharedStrings.xml><?xml version="1.0" encoding="utf-8"?>
<sst xmlns="http://schemas.openxmlformats.org/spreadsheetml/2006/main" count="168" uniqueCount="115">
  <si>
    <t>https://www.eia.gov/outlooks/aeo/electricity_generation/xls/AEO2023_LCOE-LCOS-LACE_figures.xlsx</t>
  </si>
  <si>
    <t xml:space="preserve">Estimated unweighted levelized cost of electricity (LCOE) and levelized cost of storage (LCOS) for new </t>
  </si>
  <si>
    <t>resources entering service in 2028, AEO2023 Reference case (2022 dollars per megawatthour)</t>
  </si>
  <si>
    <t>Plant type</t>
  </si>
  <si>
    <t>Capacity factor (percent)</t>
  </si>
  <si>
    <t>Levelized capital cost</t>
  </si>
  <si>
    <t>Levelized fixed O&amp;M</t>
  </si>
  <si>
    <t>Levelized variable cost</t>
  </si>
  <si>
    <t>Levelized transmission cost</t>
  </si>
  <si>
    <t>Total system LCOE or LCOS</t>
  </si>
  <si>
    <t>Levelized tax credit</t>
  </si>
  <si>
    <t>Total LCOE or LCOS including tax credit</t>
  </si>
  <si>
    <t>Dispatchable technologies</t>
  </si>
  <si>
    <t>Ultra-super critical coal</t>
  </si>
  <si>
    <t>NA</t>
  </si>
  <si>
    <t>Biomass</t>
  </si>
  <si>
    <t>Advanced nuclear</t>
  </si>
  <si>
    <t>Combined-cycle</t>
  </si>
  <si>
    <t>Geothermal</t>
  </si>
  <si>
    <t>Resource-contrained technologies</t>
  </si>
  <si>
    <t>Wind, offshore</t>
  </si>
  <si>
    <t>Hydroelectric</t>
  </si>
  <si>
    <t>Solar, hybrid</t>
  </si>
  <si>
    <t>Wind, onshore</t>
  </si>
  <si>
    <t>Solar, standalone</t>
  </si>
  <si>
    <t>Capacity resource technologies</t>
  </si>
  <si>
    <t>Combustion turbine</t>
  </si>
  <si>
    <t>Battery storage</t>
  </si>
  <si>
    <r>
      <t xml:space="preserve">Data source:  U.S. Energy Information Administration, </t>
    </r>
    <r>
      <rPr>
        <i/>
        <sz val="9"/>
        <color theme="1"/>
        <rFont val="Calibri"/>
        <family val="2"/>
        <scheme val="minor"/>
      </rPr>
      <t>Annual Energy Outlook 2023</t>
    </r>
  </si>
  <si>
    <r>
      <t xml:space="preserve">Note: Technologies not eligible for the tax credits are indicated as </t>
    </r>
    <r>
      <rPr>
        <i/>
        <sz val="9"/>
        <color theme="1"/>
        <rFont val="Calibri"/>
        <family val="2"/>
        <scheme val="minor"/>
      </rPr>
      <t>NA</t>
    </r>
    <r>
      <rPr>
        <sz val="9"/>
        <color theme="1"/>
        <rFont val="Calibri"/>
        <family val="2"/>
        <scheme val="minor"/>
      </rPr>
      <t>, or not available.</t>
    </r>
  </si>
  <si>
    <t xml:space="preserve">Estimated capacity-weighted levelized cost of electricity (LCOE) and levelized cost of storage (LCOS) for new </t>
  </si>
  <si>
    <t>Coal</t>
  </si>
  <si>
    <t>Nuclear</t>
  </si>
  <si>
    <t>Gas</t>
  </si>
  <si>
    <t>Solar</t>
  </si>
  <si>
    <t>Storage</t>
  </si>
  <si>
    <t>Line</t>
  </si>
  <si>
    <t>Wind</t>
  </si>
  <si>
    <t>Levelized cost of electricity components for generating asset entering service in 2028</t>
  </si>
  <si>
    <t>Technology</t>
  </si>
  <si>
    <t>Average capacity factor (%)</t>
  </si>
  <si>
    <t>Average fixed charge factor</t>
  </si>
  <si>
    <t>Capacity Factor</t>
  </si>
  <si>
    <t>EIA Outlook 2023</t>
  </si>
  <si>
    <t>Line (EIA Outlook 2023)</t>
  </si>
  <si>
    <t>https://www.eia.gov/outlooks/aeo/electricity_generation/pdf/AEO2023_LCOE_report.pdf</t>
  </si>
  <si>
    <t>From: INFOCTR@eia.gov</t>
  </si>
  <si>
    <t>MWh (of Operation)/Year</t>
  </si>
  <si>
    <t>Table 1. Cost and performance characteristics of new central station electricity generating technologies</t>
  </si>
  <si>
    <t>Size (MW)</t>
  </si>
  <si>
    <t>Lead time (years)</t>
  </si>
  <si>
    <t>Ultra-supercritical coal (USC)</t>
  </si>
  <si>
    <t>USC with 30% carbon capture and sequestration (CCS)</t>
  </si>
  <si>
    <t>USC with 90% CCS</t>
  </si>
  <si>
    <t>Combined-cycle—single-shaft</t>
  </si>
  <si>
    <t>Combined-cycle—multi-shaft</t>
  </si>
  <si>
    <t>Combined-cycle with 90% CCS</t>
  </si>
  <si>
    <t>Internal combustion engine</t>
  </si>
  <si>
    <t>Combustion turbine—aeroderivativeh</t>
  </si>
  <si>
    <t>Combustion turbine—industrial frame</t>
  </si>
  <si>
    <t>Fuel cells</t>
  </si>
  <si>
    <t>Nuclear—light water reactor</t>
  </si>
  <si>
    <t>Nuclear—small modular reactor</t>
  </si>
  <si>
    <t>Distributed generation—base</t>
  </si>
  <si>
    <t>Distributed generation—peak</t>
  </si>
  <si>
    <t>Data source: Sargent &amp; Lundy, Cost and Performance Estimates for New Utility-Scale Electric Power Generating Technologies, December 2019; Hydroelectric: Oak Ridge National Lab, An Assessment of Energy Potential at Non-Powered Dams in the United States, 2012, and Idaho National Engineering and Environmental Laboratory, Estimation of Economic Parameters of U.S. Hydropower Resources, 2003; Geothermal: National Renewable Energy Laboratory, Updated U.S. Geothermal Supply Curve, 2010.</t>
  </si>
  <si>
    <t>Note: MW=megawatt, kW=kilowatt, MWh=megawatthour, kWy=kilowattyear, kWh=kilowatthour; Btu=British thermal unit; O&amp;M=operations and maintenance.</t>
  </si>
  <si>
    <t>a The first year that a new unit could become operational.</t>
  </si>
  <si>
    <t>Fixed O&amp;M (2022$/kWy)</t>
  </si>
  <si>
    <t>Heat rate(g) (Btu/kWh)</t>
  </si>
  <si>
    <t>b Base cost includes project contingency costs.</t>
  </si>
  <si>
    <t>c We apply the technological optimism factor to the first four units of a new, unproven design; it reflects the demonstrated tendency to underestimate actual costs for a first-of-a-kind unit.</t>
  </si>
  <si>
    <t>d Overnight capital cost includes contingency factors and excludes regional multipliers (except as noted for wind and solar PV) and learning effects. Interest charges are also excluded. The capital costs represent current costs for plants that would come online in 2023.</t>
  </si>
  <si>
    <t>e Total overnight cost for wind and solar PV technologies in the table are the average input value across all 25 electricity market regions, as weighted by the respective capacity of that type installed during 2021 in each region to account for the substantial regional variation in wind and solar costs (Table 2). The input value used for onshore wind in AEO2023 was $1,566 per kilowatt (kW), and for solar PV with tracking, it was $1,443/kW, which represents the cost of building a plant excluding regional factors. Region-specific factors contributing to the substantial regional variation in cost include differences in typical project size across regions, accessibility of resources, and variation in labor and other construction costs throughout the country.</t>
  </si>
  <si>
    <t>f The nuclear average heat rate is the weighted average tested heat rate for nuclear units as reported on the Form EIA-860, Annual Electric Generator Report. No heat rate is reported for battery storage because it is not a primary conversion technology; conversion losses are accounted for when the electricity is first generated, and electricity-to-storage losses are accounted for through the additional demand for electricity required to meet load. For hydropower, wind, solar, and geothermal technologies, no heat rate is reported because the power is generated without fuel combustion, and no set British thermal unit conversion factors exist. The module calculates the average heat rate for fossil-fuel generation in each year to report primary energy consumption displaced for these resources.</t>
  </si>
  <si>
    <t>g Combustion turbine aeroderivative units can be built by the module before 2024, if necessary, to meet a region's reserve margin.</t>
  </si>
  <si>
    <t>h Capital costs are shown before investment tax credits are applied.</t>
  </si>
  <si>
    <t>i Because geothermal and hydropower cost and performance characteristics are specific for each site, the table entries show the cost of the least expensive plant that could be built in the Northwest region for hydro and the Great Basin region for geothermal, where most of the proposed sites are located.</t>
  </si>
  <si>
    <t>j Costs and capacities are expressed in terms of net AC (alternating current) power available to the grid for the installed capacity.</t>
  </si>
  <si>
    <t>Geothermal(i, j)</t>
  </si>
  <si>
    <t>Solar photovoltaic (PV) with trackinge, (i, k)</t>
  </si>
  <si>
    <t>Solar PV with storage(i, k)</t>
  </si>
  <si>
    <t>Solar thermal(i)</t>
  </si>
  <si>
    <t>Wind offshore(i)</t>
  </si>
  <si>
    <t>Conventional hydropower(j)</t>
  </si>
  <si>
    <t>Total overnight cost(d,e) (2022$/kW)</t>
  </si>
  <si>
    <t>Cost and Performance Characteristics of New Generating Technologies, Annual Energy Outlook 2023</t>
  </si>
  <si>
    <t>https://www.eia.gov/outlooks/aeo/assumptions/pdf/elec_cost_perf.pdf</t>
  </si>
  <si>
    <t>Line (Cap Cost 2023)</t>
  </si>
  <si>
    <t>First available year( a )</t>
  </si>
  <si>
    <t>Base overnight cost( b ) (2022$/kWh)</t>
  </si>
  <si>
    <t>Techno-logical optimism factor( c )</t>
  </si>
  <si>
    <t>Variable O&amp;M( f ) (2022$/ MWh)</t>
  </si>
  <si>
    <t>Wind( e )</t>
  </si>
  <si>
    <t>Capital Cost</t>
  </si>
  <si>
    <t>Fixed O&amp;M</t>
  </si>
  <si>
    <t>Variable O&amp;M + Fuel</t>
  </si>
  <si>
    <t>Analysis in specs_calc.xlsx</t>
  </si>
  <si>
    <t>Capital Cost 2023</t>
  </si>
  <si>
    <t>Capital $/kW</t>
  </si>
  <si>
    <t>Uses Updated Wind numbers</t>
  </si>
  <si>
    <t>Capital</t>
  </si>
  <si>
    <t>Fixed</t>
  </si>
  <si>
    <t>Variable</t>
  </si>
  <si>
    <t>Capital M$/MW</t>
  </si>
  <si>
    <t>Capital M$/MWh (100 MW/400 MWh of Capacity)</t>
  </si>
  <si>
    <t>Fixed Cost (M$/MWh)</t>
  </si>
  <si>
    <t>Fixed Cost (M$/MW)</t>
  </si>
  <si>
    <t>Fixed Cost (M$/MWh of capacity)</t>
  </si>
  <si>
    <t>Variable Cost (M$/MWh)</t>
  </si>
  <si>
    <t>MM$/MW (MM$/MWh of capacity for Storage)</t>
  </si>
  <si>
    <t>M$/MW-year (M$/MWh-year of Capacity for storage)</t>
  </si>
  <si>
    <t>M$/MWh produced</t>
  </si>
  <si>
    <t>Variable Cost ($/MWh)</t>
  </si>
  <si>
    <t>Battery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</si>
</sst>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8" formatCode="&quot;$&quot;#,##0.00_);[Red]\(&quot;$&quot;#,##0.00\)"/>
    <numFmt numFmtId="164" formatCode="&quot;$&quot;#,##0.00"/>
    <numFmt numFmtId="165" formatCode="0.000"/>
    <numFmt numFmtId="166" formatCode="#,##0.000"/>
    <numFmt numFmtId="167" formatCode="0.000000"/>
    <numFmt numFmtId="168" formatCode="#,##0.0000"/>
  </numFmts>
  <fonts count="11" x14ac:knownFonts="1">
    <font>
      <sz val="11"/>
      <color theme="1"/>
      <name val="Calibri"/>
      <family val="2"/>
      <scheme val="minor"/>
    </font>
    <font>
      <sz val="11"/>
      <color theme="1"/>
      <name val="Calibri"/>
      <family val="2"/>
      <scheme val="minor"/>
    </font>
    <font>
      <u/>
      <sz val="11"/>
      <color theme="10"/>
      <name val="Calibri"/>
      <family val="2"/>
      <scheme val="minor"/>
    </font>
    <font>
      <sz val="9"/>
      <color theme="1"/>
      <name val="Calibri"/>
      <family val="2"/>
      <scheme val="minor"/>
    </font>
    <font>
      <b/>
      <sz val="12"/>
      <color theme="4"/>
      <name val="Calibri"/>
      <family val="2"/>
      <scheme val="minor"/>
    </font>
    <font>
      <b/>
      <sz val="9"/>
      <color theme="1"/>
      <name val="Calibri"/>
      <family val="2"/>
      <scheme val="minor"/>
    </font>
    <font>
      <i/>
      <sz val="9"/>
      <color theme="0" tint="-0.34998626667073579"/>
      <name val="Calibri"/>
      <family val="2"/>
      <scheme val="minor"/>
    </font>
    <font>
      <i/>
      <sz val="9"/>
      <color theme="1"/>
      <name val="Calibri"/>
      <family val="2"/>
      <scheme val="minor"/>
    </font>
    <font>
      <u/>
      <sz val="10"/>
      <color theme="4"/>
      <name val="Calibri"/>
      <family val="2"/>
      <scheme val="minor"/>
    </font>
    <font>
      <u/>
      <sz val="11"/>
      <color theme="6"/>
      <name val="Calibri"/>
      <family val="2"/>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8">
    <border>
      <left/>
      <right/>
      <top/>
      <bottom/>
      <diagonal/>
    </border>
    <border>
      <left/>
      <right/>
      <top/>
      <bottom style="thick">
        <color theme="4"/>
      </bottom>
      <diagonal/>
    </border>
    <border>
      <left/>
      <right/>
      <top style="thin">
        <color theme="4"/>
      </top>
      <bottom style="thin">
        <color theme="0" tint="-0.24994659260841701"/>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style="thick">
        <color theme="0"/>
      </left>
      <right style="thick">
        <color theme="0"/>
      </right>
      <top/>
      <bottom style="thin">
        <color theme="0" tint="-0.24994659260841701"/>
      </bottom>
      <diagonal/>
    </border>
  </borders>
  <cellStyleXfs count="16">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0" applyNumberFormat="0" applyProtection="0">
      <alignment horizontal="left"/>
    </xf>
    <xf numFmtId="0" fontId="5" fillId="0" borderId="1" applyNumberFormat="0" applyProtection="0">
      <alignment wrapText="1"/>
    </xf>
    <xf numFmtId="0" fontId="5" fillId="0" borderId="2" applyNumberFormat="0" applyFill="0" applyProtection="0">
      <alignment wrapText="1"/>
    </xf>
    <xf numFmtId="0" fontId="3" fillId="0" borderId="3" applyNumberFormat="0" applyFont="0" applyProtection="0">
      <alignment wrapText="1"/>
    </xf>
    <xf numFmtId="9" fontId="1" fillId="0" borderId="0" applyFont="0" applyFill="0" applyBorder="0" applyAlignment="0" applyProtection="0"/>
    <xf numFmtId="0" fontId="3" fillId="0" borderId="4" applyNumberFormat="0" applyProtection="0">
      <alignment vertical="top"/>
    </xf>
    <xf numFmtId="0" fontId="5" fillId="0" borderId="7" applyNumberFormat="0" applyProtection="0">
      <alignment horizontal="left" wrapText="1"/>
    </xf>
    <xf numFmtId="0" fontId="5" fillId="0" borderId="5" applyNumberFormat="0" applyProtection="0">
      <alignment wrapText="1"/>
    </xf>
    <xf numFmtId="0" fontId="3" fillId="0" borderId="4" applyNumberFormat="0" applyProtection="0">
      <alignment vertical="top" wrapText="1"/>
    </xf>
    <xf numFmtId="0" fontId="3" fillId="0" borderId="6" applyNumberFormat="0" applyFont="0" applyFill="0" applyProtection="0">
      <alignment wrapText="1"/>
    </xf>
    <xf numFmtId="0" fontId="8"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3" fillId="0" borderId="0" applyNumberFormat="0" applyProtection="0">
      <alignment vertical="top" wrapText="1"/>
    </xf>
  </cellStyleXfs>
  <cellXfs count="33">
    <xf numFmtId="0" fontId="0" fillId="0" borderId="0" xfId="0"/>
    <xf numFmtId="0" fontId="2" fillId="0" borderId="0" xfId="1"/>
    <xf numFmtId="0" fontId="3" fillId="0" borderId="0" xfId="2"/>
    <xf numFmtId="0" fontId="4" fillId="0" borderId="0" xfId="3">
      <alignment horizontal="left"/>
    </xf>
    <xf numFmtId="0" fontId="5" fillId="0" borderId="1" xfId="4">
      <alignment wrapText="1"/>
    </xf>
    <xf numFmtId="0" fontId="5" fillId="0" borderId="2" xfId="5">
      <alignment wrapText="1"/>
    </xf>
    <xf numFmtId="0" fontId="3" fillId="0" borderId="3" xfId="6" applyAlignment="1">
      <alignment horizontal="left" wrapText="1" indent="1"/>
    </xf>
    <xf numFmtId="9" fontId="3" fillId="0" borderId="3" xfId="7" applyFont="1" applyBorder="1" applyAlignment="1">
      <alignment wrapText="1"/>
    </xf>
    <xf numFmtId="164" fontId="3" fillId="0" borderId="3" xfId="6" applyNumberFormat="1">
      <alignment wrapText="1"/>
    </xf>
    <xf numFmtId="164" fontId="6" fillId="0" borderId="3" xfId="6" applyNumberFormat="1" applyFont="1" applyAlignment="1">
      <alignment horizontal="right" wrapText="1"/>
    </xf>
    <xf numFmtId="0" fontId="5" fillId="0" borderId="2" xfId="5" applyAlignment="1"/>
    <xf numFmtId="1" fontId="5" fillId="0" borderId="2" xfId="5" applyNumberFormat="1">
      <alignment wrapText="1"/>
    </xf>
    <xf numFmtId="164" fontId="5" fillId="0" borderId="2" xfId="5" applyNumberFormat="1">
      <alignment wrapText="1"/>
    </xf>
    <xf numFmtId="0" fontId="3" fillId="0" borderId="4" xfId="8">
      <alignment vertical="top"/>
    </xf>
    <xf numFmtId="0" fontId="3" fillId="0" borderId="4" xfId="2" applyBorder="1" applyAlignment="1">
      <alignment vertical="top" wrapText="1"/>
    </xf>
    <xf numFmtId="9" fontId="0" fillId="0" borderId="0" xfId="0" applyNumberFormat="1"/>
    <xf numFmtId="3" fontId="0" fillId="0" borderId="0" xfId="0" applyNumberFormat="1"/>
    <xf numFmtId="8" fontId="0" fillId="0" borderId="0" xfId="0" applyNumberFormat="1"/>
    <xf numFmtId="4" fontId="0" fillId="0" borderId="0" xfId="0" applyNumberFormat="1"/>
    <xf numFmtId="1" fontId="3" fillId="0" borderId="0" xfId="2" applyNumberFormat="1"/>
    <xf numFmtId="165" fontId="3" fillId="0" borderId="0" xfId="2" applyNumberFormat="1"/>
    <xf numFmtId="0" fontId="10" fillId="0" borderId="0" xfId="0" applyFont="1"/>
    <xf numFmtId="0" fontId="10" fillId="0" borderId="0" xfId="0" applyFont="1" applyAlignment="1">
      <alignment wrapText="1"/>
    </xf>
    <xf numFmtId="3" fontId="10" fillId="0" borderId="0" xfId="0" applyNumberFormat="1" applyFont="1"/>
    <xf numFmtId="166" fontId="0" fillId="2" borderId="0" xfId="0" applyNumberFormat="1" applyFill="1"/>
    <xf numFmtId="166" fontId="0" fillId="0" borderId="0" xfId="0" applyNumberFormat="1"/>
    <xf numFmtId="167" fontId="0" fillId="0" borderId="0" xfId="0" applyNumberFormat="1"/>
    <xf numFmtId="167" fontId="0" fillId="2" borderId="0" xfId="0" applyNumberFormat="1" applyFill="1"/>
    <xf numFmtId="168" fontId="0" fillId="0" borderId="0" xfId="0" applyNumberFormat="1"/>
    <xf numFmtId="11" fontId="0" fillId="2" borderId="0" xfId="0" applyNumberFormat="1" applyFill="1"/>
    <xf numFmtId="165" fontId="0" fillId="0" borderId="0" xfId="0" applyNumberFormat="1"/>
    <xf numFmtId="11" fontId="0" fillId="0" borderId="0" xfId="0" applyNumberFormat="1"/>
    <xf numFmtId="0" fontId="0" fillId="0" borderId="0" xfId="0" applyAlignment="1">
      <alignment wrapText="1"/>
    </xf>
  </cellXfs>
  <cellStyles count="16">
    <cellStyle name="Body: normal cell" xfId="6" xr:uid="{24F16D14-8275-47C5-94FA-1B906F99885A}"/>
    <cellStyle name="Followed Hyperlink 2" xfId="14" xr:uid="{5A1B404F-9342-4C2C-B1AA-53800D22C3A2}"/>
    <cellStyle name="Font: Calibri, 9pt regular" xfId="2" xr:uid="{44B57EED-B24F-4663-849E-C35DE4EFB123}"/>
    <cellStyle name="Footnotes: all except top row" xfId="15" xr:uid="{7DA694EF-F19C-4BBF-8F18-185C7EC6DC1F}"/>
    <cellStyle name="Footnotes: top row" xfId="11" xr:uid="{8AEAC21B-E38A-4C0C-BB24-5C2DD1FF2CFD}"/>
    <cellStyle name="Footnotes: top row 2" xfId="8" xr:uid="{F0FCCBA2-20F6-451C-9840-2C006691BE8D}"/>
    <cellStyle name="Header: bottom row" xfId="4" xr:uid="{BCDB0237-0FDA-437C-89A8-8F947DC50D23}"/>
    <cellStyle name="Header: top rows" xfId="9" xr:uid="{9AD507B5-442E-47DE-A4D7-7A6053D9952F}"/>
    <cellStyle name="Hyperlink" xfId="1" builtinId="8"/>
    <cellStyle name="Hyperlink 2" xfId="13" xr:uid="{6FC08A30-B774-41A1-AFC9-7279D9E72F8C}"/>
    <cellStyle name="Normal" xfId="0" builtinId="0"/>
    <cellStyle name="Parent row" xfId="10" xr:uid="{62523836-41B9-4598-A0BA-7649B01B8F24}"/>
    <cellStyle name="Percent 2" xfId="7" xr:uid="{3E2B8C1B-2BB1-4D38-BF60-454BB1052243}"/>
    <cellStyle name="Section Break" xfId="12" xr:uid="{B86DAD78-1CBA-4885-88D7-98916F7B81A8}"/>
    <cellStyle name="Section Break: parent row" xfId="5" xr:uid="{BB6459BC-64ED-4281-B125-72C0400B483F}"/>
    <cellStyle name="Table title" xfId="3" xr:uid="{9E7DA887-A9C4-4F9B-98D2-335628DC650C}"/>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81857E3F-E685-40DE-8334-D3EB61890AAE}">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4</xdr:row>
      <xdr:rowOff>0</xdr:rowOff>
    </xdr:from>
    <xdr:to>
      <xdr:col>14</xdr:col>
      <xdr:colOff>307662</xdr:colOff>
      <xdr:row>7</xdr:row>
      <xdr:rowOff>141533</xdr:rowOff>
    </xdr:to>
    <xdr:pic>
      <xdr:nvPicPr>
        <xdr:cNvPr id="2" name="Picture 1" descr="A black text with black text&#10;&#10;Description automatically generated with medium confidence">
          <a:extLst>
            <a:ext uri="{FF2B5EF4-FFF2-40B4-BE49-F238E27FC236}">
              <a16:creationId xmlns:a16="http://schemas.microsoft.com/office/drawing/2014/main" id="{1867883D-4538-4544-70D7-175421CDCEA0}"/>
            </a:ext>
          </a:extLst>
        </xdr:cNvPr>
        <xdr:cNvPicPr>
          <a:picLocks noChangeAspect="1"/>
        </xdr:cNvPicPr>
      </xdr:nvPicPr>
      <xdr:blipFill>
        <a:blip xmlns:r="http://schemas.openxmlformats.org/officeDocument/2006/relationships" r:embed="rId1"/>
        <a:stretch>
          <a:fillRect/>
        </a:stretch>
      </xdr:blipFill>
      <xdr:spPr>
        <a:xfrm>
          <a:off x="3788229" y="1012371"/>
          <a:ext cx="5358633" cy="704868"/>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hyperlink" Target="https://www.eia.gov/outlooks/aeo/electricity_generation/xls/AEO2023_LCOE-LCOS-LACE_figures.xlsx"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eia.gov/outlooks/aeo/assumptions/pdf/elec_cost_perf.pdf"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eia.gov/outlooks/aeo/electricity_generation/pdf/AEO2023_LCOE_report.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16525-0E36-45B1-8E5D-2F3695B34D2E}">
  <sheetPr codeName="Sheet1"/>
  <dimension ref="A1:U144"/>
  <sheetViews>
    <sheetView topLeftCell="A7" workbookViewId="0">
      <selection activeCell="A18" sqref="A18:XFD18"/>
    </sheetView>
  </sheetViews>
  <sheetFormatPr defaultRowHeight="14.6" x14ac:dyDescent="0.85"/>
  <cols>
    <col min="1" max="1" width="29.61328125" customWidth="1"/>
    <col min="2" max="2" width="15.8046875" style="16" customWidth="1"/>
    <col min="3" max="3" width="9.53515625" bestFit="1" customWidth="1"/>
    <col min="4" max="5" width="14.53515625" customWidth="1"/>
    <col min="6" max="6" width="16.8828125" customWidth="1"/>
    <col min="7" max="10" width="14.53515625" customWidth="1"/>
    <col min="13" max="13" width="15.61328125" customWidth="1"/>
    <col min="14" max="14" width="12.765625" bestFit="1" customWidth="1"/>
  </cols>
  <sheetData>
    <row r="1" spans="1:21" x14ac:dyDescent="0.85">
      <c r="B1" s="16" t="s">
        <v>34</v>
      </c>
      <c r="C1" t="s">
        <v>37</v>
      </c>
      <c r="D1" t="s">
        <v>32</v>
      </c>
      <c r="E1" t="s">
        <v>33</v>
      </c>
      <c r="F1" t="s">
        <v>31</v>
      </c>
      <c r="G1" t="s">
        <v>35</v>
      </c>
    </row>
    <row r="2" spans="1:21" x14ac:dyDescent="0.85">
      <c r="C2" s="16"/>
      <c r="D2" s="16"/>
      <c r="E2" s="16"/>
      <c r="F2" s="16"/>
      <c r="G2" s="16"/>
      <c r="H2" s="16"/>
      <c r="I2" s="16"/>
      <c r="J2" s="16"/>
    </row>
    <row r="3" spans="1:21" s="21" customFormat="1" x14ac:dyDescent="0.85">
      <c r="A3" s="21" t="s">
        <v>98</v>
      </c>
      <c r="B3" s="23" t="str">
        <f ca="1">OFFSET('Cap cost 2023'!$A$5,B$4,0)</f>
        <v>Solar photovoltaic (PV) with trackinge, (i, k)</v>
      </c>
      <c r="C3" s="23" t="str">
        <f ca="1">OFFSET('Cap cost 2023'!$A$5,C$4,0)</f>
        <v>Wind( e )</v>
      </c>
      <c r="D3" s="23" t="str">
        <f ca="1">OFFSET('Cap cost 2023'!$A$5,D$4,0)</f>
        <v>Nuclear—light water reactor</v>
      </c>
      <c r="E3" s="23" t="str">
        <f ca="1">OFFSET('Cap cost 2023'!$A$5,E$4,0)</f>
        <v>Combined-cycle—single-shaft</v>
      </c>
      <c r="F3" s="23" t="str">
        <f ca="1">OFFSET('Cap cost 2023'!$A$5,F$4,0)</f>
        <v>Ultra-supercritical coal (USC)</v>
      </c>
      <c r="G3" s="23" t="str">
        <f ca="1">OFFSET('Cap cost 2023'!$A$5,G$4,0)</f>
        <v>Battery storage</v>
      </c>
      <c r="I3" s="23"/>
      <c r="J3" s="23"/>
    </row>
    <row r="4" spans="1:21" x14ac:dyDescent="0.85">
      <c r="A4" t="s">
        <v>88</v>
      </c>
      <c r="B4" s="16">
        <v>22</v>
      </c>
      <c r="C4" s="16">
        <v>19</v>
      </c>
      <c r="D4" s="16">
        <v>11</v>
      </c>
      <c r="E4" s="16">
        <v>4</v>
      </c>
      <c r="F4" s="16">
        <v>1</v>
      </c>
      <c r="G4" s="16">
        <v>15</v>
      </c>
      <c r="H4" s="16"/>
      <c r="I4" s="16"/>
      <c r="J4" s="16"/>
    </row>
    <row r="5" spans="1:21" x14ac:dyDescent="0.85">
      <c r="A5" t="s">
        <v>99</v>
      </c>
      <c r="B5" s="16">
        <f ca="1">OFFSET('Cap cost 2023'!$G$5,B$4,0)</f>
        <v>1448</v>
      </c>
      <c r="C5" s="16">
        <f ca="1">OFFSET('Cap cost 2023'!$G$5,C$4,0)</f>
        <v>2098</v>
      </c>
      <c r="D5" s="16">
        <f ca="1">OFFSET('Cap cost 2023'!$G$5,D$4,0)</f>
        <v>7777</v>
      </c>
      <c r="E5" s="16">
        <f ca="1">OFFSET('Cap cost 2023'!$G$5,E$4,0)</f>
        <v>1330</v>
      </c>
      <c r="F5" s="16">
        <f ca="1">OFFSET('Cap cost 2023'!$G$5,F$4,0)</f>
        <v>4507</v>
      </c>
      <c r="G5" s="16">
        <f ca="1">OFFSET('Cap cost 2023'!$G$5,G$4,0)</f>
        <v>1270</v>
      </c>
      <c r="H5" s="16"/>
      <c r="I5" s="16"/>
      <c r="J5" s="16"/>
    </row>
    <row r="6" spans="1:21" x14ac:dyDescent="0.85">
      <c r="A6" t="s">
        <v>104</v>
      </c>
      <c r="B6" s="24">
        <f ca="1">B5/1000</f>
        <v>1.448</v>
      </c>
      <c r="C6" s="24">
        <f t="shared" ref="C6:G6" ca="1" si="0">C5/1000</f>
        <v>2.0979999999999999</v>
      </c>
      <c r="D6" s="24">
        <f t="shared" ca="1" si="0"/>
        <v>7.7770000000000001</v>
      </c>
      <c r="E6" s="24">
        <f t="shared" ca="1" si="0"/>
        <v>1.33</v>
      </c>
      <c r="F6" s="24">
        <f t="shared" ca="1" si="0"/>
        <v>4.5069999999999997</v>
      </c>
      <c r="G6" s="24">
        <f t="shared" ca="1" si="0"/>
        <v>1.27</v>
      </c>
      <c r="H6" s="16" t="s">
        <v>100</v>
      </c>
      <c r="I6" s="16"/>
      <c r="J6" s="16"/>
    </row>
    <row r="7" spans="1:21" x14ac:dyDescent="0.85">
      <c r="A7" t="s">
        <v>105</v>
      </c>
      <c r="B7" s="25"/>
      <c r="C7" s="25"/>
      <c r="D7" s="25"/>
      <c r="E7" s="25"/>
      <c r="F7" s="25"/>
      <c r="G7" s="24">
        <f ca="1">G6/4</f>
        <v>0.3175</v>
      </c>
      <c r="H7" s="16"/>
      <c r="I7" s="16"/>
      <c r="J7" s="16"/>
    </row>
    <row r="8" spans="1:21" x14ac:dyDescent="0.85">
      <c r="C8" s="16"/>
      <c r="D8" s="16"/>
      <c r="E8" s="16"/>
      <c r="F8" s="16"/>
      <c r="G8" s="16"/>
      <c r="H8" s="16"/>
      <c r="I8" s="16"/>
      <c r="J8" s="16"/>
    </row>
    <row r="9" spans="1:21" s="21" customFormat="1" x14ac:dyDescent="0.85">
      <c r="A9" s="21" t="s">
        <v>43</v>
      </c>
      <c r="B9" s="23" t="str">
        <f ca="1">OFFSET('EIA Outlook 2023'!$A$5,B$10,0)</f>
        <v>Solar, standalone</v>
      </c>
      <c r="C9" s="23" t="str">
        <f ca="1">OFFSET('EIA Outlook 2023'!$A$5,C$10,0)</f>
        <v>Wind, onshore</v>
      </c>
      <c r="D9" s="23" t="str">
        <f ca="1">OFFSET('EIA Outlook 2023'!$A$5,D$10,0)</f>
        <v>Advanced nuclear</v>
      </c>
      <c r="E9" s="23" t="str">
        <f ca="1">OFFSET('EIA Outlook 2023'!$A$5,E$10,0)</f>
        <v>Combined-cycle</v>
      </c>
      <c r="F9" s="23" t="str">
        <f ca="1">OFFSET('EIA Outlook 2023'!$A$5,F$10,0)</f>
        <v>Ultra-super critical coal</v>
      </c>
      <c r="G9" s="23" t="str">
        <f ca="1">OFFSET('EIA Outlook 2023'!$A$5,G$10,0)</f>
        <v>Battery storage</v>
      </c>
      <c r="H9" s="23"/>
      <c r="I9" s="23"/>
      <c r="J9" s="23"/>
    </row>
    <row r="10" spans="1:21" x14ac:dyDescent="0.85">
      <c r="A10" t="s">
        <v>44</v>
      </c>
      <c r="B10" s="16">
        <v>11</v>
      </c>
      <c r="C10" s="16">
        <v>10</v>
      </c>
      <c r="D10" s="16">
        <v>3</v>
      </c>
      <c r="E10" s="16">
        <v>4</v>
      </c>
      <c r="F10" s="16">
        <v>1</v>
      </c>
      <c r="G10" s="16">
        <v>14</v>
      </c>
      <c r="H10" s="16"/>
      <c r="I10" s="16"/>
      <c r="J10" s="16"/>
    </row>
    <row r="11" spans="1:21" s="15" customFormat="1" x14ac:dyDescent="0.85">
      <c r="A11" s="15" t="s">
        <v>42</v>
      </c>
      <c r="B11" s="15">
        <f ca="1">OFFSET('EIA Outlook 2023'!$B$5,B$10,0)</f>
        <v>0.28999999999999998</v>
      </c>
      <c r="C11" s="15">
        <f ca="1">OFFSET('EIA Outlook 2023'!$B$5,C$10,0)</f>
        <v>0.4</v>
      </c>
      <c r="D11" s="15">
        <f ca="1">OFFSET('EIA Outlook 2023'!$B$5,D$10,0)</f>
        <v>0.9</v>
      </c>
      <c r="E11" s="15">
        <f ca="1">OFFSET('EIA Outlook 2023'!$B$5,E$10,0)</f>
        <v>0.87</v>
      </c>
      <c r="F11" s="15">
        <f ca="1">OFFSET('EIA Outlook 2023'!$B$5,F$10,0)</f>
        <v>0.85</v>
      </c>
      <c r="G11" s="15">
        <f ca="1">OFFSET('EIA Outlook 2023'!$B$5,G$10,0)</f>
        <v>0.1</v>
      </c>
      <c r="N11" s="15" t="s">
        <v>36</v>
      </c>
      <c r="O11" s="15">
        <v>1</v>
      </c>
      <c r="P11" s="15">
        <v>10</v>
      </c>
      <c r="Q11" s="15">
        <v>3</v>
      </c>
    </row>
    <row r="12" spans="1:21" s="16" customFormat="1" x14ac:dyDescent="0.85">
      <c r="A12" s="16" t="s">
        <v>47</v>
      </c>
      <c r="B12" s="16">
        <f ca="1">365.25*24*B11</f>
        <v>2542.14</v>
      </c>
      <c r="C12" s="16">
        <f t="shared" ref="C12:G12" ca="1" si="1">365.25*24*C11</f>
        <v>3506.4</v>
      </c>
      <c r="D12" s="16">
        <f t="shared" ca="1" si="1"/>
        <v>7889.4000000000005</v>
      </c>
      <c r="E12" s="16">
        <f t="shared" ca="1" si="1"/>
        <v>7626.42</v>
      </c>
      <c r="F12" s="16">
        <f t="shared" ca="1" si="1"/>
        <v>7451.0999999999995</v>
      </c>
      <c r="G12" s="16">
        <f t="shared" ca="1" si="1"/>
        <v>876.6</v>
      </c>
      <c r="O12" s="16" t="str">
        <f ca="1">OFFSET('EIA Outlook 2023'!$A$5,O$11,0)</f>
        <v>Ultra-super critical coal</v>
      </c>
      <c r="P12" s="16" t="str">
        <f ca="1">OFFSET('EIA Outlook 2023'!$A$5,P$11,0)</f>
        <v>Wind, onshore</v>
      </c>
      <c r="Q12" s="16" t="str">
        <f ca="1">OFFSET('EIA Outlook 2023'!$A$5,Q$11,0)</f>
        <v>Advanced nuclear</v>
      </c>
    </row>
    <row r="13" spans="1:21" s="18" customFormat="1" x14ac:dyDescent="0.85">
      <c r="A13" s="18" t="s">
        <v>106</v>
      </c>
      <c r="B13" s="26">
        <f ca="1">OFFSET('EIA Outlook 2023'!$D$5,B$10,0)/1000000</f>
        <v>9.9299999999999998E-6</v>
      </c>
      <c r="C13" s="26">
        <f ca="1">OFFSET('EIA Outlook 2023'!$D$5,C$10,0)/1000000</f>
        <v>1.0519999999999999E-5</v>
      </c>
      <c r="D13" s="26">
        <f ca="1">OFFSET('EIA Outlook 2023'!$D$5,D$10,0)/1000000</f>
        <v>1.7370000000000001E-5</v>
      </c>
      <c r="E13" s="26">
        <f ca="1">OFFSET('EIA Outlook 2023'!$D$5,E$10,0)/1000000</f>
        <v>2.79E-6</v>
      </c>
      <c r="F13" s="26">
        <f ca="1">OFFSET('EIA Outlook 2023'!$D$5,F$10,0)/1000000</f>
        <v>7.0999999999999998E-6</v>
      </c>
      <c r="G13" s="26">
        <f ca="1">OFFSET('EIA Outlook 2023'!$D$5,G$10,0)/1000000</f>
        <v>5.2240000000000001E-5</v>
      </c>
    </row>
    <row r="14" spans="1:21" x14ac:dyDescent="0.85">
      <c r="A14" t="s">
        <v>107</v>
      </c>
      <c r="B14" s="27">
        <f t="shared" ref="B14:G14" ca="1" si="2">B$12*B$13</f>
        <v>2.52434502E-2</v>
      </c>
      <c r="C14" s="27">
        <f t="shared" ca="1" si="2"/>
        <v>3.6887327999999997E-2</v>
      </c>
      <c r="D14" s="27">
        <f t="shared" ca="1" si="2"/>
        <v>0.13703887800000003</v>
      </c>
      <c r="E14" s="27">
        <f t="shared" ca="1" si="2"/>
        <v>2.1277711800000002E-2</v>
      </c>
      <c r="F14" s="27">
        <f t="shared" ca="1" si="2"/>
        <v>5.2902809999999995E-2</v>
      </c>
      <c r="G14" s="26">
        <f t="shared" ca="1" si="2"/>
        <v>4.5793584000000005E-2</v>
      </c>
      <c r="H14" s="16"/>
      <c r="I14" s="16"/>
      <c r="J14" s="16"/>
      <c r="O14" s="16"/>
      <c r="P14" s="16"/>
      <c r="Q14" s="16"/>
      <c r="U14" s="17"/>
    </row>
    <row r="15" spans="1:21" x14ac:dyDescent="0.85">
      <c r="A15" t="s">
        <v>108</v>
      </c>
      <c r="B15" s="26"/>
      <c r="C15" s="26"/>
      <c r="D15" s="26"/>
      <c r="E15" s="26"/>
      <c r="F15" s="26"/>
      <c r="G15" s="27">
        <f ca="1">G14/4</f>
        <v>1.1448396000000001E-2</v>
      </c>
      <c r="H15" s="16"/>
      <c r="I15" s="16"/>
      <c r="J15" s="16"/>
      <c r="O15" s="16"/>
      <c r="P15" s="16"/>
      <c r="Q15" s="16"/>
      <c r="U15" s="17"/>
    </row>
    <row r="16" spans="1:21" x14ac:dyDescent="0.85">
      <c r="A16" t="s">
        <v>113</v>
      </c>
      <c r="B16" s="30">
        <f ca="1">OFFSET('EIA Outlook 2023'!$E$5,B$10,0)</f>
        <v>0</v>
      </c>
      <c r="C16" s="30">
        <f ca="1">OFFSET('EIA Outlook 2023'!$E$5,C$10,0)</f>
        <v>0</v>
      </c>
      <c r="D16" s="30">
        <f ca="1">OFFSET('EIA Outlook 2023'!$E$5,D$10,0)</f>
        <v>10.11</v>
      </c>
      <c r="E16" s="30">
        <f ca="1">OFFSET('EIA Outlook 2023'!$E$5,E$10,0)</f>
        <v>24.4</v>
      </c>
      <c r="F16" s="30">
        <f ca="1">OFFSET('EIA Outlook 2023'!$E$5,F$10,0)</f>
        <v>23.28</v>
      </c>
      <c r="G16" s="30">
        <f ca="1">OFFSET('EIA Outlook 2023'!$E$5,G$10,0)</f>
        <v>13.77</v>
      </c>
      <c r="H16" s="16"/>
      <c r="I16" s="16"/>
      <c r="J16" s="16"/>
      <c r="O16" s="16"/>
      <c r="P16" s="16"/>
      <c r="Q16" s="16"/>
      <c r="U16" s="17"/>
    </row>
    <row r="17" spans="1:21" x14ac:dyDescent="0.85">
      <c r="A17" t="s">
        <v>109</v>
      </c>
      <c r="B17" s="29">
        <f ca="1">B16/1000000</f>
        <v>0</v>
      </c>
      <c r="C17" s="29">
        <f t="shared" ref="C17" ca="1" si="3">C16/1000000</f>
        <v>0</v>
      </c>
      <c r="D17" s="29">
        <f t="shared" ref="D17" ca="1" si="4">D16/1000000</f>
        <v>1.011E-5</v>
      </c>
      <c r="E17" s="29">
        <f t="shared" ref="E17" ca="1" si="5">E16/1000000</f>
        <v>2.44E-5</v>
      </c>
      <c r="F17" s="29">
        <f t="shared" ref="F17" ca="1" si="6">F16/1000000</f>
        <v>2.3280000000000001E-5</v>
      </c>
      <c r="G17" s="29">
        <f t="shared" ref="G17" ca="1" si="7">G16/1000000</f>
        <v>1.377E-5</v>
      </c>
      <c r="H17" s="16"/>
      <c r="I17" s="16"/>
      <c r="J17" s="16"/>
      <c r="O17" s="16"/>
      <c r="P17" s="16"/>
      <c r="Q17" s="16"/>
      <c r="U17" s="17"/>
    </row>
    <row r="18" spans="1:21" x14ac:dyDescent="0.85">
      <c r="N18" s="17"/>
    </row>
    <row r="19" spans="1:21" x14ac:dyDescent="0.85">
      <c r="N19" s="17"/>
    </row>
    <row r="20" spans="1:21" x14ac:dyDescent="0.85">
      <c r="N20" s="17"/>
    </row>
    <row r="21" spans="1:21" x14ac:dyDescent="0.85">
      <c r="N21" s="17"/>
    </row>
    <row r="22" spans="1:21" x14ac:dyDescent="0.85">
      <c r="N22" s="17"/>
    </row>
    <row r="23" spans="1:21" x14ac:dyDescent="0.85">
      <c r="N23" s="17"/>
    </row>
    <row r="24" spans="1:21" x14ac:dyDescent="0.85">
      <c r="N24" s="17"/>
    </row>
    <row r="25" spans="1:21" x14ac:dyDescent="0.85">
      <c r="N25" s="17"/>
    </row>
    <row r="26" spans="1:21" x14ac:dyDescent="0.85">
      <c r="N26" s="17"/>
    </row>
    <row r="27" spans="1:21" x14ac:dyDescent="0.85">
      <c r="N27" s="17"/>
    </row>
    <row r="28" spans="1:21" x14ac:dyDescent="0.85">
      <c r="N28" s="17"/>
    </row>
    <row r="29" spans="1:21" x14ac:dyDescent="0.85">
      <c r="N29" s="17"/>
    </row>
    <row r="30" spans="1:21" x14ac:dyDescent="0.85">
      <c r="N30" s="17"/>
    </row>
    <row r="31" spans="1:21" x14ac:dyDescent="0.85">
      <c r="N31" s="17"/>
    </row>
    <row r="32" spans="1:21" x14ac:dyDescent="0.85">
      <c r="N32" s="17"/>
    </row>
    <row r="33" spans="14:14" x14ac:dyDescent="0.85">
      <c r="N33" s="17"/>
    </row>
    <row r="34" spans="14:14" x14ac:dyDescent="0.85">
      <c r="N34" s="17"/>
    </row>
    <row r="35" spans="14:14" x14ac:dyDescent="0.85">
      <c r="N35" s="17"/>
    </row>
    <row r="36" spans="14:14" x14ac:dyDescent="0.85">
      <c r="N36" s="17"/>
    </row>
    <row r="37" spans="14:14" x14ac:dyDescent="0.85">
      <c r="N37" s="17"/>
    </row>
    <row r="38" spans="14:14" x14ac:dyDescent="0.85">
      <c r="N38" s="17"/>
    </row>
    <row r="39" spans="14:14" x14ac:dyDescent="0.85">
      <c r="N39" s="17"/>
    </row>
    <row r="40" spans="14:14" x14ac:dyDescent="0.85">
      <c r="N40" s="17"/>
    </row>
    <row r="41" spans="14:14" x14ac:dyDescent="0.85">
      <c r="N41" s="17"/>
    </row>
    <row r="42" spans="14:14" x14ac:dyDescent="0.85">
      <c r="N42" s="17"/>
    </row>
    <row r="43" spans="14:14" x14ac:dyDescent="0.85">
      <c r="N43" s="17"/>
    </row>
    <row r="44" spans="14:14" x14ac:dyDescent="0.85">
      <c r="N44" s="17"/>
    </row>
    <row r="45" spans="14:14" x14ac:dyDescent="0.85">
      <c r="N45" s="17"/>
    </row>
    <row r="46" spans="14:14" x14ac:dyDescent="0.85">
      <c r="N46" s="17"/>
    </row>
    <row r="47" spans="14:14" x14ac:dyDescent="0.85">
      <c r="N47" s="17"/>
    </row>
    <row r="48" spans="14:14" x14ac:dyDescent="0.85">
      <c r="N48" s="17"/>
    </row>
    <row r="49" spans="14:14" x14ac:dyDescent="0.85">
      <c r="N49" s="17"/>
    </row>
    <row r="50" spans="14:14" x14ac:dyDescent="0.85">
      <c r="N50" s="17"/>
    </row>
    <row r="51" spans="14:14" x14ac:dyDescent="0.85">
      <c r="N51" s="17"/>
    </row>
    <row r="52" spans="14:14" x14ac:dyDescent="0.85">
      <c r="N52" s="17"/>
    </row>
    <row r="53" spans="14:14" x14ac:dyDescent="0.85">
      <c r="N53" s="17"/>
    </row>
    <row r="54" spans="14:14" x14ac:dyDescent="0.85">
      <c r="N54" s="17"/>
    </row>
    <row r="55" spans="14:14" x14ac:dyDescent="0.85">
      <c r="N55" s="17"/>
    </row>
    <row r="56" spans="14:14" x14ac:dyDescent="0.85">
      <c r="N56" s="17"/>
    </row>
    <row r="57" spans="14:14" x14ac:dyDescent="0.85">
      <c r="N57" s="17"/>
    </row>
    <row r="58" spans="14:14" x14ac:dyDescent="0.85">
      <c r="N58" s="17"/>
    </row>
    <row r="59" spans="14:14" x14ac:dyDescent="0.85">
      <c r="N59" s="17"/>
    </row>
    <row r="60" spans="14:14" x14ac:dyDescent="0.85">
      <c r="N60" s="17"/>
    </row>
    <row r="61" spans="14:14" x14ac:dyDescent="0.85">
      <c r="N61" s="17"/>
    </row>
    <row r="62" spans="14:14" x14ac:dyDescent="0.85">
      <c r="N62" s="17"/>
    </row>
    <row r="63" spans="14:14" x14ac:dyDescent="0.85">
      <c r="N63" s="17"/>
    </row>
    <row r="64" spans="14:14" x14ac:dyDescent="0.85">
      <c r="N64" s="17"/>
    </row>
    <row r="65" spans="14:14" x14ac:dyDescent="0.85">
      <c r="N65" s="17"/>
    </row>
    <row r="66" spans="14:14" x14ac:dyDescent="0.85">
      <c r="N66" s="17"/>
    </row>
    <row r="67" spans="14:14" x14ac:dyDescent="0.85">
      <c r="N67" s="17"/>
    </row>
    <row r="68" spans="14:14" x14ac:dyDescent="0.85">
      <c r="N68" s="17"/>
    </row>
    <row r="69" spans="14:14" x14ac:dyDescent="0.85">
      <c r="N69" s="17"/>
    </row>
    <row r="70" spans="14:14" x14ac:dyDescent="0.85">
      <c r="N70" s="17"/>
    </row>
    <row r="71" spans="14:14" x14ac:dyDescent="0.85">
      <c r="N71" s="17"/>
    </row>
    <row r="72" spans="14:14" x14ac:dyDescent="0.85">
      <c r="N72" s="17"/>
    </row>
    <row r="73" spans="14:14" x14ac:dyDescent="0.85">
      <c r="N73" s="17"/>
    </row>
    <row r="74" spans="14:14" x14ac:dyDescent="0.85">
      <c r="N74" s="17"/>
    </row>
    <row r="75" spans="14:14" x14ac:dyDescent="0.85">
      <c r="N75" s="17"/>
    </row>
    <row r="76" spans="14:14" x14ac:dyDescent="0.85">
      <c r="N76" s="17"/>
    </row>
    <row r="77" spans="14:14" x14ac:dyDescent="0.85">
      <c r="N77" s="17"/>
    </row>
    <row r="78" spans="14:14" x14ac:dyDescent="0.85">
      <c r="N78" s="17"/>
    </row>
    <row r="79" spans="14:14" x14ac:dyDescent="0.85">
      <c r="N79" s="17"/>
    </row>
    <row r="80" spans="14:14" x14ac:dyDescent="0.85">
      <c r="N80" s="17"/>
    </row>
    <row r="81" spans="14:14" x14ac:dyDescent="0.85">
      <c r="N81" s="17"/>
    </row>
    <row r="82" spans="14:14" x14ac:dyDescent="0.85">
      <c r="N82" s="17"/>
    </row>
    <row r="83" spans="14:14" x14ac:dyDescent="0.85">
      <c r="N83" s="17"/>
    </row>
    <row r="84" spans="14:14" x14ac:dyDescent="0.85">
      <c r="N84" s="17"/>
    </row>
    <row r="85" spans="14:14" x14ac:dyDescent="0.85">
      <c r="N85" s="17"/>
    </row>
    <row r="86" spans="14:14" x14ac:dyDescent="0.85">
      <c r="N86" s="17"/>
    </row>
    <row r="87" spans="14:14" x14ac:dyDescent="0.85">
      <c r="N87" s="17"/>
    </row>
    <row r="88" spans="14:14" x14ac:dyDescent="0.85">
      <c r="N88" s="17"/>
    </row>
    <row r="89" spans="14:14" x14ac:dyDescent="0.85">
      <c r="N89" s="17"/>
    </row>
    <row r="90" spans="14:14" x14ac:dyDescent="0.85">
      <c r="N90" s="17"/>
    </row>
    <row r="91" spans="14:14" x14ac:dyDescent="0.85">
      <c r="N91" s="17"/>
    </row>
    <row r="92" spans="14:14" x14ac:dyDescent="0.85">
      <c r="N92" s="17"/>
    </row>
    <row r="93" spans="14:14" x14ac:dyDescent="0.85">
      <c r="N93" s="17"/>
    </row>
    <row r="94" spans="14:14" x14ac:dyDescent="0.85">
      <c r="N94" s="17"/>
    </row>
    <row r="95" spans="14:14" x14ac:dyDescent="0.85">
      <c r="N95" s="17"/>
    </row>
    <row r="96" spans="14:14" x14ac:dyDescent="0.85">
      <c r="N96" s="17"/>
    </row>
    <row r="97" spans="14:14" x14ac:dyDescent="0.85">
      <c r="N97" s="17"/>
    </row>
    <row r="98" spans="14:14" x14ac:dyDescent="0.85">
      <c r="N98" s="17"/>
    </row>
    <row r="99" spans="14:14" x14ac:dyDescent="0.85">
      <c r="N99" s="17"/>
    </row>
    <row r="100" spans="14:14" x14ac:dyDescent="0.85">
      <c r="N100" s="17"/>
    </row>
    <row r="101" spans="14:14" x14ac:dyDescent="0.85">
      <c r="N101" s="17"/>
    </row>
    <row r="102" spans="14:14" x14ac:dyDescent="0.85">
      <c r="N102" s="17"/>
    </row>
    <row r="103" spans="14:14" x14ac:dyDescent="0.85">
      <c r="N103" s="17"/>
    </row>
    <row r="104" spans="14:14" x14ac:dyDescent="0.85">
      <c r="N104" s="17"/>
    </row>
    <row r="105" spans="14:14" x14ac:dyDescent="0.85">
      <c r="N105" s="17"/>
    </row>
    <row r="106" spans="14:14" x14ac:dyDescent="0.85">
      <c r="N106" s="17"/>
    </row>
    <row r="107" spans="14:14" x14ac:dyDescent="0.85">
      <c r="N107" s="17"/>
    </row>
    <row r="108" spans="14:14" x14ac:dyDescent="0.85">
      <c r="N108" s="17"/>
    </row>
    <row r="109" spans="14:14" x14ac:dyDescent="0.85">
      <c r="N109" s="17"/>
    </row>
    <row r="110" spans="14:14" x14ac:dyDescent="0.85">
      <c r="N110" s="17"/>
    </row>
    <row r="111" spans="14:14" x14ac:dyDescent="0.85">
      <c r="N111" s="17"/>
    </row>
    <row r="112" spans="14:14" x14ac:dyDescent="0.85">
      <c r="N112" s="17"/>
    </row>
    <row r="113" spans="14:14" x14ac:dyDescent="0.85">
      <c r="N113" s="17"/>
    </row>
    <row r="114" spans="14:14" x14ac:dyDescent="0.85">
      <c r="N114" s="17"/>
    </row>
    <row r="115" spans="14:14" x14ac:dyDescent="0.85">
      <c r="N115" s="17"/>
    </row>
    <row r="116" spans="14:14" x14ac:dyDescent="0.85">
      <c r="N116" s="17"/>
    </row>
    <row r="117" spans="14:14" x14ac:dyDescent="0.85">
      <c r="N117" s="17"/>
    </row>
    <row r="118" spans="14:14" x14ac:dyDescent="0.85">
      <c r="N118" s="17"/>
    </row>
    <row r="119" spans="14:14" x14ac:dyDescent="0.85">
      <c r="N119" s="17"/>
    </row>
    <row r="120" spans="14:14" x14ac:dyDescent="0.85">
      <c r="N120" s="17"/>
    </row>
    <row r="121" spans="14:14" x14ac:dyDescent="0.85">
      <c r="N121" s="17"/>
    </row>
    <row r="122" spans="14:14" x14ac:dyDescent="0.85">
      <c r="N122" s="17"/>
    </row>
    <row r="123" spans="14:14" x14ac:dyDescent="0.85">
      <c r="N123" s="17"/>
    </row>
    <row r="124" spans="14:14" x14ac:dyDescent="0.85">
      <c r="N124" s="17"/>
    </row>
    <row r="125" spans="14:14" x14ac:dyDescent="0.85">
      <c r="N125" s="17"/>
    </row>
    <row r="126" spans="14:14" x14ac:dyDescent="0.85">
      <c r="N126" s="17"/>
    </row>
    <row r="127" spans="14:14" x14ac:dyDescent="0.85">
      <c r="N127" s="17"/>
    </row>
    <row r="128" spans="14:14" x14ac:dyDescent="0.85">
      <c r="N128" s="17"/>
    </row>
    <row r="129" spans="14:14" x14ac:dyDescent="0.85">
      <c r="N129" s="17"/>
    </row>
    <row r="130" spans="14:14" x14ac:dyDescent="0.85">
      <c r="N130" s="17"/>
    </row>
    <row r="131" spans="14:14" x14ac:dyDescent="0.85">
      <c r="N131" s="17"/>
    </row>
    <row r="132" spans="14:14" x14ac:dyDescent="0.85">
      <c r="N132" s="17"/>
    </row>
    <row r="133" spans="14:14" x14ac:dyDescent="0.85">
      <c r="N133" s="17"/>
    </row>
    <row r="134" spans="14:14" x14ac:dyDescent="0.85">
      <c r="N134" s="17"/>
    </row>
    <row r="135" spans="14:14" x14ac:dyDescent="0.85">
      <c r="N135" s="17"/>
    </row>
    <row r="136" spans="14:14" x14ac:dyDescent="0.85">
      <c r="N136" s="17"/>
    </row>
    <row r="137" spans="14:14" x14ac:dyDescent="0.85">
      <c r="N137" s="17"/>
    </row>
    <row r="138" spans="14:14" x14ac:dyDescent="0.85">
      <c r="N138" s="17"/>
    </row>
    <row r="139" spans="14:14" x14ac:dyDescent="0.85">
      <c r="N139" s="17"/>
    </row>
    <row r="140" spans="14:14" x14ac:dyDescent="0.85">
      <c r="N140" s="17"/>
    </row>
    <row r="141" spans="14:14" x14ac:dyDescent="0.85">
      <c r="N141" s="17"/>
    </row>
    <row r="142" spans="14:14" x14ac:dyDescent="0.85">
      <c r="N142" s="17"/>
    </row>
    <row r="143" spans="14:14" x14ac:dyDescent="0.85">
      <c r="N143" s="17"/>
    </row>
    <row r="144" spans="14:14" x14ac:dyDescent="0.85">
      <c r="N144" s="1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BFE6E-E083-4D85-890B-3714A085BB23}">
  <sheetPr codeName="Sheet2"/>
  <dimension ref="A1:I12"/>
  <sheetViews>
    <sheetView tabSelected="1" topLeftCell="B1" workbookViewId="0">
      <selection activeCell="G8" sqref="G8"/>
    </sheetView>
  </sheetViews>
  <sheetFormatPr defaultRowHeight="14.6" x14ac:dyDescent="0.85"/>
  <cols>
    <col min="1" max="1" width="18.73046875" customWidth="1"/>
    <col min="2" max="2" width="43.5" customWidth="1"/>
    <col min="3" max="3" width="7.23046875" bestFit="1" customWidth="1"/>
    <col min="4" max="4" width="12.19140625" bestFit="1" customWidth="1"/>
    <col min="5" max="5" width="12.4609375" bestFit="1" customWidth="1"/>
    <col min="6" max="6" width="14.421875" bestFit="1" customWidth="1"/>
    <col min="7" max="7" width="11.11328125" bestFit="1" customWidth="1"/>
    <col min="8" max="8" width="11.65234375" bestFit="1" customWidth="1"/>
    <col min="9" max="9" width="14.3046875" bestFit="1" customWidth="1"/>
  </cols>
  <sheetData>
    <row r="1" spans="1:9" x14ac:dyDescent="0.85">
      <c r="A1" t="s">
        <v>97</v>
      </c>
      <c r="D1" t="s">
        <v>34</v>
      </c>
      <c r="E1" t="s">
        <v>37</v>
      </c>
      <c r="F1" t="s">
        <v>32</v>
      </c>
      <c r="G1" t="s">
        <v>33</v>
      </c>
      <c r="H1" t="s">
        <v>31</v>
      </c>
      <c r="I1" t="s">
        <v>114</v>
      </c>
    </row>
    <row r="2" spans="1:9" x14ac:dyDescent="0.85">
      <c r="D2" t="str">
        <f>$C3 &amp; "_" &amp; D$1</f>
        <v>Capital_Solar</v>
      </c>
      <c r="E2" t="str">
        <f t="shared" ref="E2:I2" si="0">$C3 &amp; "_" &amp; E$1</f>
        <v>Capital_Wind</v>
      </c>
      <c r="F2" t="str">
        <f t="shared" si="0"/>
        <v>Capital_Nuclear</v>
      </c>
      <c r="G2" t="str">
        <f t="shared" si="0"/>
        <v>Capital_Gas</v>
      </c>
      <c r="H2" t="str">
        <f t="shared" si="0"/>
        <v>Capital_Coal</v>
      </c>
      <c r="I2" t="str">
        <f t="shared" si="0"/>
        <v>Capital_Battery</v>
      </c>
    </row>
    <row r="3" spans="1:9" x14ac:dyDescent="0.85">
      <c r="A3" t="s">
        <v>94</v>
      </c>
      <c r="B3" t="s">
        <v>110</v>
      </c>
      <c r="C3" t="s">
        <v>101</v>
      </c>
      <c r="D3" s="25">
        <f ca="1">Calc!B$6</f>
        <v>1.448</v>
      </c>
      <c r="E3" s="25">
        <f ca="1">Calc!C$6</f>
        <v>2.0979999999999999</v>
      </c>
      <c r="F3" s="25">
        <f ca="1">Calc!D$6</f>
        <v>7.7770000000000001</v>
      </c>
      <c r="G3" s="25">
        <f ca="1">Calc!E$6</f>
        <v>1.33</v>
      </c>
      <c r="H3" s="25">
        <f ca="1">Calc!F$6</f>
        <v>4.5069999999999997</v>
      </c>
      <c r="I3" s="25">
        <f ca="1">Calc!G$6</f>
        <v>1.27</v>
      </c>
    </row>
    <row r="4" spans="1:9" x14ac:dyDescent="0.85">
      <c r="D4" t="str">
        <f>$C5 &amp; "_" &amp; D$1</f>
        <v>Fixed_Solar</v>
      </c>
      <c r="E4" t="str">
        <f t="shared" ref="E4:I4" si="1">$C5 &amp; "_" &amp; E$1</f>
        <v>Fixed_Wind</v>
      </c>
      <c r="F4" t="str">
        <f t="shared" si="1"/>
        <v>Fixed_Nuclear</v>
      </c>
      <c r="G4" t="str">
        <f t="shared" si="1"/>
        <v>Fixed_Gas</v>
      </c>
      <c r="H4" t="str">
        <f t="shared" si="1"/>
        <v>Fixed_Coal</v>
      </c>
      <c r="I4" t="str">
        <f t="shared" si="1"/>
        <v>Fixed_Battery</v>
      </c>
    </row>
    <row r="5" spans="1:9" x14ac:dyDescent="0.85">
      <c r="A5" t="s">
        <v>95</v>
      </c>
      <c r="B5" t="s">
        <v>111</v>
      </c>
      <c r="C5" t="s">
        <v>102</v>
      </c>
      <c r="D5" s="28">
        <f ca="1">Calc!B$14</f>
        <v>2.52434502E-2</v>
      </c>
      <c r="E5" s="28">
        <f ca="1">Calc!C$14</f>
        <v>3.6887327999999997E-2</v>
      </c>
      <c r="F5" s="28">
        <f ca="1">Calc!D$14</f>
        <v>0.13703887800000003</v>
      </c>
      <c r="G5" s="28">
        <f ca="1">Calc!E$14</f>
        <v>2.1277711800000002E-2</v>
      </c>
      <c r="H5" s="28">
        <f ca="1">Calc!F$14</f>
        <v>5.2902809999999995E-2</v>
      </c>
      <c r="I5" s="28">
        <f ca="1">Calc!G$14</f>
        <v>4.5793584000000005E-2</v>
      </c>
    </row>
    <row r="6" spans="1:9" x14ac:dyDescent="0.85">
      <c r="D6" t="str">
        <f>$C7 &amp; "_" &amp; D$1</f>
        <v>Variable_Solar</v>
      </c>
      <c r="E6" t="str">
        <f t="shared" ref="E6" si="2">$C7 &amp; "_" &amp; E$1</f>
        <v>Variable_Wind</v>
      </c>
      <c r="F6" t="str">
        <f t="shared" ref="F6" si="3">$C7 &amp; "_" &amp; F$1</f>
        <v>Variable_Nuclear</v>
      </c>
      <c r="G6" t="str">
        <f t="shared" ref="G6" si="4">$C7 &amp; "_" &amp; G$1</f>
        <v>Variable_Gas</v>
      </c>
      <c r="H6" t="str">
        <f t="shared" ref="H6" si="5">$C7 &amp; "_" &amp; H$1</f>
        <v>Variable_Coal</v>
      </c>
      <c r="I6" t="str">
        <f t="shared" ref="I6" si="6">$C7 &amp; "_" &amp; I$1</f>
        <v>Variable_Battery</v>
      </c>
    </row>
    <row r="7" spans="1:9" x14ac:dyDescent="0.85">
      <c r="A7" t="s">
        <v>96</v>
      </c>
      <c r="B7" t="s">
        <v>112</v>
      </c>
      <c r="C7" t="s">
        <v>103</v>
      </c>
      <c r="D7" s="31">
        <f ca="1">Calc!B$17</f>
        <v>0</v>
      </c>
      <c r="E7" s="31">
        <f ca="1">Calc!C$17</f>
        <v>0</v>
      </c>
      <c r="F7" s="31">
        <f ca="1">Calc!D$17</f>
        <v>1.011E-5</v>
      </c>
      <c r="G7" s="31">
        <f ca="1">Calc!E$17</f>
        <v>2.44E-5</v>
      </c>
      <c r="H7" s="31">
        <f ca="1">Calc!F$17</f>
        <v>2.3280000000000001E-5</v>
      </c>
      <c r="I7" s="31">
        <f ca="1">Calc!G$17</f>
        <v>1.377E-5</v>
      </c>
    </row>
    <row r="8" spans="1:9" x14ac:dyDescent="0.85"/>
    <row r="9" spans="1:9" x14ac:dyDescent="0.85"/>
    <row r="10" spans="1:9" x14ac:dyDescent="0.85"/>
    <row r="11" spans="1:9" x14ac:dyDescent="0.85"/>
    <row r="12" spans="1:9" x14ac:dyDescent="0.8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9436D-2104-4739-8035-FDCD077752FE}">
  <sheetPr codeName="Sheet3"/>
  <dimension ref="A1:I38"/>
  <sheetViews>
    <sheetView topLeftCell="A3" workbookViewId="0">
      <selection activeCell="A19" sqref="A19"/>
    </sheetView>
  </sheetViews>
  <sheetFormatPr defaultColWidth="9.11328125" defaultRowHeight="12" x14ac:dyDescent="0.7"/>
  <cols>
    <col min="1" max="1" width="23.11328125" style="2" bestFit="1" customWidth="1"/>
    <col min="2" max="5" width="9.11328125" style="2"/>
    <col min="6" max="6" width="10.3828125" style="2" customWidth="1"/>
    <col min="7" max="7" width="10" style="2" customWidth="1"/>
    <col min="8" max="16384" width="9.11328125" style="2"/>
  </cols>
  <sheetData>
    <row r="1" spans="1:9" ht="14.6" x14ac:dyDescent="0.85">
      <c r="A1" s="1" t="s">
        <v>0</v>
      </c>
    </row>
    <row r="2" spans="1:9" ht="15.9" x14ac:dyDescent="0.9">
      <c r="A2" s="3" t="s">
        <v>1</v>
      </c>
    </row>
    <row r="3" spans="1:9" ht="15.9" x14ac:dyDescent="0.9">
      <c r="A3" s="3" t="s">
        <v>2</v>
      </c>
    </row>
    <row r="4" spans="1:9" ht="48.65" thickBot="1" x14ac:dyDescent="0.85">
      <c r="A4" s="4" t="s">
        <v>3</v>
      </c>
      <c r="B4" s="4" t="s">
        <v>4</v>
      </c>
      <c r="C4" s="4" t="s">
        <v>5</v>
      </c>
      <c r="D4" s="4" t="s">
        <v>6</v>
      </c>
      <c r="E4" s="4" t="s">
        <v>7</v>
      </c>
      <c r="F4" s="4" t="s">
        <v>8</v>
      </c>
      <c r="G4" s="4" t="s">
        <v>9</v>
      </c>
      <c r="H4" s="4" t="s">
        <v>10</v>
      </c>
      <c r="I4" s="4" t="s">
        <v>11</v>
      </c>
    </row>
    <row r="5" spans="1:9" ht="12.65" thickTop="1" x14ac:dyDescent="0.7">
      <c r="A5" s="5" t="s">
        <v>12</v>
      </c>
      <c r="B5" s="5"/>
      <c r="C5" s="5"/>
      <c r="D5" s="5"/>
      <c r="E5" s="5"/>
      <c r="F5" s="5"/>
      <c r="G5" s="5"/>
      <c r="H5" s="5"/>
      <c r="I5" s="5"/>
    </row>
    <row r="6" spans="1:9" x14ac:dyDescent="0.7">
      <c r="A6" s="6" t="s">
        <v>13</v>
      </c>
      <c r="B6" s="7">
        <v>0.85</v>
      </c>
      <c r="C6" s="8">
        <v>57.73</v>
      </c>
      <c r="D6" s="8">
        <v>7.1</v>
      </c>
      <c r="E6" s="8">
        <v>23.28</v>
      </c>
      <c r="F6" s="8">
        <v>1.22</v>
      </c>
      <c r="G6" s="8">
        <v>89.33</v>
      </c>
      <c r="H6" s="9" t="s">
        <v>14</v>
      </c>
      <c r="I6" s="8">
        <v>89.33</v>
      </c>
    </row>
    <row r="7" spans="1:9" x14ac:dyDescent="0.7">
      <c r="A7" s="6" t="s">
        <v>15</v>
      </c>
      <c r="B7" s="7">
        <v>0.83</v>
      </c>
      <c r="C7" s="8">
        <v>44.66</v>
      </c>
      <c r="D7" s="8">
        <v>20.5</v>
      </c>
      <c r="E7" s="8">
        <v>28.7</v>
      </c>
      <c r="F7" s="8">
        <v>1.3</v>
      </c>
      <c r="G7" s="8">
        <v>95.16</v>
      </c>
      <c r="H7" s="8">
        <v>-18</v>
      </c>
      <c r="I7" s="8">
        <v>77.16</v>
      </c>
    </row>
    <row r="8" spans="1:9" x14ac:dyDescent="0.7">
      <c r="A8" s="6" t="s">
        <v>16</v>
      </c>
      <c r="B8" s="7">
        <v>0.9</v>
      </c>
      <c r="C8" s="8">
        <v>62.17</v>
      </c>
      <c r="D8" s="8">
        <v>17.37</v>
      </c>
      <c r="E8" s="8">
        <v>10.11</v>
      </c>
      <c r="F8" s="8">
        <v>1.1499999999999999</v>
      </c>
      <c r="G8" s="8">
        <v>90.800000000000011</v>
      </c>
      <c r="H8" s="8">
        <v>-19.8</v>
      </c>
      <c r="I8" s="8">
        <v>71.000000000000014</v>
      </c>
    </row>
    <row r="9" spans="1:9" x14ac:dyDescent="0.7">
      <c r="A9" s="6" t="s">
        <v>17</v>
      </c>
      <c r="B9" s="7">
        <v>0.87</v>
      </c>
      <c r="C9" s="8">
        <v>14.29</v>
      </c>
      <c r="D9" s="8">
        <v>2.79</v>
      </c>
      <c r="E9" s="8">
        <v>24.4</v>
      </c>
      <c r="F9" s="8">
        <v>1.24</v>
      </c>
      <c r="G9" s="8">
        <v>42.72</v>
      </c>
      <c r="H9" s="9" t="s">
        <v>14</v>
      </c>
      <c r="I9" s="8">
        <v>42.72</v>
      </c>
    </row>
    <row r="10" spans="1:9" x14ac:dyDescent="0.7">
      <c r="A10" s="6" t="s">
        <v>18</v>
      </c>
      <c r="B10" s="7">
        <v>0.9</v>
      </c>
      <c r="C10" s="8">
        <v>24.08</v>
      </c>
      <c r="D10" s="8">
        <v>17.61</v>
      </c>
      <c r="E10" s="8">
        <v>1.31</v>
      </c>
      <c r="F10" s="8">
        <v>1.52</v>
      </c>
      <c r="G10" s="8">
        <v>44.52</v>
      </c>
      <c r="H10" s="8">
        <v>-7.22</v>
      </c>
      <c r="I10" s="8">
        <v>37.300000000000004</v>
      </c>
    </row>
    <row r="11" spans="1:9" x14ac:dyDescent="0.7">
      <c r="A11" s="10" t="s">
        <v>19</v>
      </c>
      <c r="B11" s="11"/>
      <c r="C11" s="12"/>
      <c r="D11" s="12"/>
      <c r="E11" s="12"/>
      <c r="F11" s="12"/>
      <c r="G11" s="12"/>
      <c r="H11" s="12"/>
      <c r="I11" s="12"/>
    </row>
    <row r="12" spans="1:9" x14ac:dyDescent="0.7">
      <c r="A12" s="6" t="s">
        <v>20</v>
      </c>
      <c r="B12" s="7">
        <v>0.44</v>
      </c>
      <c r="C12" s="8">
        <v>89.61</v>
      </c>
      <c r="D12" s="8">
        <v>34.86</v>
      </c>
      <c r="E12" s="8">
        <v>0</v>
      </c>
      <c r="F12" s="8">
        <v>2.75</v>
      </c>
      <c r="G12" s="8">
        <v>127.22</v>
      </c>
      <c r="H12" s="8">
        <v>-26.88</v>
      </c>
      <c r="I12" s="8">
        <v>100.34</v>
      </c>
    </row>
    <row r="13" spans="1:9" x14ac:dyDescent="0.7">
      <c r="A13" s="6" t="s">
        <v>21</v>
      </c>
      <c r="B13" s="7">
        <v>0.56000000000000005</v>
      </c>
      <c r="C13" s="8">
        <v>52.14</v>
      </c>
      <c r="D13" s="8">
        <v>14.34</v>
      </c>
      <c r="E13" s="8">
        <v>4.1500000000000004</v>
      </c>
      <c r="F13" s="8">
        <v>2.13</v>
      </c>
      <c r="G13" s="8">
        <v>72.760000000000005</v>
      </c>
      <c r="H13" s="8">
        <v>-15.64</v>
      </c>
      <c r="I13" s="8">
        <v>57.120000000000005</v>
      </c>
    </row>
    <row r="14" spans="1:9" x14ac:dyDescent="0.7">
      <c r="A14" s="6" t="s">
        <v>22</v>
      </c>
      <c r="B14" s="7">
        <v>0.28000000000000003</v>
      </c>
      <c r="C14" s="8">
        <v>34.090000000000003</v>
      </c>
      <c r="D14" s="8">
        <v>16.34</v>
      </c>
      <c r="E14" s="8">
        <v>0</v>
      </c>
      <c r="F14" s="8">
        <v>3.84</v>
      </c>
      <c r="G14" s="8">
        <v>54.27000000000001</v>
      </c>
      <c r="H14" s="8">
        <v>-18</v>
      </c>
      <c r="I14" s="8">
        <v>36.27000000000001</v>
      </c>
    </row>
    <row r="15" spans="1:9" x14ac:dyDescent="0.7">
      <c r="A15" s="6" t="s">
        <v>23</v>
      </c>
      <c r="B15" s="7">
        <v>0.4</v>
      </c>
      <c r="C15" s="8">
        <v>37.46</v>
      </c>
      <c r="D15" s="8">
        <v>10.52</v>
      </c>
      <c r="E15" s="8">
        <v>0</v>
      </c>
      <c r="F15" s="8">
        <v>2.89</v>
      </c>
      <c r="G15" s="8">
        <v>50.870000000000005</v>
      </c>
      <c r="H15" s="8">
        <v>-19.8</v>
      </c>
      <c r="I15" s="8">
        <v>31.070000000000004</v>
      </c>
    </row>
    <row r="16" spans="1:9" x14ac:dyDescent="0.7">
      <c r="A16" s="6" t="s">
        <v>24</v>
      </c>
      <c r="B16" s="7">
        <v>0.28999999999999998</v>
      </c>
      <c r="C16" s="8">
        <v>27.53</v>
      </c>
      <c r="D16" s="8">
        <v>9.93</v>
      </c>
      <c r="E16" s="8">
        <v>0</v>
      </c>
      <c r="F16" s="8">
        <v>3.76</v>
      </c>
      <c r="G16" s="8">
        <v>41.22</v>
      </c>
      <c r="H16" s="8">
        <v>-18</v>
      </c>
      <c r="I16" s="8">
        <v>23.22</v>
      </c>
    </row>
    <row r="17" spans="1:9" ht="12.75" customHeight="1" x14ac:dyDescent="0.7">
      <c r="A17" s="5" t="s">
        <v>25</v>
      </c>
      <c r="B17" s="11"/>
      <c r="C17" s="12"/>
      <c r="D17" s="12"/>
      <c r="E17" s="12"/>
      <c r="F17" s="12"/>
      <c r="G17" s="12"/>
      <c r="H17" s="12"/>
      <c r="I17" s="12"/>
    </row>
    <row r="18" spans="1:9" x14ac:dyDescent="0.7">
      <c r="A18" s="6" t="s">
        <v>26</v>
      </c>
      <c r="B18" s="7">
        <v>0.1</v>
      </c>
      <c r="C18" s="8">
        <v>60.75</v>
      </c>
      <c r="D18" s="8">
        <v>17.600000000000001</v>
      </c>
      <c r="E18" s="8">
        <v>39.700000000000003</v>
      </c>
      <c r="F18" s="8">
        <v>10.77</v>
      </c>
      <c r="G18" s="8">
        <v>128.82</v>
      </c>
      <c r="H18" s="9" t="s">
        <v>14</v>
      </c>
      <c r="I18" s="8">
        <v>128.82</v>
      </c>
    </row>
    <row r="19" spans="1:9" ht="12.65" thickBot="1" x14ac:dyDescent="0.85">
      <c r="A19" s="6" t="s">
        <v>27</v>
      </c>
      <c r="B19" s="7">
        <v>0.1</v>
      </c>
      <c r="C19" s="8">
        <v>57.85</v>
      </c>
      <c r="D19" s="8">
        <v>52.24</v>
      </c>
      <c r="E19" s="8">
        <v>13.77</v>
      </c>
      <c r="F19" s="8">
        <v>10.77</v>
      </c>
      <c r="G19" s="8">
        <v>134.63</v>
      </c>
      <c r="H19" s="8">
        <v>-17.36</v>
      </c>
      <c r="I19" s="8">
        <v>117.27</v>
      </c>
    </row>
    <row r="20" spans="1:9" x14ac:dyDescent="0.7">
      <c r="A20" s="13" t="s">
        <v>28</v>
      </c>
      <c r="B20" s="14"/>
      <c r="C20" s="14"/>
      <c r="D20" s="14"/>
      <c r="E20" s="14"/>
      <c r="F20" s="14"/>
      <c r="G20" s="14"/>
      <c r="H20" s="14"/>
      <c r="I20" s="14"/>
    </row>
    <row r="21" spans="1:9" x14ac:dyDescent="0.7">
      <c r="A21" s="2" t="s">
        <v>29</v>
      </c>
    </row>
    <row r="22" spans="1:9" x14ac:dyDescent="0.7">
      <c r="B22" s="7"/>
      <c r="C22" s="8"/>
      <c r="D22" s="8"/>
      <c r="E22" s="8"/>
      <c r="F22" s="8"/>
      <c r="G22" s="8"/>
      <c r="H22" s="9"/>
      <c r="I22" s="8"/>
    </row>
    <row r="23" spans="1:9" x14ac:dyDescent="0.7">
      <c r="B23" s="7"/>
      <c r="C23" s="8"/>
      <c r="D23" s="8"/>
      <c r="E23" s="8"/>
      <c r="F23" s="8"/>
      <c r="G23" s="8"/>
      <c r="H23" s="8"/>
      <c r="I23" s="8"/>
    </row>
    <row r="24" spans="1:9" ht="15.9" x14ac:dyDescent="0.9">
      <c r="A24" s="3" t="s">
        <v>30</v>
      </c>
    </row>
    <row r="25" spans="1:9" ht="15.9" x14ac:dyDescent="0.9">
      <c r="A25" s="3" t="s">
        <v>2</v>
      </c>
    </row>
    <row r="26" spans="1:9" ht="48.65" thickBot="1" x14ac:dyDescent="0.85">
      <c r="A26" s="4" t="s">
        <v>3</v>
      </c>
      <c r="B26" s="4" t="s">
        <v>4</v>
      </c>
      <c r="C26" s="4" t="s">
        <v>5</v>
      </c>
      <c r="D26" s="4" t="s">
        <v>6</v>
      </c>
      <c r="E26" s="4" t="s">
        <v>7</v>
      </c>
      <c r="F26" s="4" t="s">
        <v>8</v>
      </c>
      <c r="G26" s="4" t="s">
        <v>9</v>
      </c>
      <c r="H26" s="4" t="s">
        <v>10</v>
      </c>
      <c r="I26" s="4" t="s">
        <v>11</v>
      </c>
    </row>
    <row r="27" spans="1:9" ht="12.65" thickTop="1" x14ac:dyDescent="0.7">
      <c r="A27" s="5" t="s">
        <v>12</v>
      </c>
      <c r="B27" s="5"/>
      <c r="C27" s="5"/>
      <c r="D27" s="5"/>
      <c r="E27" s="5"/>
      <c r="F27" s="5"/>
      <c r="G27" s="5"/>
      <c r="H27" s="5"/>
      <c r="I27" s="5"/>
    </row>
    <row r="28" spans="1:9" x14ac:dyDescent="0.7">
      <c r="A28" s="6" t="s">
        <v>17</v>
      </c>
      <c r="B28" s="7">
        <v>0.87</v>
      </c>
      <c r="C28" s="8">
        <v>12.15</v>
      </c>
      <c r="D28" s="8">
        <v>2.54</v>
      </c>
      <c r="E28" s="8">
        <v>23.63</v>
      </c>
      <c r="F28" s="8">
        <v>1.05</v>
      </c>
      <c r="G28" s="8">
        <v>39.369999999999997</v>
      </c>
      <c r="H28" s="9" t="s">
        <v>14</v>
      </c>
      <c r="I28" s="8">
        <v>39.369999999999997</v>
      </c>
    </row>
    <row r="29" spans="1:9" x14ac:dyDescent="0.7">
      <c r="A29" s="6" t="s">
        <v>18</v>
      </c>
      <c r="B29" s="7">
        <v>0.9</v>
      </c>
      <c r="C29" s="8">
        <v>22.1</v>
      </c>
      <c r="D29" s="8">
        <v>17.71</v>
      </c>
      <c r="E29" s="8">
        <v>1.31</v>
      </c>
      <c r="F29" s="8">
        <v>1.52</v>
      </c>
      <c r="G29" s="8">
        <v>42.64</v>
      </c>
      <c r="H29" s="8">
        <v>-6.63</v>
      </c>
      <c r="I29" s="8">
        <v>36.01</v>
      </c>
    </row>
    <row r="30" spans="1:9" x14ac:dyDescent="0.7">
      <c r="A30" s="10" t="s">
        <v>19</v>
      </c>
      <c r="B30" s="11"/>
      <c r="C30" s="12"/>
      <c r="D30" s="12"/>
      <c r="E30" s="12"/>
      <c r="F30" s="12"/>
      <c r="G30" s="12"/>
      <c r="H30" s="12"/>
      <c r="I30" s="12"/>
    </row>
    <row r="31" spans="1:9" x14ac:dyDescent="0.7">
      <c r="A31" s="6" t="s">
        <v>22</v>
      </c>
      <c r="B31" s="7">
        <v>0.28999999999999998</v>
      </c>
      <c r="C31" s="8">
        <v>32.01</v>
      </c>
      <c r="D31" s="8">
        <v>14.58</v>
      </c>
      <c r="E31" s="8">
        <v>0</v>
      </c>
      <c r="F31" s="8">
        <v>3.16</v>
      </c>
      <c r="G31" s="8">
        <v>49.75</v>
      </c>
      <c r="H31" s="8">
        <v>-18</v>
      </c>
      <c r="I31" s="8">
        <v>31.75</v>
      </c>
    </row>
    <row r="32" spans="1:9" x14ac:dyDescent="0.7">
      <c r="A32" s="6" t="s">
        <v>23</v>
      </c>
      <c r="B32" s="7">
        <v>0.42</v>
      </c>
      <c r="C32" s="8">
        <v>27.18</v>
      </c>
      <c r="D32" s="8">
        <v>10.16</v>
      </c>
      <c r="E32" s="8">
        <v>0</v>
      </c>
      <c r="F32" s="8">
        <v>2.66</v>
      </c>
      <c r="G32" s="8">
        <v>40</v>
      </c>
      <c r="H32" s="8">
        <v>-19.8</v>
      </c>
      <c r="I32" s="8">
        <v>20.2</v>
      </c>
    </row>
    <row r="33" spans="1:9" x14ac:dyDescent="0.7">
      <c r="A33" s="6" t="s">
        <v>24</v>
      </c>
      <c r="B33" s="7">
        <v>0.3</v>
      </c>
      <c r="C33" s="8">
        <v>25.41</v>
      </c>
      <c r="D33" s="8">
        <v>8.48</v>
      </c>
      <c r="E33" s="8">
        <v>0</v>
      </c>
      <c r="F33" s="8">
        <v>3.06</v>
      </c>
      <c r="G33" s="8">
        <v>36.950000000000003</v>
      </c>
      <c r="H33" s="8">
        <v>-18</v>
      </c>
      <c r="I33" s="8">
        <v>18.95</v>
      </c>
    </row>
    <row r="34" spans="1:9" ht="12.75" customHeight="1" x14ac:dyDescent="0.7">
      <c r="A34" s="5" t="s">
        <v>25</v>
      </c>
      <c r="B34" s="11"/>
      <c r="C34" s="12"/>
      <c r="D34" s="12"/>
      <c r="E34" s="12"/>
      <c r="F34" s="12"/>
      <c r="G34" s="12"/>
      <c r="H34" s="12"/>
      <c r="I34" s="12"/>
    </row>
    <row r="35" spans="1:9" x14ac:dyDescent="0.7">
      <c r="A35" s="6" t="s">
        <v>26</v>
      </c>
      <c r="B35" s="7">
        <v>9.9999999999999978E-2</v>
      </c>
      <c r="C35" s="8">
        <v>56.44</v>
      </c>
      <c r="D35" s="8">
        <v>15.72</v>
      </c>
      <c r="E35" s="8">
        <v>39.74</v>
      </c>
      <c r="F35" s="8">
        <v>10.46</v>
      </c>
      <c r="G35" s="8">
        <v>122.36</v>
      </c>
      <c r="H35" s="9" t="s">
        <v>14</v>
      </c>
      <c r="I35" s="8">
        <v>122.36</v>
      </c>
    </row>
    <row r="36" spans="1:9" ht="12.65" thickBot="1" x14ac:dyDescent="0.85">
      <c r="A36" s="6" t="s">
        <v>27</v>
      </c>
      <c r="B36" s="7">
        <v>0.1</v>
      </c>
      <c r="C36" s="8">
        <v>58.57</v>
      </c>
      <c r="D36" s="8">
        <v>52.24</v>
      </c>
      <c r="E36" s="8">
        <v>24.85</v>
      </c>
      <c r="F36" s="8">
        <v>11.28</v>
      </c>
      <c r="G36" s="8">
        <v>146.94999999999999</v>
      </c>
      <c r="H36" s="8">
        <v>-17.57</v>
      </c>
      <c r="I36" s="8">
        <v>129.37</v>
      </c>
    </row>
    <row r="37" spans="1:9" x14ac:dyDescent="0.7">
      <c r="A37" s="13" t="s">
        <v>28</v>
      </c>
      <c r="B37" s="14"/>
      <c r="C37" s="14"/>
      <c r="D37" s="14"/>
      <c r="E37" s="14"/>
      <c r="F37" s="14"/>
      <c r="G37" s="14"/>
      <c r="H37" s="14"/>
      <c r="I37" s="14"/>
    </row>
    <row r="38" spans="1:9" x14ac:dyDescent="0.7">
      <c r="A38" s="2" t="s">
        <v>29</v>
      </c>
    </row>
  </sheetData>
  <hyperlinks>
    <hyperlink ref="A1" r:id="rId1" xr:uid="{8A3D0C6F-843A-447C-BF43-03A901F8108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49CB2-8D24-4DFA-B4F4-6D4DAAE784DA}">
  <sheetPr codeName="Sheet4"/>
  <dimension ref="A1:J41"/>
  <sheetViews>
    <sheetView workbookViewId="0">
      <selection activeCell="D5" sqref="D5"/>
    </sheetView>
  </sheetViews>
  <sheetFormatPr defaultRowHeight="14.6" x14ac:dyDescent="0.85"/>
  <cols>
    <col min="1" max="1" width="42.07421875" customWidth="1"/>
    <col min="2" max="4" width="11.53515625" customWidth="1"/>
    <col min="5" max="5" width="13.19140625" customWidth="1"/>
    <col min="6" max="10" width="11.53515625" customWidth="1"/>
  </cols>
  <sheetData>
    <row r="1" spans="1:10" x14ac:dyDescent="0.85">
      <c r="A1" s="1" t="s">
        <v>87</v>
      </c>
    </row>
    <row r="2" spans="1:10" x14ac:dyDescent="0.85">
      <c r="A2" t="s">
        <v>86</v>
      </c>
    </row>
    <row r="3" spans="1:10" x14ac:dyDescent="0.85">
      <c r="A3" t="s">
        <v>48</v>
      </c>
    </row>
    <row r="5" spans="1:10" s="22" customFormat="1" ht="58.15" customHeight="1" x14ac:dyDescent="0.85">
      <c r="A5" s="22" t="s">
        <v>39</v>
      </c>
      <c r="B5" s="22" t="s">
        <v>89</v>
      </c>
      <c r="C5" s="22" t="s">
        <v>49</v>
      </c>
      <c r="D5" s="22" t="s">
        <v>50</v>
      </c>
      <c r="E5" s="22" t="s">
        <v>90</v>
      </c>
      <c r="F5" s="22" t="s">
        <v>91</v>
      </c>
      <c r="G5" s="22" t="s">
        <v>85</v>
      </c>
      <c r="H5" s="22" t="s">
        <v>92</v>
      </c>
      <c r="I5" s="22" t="s">
        <v>68</v>
      </c>
      <c r="J5" s="22" t="s">
        <v>69</v>
      </c>
    </row>
    <row r="6" spans="1:10" x14ac:dyDescent="0.85">
      <c r="A6" t="s">
        <v>51</v>
      </c>
      <c r="B6">
        <v>2026</v>
      </c>
      <c r="C6">
        <v>650</v>
      </c>
      <c r="D6">
        <v>4</v>
      </c>
      <c r="E6">
        <v>4507</v>
      </c>
      <c r="F6">
        <v>1</v>
      </c>
      <c r="G6">
        <v>4507</v>
      </c>
      <c r="H6">
        <v>5.0599999999999996</v>
      </c>
      <c r="I6">
        <v>45.68</v>
      </c>
      <c r="J6">
        <v>8638</v>
      </c>
    </row>
    <row r="7" spans="1:10" x14ac:dyDescent="0.85">
      <c r="A7" t="s">
        <v>52</v>
      </c>
      <c r="B7">
        <v>2026</v>
      </c>
      <c r="C7">
        <v>650</v>
      </c>
      <c r="D7">
        <v>4</v>
      </c>
      <c r="E7">
        <v>5577</v>
      </c>
      <c r="F7">
        <v>1.01</v>
      </c>
      <c r="G7">
        <v>5633</v>
      </c>
      <c r="H7">
        <v>7.97</v>
      </c>
      <c r="I7">
        <v>61.11</v>
      </c>
      <c r="J7">
        <v>9751</v>
      </c>
    </row>
    <row r="8" spans="1:10" x14ac:dyDescent="0.85">
      <c r="A8" t="s">
        <v>53</v>
      </c>
      <c r="B8">
        <v>2026</v>
      </c>
      <c r="C8">
        <v>650</v>
      </c>
      <c r="D8">
        <v>4</v>
      </c>
      <c r="E8">
        <v>7176</v>
      </c>
      <c r="F8">
        <v>1.02</v>
      </c>
      <c r="G8">
        <v>7319</v>
      </c>
      <c r="H8">
        <v>12.35</v>
      </c>
      <c r="I8">
        <v>67.02</v>
      </c>
      <c r="J8">
        <v>12507</v>
      </c>
    </row>
    <row r="9" spans="1:10" x14ac:dyDescent="0.85">
      <c r="A9" t="s">
        <v>54</v>
      </c>
      <c r="B9">
        <v>2025</v>
      </c>
      <c r="C9">
        <v>418</v>
      </c>
      <c r="D9">
        <v>3</v>
      </c>
      <c r="E9">
        <v>1330</v>
      </c>
      <c r="F9">
        <v>1</v>
      </c>
      <c r="G9">
        <v>1330</v>
      </c>
      <c r="H9">
        <v>2.87</v>
      </c>
      <c r="I9">
        <v>15.87</v>
      </c>
      <c r="J9">
        <v>6431</v>
      </c>
    </row>
    <row r="10" spans="1:10" x14ac:dyDescent="0.85">
      <c r="A10" t="s">
        <v>55</v>
      </c>
      <c r="B10">
        <v>2025</v>
      </c>
      <c r="C10">
        <v>1083</v>
      </c>
      <c r="D10">
        <v>3</v>
      </c>
      <c r="E10">
        <v>1176</v>
      </c>
      <c r="F10">
        <v>1</v>
      </c>
      <c r="G10">
        <v>1176</v>
      </c>
      <c r="H10">
        <v>2.1</v>
      </c>
      <c r="I10">
        <v>13.73</v>
      </c>
      <c r="J10">
        <v>6370</v>
      </c>
    </row>
    <row r="11" spans="1:10" x14ac:dyDescent="0.85">
      <c r="A11" t="s">
        <v>56</v>
      </c>
      <c r="B11">
        <v>2025</v>
      </c>
      <c r="C11">
        <v>377</v>
      </c>
      <c r="D11">
        <v>3</v>
      </c>
      <c r="E11">
        <v>3019</v>
      </c>
      <c r="F11">
        <v>1.04</v>
      </c>
      <c r="G11">
        <v>3140</v>
      </c>
      <c r="H11">
        <v>6.57</v>
      </c>
      <c r="I11">
        <v>31.06</v>
      </c>
      <c r="J11">
        <v>7124</v>
      </c>
    </row>
    <row r="12" spans="1:10" x14ac:dyDescent="0.85">
      <c r="A12" t="s">
        <v>57</v>
      </c>
      <c r="B12">
        <v>2024</v>
      </c>
      <c r="C12">
        <v>21</v>
      </c>
      <c r="D12">
        <v>2</v>
      </c>
      <c r="E12">
        <v>2240</v>
      </c>
      <c r="F12">
        <v>1</v>
      </c>
      <c r="G12">
        <v>2240</v>
      </c>
      <c r="H12">
        <v>6.4</v>
      </c>
      <c r="I12">
        <v>39.57</v>
      </c>
      <c r="J12">
        <v>8295</v>
      </c>
    </row>
    <row r="13" spans="1:10" x14ac:dyDescent="0.85">
      <c r="A13" t="s">
        <v>58</v>
      </c>
      <c r="B13">
        <v>2024</v>
      </c>
      <c r="C13">
        <v>105</v>
      </c>
      <c r="D13">
        <v>2</v>
      </c>
      <c r="E13">
        <v>1428</v>
      </c>
      <c r="F13">
        <v>1</v>
      </c>
      <c r="G13">
        <v>1428</v>
      </c>
      <c r="H13">
        <v>5.29</v>
      </c>
      <c r="I13">
        <v>18.350000000000001</v>
      </c>
      <c r="J13">
        <v>9124</v>
      </c>
    </row>
    <row r="14" spans="1:10" x14ac:dyDescent="0.85">
      <c r="A14" t="s">
        <v>59</v>
      </c>
      <c r="B14">
        <v>2024</v>
      </c>
      <c r="C14">
        <v>237</v>
      </c>
      <c r="D14">
        <v>2</v>
      </c>
      <c r="E14">
        <v>867</v>
      </c>
      <c r="F14">
        <v>1</v>
      </c>
      <c r="G14">
        <v>867</v>
      </c>
      <c r="H14">
        <v>5.0599999999999996</v>
      </c>
      <c r="I14">
        <v>7.88</v>
      </c>
      <c r="J14">
        <v>9905</v>
      </c>
    </row>
    <row r="15" spans="1:10" x14ac:dyDescent="0.85">
      <c r="A15" t="s">
        <v>60</v>
      </c>
      <c r="B15">
        <v>2025</v>
      </c>
      <c r="C15">
        <v>10</v>
      </c>
      <c r="D15">
        <v>3</v>
      </c>
      <c r="E15">
        <v>6771</v>
      </c>
      <c r="F15">
        <v>1.08</v>
      </c>
      <c r="G15">
        <v>7291</v>
      </c>
      <c r="H15">
        <v>0.66</v>
      </c>
      <c r="I15">
        <v>34.65</v>
      </c>
      <c r="J15">
        <v>6469</v>
      </c>
    </row>
    <row r="16" spans="1:10" x14ac:dyDescent="0.85">
      <c r="A16" t="s">
        <v>61</v>
      </c>
      <c r="B16">
        <v>2028</v>
      </c>
      <c r="C16">
        <v>2156</v>
      </c>
      <c r="D16">
        <v>6</v>
      </c>
      <c r="E16">
        <v>7406</v>
      </c>
      <c r="F16">
        <v>1.05</v>
      </c>
      <c r="G16">
        <v>7777</v>
      </c>
      <c r="H16">
        <v>2.67</v>
      </c>
      <c r="I16">
        <v>136.91</v>
      </c>
      <c r="J16">
        <v>10447</v>
      </c>
    </row>
    <row r="17" spans="1:10" x14ac:dyDescent="0.85">
      <c r="A17" t="s">
        <v>62</v>
      </c>
      <c r="B17">
        <v>2028</v>
      </c>
      <c r="C17">
        <v>600</v>
      </c>
      <c r="D17">
        <v>6</v>
      </c>
      <c r="E17">
        <v>7590</v>
      </c>
      <c r="F17">
        <v>1.1000000000000001</v>
      </c>
      <c r="G17">
        <v>8349</v>
      </c>
      <c r="H17">
        <v>3.38</v>
      </c>
      <c r="I17">
        <v>106.92</v>
      </c>
      <c r="J17">
        <v>10447</v>
      </c>
    </row>
    <row r="18" spans="1:10" x14ac:dyDescent="0.85">
      <c r="A18" t="s">
        <v>63</v>
      </c>
      <c r="B18">
        <v>2025</v>
      </c>
      <c r="C18">
        <v>2</v>
      </c>
      <c r="D18">
        <v>3</v>
      </c>
      <c r="E18">
        <v>1915</v>
      </c>
      <c r="F18">
        <v>1</v>
      </c>
      <c r="G18">
        <v>1915</v>
      </c>
      <c r="H18">
        <v>9.69</v>
      </c>
      <c r="I18">
        <v>21.79</v>
      </c>
      <c r="J18">
        <v>8912</v>
      </c>
    </row>
    <row r="19" spans="1:10" x14ac:dyDescent="0.85">
      <c r="A19" t="s">
        <v>64</v>
      </c>
      <c r="B19">
        <v>2024</v>
      </c>
      <c r="C19">
        <v>1</v>
      </c>
      <c r="D19">
        <v>2</v>
      </c>
      <c r="E19">
        <v>2300</v>
      </c>
      <c r="F19">
        <v>1</v>
      </c>
      <c r="G19">
        <v>2300</v>
      </c>
      <c r="H19">
        <v>9.69</v>
      </c>
      <c r="I19">
        <v>21.79</v>
      </c>
      <c r="J19">
        <v>9894</v>
      </c>
    </row>
    <row r="20" spans="1:10" x14ac:dyDescent="0.85">
      <c r="A20" t="s">
        <v>27</v>
      </c>
      <c r="B20">
        <v>2023</v>
      </c>
      <c r="C20">
        <v>50</v>
      </c>
      <c r="D20">
        <v>1</v>
      </c>
      <c r="E20">
        <v>1270</v>
      </c>
      <c r="F20">
        <v>1</v>
      </c>
      <c r="G20">
        <v>1270</v>
      </c>
      <c r="H20">
        <v>0</v>
      </c>
      <c r="I20">
        <v>45.76</v>
      </c>
      <c r="J20" t="s">
        <v>14</v>
      </c>
    </row>
    <row r="21" spans="1:10" x14ac:dyDescent="0.85">
      <c r="A21" t="s">
        <v>15</v>
      </c>
      <c r="B21">
        <v>2026</v>
      </c>
      <c r="C21">
        <v>50</v>
      </c>
      <c r="D21">
        <v>4</v>
      </c>
      <c r="E21">
        <v>4996</v>
      </c>
      <c r="F21">
        <v>1</v>
      </c>
      <c r="G21">
        <v>4998</v>
      </c>
      <c r="H21">
        <v>5.44</v>
      </c>
      <c r="I21">
        <v>141.5</v>
      </c>
      <c r="J21">
        <v>13500</v>
      </c>
    </row>
    <row r="22" spans="1:10" x14ac:dyDescent="0.85">
      <c r="A22" t="s">
        <v>79</v>
      </c>
      <c r="B22">
        <v>2026</v>
      </c>
      <c r="C22">
        <v>50</v>
      </c>
      <c r="D22">
        <v>4</v>
      </c>
      <c r="E22">
        <v>3403</v>
      </c>
      <c r="F22">
        <v>1</v>
      </c>
      <c r="G22">
        <v>3403</v>
      </c>
      <c r="H22">
        <v>1.31</v>
      </c>
      <c r="I22">
        <v>153.97999999999999</v>
      </c>
      <c r="J22">
        <v>8881</v>
      </c>
    </row>
    <row r="23" spans="1:10" x14ac:dyDescent="0.85">
      <c r="A23" t="s">
        <v>84</v>
      </c>
      <c r="B23">
        <v>2026</v>
      </c>
      <c r="C23">
        <v>100</v>
      </c>
      <c r="D23">
        <v>4</v>
      </c>
      <c r="E23">
        <v>3421</v>
      </c>
      <c r="F23">
        <v>1</v>
      </c>
      <c r="G23">
        <v>3421</v>
      </c>
      <c r="H23">
        <v>1.57</v>
      </c>
      <c r="I23">
        <v>47.06</v>
      </c>
      <c r="J23" t="s">
        <v>14</v>
      </c>
    </row>
    <row r="24" spans="1:10" x14ac:dyDescent="0.85">
      <c r="A24" t="s">
        <v>93</v>
      </c>
      <c r="B24">
        <v>2025</v>
      </c>
      <c r="C24">
        <v>200</v>
      </c>
      <c r="D24">
        <v>3</v>
      </c>
      <c r="E24">
        <v>2098</v>
      </c>
      <c r="F24">
        <v>1</v>
      </c>
      <c r="G24">
        <v>2098</v>
      </c>
      <c r="H24">
        <v>0</v>
      </c>
      <c r="I24">
        <v>29.64</v>
      </c>
      <c r="J24" t="s">
        <v>14</v>
      </c>
    </row>
    <row r="25" spans="1:10" x14ac:dyDescent="0.85">
      <c r="A25" t="s">
        <v>83</v>
      </c>
      <c r="B25">
        <v>2026</v>
      </c>
      <c r="C25">
        <v>400</v>
      </c>
      <c r="D25">
        <v>4</v>
      </c>
      <c r="E25">
        <v>5338</v>
      </c>
      <c r="F25">
        <v>1.25</v>
      </c>
      <c r="G25">
        <v>6672</v>
      </c>
      <c r="H25">
        <v>0</v>
      </c>
      <c r="I25">
        <v>123.81</v>
      </c>
      <c r="J25" t="s">
        <v>14</v>
      </c>
    </row>
    <row r="26" spans="1:10" x14ac:dyDescent="0.85">
      <c r="A26" t="s">
        <v>82</v>
      </c>
      <c r="B26">
        <v>2025</v>
      </c>
      <c r="C26">
        <v>115</v>
      </c>
      <c r="D26">
        <v>3</v>
      </c>
      <c r="E26">
        <v>8732</v>
      </c>
      <c r="F26">
        <v>1</v>
      </c>
      <c r="G26">
        <v>8732</v>
      </c>
      <c r="H26">
        <v>0</v>
      </c>
      <c r="I26">
        <v>96.1</v>
      </c>
      <c r="J26" t="s">
        <v>14</v>
      </c>
    </row>
    <row r="27" spans="1:10" x14ac:dyDescent="0.85">
      <c r="A27" t="s">
        <v>80</v>
      </c>
      <c r="B27">
        <v>2024</v>
      </c>
      <c r="C27">
        <v>150</v>
      </c>
      <c r="D27">
        <v>2</v>
      </c>
      <c r="E27">
        <v>1448</v>
      </c>
      <c r="F27">
        <v>1</v>
      </c>
      <c r="G27">
        <v>1448</v>
      </c>
      <c r="H27">
        <v>0</v>
      </c>
      <c r="I27">
        <v>17.16</v>
      </c>
      <c r="J27" t="s">
        <v>14</v>
      </c>
    </row>
    <row r="28" spans="1:10" x14ac:dyDescent="0.85">
      <c r="A28" t="s">
        <v>81</v>
      </c>
      <c r="B28">
        <v>2024</v>
      </c>
      <c r="C28">
        <v>150</v>
      </c>
      <c r="D28">
        <v>2</v>
      </c>
      <c r="E28">
        <v>1808</v>
      </c>
      <c r="F28">
        <v>1</v>
      </c>
      <c r="G28">
        <v>1808</v>
      </c>
      <c r="H28">
        <v>0</v>
      </c>
      <c r="I28">
        <v>32.42</v>
      </c>
      <c r="J28" t="s">
        <v>14</v>
      </c>
    </row>
    <row r="30" spans="1:10" ht="55.15" customHeight="1" x14ac:dyDescent="0.85">
      <c r="A30" s="32" t="s">
        <v>65</v>
      </c>
      <c r="B30" s="32"/>
      <c r="C30" s="32"/>
      <c r="D30" s="32"/>
      <c r="E30" s="32"/>
      <c r="F30" s="32"/>
      <c r="G30" s="32"/>
    </row>
    <row r="31" spans="1:10" x14ac:dyDescent="0.85">
      <c r="A31" s="32" t="s">
        <v>66</v>
      </c>
      <c r="B31" s="32"/>
      <c r="C31" s="32"/>
      <c r="D31" s="32"/>
      <c r="E31" s="32"/>
      <c r="F31" s="32"/>
      <c r="G31" s="32"/>
    </row>
    <row r="32" spans="1:10" x14ac:dyDescent="0.85">
      <c r="A32" s="32" t="s">
        <v>67</v>
      </c>
      <c r="B32" s="32"/>
      <c r="C32" s="32"/>
      <c r="D32" s="32"/>
      <c r="E32" s="32"/>
      <c r="F32" s="32"/>
      <c r="G32" s="32"/>
    </row>
    <row r="33" spans="1:7" x14ac:dyDescent="0.85">
      <c r="A33" s="32" t="s">
        <v>70</v>
      </c>
      <c r="B33" s="32"/>
      <c r="C33" s="32"/>
      <c r="D33" s="32"/>
      <c r="E33" s="32"/>
      <c r="F33" s="32"/>
      <c r="G33" s="32"/>
    </row>
    <row r="34" spans="1:7" ht="34.299999999999997" customHeight="1" x14ac:dyDescent="0.85">
      <c r="A34" s="32" t="s">
        <v>71</v>
      </c>
      <c r="B34" s="32"/>
      <c r="C34" s="32"/>
      <c r="D34" s="32"/>
      <c r="E34" s="32"/>
      <c r="F34" s="32"/>
      <c r="G34" s="32"/>
    </row>
    <row r="35" spans="1:7" ht="29.65" customHeight="1" x14ac:dyDescent="0.85">
      <c r="A35" s="32" t="s">
        <v>72</v>
      </c>
      <c r="B35" s="32"/>
      <c r="C35" s="32"/>
      <c r="D35" s="32"/>
      <c r="E35" s="32"/>
      <c r="F35" s="32"/>
      <c r="G35" s="32"/>
    </row>
    <row r="36" spans="1:7" ht="25.95" customHeight="1" x14ac:dyDescent="0.85">
      <c r="A36" s="32" t="s">
        <v>73</v>
      </c>
      <c r="B36" s="32"/>
      <c r="C36" s="32"/>
      <c r="D36" s="32"/>
      <c r="E36" s="32"/>
      <c r="F36" s="32"/>
      <c r="G36" s="32"/>
    </row>
    <row r="37" spans="1:7" ht="31.15" customHeight="1" x14ac:dyDescent="0.85">
      <c r="A37" s="32" t="s">
        <v>74</v>
      </c>
      <c r="B37" s="32"/>
      <c r="C37" s="32"/>
      <c r="D37" s="32"/>
      <c r="E37" s="32"/>
      <c r="F37" s="32"/>
      <c r="G37" s="32"/>
    </row>
    <row r="38" spans="1:7" x14ac:dyDescent="0.85">
      <c r="A38" s="32" t="s">
        <v>75</v>
      </c>
      <c r="B38" s="32"/>
      <c r="C38" s="32"/>
      <c r="D38" s="32"/>
      <c r="E38" s="32"/>
      <c r="F38" s="32"/>
      <c r="G38" s="32"/>
    </row>
    <row r="39" spans="1:7" x14ac:dyDescent="0.85">
      <c r="A39" s="32" t="s">
        <v>76</v>
      </c>
      <c r="B39" s="32"/>
      <c r="C39" s="32"/>
      <c r="D39" s="32"/>
      <c r="E39" s="32"/>
      <c r="F39" s="32"/>
      <c r="G39" s="32"/>
    </row>
    <row r="40" spans="1:7" ht="44.8" customHeight="1" x14ac:dyDescent="0.85">
      <c r="A40" s="32" t="s">
        <v>77</v>
      </c>
      <c r="B40" s="32"/>
      <c r="C40" s="32"/>
      <c r="D40" s="32"/>
      <c r="E40" s="32"/>
      <c r="F40" s="32"/>
      <c r="G40" s="32"/>
    </row>
    <row r="41" spans="1:7" x14ac:dyDescent="0.85">
      <c r="A41" s="32" t="s">
        <v>78</v>
      </c>
      <c r="B41" s="32"/>
      <c r="C41" s="32"/>
      <c r="D41" s="32"/>
      <c r="E41" s="32"/>
      <c r="F41" s="32"/>
      <c r="G41" s="32"/>
    </row>
  </sheetData>
  <mergeCells count="12">
    <mergeCell ref="A41:G41"/>
    <mergeCell ref="A30:G30"/>
    <mergeCell ref="A31:G31"/>
    <mergeCell ref="A32:G32"/>
    <mergeCell ref="A33:G33"/>
    <mergeCell ref="A34:G34"/>
    <mergeCell ref="A35:G35"/>
    <mergeCell ref="A36:G36"/>
    <mergeCell ref="A37:G37"/>
    <mergeCell ref="A38:G38"/>
    <mergeCell ref="A39:G39"/>
    <mergeCell ref="A40:G40"/>
  </mergeCells>
  <hyperlinks>
    <hyperlink ref="A1" r:id="rId1" xr:uid="{DF704AE4-8814-419F-8A03-4A039F21AF7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E0997-420B-4AF1-9AF8-8FC61092C1EB}">
  <sheetPr codeName="Sheet5"/>
  <dimension ref="A1:G16"/>
  <sheetViews>
    <sheetView workbookViewId="0">
      <selection activeCell="C9" sqref="C9"/>
    </sheetView>
  </sheetViews>
  <sheetFormatPr defaultRowHeight="14.6" x14ac:dyDescent="0.85"/>
  <sheetData>
    <row r="1" spans="1:7" x14ac:dyDescent="0.85">
      <c r="A1" t="s">
        <v>46</v>
      </c>
    </row>
    <row r="2" spans="1:7" ht="15.9" x14ac:dyDescent="0.9">
      <c r="A2" s="3" t="s">
        <v>38</v>
      </c>
    </row>
    <row r="4" spans="1:7" ht="49.3" thickBot="1" x14ac:dyDescent="1">
      <c r="A4" s="4" t="s">
        <v>39</v>
      </c>
      <c r="B4" s="4" t="s">
        <v>40</v>
      </c>
      <c r="C4" s="4" t="s">
        <v>41</v>
      </c>
      <c r="G4" s="1" t="s">
        <v>45</v>
      </c>
    </row>
    <row r="5" spans="1:7" ht="15.25" thickTop="1" x14ac:dyDescent="0.85">
      <c r="A5" s="2" t="s">
        <v>13</v>
      </c>
      <c r="B5" s="19">
        <v>85.000001999999995</v>
      </c>
      <c r="C5" s="20">
        <v>0.108927</v>
      </c>
    </row>
    <row r="6" spans="1:7" x14ac:dyDescent="0.85">
      <c r="A6" s="2" t="s">
        <v>15</v>
      </c>
      <c r="B6" s="19">
        <v>83</v>
      </c>
      <c r="C6" s="20">
        <v>7.048699999999998E-2</v>
      </c>
    </row>
    <row r="7" spans="1:7" x14ac:dyDescent="0.85">
      <c r="A7" s="2" t="s">
        <v>16</v>
      </c>
      <c r="B7" s="19">
        <v>89.999998000000005</v>
      </c>
      <c r="C7" s="20">
        <v>7.3704999999999965E-2</v>
      </c>
    </row>
    <row r="8" spans="1:7" x14ac:dyDescent="0.85">
      <c r="A8" s="2" t="s">
        <v>17</v>
      </c>
      <c r="B8" s="19">
        <v>87</v>
      </c>
      <c r="C8" s="20">
        <v>0.104838</v>
      </c>
    </row>
    <row r="9" spans="1:7" x14ac:dyDescent="0.85">
      <c r="A9" s="2" t="s">
        <v>18</v>
      </c>
      <c r="B9" s="19">
        <v>90</v>
      </c>
      <c r="C9" s="20">
        <v>6.9028999999999993E-2</v>
      </c>
    </row>
    <row r="10" spans="1:7" x14ac:dyDescent="0.85">
      <c r="A10" s="2" t="s">
        <v>20</v>
      </c>
      <c r="B10" s="19">
        <v>43.506646199999999</v>
      </c>
      <c r="C10" s="20">
        <v>6.7126000000000005E-2</v>
      </c>
    </row>
    <row r="11" spans="1:7" x14ac:dyDescent="0.85">
      <c r="A11" s="2" t="s">
        <v>21</v>
      </c>
      <c r="B11" s="19">
        <v>55.872984086956521</v>
      </c>
      <c r="C11" s="20">
        <v>7.8443999999999972E-2</v>
      </c>
    </row>
    <row r="12" spans="1:7" x14ac:dyDescent="0.85">
      <c r="A12" s="2" t="s">
        <v>22</v>
      </c>
      <c r="B12" s="19">
        <v>28.259836959999998</v>
      </c>
      <c r="C12" s="20">
        <v>6.4834000000000044E-2</v>
      </c>
    </row>
    <row r="13" spans="1:7" x14ac:dyDescent="0.85">
      <c r="A13" s="2" t="s">
        <v>23</v>
      </c>
      <c r="B13" s="19">
        <v>40.325625869565215</v>
      </c>
      <c r="C13" s="20">
        <v>6.5252000000000018E-2</v>
      </c>
    </row>
    <row r="14" spans="1:7" x14ac:dyDescent="0.85">
      <c r="A14" s="2" t="s">
        <v>24</v>
      </c>
      <c r="B14" s="19">
        <v>28.817311880000002</v>
      </c>
      <c r="C14" s="20">
        <v>6.4834000000000044E-2</v>
      </c>
    </row>
    <row r="15" spans="1:7" x14ac:dyDescent="0.85">
      <c r="A15" s="2" t="s">
        <v>26</v>
      </c>
      <c r="B15" s="19">
        <v>10</v>
      </c>
      <c r="C15" s="20">
        <v>7.2807000000000024E-2</v>
      </c>
    </row>
    <row r="16" spans="1:7" x14ac:dyDescent="0.85">
      <c r="A16" s="2" t="s">
        <v>27</v>
      </c>
      <c r="B16" s="19">
        <v>10</v>
      </c>
      <c r="C16" s="20">
        <v>6.4426000000000039E-2</v>
      </c>
    </row>
  </sheetData>
  <hyperlinks>
    <hyperlink ref="G4" r:id="rId1" xr:uid="{A5F31220-D949-469D-BDF8-DC5198C4C9D2}"/>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18</vt:i4>
      </vt:variant>
    </vt:vector>
  </HeadingPairs>
  <TitlesOfParts>
    <vt:vector size="23" baseType="lpstr">
      <vt:lpstr>Calc</vt:lpstr>
      <vt:lpstr>CSV</vt:lpstr>
      <vt:lpstr>EIA Outlook 2023</vt:lpstr>
      <vt:lpstr>Cap cost 2023</vt:lpstr>
      <vt:lpstr>Fixed Charge Factor</vt:lpstr>
      <vt:lpstr>Capital_Battery</vt:lpstr>
      <vt:lpstr>Capital_Coal</vt:lpstr>
      <vt:lpstr>Capital_Gas</vt:lpstr>
      <vt:lpstr>Capital_Nuclear</vt:lpstr>
      <vt:lpstr>Capital_Solar</vt:lpstr>
      <vt:lpstr>Capital_Wind</vt:lpstr>
      <vt:lpstr>Fixed_Battery</vt:lpstr>
      <vt:lpstr>Fixed_Coal</vt:lpstr>
      <vt:lpstr>Fixed_Gas</vt:lpstr>
      <vt:lpstr>Fixed_Nuclear</vt:lpstr>
      <vt:lpstr>Fixed_Solar</vt:lpstr>
      <vt:lpstr>Fixed_Wind</vt:lpstr>
      <vt:lpstr>Variable_Battery</vt:lpstr>
      <vt:lpstr>Variable_Coal</vt:lpstr>
      <vt:lpstr>Variable_Gas</vt:lpstr>
      <vt:lpstr>Variable_Nuclear</vt:lpstr>
      <vt:lpstr>Variable_Solar</vt:lpstr>
      <vt:lpstr>Variable_Wind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Cliff Gold</dc:creator>
  <cp:lastModifiedBy>Cliff Gold</cp:lastModifiedBy>
  <dcterms:created xsi:type="dcterms:W3CDTF">2023-10-11T22:15:57Z</dcterms:created>
  <dcterms:modified xsi:type="dcterms:W3CDTF">2024-04-05T21:21:03Z</dcterms:modified>
</cp:coreProperties>
</file>