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13 indst\BIFUbC\"/>
    </mc:Choice>
  </mc:AlternateContent>
  <xr:revisionPtr revIDLastSave="0" documentId="13_ncr:1_{2B1F1CF8-F4EE-42D5-94CE-2E30694F6617}" xr6:coauthVersionLast="47" xr6:coauthVersionMax="47" xr10:uidLastSave="{00000000-0000-0000-0000-000000000000}"/>
  <bookViews>
    <workbookView xWindow="4296" yWindow="1764" windowWidth="18756" windowHeight="11796" tabRatio="808" firstSheet="17" activeTab="19" xr2:uid="{61E4FAF0-1DCF-4D80-810E-E3964A4D245B}"/>
  </bookViews>
  <sheets>
    <sheet name="About" sheetId="1" r:id="rId1"/>
    <sheet name="BEN sectors" sheetId="104" r:id="rId2"/>
    <sheet name="BEN2020" sheetId="107" r:id="rId3"/>
    <sheet name="BEN2021" sheetId="106" r:id="rId4"/>
    <sheet name="BEN2022" sheetId="105" r:id="rId5"/>
    <sheet name="Iron and steel" sheetId="109" r:id="rId6"/>
    <sheet name="Agriculture" sheetId="110" r:id="rId7"/>
    <sheet name="Chemicals" sheetId="111" r:id="rId8"/>
    <sheet name="O&amp;G systems" sheetId="112" r:id="rId9"/>
    <sheet name="Non-ferrous metallurgy" sheetId="113" r:id="rId10"/>
    <sheet name="mop" sheetId="108" r:id="rId11"/>
    <sheet name="BIFUbC-electricity" sheetId="15" r:id="rId12"/>
    <sheet name="BIFUbC-coal" sheetId="16" r:id="rId13"/>
    <sheet name="BIFUbC-natural-gas" sheetId="17" r:id="rId14"/>
    <sheet name="BIFUbC-biomass" sheetId="18" r:id="rId15"/>
    <sheet name="BIFUbC-petroleum-diesel" sheetId="19" r:id="rId16"/>
    <sheet name="BIFUbC-heat" sheetId="20" r:id="rId17"/>
    <sheet name="BIFUbC-crude-oil" sheetId="21" r:id="rId18"/>
    <sheet name="BIFUbC-heavy-or-residual-oil" sheetId="22" r:id="rId19"/>
    <sheet name="BIFUbC-LPG-propane-or-butane" sheetId="23" r:id="rId20"/>
    <sheet name="BIFUbC-hydrogen" sheetId="24" r:id="rId21"/>
  </sheets>
  <definedNames>
    <definedName name="gal_per_barrel">About!$A$107</definedName>
    <definedName name="toe_to_BTU">About!$A$108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6" i="22" l="1"/>
  <c r="AG25" i="22"/>
  <c r="AG24" i="22"/>
  <c r="AG23" i="22"/>
  <c r="AG22" i="22"/>
  <c r="AG21" i="22"/>
  <c r="AG20" i="22"/>
  <c r="AG19" i="22"/>
  <c r="AG18" i="22"/>
  <c r="AG17" i="22"/>
  <c r="AG16" i="22"/>
  <c r="AG13" i="22"/>
  <c r="AG12" i="22"/>
  <c r="AG10" i="22"/>
  <c r="AG8" i="22"/>
  <c r="AG4" i="22"/>
  <c r="AG3" i="22"/>
  <c r="AG2" i="22"/>
  <c r="AG26" i="19"/>
  <c r="AG25" i="19"/>
  <c r="AG24" i="19"/>
  <c r="AG23" i="19"/>
  <c r="AG22" i="19"/>
  <c r="AG21" i="19"/>
  <c r="AG20" i="19"/>
  <c r="AG19" i="19"/>
  <c r="AG18" i="19"/>
  <c r="AG17" i="19"/>
  <c r="AG16" i="19"/>
  <c r="AG13" i="19"/>
  <c r="AG12" i="19"/>
  <c r="AG11" i="19"/>
  <c r="AG10" i="19"/>
  <c r="AG8" i="19"/>
  <c r="AG6" i="19"/>
  <c r="AG4" i="19"/>
  <c r="AG3" i="19"/>
  <c r="AG26" i="18"/>
  <c r="AG25" i="18"/>
  <c r="AG24" i="18"/>
  <c r="AG23" i="18"/>
  <c r="AG22" i="18"/>
  <c r="AG21" i="18"/>
  <c r="AG20" i="18"/>
  <c r="AG19" i="18"/>
  <c r="AG18" i="18"/>
  <c r="AG17" i="18"/>
  <c r="AG16" i="18"/>
  <c r="AG13" i="18"/>
  <c r="AG12" i="18"/>
  <c r="AG10" i="18"/>
  <c r="AG8" i="18"/>
  <c r="AG4" i="18"/>
  <c r="AG3" i="18"/>
  <c r="AG26" i="17"/>
  <c r="AG25" i="17"/>
  <c r="AG24" i="17"/>
  <c r="AG23" i="17"/>
  <c r="AG22" i="17"/>
  <c r="AG21" i="17"/>
  <c r="AG20" i="17"/>
  <c r="AG19" i="17"/>
  <c r="AG18" i="17"/>
  <c r="AG17" i="17"/>
  <c r="AG16" i="17"/>
  <c r="AG13" i="17"/>
  <c r="AG12" i="17"/>
  <c r="AG10" i="17"/>
  <c r="AG8" i="17"/>
  <c r="AG4" i="17"/>
  <c r="AG3" i="17"/>
  <c r="AG2" i="17"/>
  <c r="AG26" i="16"/>
  <c r="AG25" i="16"/>
  <c r="AG24" i="16"/>
  <c r="AG23" i="16"/>
  <c r="AG22" i="16"/>
  <c r="AG21" i="16"/>
  <c r="AG20" i="16"/>
  <c r="AG19" i="16"/>
  <c r="AG18" i="16"/>
  <c r="AG17" i="16"/>
  <c r="AG16" i="16"/>
  <c r="AG13" i="16"/>
  <c r="AG12" i="16"/>
  <c r="AG10" i="16"/>
  <c r="AG8" i="16"/>
  <c r="AG7" i="16"/>
  <c r="AG6" i="16"/>
  <c r="AG4" i="16"/>
  <c r="AG3" i="16"/>
  <c r="AG2" i="16"/>
  <c r="B2" i="19" a="1"/>
  <c r="B2" i="19"/>
  <c r="C2" i="19" a="1"/>
  <c r="C2" i="19" l="1"/>
  <c r="D2" i="19" a="1"/>
  <c r="D2" i="19" l="1"/>
  <c r="D12" i="107"/>
  <c r="E12" i="107" s="1"/>
  <c r="F12" i="107" s="1"/>
  <c r="G12" i="107" s="1"/>
  <c r="H12" i="107" s="1"/>
  <c r="I12" i="107" s="1"/>
  <c r="J12" i="107" s="1"/>
  <c r="K12" i="107" s="1"/>
  <c r="L12" i="107" s="1"/>
  <c r="M12" i="107" s="1"/>
  <c r="N12" i="107" s="1"/>
  <c r="O12" i="107" s="1"/>
  <c r="P12" i="107" s="1"/>
  <c r="Q12" i="107" s="1"/>
  <c r="R12" i="107" s="1"/>
  <c r="S12" i="107" s="1"/>
  <c r="T12" i="107" s="1"/>
  <c r="U12" i="107" s="1"/>
  <c r="V12" i="107" s="1"/>
  <c r="W12" i="107" s="1"/>
  <c r="X12" i="107" s="1"/>
  <c r="Y12" i="107" s="1"/>
  <c r="Z12" i="107" s="1"/>
  <c r="AA12" i="107" s="1"/>
  <c r="AB12" i="107" s="1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K15" i="23"/>
  <c r="J15" i="23"/>
  <c r="I15" i="23"/>
  <c r="H15" i="23"/>
  <c r="G15" i="23"/>
  <c r="F15" i="23"/>
  <c r="AF11" i="23"/>
  <c r="AE11" i="23"/>
  <c r="AD11" i="23"/>
  <c r="AC11" i="23"/>
  <c r="AB11" i="23"/>
  <c r="AA11" i="23"/>
  <c r="Z11" i="23"/>
  <c r="Y11" i="23"/>
  <c r="X11" i="23"/>
  <c r="W11" i="23"/>
  <c r="V11" i="23"/>
  <c r="U11" i="23"/>
  <c r="T11" i="23"/>
  <c r="S11" i="23"/>
  <c r="R11" i="23"/>
  <c r="Q11" i="23"/>
  <c r="P11" i="23"/>
  <c r="O11" i="23"/>
  <c r="N11" i="23"/>
  <c r="M11" i="23"/>
  <c r="L11" i="23"/>
  <c r="K11" i="23"/>
  <c r="J11" i="23"/>
  <c r="I11" i="23"/>
  <c r="H11" i="23"/>
  <c r="G11" i="23"/>
  <c r="F11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P9" i="23"/>
  <c r="O9" i="23"/>
  <c r="N9" i="23"/>
  <c r="M9" i="23"/>
  <c r="L9" i="23"/>
  <c r="K9" i="23"/>
  <c r="J9" i="23"/>
  <c r="I9" i="23"/>
  <c r="H9" i="23"/>
  <c r="G9" i="23"/>
  <c r="F9" i="23"/>
  <c r="AF2" i="23"/>
  <c r="AE2" i="23"/>
  <c r="AD2" i="23"/>
  <c r="AC2" i="23"/>
  <c r="AB2" i="23"/>
  <c r="AA2" i="23"/>
  <c r="Z2" i="23"/>
  <c r="Y2" i="23"/>
  <c r="X2" i="23"/>
  <c r="W2" i="23"/>
  <c r="V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15" i="23"/>
  <c r="E11" i="23"/>
  <c r="E9" i="23"/>
  <c r="E2" i="23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10" i="22"/>
  <c r="E2" i="22"/>
  <c r="F15" i="21"/>
  <c r="F14" i="21"/>
  <c r="F11" i="21"/>
  <c r="B7" i="17" a="1"/>
  <c r="C9" i="18" a="1"/>
  <c r="D7" i="22" a="1"/>
  <c r="D9" i="16" a="1"/>
  <c r="C7" i="17" a="1"/>
  <c r="C11" i="15" a="1"/>
  <c r="C5" i="22" a="1"/>
  <c r="D5" i="15" a="1"/>
  <c r="C2" i="15" a="1"/>
  <c r="C5" i="16" a="1"/>
  <c r="C2" i="21" a="1"/>
  <c r="B14" i="16" a="1"/>
  <c r="C15" i="15" a="1"/>
  <c r="C7" i="21" a="1"/>
  <c r="B15" i="15" a="1"/>
  <c r="B5" i="22" a="1"/>
  <c r="C11" i="21" a="1"/>
  <c r="C7" i="18" a="1"/>
  <c r="B14" i="17" a="1"/>
  <c r="B7" i="23" a="1"/>
  <c r="C9" i="22" a="1"/>
  <c r="C14" i="19" a="1"/>
  <c r="C14" i="15" a="1"/>
  <c r="C6" i="22" a="1"/>
  <c r="B5" i="15" a="1"/>
  <c r="D2" i="15" a="1"/>
  <c r="C11" i="16" a="1"/>
  <c r="D14" i="21" a="1"/>
  <c r="E11" i="21" a="1"/>
  <c r="B6" i="18" a="1"/>
  <c r="C5" i="17" a="1"/>
  <c r="B9" i="15" a="1"/>
  <c r="C14" i="16" a="1"/>
  <c r="D15" i="16" a="1"/>
  <c r="D11" i="22" a="1"/>
  <c r="B9" i="16" a="1"/>
  <c r="D14" i="16" a="1"/>
  <c r="B15" i="17" a="1"/>
  <c r="C15" i="16" a="1"/>
  <c r="C9" i="17" a="1"/>
  <c r="D15" i="21" a="1"/>
  <c r="D9" i="17" a="1"/>
  <c r="D15" i="19" a="1"/>
  <c r="C15" i="22" a="1"/>
  <c r="B2" i="18" a="1"/>
  <c r="B5" i="23" a="1"/>
  <c r="C14" i="17" a="1"/>
  <c r="C7" i="15" a="1"/>
  <c r="D11" i="17" a="1"/>
  <c r="C14" i="23" a="1"/>
  <c r="D14" i="23" a="1"/>
  <c r="D9" i="21" a="1"/>
  <c r="C15" i="17" a="1"/>
  <c r="B7" i="15" a="1"/>
  <c r="E6" i="21" a="1"/>
  <c r="D2" i="21" a="1"/>
  <c r="D9" i="18" a="1"/>
  <c r="C5" i="19" a="1"/>
  <c r="E9" i="21" a="1"/>
  <c r="B6" i="15" a="1"/>
  <c r="D7" i="17" a="1"/>
  <c r="C9" i="21" a="1"/>
  <c r="B11" i="15" a="1"/>
  <c r="D6" i="18" a="1"/>
  <c r="D14" i="17" a="1"/>
  <c r="C7" i="23" a="1"/>
  <c r="D11" i="15" a="1"/>
  <c r="C11" i="18" a="1"/>
  <c r="C6" i="15" a="1"/>
  <c r="B6" i="22" a="1"/>
  <c r="B5" i="19" a="1"/>
  <c r="E5" i="21" a="1"/>
  <c r="C7" i="19" a="1"/>
  <c r="B5" i="18" a="1"/>
  <c r="C9" i="19" a="1"/>
  <c r="D9" i="22" a="1"/>
  <c r="D6" i="22" a="1"/>
  <c r="B2" i="15" a="1"/>
  <c r="C5" i="18" a="1"/>
  <c r="D7" i="18" a="1"/>
  <c r="C5" i="15" a="1"/>
  <c r="D7" i="15" a="1"/>
  <c r="D14" i="19" a="1"/>
  <c r="B9" i="19" a="1"/>
  <c r="B9" i="22" a="1"/>
  <c r="C11" i="22" a="1"/>
  <c r="D6" i="17" a="1"/>
  <c r="C9" i="15" a="1"/>
  <c r="D11" i="16" a="1"/>
  <c r="C14" i="18" a="1"/>
  <c r="C6" i="17" a="1"/>
  <c r="C14" i="22" a="1"/>
  <c r="E2" i="21" a="1"/>
  <c r="C6" i="18" a="1"/>
  <c r="B14" i="19" a="1"/>
  <c r="C15" i="21" a="1"/>
  <c r="C6" i="23" a="1"/>
  <c r="B14" i="23" a="1"/>
  <c r="B14" i="22" a="1"/>
  <c r="C14" i="21" a="1"/>
  <c r="B15" i="19" a="1"/>
  <c r="B15" i="18" a="1"/>
  <c r="D6" i="23" a="1"/>
  <c r="D14" i="18" a="1"/>
  <c r="D9" i="19" a="1"/>
  <c r="B15" i="16" a="1"/>
  <c r="C9" i="16" a="1"/>
  <c r="B11" i="22" a="1"/>
  <c r="B7" i="22" a="1"/>
  <c r="D15" i="22" a="1"/>
  <c r="D14" i="22" a="1"/>
  <c r="C11" i="17" a="1"/>
  <c r="D2" i="18" a="1"/>
  <c r="B15" i="22" a="1"/>
  <c r="B9" i="17" a="1"/>
  <c r="C6" i="21" a="1"/>
  <c r="B11" i="18" a="1"/>
  <c r="C5" i="21" a="1"/>
  <c r="D7" i="19" a="1"/>
  <c r="B5" i="16" a="1"/>
  <c r="B7" i="19" a="1"/>
  <c r="D5" i="19" a="1"/>
  <c r="B5" i="17" a="1"/>
  <c r="C15" i="19" a="1"/>
  <c r="E7" i="21" a="1"/>
  <c r="D5" i="17" a="1"/>
  <c r="D15" i="23" a="1"/>
  <c r="C15" i="23" a="1"/>
  <c r="D6" i="21" a="1"/>
  <c r="B7" i="18" a="1"/>
  <c r="D5" i="21" a="1"/>
  <c r="C5" i="23" a="1"/>
  <c r="D11" i="21" a="1"/>
  <c r="D5" i="23" a="1"/>
  <c r="D5" i="22" a="1"/>
  <c r="C2" i="18" a="1"/>
  <c r="D15" i="18" a="1"/>
  <c r="B11" i="16" a="1"/>
  <c r="B15" i="23" a="1"/>
  <c r="D15" i="17" a="1"/>
  <c r="B11" i="17" a="1"/>
  <c r="E14" i="21" a="1"/>
  <c r="D15" i="15" a="1"/>
  <c r="B14" i="18" a="1"/>
  <c r="E15" i="21" a="1"/>
  <c r="B6" i="23" a="1"/>
  <c r="B14" i="15" a="1"/>
  <c r="D5" i="18" a="1"/>
  <c r="D14" i="15" a="1"/>
  <c r="C15" i="18" a="1"/>
  <c r="B9" i="18" a="1"/>
  <c r="D6" i="15" a="1"/>
  <c r="D11" i="18" a="1"/>
  <c r="B6" i="17" a="1"/>
  <c r="D5" i="16" a="1"/>
  <c r="D7" i="21" a="1"/>
  <c r="D7" i="23" a="1"/>
  <c r="D9" i="15" a="1"/>
  <c r="C7" i="22" a="1"/>
  <c r="B15" i="15" l="1"/>
  <c r="C15" i="15"/>
  <c r="D15" i="15"/>
  <c r="B2" i="15"/>
  <c r="B11" i="17"/>
  <c r="B9" i="17"/>
  <c r="B14" i="17"/>
  <c r="B7" i="17"/>
  <c r="B6" i="17"/>
  <c r="B15" i="17"/>
  <c r="B5" i="17"/>
  <c r="C9" i="21"/>
  <c r="C7" i="21"/>
  <c r="C6" i="21"/>
  <c r="C5" i="21"/>
  <c r="C2" i="21"/>
  <c r="C11" i="21"/>
  <c r="C14" i="21"/>
  <c r="C15" i="21"/>
  <c r="D9" i="17"/>
  <c r="E9" i="21"/>
  <c r="E2" i="21"/>
  <c r="E15" i="21"/>
  <c r="B7" i="18"/>
  <c r="B7" i="19"/>
  <c r="D15" i="17"/>
  <c r="B5" i="18"/>
  <c r="C11" i="17"/>
  <c r="B2" i="18"/>
  <c r="D11" i="17"/>
  <c r="D5" i="18"/>
  <c r="D11" i="21"/>
  <c r="B5" i="16"/>
  <c r="D7" i="17"/>
  <c r="C5" i="18"/>
  <c r="E11" i="21"/>
  <c r="D14" i="17"/>
  <c r="D14" i="16"/>
  <c r="C6" i="18"/>
  <c r="D7" i="21"/>
  <c r="C6" i="17"/>
  <c r="B9" i="16"/>
  <c r="D6" i="18"/>
  <c r="B9" i="18"/>
  <c r="B14" i="16"/>
  <c r="B11" i="18"/>
  <c r="C5" i="17"/>
  <c r="E5" i="21"/>
  <c r="D9" i="21"/>
  <c r="B5" i="19"/>
  <c r="C11" i="16"/>
  <c r="C9" i="18"/>
  <c r="D15" i="21"/>
  <c r="D5" i="16"/>
  <c r="D5" i="21"/>
  <c r="D5" i="17"/>
  <c r="B6" i="18"/>
  <c r="D6" i="21"/>
  <c r="D11" i="16"/>
  <c r="C14" i="17"/>
  <c r="D9" i="18"/>
  <c r="E6" i="21"/>
  <c r="D14" i="21"/>
  <c r="D6" i="17"/>
  <c r="B11" i="16"/>
  <c r="C9" i="16"/>
  <c r="C7" i="18"/>
  <c r="C7" i="17"/>
  <c r="C15" i="16"/>
  <c r="D7" i="18"/>
  <c r="E7" i="21"/>
  <c r="B15" i="16"/>
  <c r="C2" i="18"/>
  <c r="E14" i="21"/>
  <c r="C9" i="17"/>
  <c r="C5" i="16"/>
  <c r="D9" i="16"/>
  <c r="D2" i="21"/>
  <c r="C15" i="17"/>
  <c r="C14" i="16"/>
  <c r="D15" i="16"/>
  <c r="D2" i="18"/>
  <c r="B11" i="22"/>
  <c r="C5" i="19"/>
  <c r="B9" i="19"/>
  <c r="D5" i="19"/>
  <c r="C7" i="19"/>
  <c r="C9" i="19"/>
  <c r="D7" i="19"/>
  <c r="D9" i="19"/>
  <c r="D11" i="18"/>
  <c r="D5" i="23"/>
  <c r="D5" i="22"/>
  <c r="C11" i="22"/>
  <c r="B9" i="22"/>
  <c r="B7" i="22"/>
  <c r="D6" i="23"/>
  <c r="B15" i="18"/>
  <c r="C5" i="23"/>
  <c r="D9" i="22"/>
  <c r="C14" i="18"/>
  <c r="C7" i="23"/>
  <c r="C6" i="22"/>
  <c r="C6" i="23"/>
  <c r="D6" i="22"/>
  <c r="B6" i="22"/>
  <c r="B5" i="23"/>
  <c r="B5" i="22"/>
  <c r="B6" i="23"/>
  <c r="B14" i="18"/>
  <c r="B7" i="23"/>
  <c r="C7" i="22"/>
  <c r="C9" i="22"/>
  <c r="D14" i="18"/>
  <c r="D7" i="23"/>
  <c r="D15" i="18"/>
  <c r="C5" i="22"/>
  <c r="D11" i="22"/>
  <c r="D7" i="22"/>
  <c r="C11" i="18"/>
  <c r="C14" i="19"/>
  <c r="D15" i="23"/>
  <c r="C15" i="19"/>
  <c r="B14" i="22"/>
  <c r="C15" i="18"/>
  <c r="B15" i="19"/>
  <c r="D14" i="22"/>
  <c r="B14" i="19"/>
  <c r="B15" i="22"/>
  <c r="D15" i="22"/>
  <c r="C15" i="22"/>
  <c r="D14" i="19"/>
  <c r="D15" i="19"/>
  <c r="C14" i="22"/>
  <c r="B15" i="23"/>
  <c r="B14" i="23"/>
  <c r="D14" i="23"/>
  <c r="C15" i="23"/>
  <c r="C14" i="23"/>
  <c r="C11" i="15"/>
  <c r="C5" i="15"/>
  <c r="D5" i="15"/>
  <c r="C6" i="15"/>
  <c r="D6" i="15"/>
  <c r="C2" i="15"/>
  <c r="D2" i="15"/>
  <c r="E2" i="15" s="1"/>
  <c r="F2" i="15" s="1"/>
  <c r="G2" i="15" s="1"/>
  <c r="H2" i="15" s="1"/>
  <c r="I2" i="15" s="1"/>
  <c r="J2" i="15" s="1"/>
  <c r="K2" i="15" s="1"/>
  <c r="L2" i="15" s="1"/>
  <c r="M2" i="15" s="1"/>
  <c r="N2" i="15" s="1"/>
  <c r="O2" i="15" s="1"/>
  <c r="P2" i="15" s="1"/>
  <c r="Q2" i="15" s="1"/>
  <c r="R2" i="15" s="1"/>
  <c r="S2" i="15" s="1"/>
  <c r="T2" i="15" s="1"/>
  <c r="U2" i="15" s="1"/>
  <c r="V2" i="15" s="1"/>
  <c r="W2" i="15" s="1"/>
  <c r="X2" i="15" s="1"/>
  <c r="Y2" i="15" s="1"/>
  <c r="Z2" i="15" s="1"/>
  <c r="AA2" i="15" s="1"/>
  <c r="AB2" i="15" s="1"/>
  <c r="AC2" i="15" s="1"/>
  <c r="AD2" i="15" s="1"/>
  <c r="AE2" i="15" s="1"/>
  <c r="AF2" i="15" s="1"/>
  <c r="B5" i="15"/>
  <c r="B14" i="15"/>
  <c r="B6" i="15"/>
  <c r="B7" i="15"/>
  <c r="B9" i="15"/>
  <c r="D11" i="15"/>
  <c r="B11" i="15"/>
  <c r="C7" i="15"/>
  <c r="C14" i="15"/>
  <c r="D7" i="15"/>
  <c r="D14" i="15"/>
  <c r="C9" i="15"/>
  <c r="D9" i="15"/>
  <c r="F10" i="21"/>
  <c r="F9" i="21"/>
  <c r="F7" i="21"/>
  <c r="F6" i="21"/>
  <c r="F5" i="21"/>
  <c r="F2" i="21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AF2" i="17"/>
  <c r="AE2" i="17"/>
  <c r="AD2" i="17"/>
  <c r="AC2" i="17"/>
  <c r="AB2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L2" i="17"/>
  <c r="K2" i="17"/>
  <c r="J2" i="17"/>
  <c r="I2" i="17"/>
  <c r="H2" i="17"/>
  <c r="G2" i="17"/>
  <c r="F2" i="17"/>
  <c r="E11" i="19"/>
  <c r="E10" i="19"/>
  <c r="E6" i="19"/>
  <c r="E10" i="18"/>
  <c r="E2" i="17"/>
  <c r="E2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H7" i="16"/>
  <c r="G7" i="16"/>
  <c r="F7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10" i="16"/>
  <c r="E7" i="16"/>
  <c r="E6" i="16" l="1"/>
  <c r="J34" i="113" l="1"/>
  <c r="I34" i="113"/>
  <c r="H34" i="113"/>
  <c r="G34" i="113"/>
  <c r="F34" i="113"/>
  <c r="E34" i="113"/>
  <c r="D34" i="113"/>
  <c r="C34" i="113"/>
  <c r="B34" i="113"/>
  <c r="J33" i="113"/>
  <c r="I33" i="113"/>
  <c r="H33" i="113"/>
  <c r="G33" i="113"/>
  <c r="F33" i="113"/>
  <c r="E33" i="113"/>
  <c r="D33" i="113"/>
  <c r="C33" i="113"/>
  <c r="B33" i="113"/>
  <c r="J32" i="113"/>
  <c r="AP203" i="108" s="1"/>
  <c r="I32" i="113"/>
  <c r="AK203" i="108" s="1"/>
  <c r="H32" i="113"/>
  <c r="G32" i="113"/>
  <c r="F32" i="113"/>
  <c r="E32" i="113"/>
  <c r="D32" i="113"/>
  <c r="C32" i="113"/>
  <c r="G203" i="108" s="1"/>
  <c r="B32" i="113"/>
  <c r="J31" i="113"/>
  <c r="AP207" i="108" s="1"/>
  <c r="I31" i="113"/>
  <c r="AK207" i="108" s="1"/>
  <c r="AM207" i="108" s="1"/>
  <c r="H31" i="113"/>
  <c r="AF207" i="108" s="1"/>
  <c r="G31" i="113"/>
  <c r="AA207" i="108" s="1"/>
  <c r="AB207" i="108" s="1"/>
  <c r="AB206" i="108" s="1"/>
  <c r="F31" i="113"/>
  <c r="V207" i="108" s="1"/>
  <c r="E31" i="113"/>
  <c r="D31" i="113"/>
  <c r="C31" i="113"/>
  <c r="G207" i="108" s="1"/>
  <c r="B31" i="113"/>
  <c r="J30" i="113"/>
  <c r="I30" i="113"/>
  <c r="H30" i="113"/>
  <c r="G30" i="113"/>
  <c r="F30" i="113"/>
  <c r="E30" i="113"/>
  <c r="D30" i="113"/>
  <c r="C30" i="113"/>
  <c r="B30" i="113"/>
  <c r="J29" i="113"/>
  <c r="AP209" i="108" s="1"/>
  <c r="AP119" i="108" s="1"/>
  <c r="I29" i="113"/>
  <c r="AK209" i="108" s="1"/>
  <c r="AM209" i="108" s="1"/>
  <c r="H29" i="113"/>
  <c r="AF209" i="108" s="1"/>
  <c r="G29" i="113"/>
  <c r="F29" i="113"/>
  <c r="E29" i="113"/>
  <c r="Q209" i="108" s="1"/>
  <c r="S209" i="108" s="1"/>
  <c r="D29" i="113"/>
  <c r="L209" i="108" s="1"/>
  <c r="C29" i="113"/>
  <c r="G209" i="108" s="1"/>
  <c r="G119" i="108" s="1"/>
  <c r="B29" i="113"/>
  <c r="J28" i="113"/>
  <c r="I28" i="113"/>
  <c r="H28" i="113"/>
  <c r="AF213" i="108" s="1"/>
  <c r="G28" i="113"/>
  <c r="AA213" i="108" s="1"/>
  <c r="F28" i="113"/>
  <c r="V213" i="108" s="1"/>
  <c r="E28" i="113"/>
  <c r="Q213" i="108" s="1"/>
  <c r="D28" i="113"/>
  <c r="L213" i="108" s="1"/>
  <c r="O213" i="108" s="1"/>
  <c r="C28" i="113"/>
  <c r="G213" i="108" s="1"/>
  <c r="B28" i="113"/>
  <c r="B213" i="108" s="1"/>
  <c r="D213" i="108" s="1"/>
  <c r="J27" i="113"/>
  <c r="AP215" i="108" s="1"/>
  <c r="AL215" i="108" s="1"/>
  <c r="AL214" i="108" s="1"/>
  <c r="I27" i="113"/>
  <c r="H27" i="113"/>
  <c r="G27" i="113"/>
  <c r="AA215" i="108" s="1"/>
  <c r="F27" i="113"/>
  <c r="V215" i="108" s="1"/>
  <c r="E27" i="113"/>
  <c r="Q215" i="108" s="1"/>
  <c r="P215" i="108" s="1"/>
  <c r="D27" i="113"/>
  <c r="C27" i="113"/>
  <c r="B27" i="113"/>
  <c r="J26" i="113"/>
  <c r="I26" i="113"/>
  <c r="AK205" i="108" s="1"/>
  <c r="H26" i="113"/>
  <c r="AF205" i="108" s="1"/>
  <c r="G26" i="113"/>
  <c r="AA205" i="108" s="1"/>
  <c r="F26" i="113"/>
  <c r="V205" i="108" s="1"/>
  <c r="E26" i="113"/>
  <c r="Q205" i="108" s="1"/>
  <c r="T205" i="108" s="1"/>
  <c r="D26" i="113"/>
  <c r="L205" i="108" s="1"/>
  <c r="N205" i="108" s="1"/>
  <c r="C26" i="113"/>
  <c r="G205" i="108" s="1"/>
  <c r="B26" i="113"/>
  <c r="J25" i="113"/>
  <c r="I25" i="113"/>
  <c r="AK201" i="108" s="1"/>
  <c r="H25" i="113"/>
  <c r="AF201" i="108" s="1"/>
  <c r="G25" i="113"/>
  <c r="AA201" i="108" s="1"/>
  <c r="AE201" i="108" s="1"/>
  <c r="F25" i="113"/>
  <c r="E25" i="113"/>
  <c r="D25" i="113"/>
  <c r="C25" i="113"/>
  <c r="G201" i="108" s="1"/>
  <c r="B25" i="113"/>
  <c r="B201" i="108" s="1"/>
  <c r="K70" i="112"/>
  <c r="J70" i="112"/>
  <c r="AK21" i="108" s="1"/>
  <c r="I70" i="112"/>
  <c r="AF21" i="108" s="1"/>
  <c r="H70" i="112"/>
  <c r="AA21" i="108" s="1"/>
  <c r="G70" i="112"/>
  <c r="V21" i="108" s="1"/>
  <c r="Z21" i="108" s="1"/>
  <c r="F70" i="112"/>
  <c r="Q21" i="108" s="1"/>
  <c r="E70" i="112"/>
  <c r="D70" i="112"/>
  <c r="C70" i="112"/>
  <c r="K69" i="112"/>
  <c r="AP29" i="108" s="1"/>
  <c r="J69" i="112"/>
  <c r="AK29" i="108" s="1"/>
  <c r="I69" i="112"/>
  <c r="H69" i="112"/>
  <c r="G69" i="112"/>
  <c r="F69" i="112"/>
  <c r="E69" i="112"/>
  <c r="D69" i="112"/>
  <c r="G29" i="108" s="1"/>
  <c r="H29" i="108" s="1"/>
  <c r="C69" i="112"/>
  <c r="B29" i="108" s="1"/>
  <c r="K68" i="112"/>
  <c r="AP28" i="108" s="1"/>
  <c r="AN28" i="108" s="1"/>
  <c r="J68" i="112"/>
  <c r="AK28" i="108" s="1"/>
  <c r="I68" i="112"/>
  <c r="H68" i="112"/>
  <c r="AA28" i="108" s="1"/>
  <c r="G68" i="112"/>
  <c r="F68" i="112"/>
  <c r="E68" i="112"/>
  <c r="L28" i="108" s="1"/>
  <c r="D68" i="112"/>
  <c r="C68" i="112"/>
  <c r="B28" i="108" s="1"/>
  <c r="D61" i="112"/>
  <c r="O54" i="112"/>
  <c r="N54" i="112"/>
  <c r="M54" i="112"/>
  <c r="L54" i="112"/>
  <c r="K54" i="112"/>
  <c r="J54" i="112"/>
  <c r="I54" i="112"/>
  <c r="H54" i="112"/>
  <c r="G54" i="112"/>
  <c r="O48" i="112"/>
  <c r="N48" i="112"/>
  <c r="M48" i="112"/>
  <c r="L48" i="112"/>
  <c r="K48" i="112"/>
  <c r="J48" i="112"/>
  <c r="I48" i="112"/>
  <c r="H48" i="112"/>
  <c r="G48" i="112"/>
  <c r="E39" i="112"/>
  <c r="E67" i="112" s="1"/>
  <c r="D39" i="112"/>
  <c r="D67" i="112" s="1"/>
  <c r="K36" i="112"/>
  <c r="J36" i="112"/>
  <c r="I36" i="112"/>
  <c r="H36" i="112"/>
  <c r="G36" i="112"/>
  <c r="F36" i="112"/>
  <c r="E36" i="112"/>
  <c r="D36" i="112"/>
  <c r="C36" i="112"/>
  <c r="E28" i="112"/>
  <c r="P26" i="112"/>
  <c r="K26" i="112"/>
  <c r="K28" i="112" s="1"/>
  <c r="J26" i="112"/>
  <c r="I26" i="112"/>
  <c r="H26" i="112"/>
  <c r="G26" i="112"/>
  <c r="F26" i="112"/>
  <c r="F28" i="112" s="1"/>
  <c r="E26" i="112"/>
  <c r="D26" i="112"/>
  <c r="C26" i="112"/>
  <c r="K21" i="112"/>
  <c r="J21" i="112"/>
  <c r="I21" i="112"/>
  <c r="H21" i="112"/>
  <c r="H28" i="112" s="1"/>
  <c r="G21" i="112"/>
  <c r="F21" i="112"/>
  <c r="E21" i="112"/>
  <c r="D21" i="112"/>
  <c r="D28" i="112" s="1"/>
  <c r="C21" i="112"/>
  <c r="C28" i="112" s="1"/>
  <c r="K13" i="112"/>
  <c r="K39" i="112" s="1"/>
  <c r="K67" i="112" s="1"/>
  <c r="J13" i="112"/>
  <c r="I13" i="112"/>
  <c r="H13" i="112"/>
  <c r="G13" i="112"/>
  <c r="F13" i="112"/>
  <c r="E13" i="112"/>
  <c r="D13" i="112"/>
  <c r="C13" i="112"/>
  <c r="D43" i="111"/>
  <c r="C43" i="111"/>
  <c r="B43" i="111"/>
  <c r="D42" i="111"/>
  <c r="C42" i="111"/>
  <c r="B42" i="111"/>
  <c r="D39" i="111"/>
  <c r="C39" i="111"/>
  <c r="B39" i="111"/>
  <c r="D38" i="111"/>
  <c r="C38" i="111"/>
  <c r="B38" i="111"/>
  <c r="D37" i="111"/>
  <c r="C37" i="111"/>
  <c r="B37" i="111"/>
  <c r="D36" i="111"/>
  <c r="C36" i="111"/>
  <c r="B36" i="111"/>
  <c r="D35" i="111"/>
  <c r="C35" i="111"/>
  <c r="C45" i="111" s="1"/>
  <c r="B35" i="111"/>
  <c r="W32" i="110"/>
  <c r="F32" i="110"/>
  <c r="E32" i="110"/>
  <c r="C32" i="110"/>
  <c r="AP31" i="110"/>
  <c r="AO31" i="110"/>
  <c r="AH31" i="110"/>
  <c r="AF31" i="110"/>
  <c r="AF106" i="108" s="1"/>
  <c r="AA31" i="110"/>
  <c r="U31" i="110"/>
  <c r="T31" i="110"/>
  <c r="R31" i="110"/>
  <c r="P31" i="110"/>
  <c r="O31" i="110"/>
  <c r="L31" i="110"/>
  <c r="K31" i="110"/>
  <c r="E31" i="110"/>
  <c r="D31" i="110"/>
  <c r="AP30" i="110"/>
  <c r="AO30" i="110"/>
  <c r="AJ30" i="110"/>
  <c r="AI30" i="110"/>
  <c r="AG30" i="110"/>
  <c r="AD30" i="110"/>
  <c r="AC30" i="110"/>
  <c r="Y30" i="110"/>
  <c r="X30" i="110"/>
  <c r="Q30" i="110"/>
  <c r="N30" i="110"/>
  <c r="J30" i="110"/>
  <c r="I30" i="110"/>
  <c r="E30" i="110"/>
  <c r="D30" i="110"/>
  <c r="C30" i="110"/>
  <c r="AP27" i="110"/>
  <c r="AO27" i="110"/>
  <c r="AO32" i="110" s="1"/>
  <c r="AL27" i="110"/>
  <c r="AL32" i="110" s="1"/>
  <c r="AJ27" i="110"/>
  <c r="AJ32" i="110" s="1"/>
  <c r="AC27" i="110"/>
  <c r="AC32" i="110" s="1"/>
  <c r="AB27" i="110"/>
  <c r="AB32" i="110" s="1"/>
  <c r="AA27" i="110"/>
  <c r="AA32" i="110" s="1"/>
  <c r="Z27" i="110"/>
  <c r="Z32" i="110" s="1"/>
  <c r="Y27" i="110"/>
  <c r="Y32" i="110" s="1"/>
  <c r="W27" i="110"/>
  <c r="V27" i="110"/>
  <c r="V32" i="110" s="1"/>
  <c r="V107" i="108" s="1"/>
  <c r="R27" i="110"/>
  <c r="R32" i="110" s="1"/>
  <c r="Q27" i="110"/>
  <c r="Q32" i="110" s="1"/>
  <c r="J27" i="110"/>
  <c r="J32" i="110" s="1"/>
  <c r="I27" i="110"/>
  <c r="I32" i="110" s="1"/>
  <c r="F27" i="110"/>
  <c r="D27" i="110"/>
  <c r="D32" i="110" s="1"/>
  <c r="C27" i="110"/>
  <c r="B27" i="110"/>
  <c r="B32" i="110" s="1"/>
  <c r="AP26" i="110"/>
  <c r="AO26" i="110"/>
  <c r="AL26" i="110"/>
  <c r="AL31" i="110" s="1"/>
  <c r="AK26" i="110"/>
  <c r="AK31" i="110" s="1"/>
  <c r="AJ26" i="110"/>
  <c r="AJ31" i="110" s="1"/>
  <c r="AI26" i="110"/>
  <c r="AI31" i="110" s="1"/>
  <c r="AH26" i="110"/>
  <c r="AG26" i="110"/>
  <c r="AG31" i="110" s="1"/>
  <c r="AF26" i="110"/>
  <c r="AE26" i="110"/>
  <c r="AE31" i="110" s="1"/>
  <c r="AD26" i="110"/>
  <c r="AD31" i="110" s="1"/>
  <c r="AB26" i="110"/>
  <c r="AB31" i="110" s="1"/>
  <c r="AA26" i="110"/>
  <c r="Z26" i="110"/>
  <c r="Z31" i="110" s="1"/>
  <c r="Y26" i="110"/>
  <c r="Y31" i="110" s="1"/>
  <c r="V26" i="110"/>
  <c r="V31" i="110" s="1"/>
  <c r="V106" i="108" s="1"/>
  <c r="Z106" i="108" s="1"/>
  <c r="U26" i="110"/>
  <c r="T26" i="110"/>
  <c r="S26" i="110"/>
  <c r="S31" i="110" s="1"/>
  <c r="R26" i="110"/>
  <c r="Q26" i="110"/>
  <c r="Q31" i="110" s="1"/>
  <c r="P26" i="110"/>
  <c r="O26" i="110"/>
  <c r="N26" i="110"/>
  <c r="N31" i="110" s="1"/>
  <c r="L26" i="110"/>
  <c r="K26" i="110"/>
  <c r="J26" i="110"/>
  <c r="J31" i="110" s="1"/>
  <c r="I26" i="110"/>
  <c r="I31" i="110" s="1"/>
  <c r="F26" i="110"/>
  <c r="F31" i="110" s="1"/>
  <c r="D26" i="110"/>
  <c r="C26" i="110"/>
  <c r="C31" i="110" s="1"/>
  <c r="B26" i="110"/>
  <c r="B31" i="110" s="1"/>
  <c r="AP25" i="110"/>
  <c r="AO25" i="110"/>
  <c r="AN25" i="110"/>
  <c r="AN30" i="110" s="1"/>
  <c r="AM25" i="110"/>
  <c r="AM30" i="110" s="1"/>
  <c r="AL25" i="110"/>
  <c r="AL30" i="110" s="1"/>
  <c r="AJ25" i="110"/>
  <c r="AI25" i="110"/>
  <c r="AH25" i="110"/>
  <c r="AH30" i="110" s="1"/>
  <c r="AG25" i="110"/>
  <c r="AD25" i="110"/>
  <c r="AC25" i="110"/>
  <c r="AB25" i="110"/>
  <c r="AB30" i="110" s="1"/>
  <c r="AA25" i="110"/>
  <c r="AA30" i="110" s="1"/>
  <c r="Z25" i="110"/>
  <c r="Z30" i="110" s="1"/>
  <c r="Y25" i="110"/>
  <c r="X25" i="110"/>
  <c r="W25" i="110"/>
  <c r="W30" i="110" s="1"/>
  <c r="V25" i="110"/>
  <c r="V30" i="110" s="1"/>
  <c r="T25" i="110"/>
  <c r="T30" i="110" s="1"/>
  <c r="S25" i="110"/>
  <c r="S30" i="110" s="1"/>
  <c r="R25" i="110"/>
  <c r="R30" i="110" s="1"/>
  <c r="Q25" i="110"/>
  <c r="N25" i="110"/>
  <c r="M25" i="110"/>
  <c r="M30" i="110" s="1"/>
  <c r="L25" i="110"/>
  <c r="L30" i="110" s="1"/>
  <c r="K25" i="110"/>
  <c r="K30" i="110" s="1"/>
  <c r="J25" i="110"/>
  <c r="I25" i="110"/>
  <c r="H25" i="110"/>
  <c r="H30" i="110" s="1"/>
  <c r="G25" i="110"/>
  <c r="G30" i="110" s="1"/>
  <c r="G103" i="108" s="1"/>
  <c r="F25" i="110"/>
  <c r="F30" i="110" s="1"/>
  <c r="E25" i="110"/>
  <c r="AK25" i="110" s="1"/>
  <c r="AK30" i="110" s="1"/>
  <c r="D25" i="110"/>
  <c r="C25" i="110"/>
  <c r="B25" i="110"/>
  <c r="B30" i="110" s="1"/>
  <c r="B103" i="108" s="1"/>
  <c r="J46" i="109"/>
  <c r="I46" i="109"/>
  <c r="H46" i="109"/>
  <c r="G46" i="109"/>
  <c r="F46" i="109"/>
  <c r="V34" i="108" s="1"/>
  <c r="E46" i="109"/>
  <c r="D46" i="109"/>
  <c r="C46" i="109"/>
  <c r="B46" i="109"/>
  <c r="J45" i="109"/>
  <c r="I45" i="109"/>
  <c r="H45" i="109"/>
  <c r="AF37" i="108" s="1"/>
  <c r="G45" i="109"/>
  <c r="F45" i="109"/>
  <c r="E45" i="109"/>
  <c r="D45" i="109"/>
  <c r="L37" i="108" s="1"/>
  <c r="I37" i="108" s="1"/>
  <c r="C45" i="109"/>
  <c r="B45" i="109"/>
  <c r="J44" i="109"/>
  <c r="I44" i="109"/>
  <c r="H44" i="109"/>
  <c r="G44" i="109"/>
  <c r="F44" i="109"/>
  <c r="E44" i="109"/>
  <c r="D44" i="109"/>
  <c r="C44" i="109"/>
  <c r="B44" i="109"/>
  <c r="J43" i="109"/>
  <c r="I43" i="109"/>
  <c r="H43" i="109"/>
  <c r="G43" i="109"/>
  <c r="F43" i="109"/>
  <c r="V41" i="108" s="1"/>
  <c r="U41" i="108" s="1"/>
  <c r="E43" i="109"/>
  <c r="D43" i="109"/>
  <c r="C43" i="109"/>
  <c r="B43" i="109"/>
  <c r="J42" i="109"/>
  <c r="AP36" i="108" s="1"/>
  <c r="I42" i="109"/>
  <c r="H42" i="109"/>
  <c r="G42" i="109"/>
  <c r="F42" i="109"/>
  <c r="E42" i="109"/>
  <c r="D42" i="109"/>
  <c r="C42" i="109"/>
  <c r="B42" i="109"/>
  <c r="J41" i="109"/>
  <c r="I41" i="109"/>
  <c r="H41" i="109"/>
  <c r="AF34" i="108" s="1"/>
  <c r="G41" i="109"/>
  <c r="F41" i="109"/>
  <c r="E41" i="109"/>
  <c r="D41" i="109"/>
  <c r="C41" i="109"/>
  <c r="B41" i="109"/>
  <c r="J40" i="109"/>
  <c r="I40" i="109"/>
  <c r="H40" i="109"/>
  <c r="G40" i="109"/>
  <c r="F40" i="109"/>
  <c r="E40" i="109"/>
  <c r="D40" i="109"/>
  <c r="C40" i="109"/>
  <c r="B40" i="109"/>
  <c r="B337" i="108"/>
  <c r="AO330" i="108"/>
  <c r="AN330" i="108"/>
  <c r="AM330" i="108"/>
  <c r="AL330" i="108"/>
  <c r="AJ330" i="108"/>
  <c r="AI330" i="108"/>
  <c r="AH330" i="108"/>
  <c r="AG330" i="108"/>
  <c r="AE330" i="108"/>
  <c r="AD330" i="108"/>
  <c r="AC330" i="108"/>
  <c r="AB330" i="108"/>
  <c r="Z330" i="108"/>
  <c r="Y330" i="108"/>
  <c r="X330" i="108"/>
  <c r="W330" i="108"/>
  <c r="U330" i="108"/>
  <c r="T330" i="108"/>
  <c r="S330" i="108"/>
  <c r="R330" i="108"/>
  <c r="P330" i="108"/>
  <c r="O330" i="108"/>
  <c r="N330" i="108"/>
  <c r="M330" i="108"/>
  <c r="K330" i="108"/>
  <c r="J330" i="108"/>
  <c r="I330" i="108"/>
  <c r="H330" i="108"/>
  <c r="AO329" i="108"/>
  <c r="AN329" i="108"/>
  <c r="AM329" i="108"/>
  <c r="AL329" i="108"/>
  <c r="AJ329" i="108"/>
  <c r="AI329" i="108"/>
  <c r="AH329" i="108"/>
  <c r="AG329" i="108"/>
  <c r="AE329" i="108"/>
  <c r="AD329" i="108"/>
  <c r="AC329" i="108"/>
  <c r="AB329" i="108"/>
  <c r="Z329" i="108"/>
  <c r="Y329" i="108"/>
  <c r="X329" i="108"/>
  <c r="W329" i="108"/>
  <c r="U329" i="108"/>
  <c r="T329" i="108"/>
  <c r="S329" i="108"/>
  <c r="R329" i="108"/>
  <c r="P329" i="108"/>
  <c r="O329" i="108"/>
  <c r="N329" i="108"/>
  <c r="M329" i="108"/>
  <c r="K329" i="108"/>
  <c r="J329" i="108"/>
  <c r="I329" i="108"/>
  <c r="H329" i="108"/>
  <c r="AO328" i="108"/>
  <c r="AN328" i="108"/>
  <c r="AM328" i="108"/>
  <c r="AL328" i="108"/>
  <c r="AJ328" i="108"/>
  <c r="AI328" i="108"/>
  <c r="AH328" i="108"/>
  <c r="AG328" i="108"/>
  <c r="AE328" i="108"/>
  <c r="AD328" i="108"/>
  <c r="AC328" i="108"/>
  <c r="AB328" i="108"/>
  <c r="Z328" i="108"/>
  <c r="Y328" i="108"/>
  <c r="X328" i="108"/>
  <c r="W328" i="108"/>
  <c r="U328" i="108"/>
  <c r="T328" i="108"/>
  <c r="S328" i="108"/>
  <c r="R328" i="108"/>
  <c r="P328" i="108"/>
  <c r="O328" i="108"/>
  <c r="N328" i="108"/>
  <c r="M328" i="108"/>
  <c r="K328" i="108"/>
  <c r="J328" i="108"/>
  <c r="I328" i="108"/>
  <c r="H328" i="108"/>
  <c r="F328" i="108"/>
  <c r="E328" i="108"/>
  <c r="D328" i="108"/>
  <c r="C328" i="108"/>
  <c r="AO327" i="108"/>
  <c r="AN327" i="108"/>
  <c r="AM327" i="108"/>
  <c r="AL327" i="108"/>
  <c r="AJ327" i="108"/>
  <c r="AI327" i="108"/>
  <c r="AH327" i="108"/>
  <c r="AG327" i="108"/>
  <c r="AE327" i="108"/>
  <c r="AD327" i="108"/>
  <c r="AC327" i="108"/>
  <c r="AB327" i="108"/>
  <c r="Z327" i="108"/>
  <c r="Y327" i="108"/>
  <c r="X327" i="108"/>
  <c r="W327" i="108"/>
  <c r="U327" i="108"/>
  <c r="T327" i="108"/>
  <c r="S327" i="108"/>
  <c r="R327" i="108"/>
  <c r="P327" i="108"/>
  <c r="O327" i="108"/>
  <c r="N327" i="108"/>
  <c r="M327" i="108"/>
  <c r="K327" i="108"/>
  <c r="J327" i="108"/>
  <c r="I327" i="108"/>
  <c r="H327" i="108"/>
  <c r="AO326" i="108"/>
  <c r="AN326" i="108"/>
  <c r="AM326" i="108"/>
  <c r="AL326" i="108"/>
  <c r="AJ326" i="108"/>
  <c r="AI326" i="108"/>
  <c r="AH326" i="108"/>
  <c r="AG326" i="108"/>
  <c r="AE326" i="108"/>
  <c r="AD326" i="108"/>
  <c r="AC326" i="108"/>
  <c r="AB326" i="108"/>
  <c r="Z326" i="108"/>
  <c r="Y326" i="108"/>
  <c r="X326" i="108"/>
  <c r="W326" i="108"/>
  <c r="U326" i="108"/>
  <c r="T326" i="108"/>
  <c r="S326" i="108"/>
  <c r="R326" i="108"/>
  <c r="P326" i="108"/>
  <c r="O326" i="108"/>
  <c r="N326" i="108"/>
  <c r="M326" i="108"/>
  <c r="K326" i="108"/>
  <c r="J326" i="108"/>
  <c r="I326" i="108"/>
  <c r="H326" i="108"/>
  <c r="AO325" i="108"/>
  <c r="AN325" i="108"/>
  <c r="AM325" i="108"/>
  <c r="AL325" i="108"/>
  <c r="AJ325" i="108"/>
  <c r="AI325" i="108"/>
  <c r="AH325" i="108"/>
  <c r="AG325" i="108"/>
  <c r="AE325" i="108"/>
  <c r="AD325" i="108"/>
  <c r="AC325" i="108"/>
  <c r="AB325" i="108"/>
  <c r="Z325" i="108"/>
  <c r="Y325" i="108"/>
  <c r="X325" i="108"/>
  <c r="W325" i="108"/>
  <c r="U325" i="108"/>
  <c r="T325" i="108"/>
  <c r="S325" i="108"/>
  <c r="R325" i="108"/>
  <c r="P325" i="108"/>
  <c r="O325" i="108"/>
  <c r="N325" i="108"/>
  <c r="M325" i="108"/>
  <c r="K325" i="108"/>
  <c r="J325" i="108"/>
  <c r="I325" i="108"/>
  <c r="H325" i="108"/>
  <c r="F325" i="108"/>
  <c r="E325" i="108"/>
  <c r="D325" i="108"/>
  <c r="C325" i="108"/>
  <c r="AO324" i="108"/>
  <c r="AN324" i="108"/>
  <c r="AM324" i="108"/>
  <c r="AL324" i="108"/>
  <c r="AJ324" i="108"/>
  <c r="AI324" i="108"/>
  <c r="AH324" i="108"/>
  <c r="AG324" i="108"/>
  <c r="AE324" i="108"/>
  <c r="AD324" i="108"/>
  <c r="AC324" i="108"/>
  <c r="AB324" i="108"/>
  <c r="Z324" i="108"/>
  <c r="Y324" i="108"/>
  <c r="X324" i="108"/>
  <c r="W324" i="108"/>
  <c r="U324" i="108"/>
  <c r="T324" i="108"/>
  <c r="S324" i="108"/>
  <c r="R324" i="108"/>
  <c r="P324" i="108"/>
  <c r="O324" i="108"/>
  <c r="N324" i="108"/>
  <c r="M324" i="108"/>
  <c r="K324" i="108"/>
  <c r="J324" i="108"/>
  <c r="I324" i="108"/>
  <c r="H324" i="108"/>
  <c r="AO323" i="108"/>
  <c r="AN323" i="108"/>
  <c r="AM323" i="108"/>
  <c r="AL323" i="108"/>
  <c r="AJ323" i="108"/>
  <c r="AI323" i="108"/>
  <c r="AH323" i="108"/>
  <c r="AG323" i="108"/>
  <c r="AE323" i="108"/>
  <c r="AD323" i="108"/>
  <c r="AC323" i="108"/>
  <c r="AB323" i="108"/>
  <c r="Z323" i="108"/>
  <c r="Y323" i="108"/>
  <c r="X323" i="108"/>
  <c r="W323" i="108"/>
  <c r="U323" i="108"/>
  <c r="T323" i="108"/>
  <c r="S323" i="108"/>
  <c r="R323" i="108"/>
  <c r="P323" i="108"/>
  <c r="O323" i="108"/>
  <c r="N323" i="108"/>
  <c r="M323" i="108"/>
  <c r="K323" i="108"/>
  <c r="J323" i="108"/>
  <c r="I323" i="108"/>
  <c r="H323" i="108"/>
  <c r="F323" i="108"/>
  <c r="E323" i="108"/>
  <c r="D323" i="108"/>
  <c r="C323" i="108"/>
  <c r="AO322" i="108"/>
  <c r="AN322" i="108"/>
  <c r="AM322" i="108"/>
  <c r="AL322" i="108"/>
  <c r="AJ322" i="108"/>
  <c r="AI322" i="108"/>
  <c r="AH322" i="108"/>
  <c r="AG322" i="108"/>
  <c r="AE322" i="108"/>
  <c r="AD322" i="108"/>
  <c r="AC322" i="108"/>
  <c r="AB322" i="108"/>
  <c r="Z322" i="108"/>
  <c r="Y322" i="108"/>
  <c r="X322" i="108"/>
  <c r="W322" i="108"/>
  <c r="U322" i="108"/>
  <c r="T322" i="108"/>
  <c r="S322" i="108"/>
  <c r="R322" i="108"/>
  <c r="P322" i="108"/>
  <c r="O322" i="108"/>
  <c r="N322" i="108"/>
  <c r="M322" i="108"/>
  <c r="K322" i="108"/>
  <c r="J322" i="108"/>
  <c r="I322" i="108"/>
  <c r="H322" i="108"/>
  <c r="F322" i="108"/>
  <c r="E322" i="108"/>
  <c r="D322" i="108"/>
  <c r="C322" i="108"/>
  <c r="AO321" i="108"/>
  <c r="AN321" i="108"/>
  <c r="AM321" i="108"/>
  <c r="AL321" i="108"/>
  <c r="AJ321" i="108"/>
  <c r="AI321" i="108"/>
  <c r="AH321" i="108"/>
  <c r="AG321" i="108"/>
  <c r="AE321" i="108"/>
  <c r="AD321" i="108"/>
  <c r="AC321" i="108"/>
  <c r="AB321" i="108"/>
  <c r="Z321" i="108"/>
  <c r="Y321" i="108"/>
  <c r="X321" i="108"/>
  <c r="W321" i="108"/>
  <c r="U321" i="108"/>
  <c r="T321" i="108"/>
  <c r="S321" i="108"/>
  <c r="R321" i="108"/>
  <c r="P321" i="108"/>
  <c r="O321" i="108"/>
  <c r="N321" i="108"/>
  <c r="M321" i="108"/>
  <c r="K321" i="108"/>
  <c r="J321" i="108"/>
  <c r="I321" i="108"/>
  <c r="H321" i="108"/>
  <c r="F321" i="108"/>
  <c r="E321" i="108"/>
  <c r="D321" i="108"/>
  <c r="C321" i="108"/>
  <c r="AJ319" i="108"/>
  <c r="AI319" i="108"/>
  <c r="AH319" i="108"/>
  <c r="AG319" i="108"/>
  <c r="AE319" i="108"/>
  <c r="AD319" i="108"/>
  <c r="AC319" i="108"/>
  <c r="AB319" i="108"/>
  <c r="Z319" i="108"/>
  <c r="Y319" i="108"/>
  <c r="X319" i="108"/>
  <c r="W319" i="108"/>
  <c r="U319" i="108"/>
  <c r="T319" i="108"/>
  <c r="S319" i="108"/>
  <c r="R319" i="108"/>
  <c r="P319" i="108"/>
  <c r="O319" i="108"/>
  <c r="N319" i="108"/>
  <c r="M319" i="108"/>
  <c r="K319" i="108"/>
  <c r="J319" i="108"/>
  <c r="I319" i="108"/>
  <c r="H319" i="108"/>
  <c r="AO318" i="108"/>
  <c r="AN318" i="108"/>
  <c r="AM318" i="108"/>
  <c r="AL318" i="108"/>
  <c r="AJ318" i="108"/>
  <c r="AI318" i="108"/>
  <c r="AH318" i="108"/>
  <c r="AG318" i="108"/>
  <c r="AE318" i="108"/>
  <c r="AD318" i="108"/>
  <c r="AC318" i="108"/>
  <c r="AB318" i="108"/>
  <c r="Z318" i="108"/>
  <c r="Y318" i="108"/>
  <c r="X318" i="108"/>
  <c r="W318" i="108"/>
  <c r="U318" i="108"/>
  <c r="T318" i="108"/>
  <c r="S318" i="108"/>
  <c r="R318" i="108"/>
  <c r="P318" i="108"/>
  <c r="O318" i="108"/>
  <c r="N318" i="108"/>
  <c r="M318" i="108"/>
  <c r="K318" i="108"/>
  <c r="J318" i="108"/>
  <c r="I318" i="108"/>
  <c r="H318" i="108"/>
  <c r="F318" i="108"/>
  <c r="E318" i="108"/>
  <c r="D318" i="108"/>
  <c r="C318" i="108"/>
  <c r="AO317" i="108"/>
  <c r="AN317" i="108"/>
  <c r="AM317" i="108"/>
  <c r="AL317" i="108"/>
  <c r="AJ317" i="108"/>
  <c r="AI317" i="108"/>
  <c r="AH317" i="108"/>
  <c r="AG317" i="108"/>
  <c r="AE317" i="108"/>
  <c r="AD317" i="108"/>
  <c r="AC317" i="108"/>
  <c r="AB317" i="108"/>
  <c r="Z317" i="108"/>
  <c r="Y317" i="108"/>
  <c r="X317" i="108"/>
  <c r="W317" i="108"/>
  <c r="U317" i="108"/>
  <c r="T317" i="108"/>
  <c r="S317" i="108"/>
  <c r="R317" i="108"/>
  <c r="P317" i="108"/>
  <c r="O317" i="108"/>
  <c r="N317" i="108"/>
  <c r="M317" i="108"/>
  <c r="K317" i="108"/>
  <c r="J317" i="108"/>
  <c r="I317" i="108"/>
  <c r="H317" i="108"/>
  <c r="AO316" i="108"/>
  <c r="AN316" i="108"/>
  <c r="AM316" i="108"/>
  <c r="AL316" i="108"/>
  <c r="AJ316" i="108"/>
  <c r="AI316" i="108"/>
  <c r="AH316" i="108"/>
  <c r="AG316" i="108"/>
  <c r="AE316" i="108"/>
  <c r="AD316" i="108"/>
  <c r="AC316" i="108"/>
  <c r="AB316" i="108"/>
  <c r="Z316" i="108"/>
  <c r="Y316" i="108"/>
  <c r="X316" i="108"/>
  <c r="W316" i="108"/>
  <c r="U316" i="108"/>
  <c r="T316" i="108"/>
  <c r="S316" i="108"/>
  <c r="R316" i="108"/>
  <c r="P316" i="108"/>
  <c r="O316" i="108"/>
  <c r="N316" i="108"/>
  <c r="M316" i="108"/>
  <c r="K316" i="108"/>
  <c r="J316" i="108"/>
  <c r="I316" i="108"/>
  <c r="H316" i="108"/>
  <c r="AO315" i="108"/>
  <c r="AN315" i="108"/>
  <c r="AM315" i="108"/>
  <c r="AL315" i="108"/>
  <c r="AJ315" i="108"/>
  <c r="AI315" i="108"/>
  <c r="AH315" i="108"/>
  <c r="AG315" i="108"/>
  <c r="AE315" i="108"/>
  <c r="AD315" i="108"/>
  <c r="AC315" i="108"/>
  <c r="AB315" i="108"/>
  <c r="Z315" i="108"/>
  <c r="Y315" i="108"/>
  <c r="X315" i="108"/>
  <c r="W315" i="108"/>
  <c r="U315" i="108"/>
  <c r="T315" i="108"/>
  <c r="S315" i="108"/>
  <c r="R315" i="108"/>
  <c r="P315" i="108"/>
  <c r="O315" i="108"/>
  <c r="N315" i="108"/>
  <c r="M315" i="108"/>
  <c r="K315" i="108"/>
  <c r="J315" i="108"/>
  <c r="I315" i="108"/>
  <c r="H315" i="108"/>
  <c r="AO314" i="108"/>
  <c r="AN314" i="108"/>
  <c r="AM314" i="108"/>
  <c r="AL314" i="108"/>
  <c r="AJ314" i="108"/>
  <c r="AI314" i="108"/>
  <c r="AH314" i="108"/>
  <c r="AG314" i="108"/>
  <c r="AE314" i="108"/>
  <c r="AD314" i="108"/>
  <c r="AC314" i="108"/>
  <c r="AB314" i="108"/>
  <c r="Z314" i="108"/>
  <c r="Y314" i="108"/>
  <c r="X314" i="108"/>
  <c r="W314" i="108"/>
  <c r="U314" i="108"/>
  <c r="T314" i="108"/>
  <c r="S314" i="108"/>
  <c r="R314" i="108"/>
  <c r="P314" i="108"/>
  <c r="O314" i="108"/>
  <c r="N314" i="108"/>
  <c r="M314" i="108"/>
  <c r="K314" i="108"/>
  <c r="J314" i="108"/>
  <c r="I314" i="108"/>
  <c r="H314" i="108"/>
  <c r="F314" i="108"/>
  <c r="E314" i="108"/>
  <c r="D314" i="108"/>
  <c r="C314" i="108"/>
  <c r="AO313" i="108"/>
  <c r="AN313" i="108"/>
  <c r="AM313" i="108"/>
  <c r="AL313" i="108"/>
  <c r="AJ313" i="108"/>
  <c r="AI313" i="108"/>
  <c r="AH313" i="108"/>
  <c r="AG313" i="108"/>
  <c r="AE313" i="108"/>
  <c r="AD313" i="108"/>
  <c r="AC313" i="108"/>
  <c r="AB313" i="108"/>
  <c r="Z313" i="108"/>
  <c r="Y313" i="108"/>
  <c r="X313" i="108"/>
  <c r="W313" i="108"/>
  <c r="U313" i="108"/>
  <c r="T313" i="108"/>
  <c r="S313" i="108"/>
  <c r="R313" i="108"/>
  <c r="P313" i="108"/>
  <c r="O313" i="108"/>
  <c r="N313" i="108"/>
  <c r="M313" i="108"/>
  <c r="K313" i="108"/>
  <c r="J313" i="108"/>
  <c r="I313" i="108"/>
  <c r="H313" i="108"/>
  <c r="F313" i="108"/>
  <c r="E313" i="108"/>
  <c r="D313" i="108"/>
  <c r="C313" i="108"/>
  <c r="AO312" i="108"/>
  <c r="AN312" i="108"/>
  <c r="AM312" i="108"/>
  <c r="AL312" i="108"/>
  <c r="AJ312" i="108"/>
  <c r="AI312" i="108"/>
  <c r="AH312" i="108"/>
  <c r="AG312" i="108"/>
  <c r="AE312" i="108"/>
  <c r="AD312" i="108"/>
  <c r="AC312" i="108"/>
  <c r="AB312" i="108"/>
  <c r="Z312" i="108"/>
  <c r="Y312" i="108"/>
  <c r="X312" i="108"/>
  <c r="W312" i="108"/>
  <c r="U312" i="108"/>
  <c r="T312" i="108"/>
  <c r="S312" i="108"/>
  <c r="R312" i="108"/>
  <c r="P312" i="108"/>
  <c r="O312" i="108"/>
  <c r="N312" i="108"/>
  <c r="M312" i="108"/>
  <c r="K312" i="108"/>
  <c r="J312" i="108"/>
  <c r="I312" i="108"/>
  <c r="H312" i="108"/>
  <c r="F312" i="108"/>
  <c r="E312" i="108"/>
  <c r="D312" i="108"/>
  <c r="C312" i="108"/>
  <c r="AO311" i="108"/>
  <c r="AN311" i="108"/>
  <c r="AM311" i="108"/>
  <c r="AL311" i="108"/>
  <c r="AJ311" i="108"/>
  <c r="AI311" i="108"/>
  <c r="AH311" i="108"/>
  <c r="AG311" i="108"/>
  <c r="AE311" i="108"/>
  <c r="AD311" i="108"/>
  <c r="AC311" i="108"/>
  <c r="AB311" i="108"/>
  <c r="Z311" i="108"/>
  <c r="Y311" i="108"/>
  <c r="X311" i="108"/>
  <c r="W311" i="108"/>
  <c r="U311" i="108"/>
  <c r="T311" i="108"/>
  <c r="S311" i="108"/>
  <c r="R311" i="108"/>
  <c r="P311" i="108"/>
  <c r="O311" i="108"/>
  <c r="N311" i="108"/>
  <c r="M311" i="108"/>
  <c r="K311" i="108"/>
  <c r="J311" i="108"/>
  <c r="I311" i="108"/>
  <c r="H311" i="108"/>
  <c r="AO310" i="108"/>
  <c r="AN310" i="108"/>
  <c r="AM310" i="108"/>
  <c r="AL310" i="108"/>
  <c r="AJ310" i="108"/>
  <c r="AI310" i="108"/>
  <c r="AH310" i="108"/>
  <c r="AG310" i="108"/>
  <c r="AE310" i="108"/>
  <c r="AD310" i="108"/>
  <c r="AC310" i="108"/>
  <c r="AB310" i="108"/>
  <c r="Z310" i="108"/>
  <c r="Y310" i="108"/>
  <c r="X310" i="108"/>
  <c r="W310" i="108"/>
  <c r="U310" i="108"/>
  <c r="T310" i="108"/>
  <c r="S310" i="108"/>
  <c r="R310" i="108"/>
  <c r="P310" i="108"/>
  <c r="O310" i="108"/>
  <c r="N310" i="108"/>
  <c r="M310" i="108"/>
  <c r="K310" i="108"/>
  <c r="J310" i="108"/>
  <c r="I310" i="108"/>
  <c r="H310" i="108"/>
  <c r="F310" i="108"/>
  <c r="E310" i="108"/>
  <c r="D310" i="108"/>
  <c r="C310" i="108"/>
  <c r="AO308" i="108"/>
  <c r="AN308" i="108"/>
  <c r="AM308" i="108"/>
  <c r="AL308" i="108"/>
  <c r="AJ308" i="108"/>
  <c r="AI308" i="108"/>
  <c r="AH308" i="108"/>
  <c r="AG308" i="108"/>
  <c r="AF308" i="108"/>
  <c r="AE308" i="108"/>
  <c r="AD308" i="108"/>
  <c r="AC308" i="108"/>
  <c r="AB308" i="108"/>
  <c r="AA308" i="108"/>
  <c r="W308" i="108"/>
  <c r="V308" i="108"/>
  <c r="U308" i="108"/>
  <c r="Q308" i="108"/>
  <c r="O308" i="108"/>
  <c r="N308" i="108"/>
  <c r="L308" i="108"/>
  <c r="G308" i="108"/>
  <c r="D308" i="108"/>
  <c r="C308" i="108"/>
  <c r="B308" i="108"/>
  <c r="AP306" i="108"/>
  <c r="AN306" i="108" s="1"/>
  <c r="AM306" i="108"/>
  <c r="AL306" i="108"/>
  <c r="AL305" i="108" s="1"/>
  <c r="AK306" i="108"/>
  <c r="AF306" i="108"/>
  <c r="AE306" i="108"/>
  <c r="AD306" i="108"/>
  <c r="AD305" i="108" s="1"/>
  <c r="AC306" i="108"/>
  <c r="AA306" i="108"/>
  <c r="AB306" i="108" s="1"/>
  <c r="AB305" i="108" s="1"/>
  <c r="V306" i="108"/>
  <c r="Y306" i="108" s="1"/>
  <c r="U306" i="108"/>
  <c r="Q306" i="108"/>
  <c r="L306" i="108"/>
  <c r="P306" i="108" s="1"/>
  <c r="G306" i="108"/>
  <c r="B306" i="108"/>
  <c r="AF305" i="108"/>
  <c r="AE305" i="108"/>
  <c r="AP304" i="108"/>
  <c r="AN304" i="108"/>
  <c r="AN303" i="108" s="1"/>
  <c r="AM304" i="108"/>
  <c r="AM303" i="108" s="1"/>
  <c r="AL304" i="108"/>
  <c r="AL303" i="108" s="1"/>
  <c r="AK304" i="108"/>
  <c r="AO304" i="108" s="1"/>
  <c r="AP303" i="108" s="1"/>
  <c r="AG304" i="108"/>
  <c r="AG303" i="108" s="1"/>
  <c r="AF304" i="108"/>
  <c r="AE304" i="108"/>
  <c r="AA304" i="108"/>
  <c r="Z304" i="108"/>
  <c r="AA303" i="108" s="1"/>
  <c r="Y304" i="108"/>
  <c r="X304" i="108"/>
  <c r="V304" i="108"/>
  <c r="R304" i="108"/>
  <c r="R303" i="108" s="1"/>
  <c r="Q304" i="108"/>
  <c r="L304" i="108"/>
  <c r="G304" i="108"/>
  <c r="F304" i="108"/>
  <c r="E304" i="108"/>
  <c r="B304" i="108"/>
  <c r="AF303" i="108"/>
  <c r="Z303" i="108"/>
  <c r="AP302" i="108"/>
  <c r="AO302" i="108"/>
  <c r="AL302" i="108"/>
  <c r="AK302" i="108"/>
  <c r="AG302" i="108"/>
  <c r="AF302" i="108"/>
  <c r="AE302" i="108" s="1"/>
  <c r="AD302" i="108"/>
  <c r="AA302" i="108"/>
  <c r="Z302" i="108"/>
  <c r="V302" i="108"/>
  <c r="U302" i="108"/>
  <c r="T302" i="108"/>
  <c r="S302" i="108"/>
  <c r="Q302" i="108"/>
  <c r="R302" i="108" s="1"/>
  <c r="P302" i="108"/>
  <c r="O302" i="108"/>
  <c r="N302" i="108"/>
  <c r="L302" i="108"/>
  <c r="M302" i="108" s="1"/>
  <c r="K302" i="108"/>
  <c r="J302" i="108"/>
  <c r="I302" i="108"/>
  <c r="G302" i="108"/>
  <c r="H302" i="108" s="1"/>
  <c r="C302" i="108"/>
  <c r="B302" i="108"/>
  <c r="AP300" i="108"/>
  <c r="AM300" i="108"/>
  <c r="AK300" i="108"/>
  <c r="AJ300" i="108"/>
  <c r="AI300" i="108"/>
  <c r="AH300" i="108"/>
  <c r="AF300" i="108"/>
  <c r="AG300" i="108" s="1"/>
  <c r="AE300" i="108"/>
  <c r="AD300" i="108"/>
  <c r="AC300" i="108"/>
  <c r="AA300" i="108"/>
  <c r="AB300" i="108" s="1"/>
  <c r="Z300" i="108"/>
  <c r="Y300" i="108"/>
  <c r="X300" i="108"/>
  <c r="V300" i="108"/>
  <c r="U300" i="108"/>
  <c r="T300" i="108"/>
  <c r="S300" i="108"/>
  <c r="R300" i="108"/>
  <c r="Q300" i="108"/>
  <c r="O300" i="108"/>
  <c r="N300" i="108"/>
  <c r="M300" i="108"/>
  <c r="L300" i="108"/>
  <c r="P300" i="108" s="1"/>
  <c r="G300" i="108"/>
  <c r="C300" i="108"/>
  <c r="B300" i="108"/>
  <c r="AP298" i="108"/>
  <c r="AM298" i="108"/>
  <c r="AL298" i="108"/>
  <c r="AL297" i="108" s="1"/>
  <c r="AK298" i="108"/>
  <c r="AJ298" i="108"/>
  <c r="AF298" i="108"/>
  <c r="AD298" i="108"/>
  <c r="AC298" i="108"/>
  <c r="AA298" i="108"/>
  <c r="W298" i="108"/>
  <c r="W297" i="108" s="1"/>
  <c r="V298" i="108"/>
  <c r="U298" i="108"/>
  <c r="T298" i="108"/>
  <c r="S298" i="108"/>
  <c r="R298" i="108"/>
  <c r="R297" i="108" s="1"/>
  <c r="Q298" i="108"/>
  <c r="P298" i="108"/>
  <c r="L298" i="108"/>
  <c r="K298" i="108"/>
  <c r="G298" i="108"/>
  <c r="E298" i="108"/>
  <c r="D298" i="108"/>
  <c r="C298" i="108"/>
  <c r="B298" i="108"/>
  <c r="F298" i="108" s="1"/>
  <c r="L297" i="108"/>
  <c r="AP296" i="108"/>
  <c r="AN296" i="108"/>
  <c r="AN295" i="108" s="1"/>
  <c r="AM296" i="108"/>
  <c r="AM295" i="108" s="1"/>
  <c r="AL296" i="108"/>
  <c r="AK296" i="108"/>
  <c r="AO296" i="108" s="1"/>
  <c r="AH296" i="108"/>
  <c r="AF296" i="108"/>
  <c r="AE296" i="108"/>
  <c r="AA296" i="108"/>
  <c r="Z296" i="108" s="1"/>
  <c r="X296" i="108"/>
  <c r="V296" i="108"/>
  <c r="R296" i="108"/>
  <c r="R295" i="108" s="1"/>
  <c r="Q296" i="108"/>
  <c r="P296" i="108"/>
  <c r="O296" i="108"/>
  <c r="L296" i="108"/>
  <c r="G296" i="108"/>
  <c r="F296" i="108"/>
  <c r="E296" i="108"/>
  <c r="B296" i="108"/>
  <c r="AL295" i="108"/>
  <c r="AF295" i="108"/>
  <c r="AA295" i="108"/>
  <c r="AP294" i="108"/>
  <c r="AO294" i="108"/>
  <c r="AN294" i="108"/>
  <c r="AM294" i="108"/>
  <c r="AM293" i="108" s="1"/>
  <c r="AK294" i="108"/>
  <c r="AL294" i="108" s="1"/>
  <c r="AL293" i="108" s="1"/>
  <c r="AJ294" i="108"/>
  <c r="AH294" i="108"/>
  <c r="AH293" i="108" s="1"/>
  <c r="AG294" i="108"/>
  <c r="AG293" i="108" s="1"/>
  <c r="AF294" i="108"/>
  <c r="AE294" i="108"/>
  <c r="AA294" i="108"/>
  <c r="Z294" i="108"/>
  <c r="Z293" i="108" s="1"/>
  <c r="Y294" i="108"/>
  <c r="V294" i="108"/>
  <c r="U294" i="108"/>
  <c r="T294" i="108"/>
  <c r="Q294" i="108"/>
  <c r="L294" i="108"/>
  <c r="P294" i="108" s="1"/>
  <c r="I294" i="108"/>
  <c r="G294" i="108"/>
  <c r="F294" i="108" s="1"/>
  <c r="B294" i="108"/>
  <c r="AP293" i="108"/>
  <c r="AA293" i="108"/>
  <c r="U293" i="108"/>
  <c r="AP292" i="108"/>
  <c r="AO292" i="108"/>
  <c r="AK292" i="108"/>
  <c r="AJ292" i="108"/>
  <c r="AJ291" i="108" s="1"/>
  <c r="AI292" i="108"/>
  <c r="AI291" i="108" s="1"/>
  <c r="AH292" i="108"/>
  <c r="AF292" i="108"/>
  <c r="AE292" i="108"/>
  <c r="AD292" i="108"/>
  <c r="AD291" i="108" s="1"/>
  <c r="AB292" i="108"/>
  <c r="AA292" i="108"/>
  <c r="AC292" i="108" s="1"/>
  <c r="Y292" i="108"/>
  <c r="V292" i="108"/>
  <c r="U292" i="108"/>
  <c r="Q292" i="108"/>
  <c r="P292" i="108"/>
  <c r="O292" i="108"/>
  <c r="L292" i="108"/>
  <c r="K292" i="108"/>
  <c r="L291" i="108" s="1"/>
  <c r="J292" i="108"/>
  <c r="J291" i="108" s="1"/>
  <c r="I292" i="108"/>
  <c r="G292" i="108"/>
  <c r="H292" i="108" s="1"/>
  <c r="F292" i="108"/>
  <c r="B292" i="108"/>
  <c r="AK291" i="108"/>
  <c r="AE291" i="108"/>
  <c r="AC291" i="108"/>
  <c r="AB291" i="108"/>
  <c r="K291" i="108"/>
  <c r="AP290" i="108"/>
  <c r="AO290" i="108"/>
  <c r="AN290" i="108"/>
  <c r="AL290" i="108"/>
  <c r="AL289" i="108" s="1"/>
  <c r="AK290" i="108"/>
  <c r="AF290" i="108"/>
  <c r="AA290" i="108"/>
  <c r="V290" i="108"/>
  <c r="Q290" i="108"/>
  <c r="L290" i="108"/>
  <c r="I290" i="108" s="1"/>
  <c r="H290" i="108"/>
  <c r="G290" i="108"/>
  <c r="F290" i="108"/>
  <c r="E290" i="108"/>
  <c r="D290" i="108"/>
  <c r="C290" i="108"/>
  <c r="B290" i="108"/>
  <c r="AO286" i="108"/>
  <c r="AN286" i="108"/>
  <c r="AM286" i="108"/>
  <c r="AL286" i="108"/>
  <c r="AJ286" i="108"/>
  <c r="AI286" i="108"/>
  <c r="AH286" i="108"/>
  <c r="AG286" i="108"/>
  <c r="AE286" i="108"/>
  <c r="AD286" i="108"/>
  <c r="AC286" i="108"/>
  <c r="AB286" i="108"/>
  <c r="Z286" i="108"/>
  <c r="Y286" i="108"/>
  <c r="X286" i="108"/>
  <c r="W286" i="108"/>
  <c r="U286" i="108"/>
  <c r="T286" i="108"/>
  <c r="S286" i="108"/>
  <c r="R286" i="108"/>
  <c r="P286" i="108"/>
  <c r="O286" i="108"/>
  <c r="N286" i="108"/>
  <c r="M286" i="108"/>
  <c r="K286" i="108"/>
  <c r="J286" i="108"/>
  <c r="I286" i="108"/>
  <c r="H286" i="108"/>
  <c r="F286" i="108"/>
  <c r="E286" i="108"/>
  <c r="D286" i="108"/>
  <c r="C286" i="108"/>
  <c r="AO285" i="108"/>
  <c r="AN285" i="108"/>
  <c r="AM285" i="108"/>
  <c r="AL285" i="108"/>
  <c r="AJ285" i="108"/>
  <c r="AI285" i="108"/>
  <c r="AH285" i="108"/>
  <c r="AG285" i="108"/>
  <c r="AE285" i="108"/>
  <c r="AD285" i="108"/>
  <c r="AC285" i="108"/>
  <c r="AB285" i="108"/>
  <c r="Z285" i="108"/>
  <c r="Y285" i="108"/>
  <c r="X285" i="108"/>
  <c r="W285" i="108"/>
  <c r="U285" i="108"/>
  <c r="T285" i="108"/>
  <c r="S285" i="108"/>
  <c r="R285" i="108"/>
  <c r="P285" i="108"/>
  <c r="O285" i="108"/>
  <c r="N285" i="108"/>
  <c r="M285" i="108"/>
  <c r="K285" i="108"/>
  <c r="J285" i="108"/>
  <c r="I285" i="108"/>
  <c r="H285" i="108"/>
  <c r="F285" i="108"/>
  <c r="E285" i="108"/>
  <c r="D285" i="108"/>
  <c r="C285" i="108"/>
  <c r="AO284" i="108"/>
  <c r="AN284" i="108"/>
  <c r="AM284" i="108"/>
  <c r="AL284" i="108"/>
  <c r="AJ284" i="108"/>
  <c r="AI284" i="108"/>
  <c r="AH284" i="108"/>
  <c r="AG284" i="108"/>
  <c r="AE284" i="108"/>
  <c r="AD284" i="108"/>
  <c r="AC284" i="108"/>
  <c r="AB284" i="108"/>
  <c r="Z284" i="108"/>
  <c r="Y284" i="108"/>
  <c r="X284" i="108"/>
  <c r="W284" i="108"/>
  <c r="U284" i="108"/>
  <c r="T284" i="108"/>
  <c r="S284" i="108"/>
  <c r="R284" i="108"/>
  <c r="P284" i="108"/>
  <c r="O284" i="108"/>
  <c r="N284" i="108"/>
  <c r="M284" i="108"/>
  <c r="K284" i="108"/>
  <c r="J284" i="108"/>
  <c r="I284" i="108"/>
  <c r="H284" i="108"/>
  <c r="AO283" i="108"/>
  <c r="AN283" i="108"/>
  <c r="AM283" i="108"/>
  <c r="AL283" i="108"/>
  <c r="AJ283" i="108"/>
  <c r="AI283" i="108"/>
  <c r="AH283" i="108"/>
  <c r="AG283" i="108"/>
  <c r="AE283" i="108"/>
  <c r="AD283" i="108"/>
  <c r="AC283" i="108"/>
  <c r="AB283" i="108"/>
  <c r="Z283" i="108"/>
  <c r="Y283" i="108"/>
  <c r="X283" i="108"/>
  <c r="W283" i="108"/>
  <c r="U283" i="108"/>
  <c r="T283" i="108"/>
  <c r="S283" i="108"/>
  <c r="R283" i="108"/>
  <c r="P283" i="108"/>
  <c r="O283" i="108"/>
  <c r="N283" i="108"/>
  <c r="M283" i="108"/>
  <c r="K283" i="108"/>
  <c r="J283" i="108"/>
  <c r="I283" i="108"/>
  <c r="H283" i="108"/>
  <c r="AO282" i="108"/>
  <c r="AN282" i="108"/>
  <c r="AM282" i="108"/>
  <c r="AL282" i="108"/>
  <c r="AJ282" i="108"/>
  <c r="AI282" i="108"/>
  <c r="AH282" i="108"/>
  <c r="AG282" i="108"/>
  <c r="AE282" i="108"/>
  <c r="AD282" i="108"/>
  <c r="AC282" i="108"/>
  <c r="AB282" i="108"/>
  <c r="Z282" i="108"/>
  <c r="Y282" i="108"/>
  <c r="X282" i="108"/>
  <c r="W282" i="108"/>
  <c r="U282" i="108"/>
  <c r="T282" i="108"/>
  <c r="S282" i="108"/>
  <c r="R282" i="108"/>
  <c r="P282" i="108"/>
  <c r="O282" i="108"/>
  <c r="N282" i="108"/>
  <c r="M282" i="108"/>
  <c r="K282" i="108"/>
  <c r="J282" i="108"/>
  <c r="I282" i="108"/>
  <c r="H282" i="108"/>
  <c r="F282" i="108"/>
  <c r="E282" i="108"/>
  <c r="D282" i="108"/>
  <c r="C282" i="108"/>
  <c r="AO281" i="108"/>
  <c r="AN281" i="108"/>
  <c r="AM281" i="108"/>
  <c r="AL281" i="108"/>
  <c r="AJ281" i="108"/>
  <c r="AI281" i="108"/>
  <c r="AH281" i="108"/>
  <c r="AG281" i="108"/>
  <c r="AE281" i="108"/>
  <c r="AD281" i="108"/>
  <c r="AC281" i="108"/>
  <c r="AB281" i="108"/>
  <c r="Z281" i="108"/>
  <c r="Y281" i="108"/>
  <c r="X281" i="108"/>
  <c r="W281" i="108"/>
  <c r="U281" i="108"/>
  <c r="T281" i="108"/>
  <c r="S281" i="108"/>
  <c r="R281" i="108"/>
  <c r="P281" i="108"/>
  <c r="O281" i="108"/>
  <c r="N281" i="108"/>
  <c r="M281" i="108"/>
  <c r="K281" i="108"/>
  <c r="J281" i="108"/>
  <c r="I281" i="108"/>
  <c r="H281" i="108"/>
  <c r="F281" i="108"/>
  <c r="E281" i="108"/>
  <c r="D281" i="108"/>
  <c r="C281" i="108"/>
  <c r="AO280" i="108"/>
  <c r="AO279" i="108" s="1"/>
  <c r="AN280" i="108"/>
  <c r="AM280" i="108"/>
  <c r="AL280" i="108"/>
  <c r="AJ280" i="108"/>
  <c r="AI280" i="108"/>
  <c r="AI279" i="108" s="1"/>
  <c r="AH280" i="108"/>
  <c r="AG280" i="108"/>
  <c r="AE280" i="108"/>
  <c r="AF279" i="108" s="1"/>
  <c r="AD280" i="108"/>
  <c r="AE279" i="108" s="1"/>
  <c r="AC280" i="108"/>
  <c r="AB280" i="108"/>
  <c r="AC279" i="108" s="1"/>
  <c r="Z280" i="108"/>
  <c r="Y280" i="108"/>
  <c r="X280" i="108"/>
  <c r="X279" i="108" s="1"/>
  <c r="W280" i="108"/>
  <c r="U280" i="108"/>
  <c r="T280" i="108"/>
  <c r="T279" i="108" s="1"/>
  <c r="S280" i="108"/>
  <c r="S279" i="108" s="1"/>
  <c r="R280" i="108"/>
  <c r="P280" i="108"/>
  <c r="O280" i="108"/>
  <c r="P279" i="108" s="1"/>
  <c r="N280" i="108"/>
  <c r="M280" i="108"/>
  <c r="K280" i="108"/>
  <c r="L279" i="108" s="1"/>
  <c r="J280" i="108"/>
  <c r="J279" i="108" s="1"/>
  <c r="I280" i="108"/>
  <c r="H280" i="108"/>
  <c r="F280" i="108"/>
  <c r="E280" i="108"/>
  <c r="D280" i="108"/>
  <c r="C280" i="108"/>
  <c r="AP279" i="108"/>
  <c r="AN279" i="108"/>
  <c r="AM279" i="108"/>
  <c r="AL279" i="108"/>
  <c r="AK279" i="108"/>
  <c r="AH279" i="108"/>
  <c r="AG279" i="108"/>
  <c r="AD279" i="108"/>
  <c r="AB279" i="108"/>
  <c r="W279" i="108"/>
  <c r="V279" i="108"/>
  <c r="U279" i="108"/>
  <c r="R279" i="108"/>
  <c r="Q279" i="108"/>
  <c r="O279" i="108"/>
  <c r="N279" i="108"/>
  <c r="M279" i="108"/>
  <c r="AO278" i="108"/>
  <c r="AN278" i="108"/>
  <c r="AM278" i="108"/>
  <c r="AL278" i="108"/>
  <c r="AJ278" i="108"/>
  <c r="AI278" i="108"/>
  <c r="AH278" i="108"/>
  <c r="AG278" i="108"/>
  <c r="AE278" i="108"/>
  <c r="AD278" i="108"/>
  <c r="AC278" i="108"/>
  <c r="AB278" i="108"/>
  <c r="Z278" i="108"/>
  <c r="Y278" i="108"/>
  <c r="X278" i="108"/>
  <c r="W278" i="108"/>
  <c r="U278" i="108"/>
  <c r="T278" i="108"/>
  <c r="S278" i="108"/>
  <c r="R278" i="108"/>
  <c r="P278" i="108"/>
  <c r="O278" i="108"/>
  <c r="N278" i="108"/>
  <c r="M278" i="108"/>
  <c r="K278" i="108"/>
  <c r="J278" i="108"/>
  <c r="I278" i="108"/>
  <c r="H278" i="108"/>
  <c r="F278" i="108"/>
  <c r="E278" i="108"/>
  <c r="D278" i="108"/>
  <c r="C278" i="108"/>
  <c r="AO277" i="108"/>
  <c r="AN277" i="108"/>
  <c r="AM277" i="108"/>
  <c r="AM276" i="108" s="1"/>
  <c r="AL277" i="108"/>
  <c r="AL276" i="108" s="1"/>
  <c r="AJ277" i="108"/>
  <c r="AI277" i="108"/>
  <c r="AH277" i="108"/>
  <c r="AG277" i="108"/>
  <c r="AE277" i="108"/>
  <c r="AE276" i="108" s="1"/>
  <c r="AD277" i="108"/>
  <c r="AC277" i="108"/>
  <c r="AB277" i="108"/>
  <c r="Z277" i="108"/>
  <c r="Y277" i="108"/>
  <c r="Y276" i="108" s="1"/>
  <c r="X277" i="108"/>
  <c r="W277" i="108"/>
  <c r="W276" i="108" s="1"/>
  <c r="U277" i="108"/>
  <c r="U276" i="108" s="1"/>
  <c r="T277" i="108"/>
  <c r="S277" i="108"/>
  <c r="S276" i="108" s="1"/>
  <c r="R277" i="108"/>
  <c r="P277" i="108"/>
  <c r="O277" i="108"/>
  <c r="N277" i="108"/>
  <c r="M277" i="108"/>
  <c r="N276" i="108" s="1"/>
  <c r="K277" i="108"/>
  <c r="J277" i="108"/>
  <c r="I277" i="108"/>
  <c r="H277" i="108"/>
  <c r="F277" i="108"/>
  <c r="E277" i="108"/>
  <c r="D277" i="108"/>
  <c r="C277" i="108"/>
  <c r="AP276" i="108"/>
  <c r="AO276" i="108"/>
  <c r="AN276" i="108"/>
  <c r="AI276" i="108"/>
  <c r="AH276" i="108"/>
  <c r="AG276" i="108"/>
  <c r="AF276" i="108"/>
  <c r="AD276" i="108"/>
  <c r="V276" i="108"/>
  <c r="R276" i="108"/>
  <c r="Q276" i="108"/>
  <c r="P276" i="108"/>
  <c r="O276" i="108"/>
  <c r="M276" i="108"/>
  <c r="J276" i="108"/>
  <c r="AO273" i="108"/>
  <c r="AN273" i="108"/>
  <c r="AM273" i="108"/>
  <c r="AL273" i="108"/>
  <c r="AJ273" i="108"/>
  <c r="AI273" i="108"/>
  <c r="AH273" i="108"/>
  <c r="AG273" i="108"/>
  <c r="AE273" i="108"/>
  <c r="AD273" i="108"/>
  <c r="AC273" i="108"/>
  <c r="AB273" i="108"/>
  <c r="Z273" i="108"/>
  <c r="Y273" i="108"/>
  <c r="X273" i="108"/>
  <c r="W273" i="108"/>
  <c r="U273" i="108"/>
  <c r="T273" i="108"/>
  <c r="S273" i="108"/>
  <c r="R273" i="108"/>
  <c r="P273" i="108"/>
  <c r="O273" i="108"/>
  <c r="N273" i="108"/>
  <c r="M273" i="108"/>
  <c r="K273" i="108"/>
  <c r="J273" i="108"/>
  <c r="I273" i="108"/>
  <c r="H273" i="108"/>
  <c r="AO272" i="108"/>
  <c r="AN272" i="108"/>
  <c r="AM272" i="108"/>
  <c r="AL272" i="108"/>
  <c r="AJ272" i="108"/>
  <c r="AI272" i="108"/>
  <c r="AH272" i="108"/>
  <c r="AG272" i="108"/>
  <c r="AE272" i="108"/>
  <c r="AD272" i="108"/>
  <c r="AC272" i="108"/>
  <c r="AB272" i="108"/>
  <c r="Z272" i="108"/>
  <c r="Y272" i="108"/>
  <c r="X272" i="108"/>
  <c r="W272" i="108"/>
  <c r="U272" i="108"/>
  <c r="T272" i="108"/>
  <c r="S272" i="108"/>
  <c r="R272" i="108"/>
  <c r="P272" i="108"/>
  <c r="O272" i="108"/>
  <c r="N272" i="108"/>
  <c r="M272" i="108"/>
  <c r="K272" i="108"/>
  <c r="J272" i="108"/>
  <c r="I272" i="108"/>
  <c r="H272" i="108"/>
  <c r="F272" i="108"/>
  <c r="E272" i="108"/>
  <c r="D272" i="108"/>
  <c r="C272" i="108"/>
  <c r="AO271" i="108"/>
  <c r="AN271" i="108"/>
  <c r="AM271" i="108"/>
  <c r="AL271" i="108"/>
  <c r="AJ271" i="108"/>
  <c r="AI271" i="108"/>
  <c r="AH271" i="108"/>
  <c r="AG271" i="108"/>
  <c r="AE271" i="108"/>
  <c r="AD271" i="108"/>
  <c r="AC271" i="108"/>
  <c r="AB271" i="108"/>
  <c r="Z271" i="108"/>
  <c r="Y271" i="108"/>
  <c r="X271" i="108"/>
  <c r="W271" i="108"/>
  <c r="U271" i="108"/>
  <c r="T271" i="108"/>
  <c r="S271" i="108"/>
  <c r="R271" i="108"/>
  <c r="P271" i="108"/>
  <c r="O271" i="108"/>
  <c r="N271" i="108"/>
  <c r="M271" i="108"/>
  <c r="K271" i="108"/>
  <c r="J271" i="108"/>
  <c r="I271" i="108"/>
  <c r="H271" i="108"/>
  <c r="F271" i="108"/>
  <c r="E271" i="108"/>
  <c r="D271" i="108"/>
  <c r="C271" i="108"/>
  <c r="AO270" i="108"/>
  <c r="AN270" i="108"/>
  <c r="AM270" i="108"/>
  <c r="AL270" i="108"/>
  <c r="AJ270" i="108"/>
  <c r="AI270" i="108"/>
  <c r="AH270" i="108"/>
  <c r="AG270" i="108"/>
  <c r="AE270" i="108"/>
  <c r="AD270" i="108"/>
  <c r="AC270" i="108"/>
  <c r="AB270" i="108"/>
  <c r="Z270" i="108"/>
  <c r="Y270" i="108"/>
  <c r="X270" i="108"/>
  <c r="W270" i="108"/>
  <c r="U270" i="108"/>
  <c r="T270" i="108"/>
  <c r="S270" i="108"/>
  <c r="R270" i="108"/>
  <c r="P270" i="108"/>
  <c r="O270" i="108"/>
  <c r="N270" i="108"/>
  <c r="M270" i="108"/>
  <c r="K270" i="108"/>
  <c r="J270" i="108"/>
  <c r="I270" i="108"/>
  <c r="H270" i="108"/>
  <c r="AO269" i="108"/>
  <c r="AN269" i="108"/>
  <c r="AM269" i="108"/>
  <c r="AL269" i="108"/>
  <c r="AJ269" i="108"/>
  <c r="AI269" i="108"/>
  <c r="AH269" i="108"/>
  <c r="AG269" i="108"/>
  <c r="AE269" i="108"/>
  <c r="AD269" i="108"/>
  <c r="AC269" i="108"/>
  <c r="AB269" i="108"/>
  <c r="Z269" i="108"/>
  <c r="Y269" i="108"/>
  <c r="X269" i="108"/>
  <c r="W269" i="108"/>
  <c r="U269" i="108"/>
  <c r="T269" i="108"/>
  <c r="S269" i="108"/>
  <c r="R269" i="108"/>
  <c r="P269" i="108"/>
  <c r="O269" i="108"/>
  <c r="N269" i="108"/>
  <c r="M269" i="108"/>
  <c r="K269" i="108"/>
  <c r="J269" i="108"/>
  <c r="I269" i="108"/>
  <c r="H269" i="108"/>
  <c r="AO268" i="108"/>
  <c r="AN268" i="108"/>
  <c r="AM268" i="108"/>
  <c r="AL268" i="108"/>
  <c r="AJ268" i="108"/>
  <c r="AI268" i="108"/>
  <c r="AH268" i="108"/>
  <c r="AG268" i="108"/>
  <c r="AE268" i="108"/>
  <c r="AD268" i="108"/>
  <c r="AC268" i="108"/>
  <c r="AB268" i="108"/>
  <c r="Z268" i="108"/>
  <c r="Y268" i="108"/>
  <c r="X268" i="108"/>
  <c r="W268" i="108"/>
  <c r="U268" i="108"/>
  <c r="T268" i="108"/>
  <c r="S268" i="108"/>
  <c r="R268" i="108"/>
  <c r="P268" i="108"/>
  <c r="O268" i="108"/>
  <c r="N268" i="108"/>
  <c r="M268" i="108"/>
  <c r="K268" i="108"/>
  <c r="J268" i="108"/>
  <c r="I268" i="108"/>
  <c r="H268" i="108"/>
  <c r="F268" i="108"/>
  <c r="E268" i="108"/>
  <c r="D268" i="108"/>
  <c r="C268" i="108"/>
  <c r="AO267" i="108"/>
  <c r="AN267" i="108"/>
  <c r="AM267" i="108"/>
  <c r="AL267" i="108"/>
  <c r="AJ267" i="108"/>
  <c r="AI267" i="108"/>
  <c r="AH267" i="108"/>
  <c r="AG267" i="108"/>
  <c r="AE267" i="108"/>
  <c r="AD267" i="108"/>
  <c r="AC267" i="108"/>
  <c r="AB267" i="108"/>
  <c r="Z267" i="108"/>
  <c r="Y267" i="108"/>
  <c r="X267" i="108"/>
  <c r="W267" i="108"/>
  <c r="U267" i="108"/>
  <c r="T267" i="108"/>
  <c r="S267" i="108"/>
  <c r="R267" i="108"/>
  <c r="P267" i="108"/>
  <c r="O267" i="108"/>
  <c r="N267" i="108"/>
  <c r="M267" i="108"/>
  <c r="K267" i="108"/>
  <c r="J267" i="108"/>
  <c r="I267" i="108"/>
  <c r="H267" i="108"/>
  <c r="F267" i="108"/>
  <c r="E267" i="108"/>
  <c r="D267" i="108"/>
  <c r="C267" i="108"/>
  <c r="AO266" i="108"/>
  <c r="AN266" i="108"/>
  <c r="AM266" i="108"/>
  <c r="AL266" i="108"/>
  <c r="AL265" i="108" s="1"/>
  <c r="AJ266" i="108"/>
  <c r="AI266" i="108"/>
  <c r="AH266" i="108"/>
  <c r="AG266" i="108"/>
  <c r="AG265" i="108" s="1"/>
  <c r="AE266" i="108"/>
  <c r="AF265" i="108" s="1"/>
  <c r="AD266" i="108"/>
  <c r="AC266" i="108"/>
  <c r="AB266" i="108"/>
  <c r="Z266" i="108"/>
  <c r="Z265" i="108" s="1"/>
  <c r="Y266" i="108"/>
  <c r="Y265" i="108" s="1"/>
  <c r="X266" i="108"/>
  <c r="W266" i="108"/>
  <c r="U266" i="108"/>
  <c r="T266" i="108"/>
  <c r="S266" i="108"/>
  <c r="R266" i="108"/>
  <c r="R265" i="108" s="1"/>
  <c r="P266" i="108"/>
  <c r="O266" i="108"/>
  <c r="N266" i="108"/>
  <c r="M266" i="108"/>
  <c r="M265" i="108" s="1"/>
  <c r="K266" i="108"/>
  <c r="J266" i="108"/>
  <c r="I266" i="108"/>
  <c r="H266" i="108"/>
  <c r="F266" i="108"/>
  <c r="E266" i="108"/>
  <c r="D266" i="108"/>
  <c r="C266" i="108"/>
  <c r="AP265" i="108"/>
  <c r="AO265" i="108"/>
  <c r="AN265" i="108"/>
  <c r="AM265" i="108"/>
  <c r="AK265" i="108"/>
  <c r="AJ265" i="108"/>
  <c r="AI265" i="108"/>
  <c r="AH265" i="108"/>
  <c r="AE265" i="108"/>
  <c r="AD265" i="108"/>
  <c r="AC265" i="108"/>
  <c r="AB265" i="108"/>
  <c r="AA265" i="108"/>
  <c r="V265" i="108"/>
  <c r="U265" i="108"/>
  <c r="Q265" i="108"/>
  <c r="P265" i="108"/>
  <c r="AO264" i="108"/>
  <c r="AN264" i="108"/>
  <c r="AM264" i="108"/>
  <c r="AL264" i="108"/>
  <c r="AJ264" i="108"/>
  <c r="AI264" i="108"/>
  <c r="AH264" i="108"/>
  <c r="AG264" i="108"/>
  <c r="AE264" i="108"/>
  <c r="AD264" i="108"/>
  <c r="AC264" i="108"/>
  <c r="AB264" i="108"/>
  <c r="Z264" i="108"/>
  <c r="Y264" i="108"/>
  <c r="X264" i="108"/>
  <c r="W264" i="108"/>
  <c r="U264" i="108"/>
  <c r="T264" i="108"/>
  <c r="S264" i="108"/>
  <c r="R264" i="108"/>
  <c r="P264" i="108"/>
  <c r="O264" i="108"/>
  <c r="N264" i="108"/>
  <c r="M264" i="108"/>
  <c r="K264" i="108"/>
  <c r="J264" i="108"/>
  <c r="I264" i="108"/>
  <c r="H264" i="108"/>
  <c r="AO263" i="108"/>
  <c r="AN263" i="108"/>
  <c r="AN262" i="108" s="1"/>
  <c r="AM263" i="108"/>
  <c r="AM262" i="108" s="1"/>
  <c r="AL263" i="108"/>
  <c r="AJ263" i="108"/>
  <c r="AI263" i="108"/>
  <c r="AJ262" i="108" s="1"/>
  <c r="AH263" i="108"/>
  <c r="AG263" i="108"/>
  <c r="AG262" i="108" s="1"/>
  <c r="AE263" i="108"/>
  <c r="AD263" i="108"/>
  <c r="AD262" i="108" s="1"/>
  <c r="AC263" i="108"/>
  <c r="AB263" i="108"/>
  <c r="Z263" i="108"/>
  <c r="Y263" i="108"/>
  <c r="X263" i="108"/>
  <c r="X262" i="108" s="1"/>
  <c r="W263" i="108"/>
  <c r="W262" i="108" s="1"/>
  <c r="U263" i="108"/>
  <c r="V262" i="108" s="1"/>
  <c r="T263" i="108"/>
  <c r="S263" i="108"/>
  <c r="R263" i="108"/>
  <c r="P263" i="108"/>
  <c r="O263" i="108"/>
  <c r="O262" i="108" s="1"/>
  <c r="N263" i="108"/>
  <c r="N262" i="108" s="1"/>
  <c r="M263" i="108"/>
  <c r="M262" i="108" s="1"/>
  <c r="K263" i="108"/>
  <c r="J263" i="108"/>
  <c r="I263" i="108"/>
  <c r="H263" i="108"/>
  <c r="F263" i="108"/>
  <c r="E263" i="108"/>
  <c r="D263" i="108"/>
  <c r="C263" i="108"/>
  <c r="AP262" i="108"/>
  <c r="AO262" i="108"/>
  <c r="AL262" i="108"/>
  <c r="AK262" i="108"/>
  <c r="AI262" i="108"/>
  <c r="AH262" i="108"/>
  <c r="AF262" i="108"/>
  <c r="AC262" i="108"/>
  <c r="AB262" i="108"/>
  <c r="S262" i="108"/>
  <c r="R262" i="108"/>
  <c r="Q262" i="108"/>
  <c r="P262" i="108"/>
  <c r="L262" i="108"/>
  <c r="AE260" i="108"/>
  <c r="AD260" i="108"/>
  <c r="AC260" i="108"/>
  <c r="AB260" i="108"/>
  <c r="Z260" i="108"/>
  <c r="Y260" i="108"/>
  <c r="X260" i="108"/>
  <c r="W260" i="108"/>
  <c r="U260" i="108"/>
  <c r="T260" i="108"/>
  <c r="S260" i="108"/>
  <c r="R260" i="108"/>
  <c r="P260" i="108"/>
  <c r="O260" i="108"/>
  <c r="N260" i="108"/>
  <c r="M260" i="108"/>
  <c r="K260" i="108"/>
  <c r="J260" i="108"/>
  <c r="I260" i="108"/>
  <c r="H260" i="108"/>
  <c r="F260" i="108"/>
  <c r="E260" i="108"/>
  <c r="D260" i="108"/>
  <c r="C260" i="108"/>
  <c r="AP259" i="108"/>
  <c r="AO259" i="108"/>
  <c r="AN259" i="108"/>
  <c r="AM259" i="108"/>
  <c r="AK259" i="108"/>
  <c r="AI259" i="108" s="1"/>
  <c r="AJ259" i="108"/>
  <c r="AE259" i="108"/>
  <c r="AD259" i="108"/>
  <c r="AC259" i="108"/>
  <c r="AB259" i="108"/>
  <c r="Z259" i="108"/>
  <c r="Y259" i="108"/>
  <c r="X259" i="108"/>
  <c r="W259" i="108"/>
  <c r="U259" i="108"/>
  <c r="T259" i="108"/>
  <c r="S259" i="108"/>
  <c r="R259" i="108"/>
  <c r="P259" i="108"/>
  <c r="O259" i="108"/>
  <c r="N259" i="108"/>
  <c r="M259" i="108"/>
  <c r="K259" i="108"/>
  <c r="J259" i="108"/>
  <c r="I259" i="108"/>
  <c r="H259" i="108"/>
  <c r="F259" i="108"/>
  <c r="E259" i="108"/>
  <c r="D259" i="108"/>
  <c r="C259" i="108"/>
  <c r="AP258" i="108"/>
  <c r="AO258" i="108"/>
  <c r="AK258" i="108"/>
  <c r="AF258" i="108"/>
  <c r="AE258" i="108"/>
  <c r="AD258" i="108"/>
  <c r="AC258" i="108"/>
  <c r="AB258" i="108"/>
  <c r="Z258" i="108"/>
  <c r="Y258" i="108"/>
  <c r="X258" i="108"/>
  <c r="W258" i="108"/>
  <c r="U258" i="108"/>
  <c r="T258" i="108"/>
  <c r="S258" i="108"/>
  <c r="R258" i="108"/>
  <c r="P258" i="108"/>
  <c r="O258" i="108"/>
  <c r="N258" i="108"/>
  <c r="M258" i="108"/>
  <c r="K258" i="108"/>
  <c r="J258" i="108"/>
  <c r="I258" i="108"/>
  <c r="H258" i="108"/>
  <c r="F258" i="108"/>
  <c r="E258" i="108"/>
  <c r="D258" i="108"/>
  <c r="C258" i="108"/>
  <c r="AO256" i="108"/>
  <c r="AN256" i="108"/>
  <c r="AM256" i="108"/>
  <c r="AL256" i="108"/>
  <c r="AJ256" i="108"/>
  <c r="AI256" i="108"/>
  <c r="AH256" i="108"/>
  <c r="AG256" i="108"/>
  <c r="AE256" i="108"/>
  <c r="AD256" i="108"/>
  <c r="AC256" i="108"/>
  <c r="AB256" i="108"/>
  <c r="Z256" i="108"/>
  <c r="Y256" i="108"/>
  <c r="X256" i="108"/>
  <c r="W256" i="108"/>
  <c r="U256" i="108"/>
  <c r="T256" i="108"/>
  <c r="S256" i="108"/>
  <c r="R256" i="108"/>
  <c r="P256" i="108"/>
  <c r="O256" i="108"/>
  <c r="N256" i="108"/>
  <c r="M256" i="108"/>
  <c r="K256" i="108"/>
  <c r="J256" i="108"/>
  <c r="I256" i="108"/>
  <c r="H256" i="108"/>
  <c r="F256" i="108"/>
  <c r="E256" i="108"/>
  <c r="D256" i="108"/>
  <c r="C256" i="108"/>
  <c r="AO255" i="108"/>
  <c r="AN255" i="108"/>
  <c r="AM255" i="108"/>
  <c r="AL255" i="108"/>
  <c r="AJ255" i="108"/>
  <c r="AI255" i="108"/>
  <c r="AH255" i="108"/>
  <c r="AG255" i="108"/>
  <c r="AE255" i="108"/>
  <c r="AD255" i="108"/>
  <c r="AC255" i="108"/>
  <c r="AB255" i="108"/>
  <c r="Z255" i="108"/>
  <c r="Y255" i="108"/>
  <c r="X255" i="108"/>
  <c r="W255" i="108"/>
  <c r="U255" i="108"/>
  <c r="T255" i="108"/>
  <c r="S255" i="108"/>
  <c r="R255" i="108"/>
  <c r="P255" i="108"/>
  <c r="O255" i="108"/>
  <c r="N255" i="108"/>
  <c r="M255" i="108"/>
  <c r="K255" i="108"/>
  <c r="J255" i="108"/>
  <c r="I255" i="108"/>
  <c r="H255" i="108"/>
  <c r="F255" i="108"/>
  <c r="E255" i="108"/>
  <c r="D255" i="108"/>
  <c r="C255" i="108"/>
  <c r="AO254" i="108"/>
  <c r="AN254" i="108"/>
  <c r="AM254" i="108"/>
  <c r="AL254" i="108"/>
  <c r="AJ254" i="108"/>
  <c r="AI254" i="108"/>
  <c r="AH254" i="108"/>
  <c r="AG254" i="108"/>
  <c r="AE254" i="108"/>
  <c r="AD254" i="108"/>
  <c r="AC254" i="108"/>
  <c r="AB254" i="108"/>
  <c r="Z254" i="108"/>
  <c r="Y254" i="108"/>
  <c r="X254" i="108"/>
  <c r="W254" i="108"/>
  <c r="U254" i="108"/>
  <c r="T254" i="108"/>
  <c r="S254" i="108"/>
  <c r="R254" i="108"/>
  <c r="P254" i="108"/>
  <c r="O254" i="108"/>
  <c r="N254" i="108"/>
  <c r="M254" i="108"/>
  <c r="K254" i="108"/>
  <c r="J254" i="108"/>
  <c r="I254" i="108"/>
  <c r="H254" i="108"/>
  <c r="F254" i="108"/>
  <c r="E254" i="108"/>
  <c r="D254" i="108"/>
  <c r="C254" i="108"/>
  <c r="AP253" i="108"/>
  <c r="AM253" i="108"/>
  <c r="AK253" i="108"/>
  <c r="AJ253" i="108"/>
  <c r="AI253" i="108"/>
  <c r="AJ252" i="108" s="1"/>
  <c r="AH253" i="108"/>
  <c r="AI252" i="108" s="1"/>
  <c r="AG253" i="108"/>
  <c r="AE253" i="108"/>
  <c r="AD253" i="108"/>
  <c r="AC253" i="108"/>
  <c r="AB253" i="108"/>
  <c r="AB252" i="108" s="1"/>
  <c r="Z253" i="108"/>
  <c r="Y253" i="108"/>
  <c r="X253" i="108"/>
  <c r="W253" i="108"/>
  <c r="W252" i="108" s="1"/>
  <c r="U253" i="108"/>
  <c r="T253" i="108"/>
  <c r="T252" i="108" s="1"/>
  <c r="S253" i="108"/>
  <c r="S252" i="108" s="1"/>
  <c r="R253" i="108"/>
  <c r="P253" i="108"/>
  <c r="O253" i="108"/>
  <c r="N253" i="108"/>
  <c r="M253" i="108"/>
  <c r="K253" i="108"/>
  <c r="J253" i="108"/>
  <c r="I253" i="108"/>
  <c r="J252" i="108" s="1"/>
  <c r="H253" i="108"/>
  <c r="F253" i="108"/>
  <c r="E253" i="108"/>
  <c r="D253" i="108"/>
  <c r="C253" i="108"/>
  <c r="AK252" i="108"/>
  <c r="AH252" i="108"/>
  <c r="AG252" i="108"/>
  <c r="AF252" i="108"/>
  <c r="AE252" i="108"/>
  <c r="AA252" i="108"/>
  <c r="Z252" i="108"/>
  <c r="X252" i="108"/>
  <c r="R252" i="108"/>
  <c r="Q252" i="108"/>
  <c r="P252" i="108"/>
  <c r="O252" i="108"/>
  <c r="N252" i="108"/>
  <c r="M252" i="108"/>
  <c r="L252" i="108"/>
  <c r="K252" i="108"/>
  <c r="AO251" i="108"/>
  <c r="AN251" i="108"/>
  <c r="AM251" i="108"/>
  <c r="AL251" i="108"/>
  <c r="AJ251" i="108"/>
  <c r="AI251" i="108"/>
  <c r="AH251" i="108"/>
  <c r="AG251" i="108"/>
  <c r="AE251" i="108"/>
  <c r="AD251" i="108"/>
  <c r="AC251" i="108"/>
  <c r="AB251" i="108"/>
  <c r="Z251" i="108"/>
  <c r="Y251" i="108"/>
  <c r="X251" i="108"/>
  <c r="W251" i="108"/>
  <c r="U251" i="108"/>
  <c r="T251" i="108"/>
  <c r="S251" i="108"/>
  <c r="R251" i="108"/>
  <c r="P251" i="108"/>
  <c r="O251" i="108"/>
  <c r="N251" i="108"/>
  <c r="M251" i="108"/>
  <c r="K251" i="108"/>
  <c r="J251" i="108"/>
  <c r="I251" i="108"/>
  <c r="H251" i="108"/>
  <c r="F251" i="108"/>
  <c r="E251" i="108"/>
  <c r="D251" i="108"/>
  <c r="C251" i="108"/>
  <c r="AO250" i="108"/>
  <c r="AN250" i="108"/>
  <c r="AM250" i="108"/>
  <c r="AL250" i="108"/>
  <c r="AJ250" i="108"/>
  <c r="AI250" i="108"/>
  <c r="AH250" i="108"/>
  <c r="AG250" i="108"/>
  <c r="AE250" i="108"/>
  <c r="AD250" i="108"/>
  <c r="AC250" i="108"/>
  <c r="AB250" i="108"/>
  <c r="Z250" i="108"/>
  <c r="Y250" i="108"/>
  <c r="X250" i="108"/>
  <c r="W250" i="108"/>
  <c r="U250" i="108"/>
  <c r="T250" i="108"/>
  <c r="S250" i="108"/>
  <c r="R250" i="108"/>
  <c r="P250" i="108"/>
  <c r="O250" i="108"/>
  <c r="N250" i="108"/>
  <c r="M250" i="108"/>
  <c r="K250" i="108"/>
  <c r="J250" i="108"/>
  <c r="I250" i="108"/>
  <c r="H250" i="108"/>
  <c r="F250" i="108"/>
  <c r="E250" i="108"/>
  <c r="D250" i="108"/>
  <c r="C250" i="108"/>
  <c r="AP249" i="108"/>
  <c r="AK249" i="108"/>
  <c r="AJ249" i="108" s="1"/>
  <c r="AI249" i="108"/>
  <c r="AE249" i="108"/>
  <c r="AD249" i="108"/>
  <c r="AC249" i="108"/>
  <c r="AB249" i="108"/>
  <c r="AB248" i="108" s="1"/>
  <c r="Z249" i="108"/>
  <c r="Y249" i="108"/>
  <c r="X249" i="108"/>
  <c r="X248" i="108" s="1"/>
  <c r="W249" i="108"/>
  <c r="W248" i="108" s="1"/>
  <c r="U249" i="108"/>
  <c r="T249" i="108"/>
  <c r="S249" i="108"/>
  <c r="R249" i="108"/>
  <c r="P249" i="108"/>
  <c r="O249" i="108"/>
  <c r="O248" i="108" s="1"/>
  <c r="N249" i="108"/>
  <c r="N248" i="108" s="1"/>
  <c r="M249" i="108"/>
  <c r="K249" i="108"/>
  <c r="J249" i="108"/>
  <c r="I249" i="108"/>
  <c r="H249" i="108"/>
  <c r="F249" i="108"/>
  <c r="E249" i="108"/>
  <c r="D249" i="108"/>
  <c r="C249" i="108"/>
  <c r="AK248" i="108"/>
  <c r="AJ248" i="108"/>
  <c r="AF248" i="108"/>
  <c r="AE248" i="108"/>
  <c r="V248" i="108"/>
  <c r="U248" i="108"/>
  <c r="T248" i="108"/>
  <c r="Q248" i="108"/>
  <c r="P248" i="108"/>
  <c r="M248" i="108"/>
  <c r="L248" i="108"/>
  <c r="K248" i="108"/>
  <c r="AO247" i="108"/>
  <c r="AN247" i="108"/>
  <c r="AM247" i="108"/>
  <c r="AL247" i="108"/>
  <c r="AJ247" i="108"/>
  <c r="AI247" i="108"/>
  <c r="AH247" i="108"/>
  <c r="AG247" i="108"/>
  <c r="AE247" i="108"/>
  <c r="AD247" i="108"/>
  <c r="AC247" i="108"/>
  <c r="AB247" i="108"/>
  <c r="Z247" i="108"/>
  <c r="Y247" i="108"/>
  <c r="X247" i="108"/>
  <c r="W247" i="108"/>
  <c r="U247" i="108"/>
  <c r="T247" i="108"/>
  <c r="S247" i="108"/>
  <c r="R247" i="108"/>
  <c r="P247" i="108"/>
  <c r="O247" i="108"/>
  <c r="N247" i="108"/>
  <c r="M247" i="108"/>
  <c r="K247" i="108"/>
  <c r="J247" i="108"/>
  <c r="I247" i="108"/>
  <c r="H247" i="108"/>
  <c r="AO246" i="108"/>
  <c r="AN246" i="108"/>
  <c r="AM246" i="108"/>
  <c r="AL246" i="108"/>
  <c r="AJ246" i="108"/>
  <c r="AI246" i="108"/>
  <c r="AH246" i="108"/>
  <c r="AG246" i="108"/>
  <c r="AE246" i="108"/>
  <c r="AD246" i="108"/>
  <c r="AC246" i="108"/>
  <c r="AB246" i="108"/>
  <c r="Z246" i="108"/>
  <c r="Y246" i="108"/>
  <c r="X246" i="108"/>
  <c r="W246" i="108"/>
  <c r="U246" i="108"/>
  <c r="T246" i="108"/>
  <c r="S246" i="108"/>
  <c r="R246" i="108"/>
  <c r="P246" i="108"/>
  <c r="O246" i="108"/>
  <c r="N246" i="108"/>
  <c r="M246" i="108"/>
  <c r="K246" i="108"/>
  <c r="J246" i="108"/>
  <c r="I246" i="108"/>
  <c r="H246" i="108"/>
  <c r="F246" i="108"/>
  <c r="E246" i="108"/>
  <c r="D246" i="108"/>
  <c r="C246" i="108"/>
  <c r="AO245" i="108"/>
  <c r="AN245" i="108"/>
  <c r="AM245" i="108"/>
  <c r="AL245" i="108"/>
  <c r="AJ245" i="108"/>
  <c r="AI245" i="108"/>
  <c r="AH245" i="108"/>
  <c r="AG245" i="108"/>
  <c r="AE245" i="108"/>
  <c r="AD245" i="108"/>
  <c r="AC245" i="108"/>
  <c r="AB245" i="108"/>
  <c r="Z245" i="108"/>
  <c r="Y245" i="108"/>
  <c r="X245" i="108"/>
  <c r="W245" i="108"/>
  <c r="U245" i="108"/>
  <c r="T245" i="108"/>
  <c r="S245" i="108"/>
  <c r="R245" i="108"/>
  <c r="P245" i="108"/>
  <c r="O245" i="108"/>
  <c r="N245" i="108"/>
  <c r="M245" i="108"/>
  <c r="K245" i="108"/>
  <c r="J245" i="108"/>
  <c r="I245" i="108"/>
  <c r="H245" i="108"/>
  <c r="AO244" i="108"/>
  <c r="AN244" i="108"/>
  <c r="AM244" i="108"/>
  <c r="AL244" i="108"/>
  <c r="AJ244" i="108"/>
  <c r="AI244" i="108"/>
  <c r="AH244" i="108"/>
  <c r="AG244" i="108"/>
  <c r="AE244" i="108"/>
  <c r="AD244" i="108"/>
  <c r="AC244" i="108"/>
  <c r="AB244" i="108"/>
  <c r="Z244" i="108"/>
  <c r="Y244" i="108"/>
  <c r="X244" i="108"/>
  <c r="W244" i="108"/>
  <c r="U244" i="108"/>
  <c r="T244" i="108"/>
  <c r="S244" i="108"/>
  <c r="R244" i="108"/>
  <c r="P244" i="108"/>
  <c r="O244" i="108"/>
  <c r="N244" i="108"/>
  <c r="M244" i="108"/>
  <c r="K244" i="108"/>
  <c r="J244" i="108"/>
  <c r="I244" i="108"/>
  <c r="H244" i="108"/>
  <c r="F244" i="108"/>
  <c r="E244" i="108"/>
  <c r="D244" i="108"/>
  <c r="C244" i="108"/>
  <c r="AO243" i="108"/>
  <c r="AN243" i="108"/>
  <c r="AM243" i="108"/>
  <c r="AL243" i="108"/>
  <c r="AJ243" i="108"/>
  <c r="AI243" i="108"/>
  <c r="AH243" i="108"/>
  <c r="AG243" i="108"/>
  <c r="AE243" i="108"/>
  <c r="AD243" i="108"/>
  <c r="AC243" i="108"/>
  <c r="AB243" i="108"/>
  <c r="Z243" i="108"/>
  <c r="Y243" i="108"/>
  <c r="X243" i="108"/>
  <c r="W243" i="108"/>
  <c r="U243" i="108"/>
  <c r="T243" i="108"/>
  <c r="S243" i="108"/>
  <c r="R243" i="108"/>
  <c r="P243" i="108"/>
  <c r="O243" i="108"/>
  <c r="N243" i="108"/>
  <c r="M243" i="108"/>
  <c r="K243" i="108"/>
  <c r="J243" i="108"/>
  <c r="I243" i="108"/>
  <c r="H243" i="108"/>
  <c r="F243" i="108"/>
  <c r="E243" i="108"/>
  <c r="D243" i="108"/>
  <c r="C243" i="108"/>
  <c r="AO242" i="108"/>
  <c r="AN242" i="108"/>
  <c r="AM242" i="108"/>
  <c r="AL242" i="108"/>
  <c r="AJ242" i="108"/>
  <c r="AI242" i="108"/>
  <c r="AH242" i="108"/>
  <c r="AG242" i="108"/>
  <c r="AE242" i="108"/>
  <c r="AD242" i="108"/>
  <c r="AC242" i="108"/>
  <c r="AB242" i="108"/>
  <c r="Z242" i="108"/>
  <c r="Y242" i="108"/>
  <c r="X242" i="108"/>
  <c r="W242" i="108"/>
  <c r="U242" i="108"/>
  <c r="T242" i="108"/>
  <c r="S242" i="108"/>
  <c r="R242" i="108"/>
  <c r="P242" i="108"/>
  <c r="O242" i="108"/>
  <c r="N242" i="108"/>
  <c r="M242" i="108"/>
  <c r="K242" i="108"/>
  <c r="J242" i="108"/>
  <c r="I242" i="108"/>
  <c r="H242" i="108"/>
  <c r="AO241" i="108"/>
  <c r="AN241" i="108"/>
  <c r="AM241" i="108"/>
  <c r="AL241" i="108"/>
  <c r="AJ241" i="108"/>
  <c r="AI241" i="108"/>
  <c r="AH241" i="108"/>
  <c r="AG241" i="108"/>
  <c r="AE241" i="108"/>
  <c r="AD241" i="108"/>
  <c r="AC241" i="108"/>
  <c r="AB241" i="108"/>
  <c r="Z241" i="108"/>
  <c r="Y241" i="108"/>
  <c r="X241" i="108"/>
  <c r="W241" i="108"/>
  <c r="U241" i="108"/>
  <c r="T241" i="108"/>
  <c r="S241" i="108"/>
  <c r="R241" i="108"/>
  <c r="P241" i="108"/>
  <c r="O241" i="108"/>
  <c r="N241" i="108"/>
  <c r="M241" i="108"/>
  <c r="K241" i="108"/>
  <c r="J241" i="108"/>
  <c r="I241" i="108"/>
  <c r="H241" i="108"/>
  <c r="AO240" i="108"/>
  <c r="AN240" i="108"/>
  <c r="AM240" i="108"/>
  <c r="AL240" i="108"/>
  <c r="AJ240" i="108"/>
  <c r="AI240" i="108"/>
  <c r="AH240" i="108"/>
  <c r="AG240" i="108"/>
  <c r="AE240" i="108"/>
  <c r="AD240" i="108"/>
  <c r="AC240" i="108"/>
  <c r="AB240" i="108"/>
  <c r="Z240" i="108"/>
  <c r="Y240" i="108"/>
  <c r="X240" i="108"/>
  <c r="W240" i="108"/>
  <c r="U240" i="108"/>
  <c r="T240" i="108"/>
  <c r="S240" i="108"/>
  <c r="R240" i="108"/>
  <c r="P240" i="108"/>
  <c r="O240" i="108"/>
  <c r="N240" i="108"/>
  <c r="M240" i="108"/>
  <c r="K240" i="108"/>
  <c r="J240" i="108"/>
  <c r="I240" i="108"/>
  <c r="H240" i="108"/>
  <c r="AO239" i="108"/>
  <c r="AN239" i="108"/>
  <c r="AM239" i="108"/>
  <c r="AL239" i="108"/>
  <c r="AJ239" i="108"/>
  <c r="AI239" i="108"/>
  <c r="AH239" i="108"/>
  <c r="AG239" i="108"/>
  <c r="AE239" i="108"/>
  <c r="AD239" i="108"/>
  <c r="AC239" i="108"/>
  <c r="AB239" i="108"/>
  <c r="Z239" i="108"/>
  <c r="Y239" i="108"/>
  <c r="X239" i="108"/>
  <c r="W239" i="108"/>
  <c r="U239" i="108"/>
  <c r="T239" i="108"/>
  <c r="S239" i="108"/>
  <c r="R239" i="108"/>
  <c r="P239" i="108"/>
  <c r="O239" i="108"/>
  <c r="N239" i="108"/>
  <c r="M239" i="108"/>
  <c r="K239" i="108"/>
  <c r="J239" i="108"/>
  <c r="I239" i="108"/>
  <c r="H239" i="108"/>
  <c r="F239" i="108"/>
  <c r="E239" i="108"/>
  <c r="D239" i="108"/>
  <c r="C239" i="108"/>
  <c r="AO238" i="108"/>
  <c r="AN238" i="108"/>
  <c r="AM238" i="108"/>
  <c r="AL238" i="108"/>
  <c r="AJ238" i="108"/>
  <c r="AI238" i="108"/>
  <c r="AH238" i="108"/>
  <c r="AG238" i="108"/>
  <c r="AE238" i="108"/>
  <c r="AD238" i="108"/>
  <c r="AC238" i="108"/>
  <c r="AB238" i="108"/>
  <c r="Z238" i="108"/>
  <c r="Y238" i="108"/>
  <c r="X238" i="108"/>
  <c r="W238" i="108"/>
  <c r="U238" i="108"/>
  <c r="T238" i="108"/>
  <c r="S238" i="108"/>
  <c r="R238" i="108"/>
  <c r="P238" i="108"/>
  <c r="O238" i="108"/>
  <c r="N238" i="108"/>
  <c r="M238" i="108"/>
  <c r="K238" i="108"/>
  <c r="J238" i="108"/>
  <c r="I238" i="108"/>
  <c r="H238" i="108"/>
  <c r="F238" i="108"/>
  <c r="E238" i="108"/>
  <c r="D238" i="108"/>
  <c r="C238" i="108"/>
  <c r="AO237" i="108"/>
  <c r="AN237" i="108"/>
  <c r="AM237" i="108"/>
  <c r="AL237" i="108"/>
  <c r="AJ237" i="108"/>
  <c r="AI237" i="108"/>
  <c r="AH237" i="108"/>
  <c r="AG237" i="108"/>
  <c r="AE237" i="108"/>
  <c r="AD237" i="108"/>
  <c r="AC237" i="108"/>
  <c r="AB237" i="108"/>
  <c r="Z237" i="108"/>
  <c r="Y237" i="108"/>
  <c r="X237" i="108"/>
  <c r="W237" i="108"/>
  <c r="U237" i="108"/>
  <c r="T237" i="108"/>
  <c r="S237" i="108"/>
  <c r="R237" i="108"/>
  <c r="P237" i="108"/>
  <c r="O237" i="108"/>
  <c r="N237" i="108"/>
  <c r="M237" i="108"/>
  <c r="K237" i="108"/>
  <c r="J237" i="108"/>
  <c r="I237" i="108"/>
  <c r="H237" i="108"/>
  <c r="AO236" i="108"/>
  <c r="AN236" i="108"/>
  <c r="AM236" i="108"/>
  <c r="AL236" i="108"/>
  <c r="AJ236" i="108"/>
  <c r="AI236" i="108"/>
  <c r="AH236" i="108"/>
  <c r="AG236" i="108"/>
  <c r="AE236" i="108"/>
  <c r="AD236" i="108"/>
  <c r="AC236" i="108"/>
  <c r="AB236" i="108"/>
  <c r="Z236" i="108"/>
  <c r="Y236" i="108"/>
  <c r="X236" i="108"/>
  <c r="W236" i="108"/>
  <c r="U236" i="108"/>
  <c r="T236" i="108"/>
  <c r="S236" i="108"/>
  <c r="R236" i="108"/>
  <c r="P236" i="108"/>
  <c r="O236" i="108"/>
  <c r="N236" i="108"/>
  <c r="M236" i="108"/>
  <c r="K236" i="108"/>
  <c r="J236" i="108"/>
  <c r="I236" i="108"/>
  <c r="H236" i="108"/>
  <c r="F236" i="108"/>
  <c r="E236" i="108"/>
  <c r="D236" i="108"/>
  <c r="C236" i="108"/>
  <c r="AO235" i="108"/>
  <c r="AN235" i="108"/>
  <c r="AM235" i="108"/>
  <c r="AL235" i="108"/>
  <c r="AJ235" i="108"/>
  <c r="AI235" i="108"/>
  <c r="AH235" i="108"/>
  <c r="AG235" i="108"/>
  <c r="AE235" i="108"/>
  <c r="AD235" i="108"/>
  <c r="AC235" i="108"/>
  <c r="AB235" i="108"/>
  <c r="Z235" i="108"/>
  <c r="Y235" i="108"/>
  <c r="X235" i="108"/>
  <c r="W235" i="108"/>
  <c r="U235" i="108"/>
  <c r="T235" i="108"/>
  <c r="S235" i="108"/>
  <c r="R235" i="108"/>
  <c r="P235" i="108"/>
  <c r="O235" i="108"/>
  <c r="N235" i="108"/>
  <c r="M235" i="108"/>
  <c r="K235" i="108"/>
  <c r="J235" i="108"/>
  <c r="I235" i="108"/>
  <c r="H235" i="108"/>
  <c r="AO233" i="108"/>
  <c r="AN233" i="108"/>
  <c r="AM233" i="108"/>
  <c r="AL233" i="108"/>
  <c r="AJ233" i="108"/>
  <c r="AI233" i="108"/>
  <c r="AH233" i="108"/>
  <c r="AG233" i="108"/>
  <c r="AE233" i="108"/>
  <c r="AD233" i="108"/>
  <c r="AC233" i="108"/>
  <c r="AB233" i="108"/>
  <c r="Z233" i="108"/>
  <c r="Y233" i="108"/>
  <c r="X233" i="108"/>
  <c r="W233" i="108"/>
  <c r="U233" i="108"/>
  <c r="T233" i="108"/>
  <c r="S233" i="108"/>
  <c r="R233" i="108"/>
  <c r="P233" i="108"/>
  <c r="O233" i="108"/>
  <c r="N233" i="108"/>
  <c r="M233" i="108"/>
  <c r="K233" i="108"/>
  <c r="J233" i="108"/>
  <c r="I233" i="108"/>
  <c r="H233" i="108"/>
  <c r="AO232" i="108"/>
  <c r="AN232" i="108"/>
  <c r="AM232" i="108"/>
  <c r="AL232" i="108"/>
  <c r="AJ232" i="108"/>
  <c r="AI232" i="108"/>
  <c r="AH232" i="108"/>
  <c r="AG232" i="108"/>
  <c r="AE232" i="108"/>
  <c r="AD232" i="108"/>
  <c r="AC232" i="108"/>
  <c r="AB232" i="108"/>
  <c r="Z232" i="108"/>
  <c r="Y232" i="108"/>
  <c r="X232" i="108"/>
  <c r="W232" i="108"/>
  <c r="U232" i="108"/>
  <c r="T232" i="108"/>
  <c r="S232" i="108"/>
  <c r="R232" i="108"/>
  <c r="P232" i="108"/>
  <c r="O232" i="108"/>
  <c r="N232" i="108"/>
  <c r="M232" i="108"/>
  <c r="K232" i="108"/>
  <c r="J232" i="108"/>
  <c r="I232" i="108"/>
  <c r="H232" i="108"/>
  <c r="AO231" i="108"/>
  <c r="AN231" i="108"/>
  <c r="AM231" i="108"/>
  <c r="AL231" i="108"/>
  <c r="AJ231" i="108"/>
  <c r="AI231" i="108"/>
  <c r="AH231" i="108"/>
  <c r="AG231" i="108"/>
  <c r="AE231" i="108"/>
  <c r="AD231" i="108"/>
  <c r="AC231" i="108"/>
  <c r="AB231" i="108"/>
  <c r="Z231" i="108"/>
  <c r="Y231" i="108"/>
  <c r="X231" i="108"/>
  <c r="W231" i="108"/>
  <c r="U231" i="108"/>
  <c r="T231" i="108"/>
  <c r="S231" i="108"/>
  <c r="R231" i="108"/>
  <c r="P231" i="108"/>
  <c r="O231" i="108"/>
  <c r="N231" i="108"/>
  <c r="M231" i="108"/>
  <c r="K231" i="108"/>
  <c r="J231" i="108"/>
  <c r="I231" i="108"/>
  <c r="H231" i="108"/>
  <c r="F231" i="108"/>
  <c r="E231" i="108"/>
  <c r="D231" i="108"/>
  <c r="C231" i="108"/>
  <c r="AO230" i="108"/>
  <c r="AN230" i="108"/>
  <c r="AM230" i="108"/>
  <c r="AL230" i="108"/>
  <c r="AJ230" i="108"/>
  <c r="AI230" i="108"/>
  <c r="AH230" i="108"/>
  <c r="AG230" i="108"/>
  <c r="AE230" i="108"/>
  <c r="AD230" i="108"/>
  <c r="AC230" i="108"/>
  <c r="AB230" i="108"/>
  <c r="Z230" i="108"/>
  <c r="Y230" i="108"/>
  <c r="X230" i="108"/>
  <c r="W230" i="108"/>
  <c r="U230" i="108"/>
  <c r="T230" i="108"/>
  <c r="S230" i="108"/>
  <c r="R230" i="108"/>
  <c r="P230" i="108"/>
  <c r="O230" i="108"/>
  <c r="N230" i="108"/>
  <c r="M230" i="108"/>
  <c r="K230" i="108"/>
  <c r="J230" i="108"/>
  <c r="I230" i="108"/>
  <c r="H230" i="108"/>
  <c r="AO229" i="108"/>
  <c r="AN229" i="108"/>
  <c r="AM229" i="108"/>
  <c r="AL229" i="108"/>
  <c r="AJ229" i="108"/>
  <c r="AI229" i="108"/>
  <c r="AH229" i="108"/>
  <c r="AG229" i="108"/>
  <c r="AE229" i="108"/>
  <c r="AD229" i="108"/>
  <c r="AC229" i="108"/>
  <c r="AB229" i="108"/>
  <c r="Z229" i="108"/>
  <c r="Y229" i="108"/>
  <c r="X229" i="108"/>
  <c r="W229" i="108"/>
  <c r="U229" i="108"/>
  <c r="T229" i="108"/>
  <c r="S229" i="108"/>
  <c r="R229" i="108"/>
  <c r="P229" i="108"/>
  <c r="O229" i="108"/>
  <c r="N229" i="108"/>
  <c r="M229" i="108"/>
  <c r="K229" i="108"/>
  <c r="J229" i="108"/>
  <c r="I229" i="108"/>
  <c r="H229" i="108"/>
  <c r="AO228" i="108"/>
  <c r="AN228" i="108"/>
  <c r="AM228" i="108"/>
  <c r="AL228" i="108"/>
  <c r="AJ228" i="108"/>
  <c r="AI228" i="108"/>
  <c r="AH228" i="108"/>
  <c r="AG228" i="108"/>
  <c r="AE228" i="108"/>
  <c r="AD228" i="108"/>
  <c r="AC228" i="108"/>
  <c r="AB228" i="108"/>
  <c r="Z228" i="108"/>
  <c r="Y228" i="108"/>
  <c r="X228" i="108"/>
  <c r="W228" i="108"/>
  <c r="U228" i="108"/>
  <c r="T228" i="108"/>
  <c r="S228" i="108"/>
  <c r="R228" i="108"/>
  <c r="P228" i="108"/>
  <c r="O228" i="108"/>
  <c r="N228" i="108"/>
  <c r="M228" i="108"/>
  <c r="K228" i="108"/>
  <c r="J228" i="108"/>
  <c r="I228" i="108"/>
  <c r="H228" i="108"/>
  <c r="AO227" i="108"/>
  <c r="AN227" i="108"/>
  <c r="AM227" i="108"/>
  <c r="AL227" i="108"/>
  <c r="AJ227" i="108"/>
  <c r="AI227" i="108"/>
  <c r="AH227" i="108"/>
  <c r="AG227" i="108"/>
  <c r="AE227" i="108"/>
  <c r="AD227" i="108"/>
  <c r="AC227" i="108"/>
  <c r="AB227" i="108"/>
  <c r="Z227" i="108"/>
  <c r="Y227" i="108"/>
  <c r="X227" i="108"/>
  <c r="W227" i="108"/>
  <c r="U227" i="108"/>
  <c r="T227" i="108"/>
  <c r="S227" i="108"/>
  <c r="R227" i="108"/>
  <c r="P227" i="108"/>
  <c r="O227" i="108"/>
  <c r="N227" i="108"/>
  <c r="M227" i="108"/>
  <c r="K227" i="108"/>
  <c r="J227" i="108"/>
  <c r="I227" i="108"/>
  <c r="H227" i="108"/>
  <c r="F227" i="108"/>
  <c r="E227" i="108"/>
  <c r="D227" i="108"/>
  <c r="C227" i="108"/>
  <c r="AO226" i="108"/>
  <c r="AN226" i="108"/>
  <c r="AM226" i="108"/>
  <c r="AL226" i="108"/>
  <c r="AJ226" i="108"/>
  <c r="AI226" i="108"/>
  <c r="AH226" i="108"/>
  <c r="AG226" i="108"/>
  <c r="AE226" i="108"/>
  <c r="AD226" i="108"/>
  <c r="AC226" i="108"/>
  <c r="AB226" i="108"/>
  <c r="Z226" i="108"/>
  <c r="Y226" i="108"/>
  <c r="X226" i="108"/>
  <c r="W226" i="108"/>
  <c r="U226" i="108"/>
  <c r="T226" i="108"/>
  <c r="S226" i="108"/>
  <c r="R226" i="108"/>
  <c r="P226" i="108"/>
  <c r="O226" i="108"/>
  <c r="N226" i="108"/>
  <c r="M226" i="108"/>
  <c r="K226" i="108"/>
  <c r="J226" i="108"/>
  <c r="I226" i="108"/>
  <c r="H226" i="108"/>
  <c r="F226" i="108"/>
  <c r="E226" i="108"/>
  <c r="D226" i="108"/>
  <c r="C226" i="108"/>
  <c r="AO225" i="108"/>
  <c r="AN225" i="108"/>
  <c r="AM225" i="108"/>
  <c r="AL225" i="108"/>
  <c r="AJ225" i="108"/>
  <c r="AI225" i="108"/>
  <c r="AH225" i="108"/>
  <c r="AG225" i="108"/>
  <c r="AE225" i="108"/>
  <c r="AD225" i="108"/>
  <c r="AC225" i="108"/>
  <c r="AB225" i="108"/>
  <c r="Z225" i="108"/>
  <c r="Y225" i="108"/>
  <c r="X225" i="108"/>
  <c r="W225" i="108"/>
  <c r="U225" i="108"/>
  <c r="T225" i="108"/>
  <c r="S225" i="108"/>
  <c r="R225" i="108"/>
  <c r="P225" i="108"/>
  <c r="O225" i="108"/>
  <c r="N225" i="108"/>
  <c r="M225" i="108"/>
  <c r="K225" i="108"/>
  <c r="J225" i="108"/>
  <c r="I225" i="108"/>
  <c r="H225" i="108"/>
  <c r="F225" i="108"/>
  <c r="E225" i="108"/>
  <c r="D225" i="108"/>
  <c r="C225" i="108"/>
  <c r="AO224" i="108"/>
  <c r="AN224" i="108"/>
  <c r="AM224" i="108"/>
  <c r="AL224" i="108"/>
  <c r="AJ224" i="108"/>
  <c r="AI224" i="108"/>
  <c r="AH224" i="108"/>
  <c r="AG224" i="108"/>
  <c r="AE224" i="108"/>
  <c r="AD224" i="108"/>
  <c r="AC224" i="108"/>
  <c r="AB224" i="108"/>
  <c r="Z224" i="108"/>
  <c r="Y224" i="108"/>
  <c r="X224" i="108"/>
  <c r="W224" i="108"/>
  <c r="U224" i="108"/>
  <c r="T224" i="108"/>
  <c r="S224" i="108"/>
  <c r="R224" i="108"/>
  <c r="P224" i="108"/>
  <c r="O224" i="108"/>
  <c r="N224" i="108"/>
  <c r="M224" i="108"/>
  <c r="K224" i="108"/>
  <c r="J224" i="108"/>
  <c r="I224" i="108"/>
  <c r="H224" i="108"/>
  <c r="F224" i="108"/>
  <c r="E224" i="108"/>
  <c r="D224" i="108"/>
  <c r="C224" i="108"/>
  <c r="AP223" i="108"/>
  <c r="AK223" i="108"/>
  <c r="AF223" i="108"/>
  <c r="AD223" i="108"/>
  <c r="AC223" i="108"/>
  <c r="AC222" i="108" s="1"/>
  <c r="AB223" i="108"/>
  <c r="AB222" i="108" s="1"/>
  <c r="AA223" i="108"/>
  <c r="Y223" i="108"/>
  <c r="W223" i="108"/>
  <c r="V223" i="108"/>
  <c r="Q223" i="108"/>
  <c r="P223" i="108" s="1"/>
  <c r="M223" i="108"/>
  <c r="M222" i="108" s="1"/>
  <c r="L223" i="108"/>
  <c r="G223" i="108"/>
  <c r="B223" i="108"/>
  <c r="D223" i="108" s="1"/>
  <c r="W222" i="108"/>
  <c r="AO221" i="108"/>
  <c r="AN221" i="108"/>
  <c r="AM221" i="108"/>
  <c r="AL221" i="108"/>
  <c r="AJ221" i="108"/>
  <c r="AI221" i="108"/>
  <c r="AH221" i="108"/>
  <c r="AG221" i="108"/>
  <c r="AE221" i="108"/>
  <c r="AD221" i="108"/>
  <c r="AC221" i="108"/>
  <c r="AB221" i="108"/>
  <c r="Z221" i="108"/>
  <c r="Y221" i="108"/>
  <c r="X221" i="108"/>
  <c r="W221" i="108"/>
  <c r="U221" i="108"/>
  <c r="T221" i="108"/>
  <c r="S221" i="108"/>
  <c r="R221" i="108"/>
  <c r="P221" i="108"/>
  <c r="O221" i="108"/>
  <c r="N221" i="108"/>
  <c r="M221" i="108"/>
  <c r="K221" i="108"/>
  <c r="J221" i="108"/>
  <c r="I221" i="108"/>
  <c r="H221" i="108"/>
  <c r="F221" i="108"/>
  <c r="E221" i="108"/>
  <c r="D221" i="108"/>
  <c r="C221" i="108"/>
  <c r="AO220" i="108"/>
  <c r="AN220" i="108"/>
  <c r="AM220" i="108"/>
  <c r="AL220" i="108"/>
  <c r="AJ220" i="108"/>
  <c r="AI220" i="108"/>
  <c r="AH220" i="108"/>
  <c r="AG220" i="108"/>
  <c r="AE220" i="108"/>
  <c r="AD220" i="108"/>
  <c r="AC220" i="108"/>
  <c r="AB220" i="108"/>
  <c r="Z220" i="108"/>
  <c r="Y220" i="108"/>
  <c r="X220" i="108"/>
  <c r="W220" i="108"/>
  <c r="U220" i="108"/>
  <c r="T220" i="108"/>
  <c r="S220" i="108"/>
  <c r="R220" i="108"/>
  <c r="P220" i="108"/>
  <c r="O220" i="108"/>
  <c r="N220" i="108"/>
  <c r="M220" i="108"/>
  <c r="K220" i="108"/>
  <c r="J220" i="108"/>
  <c r="I220" i="108"/>
  <c r="H220" i="108"/>
  <c r="F220" i="108"/>
  <c r="E220" i="108"/>
  <c r="D220" i="108"/>
  <c r="C220" i="108"/>
  <c r="AO219" i="108"/>
  <c r="AN219" i="108"/>
  <c r="AM219" i="108"/>
  <c r="AM218" i="108" s="1"/>
  <c r="AL219" i="108"/>
  <c r="AL218" i="108" s="1"/>
  <c r="AJ219" i="108"/>
  <c r="AI219" i="108"/>
  <c r="AH219" i="108"/>
  <c r="AG219" i="108"/>
  <c r="AE219" i="108"/>
  <c r="AD219" i="108"/>
  <c r="AD218" i="108" s="1"/>
  <c r="AC219" i="108"/>
  <c r="AB219" i="108"/>
  <c r="Z219" i="108"/>
  <c r="Y219" i="108"/>
  <c r="Y218" i="108" s="1"/>
  <c r="X219" i="108"/>
  <c r="W219" i="108"/>
  <c r="X218" i="108" s="1"/>
  <c r="U219" i="108"/>
  <c r="V218" i="108" s="1"/>
  <c r="T219" i="108"/>
  <c r="S219" i="108"/>
  <c r="S218" i="108" s="1"/>
  <c r="R219" i="108"/>
  <c r="P219" i="108"/>
  <c r="P218" i="108" s="1"/>
  <c r="O219" i="108"/>
  <c r="N219" i="108"/>
  <c r="M219" i="108"/>
  <c r="N218" i="108" s="1"/>
  <c r="K219" i="108"/>
  <c r="J219" i="108"/>
  <c r="K218" i="108" s="1"/>
  <c r="I219" i="108"/>
  <c r="H219" i="108"/>
  <c r="F219" i="108"/>
  <c r="E219" i="108"/>
  <c r="D219" i="108"/>
  <c r="C219" i="108"/>
  <c r="AP218" i="108"/>
  <c r="AO218" i="108"/>
  <c r="AN218" i="108"/>
  <c r="AI218" i="108"/>
  <c r="AH218" i="108"/>
  <c r="AG218" i="108"/>
  <c r="AF218" i="108"/>
  <c r="AE218" i="108"/>
  <c r="AC218" i="108"/>
  <c r="AB218" i="108"/>
  <c r="AA218" i="108"/>
  <c r="Z218" i="108"/>
  <c r="R218" i="108"/>
  <c r="Q218" i="108"/>
  <c r="O218" i="108"/>
  <c r="M218" i="108"/>
  <c r="L218" i="108"/>
  <c r="J218" i="108"/>
  <c r="I218" i="108"/>
  <c r="H218" i="108"/>
  <c r="AO216" i="108"/>
  <c r="AN216" i="108"/>
  <c r="AM216" i="108"/>
  <c r="AL216" i="108"/>
  <c r="AJ216" i="108"/>
  <c r="AI216" i="108"/>
  <c r="AH216" i="108"/>
  <c r="AG216" i="108"/>
  <c r="AE216" i="108"/>
  <c r="AD216" i="108"/>
  <c r="AC216" i="108"/>
  <c r="AB216" i="108"/>
  <c r="Z216" i="108"/>
  <c r="Y216" i="108"/>
  <c r="X216" i="108"/>
  <c r="W216" i="108"/>
  <c r="U216" i="108"/>
  <c r="T216" i="108"/>
  <c r="S216" i="108"/>
  <c r="R216" i="108"/>
  <c r="P216" i="108"/>
  <c r="O216" i="108"/>
  <c r="N216" i="108"/>
  <c r="M216" i="108"/>
  <c r="K216" i="108"/>
  <c r="J216" i="108"/>
  <c r="I216" i="108"/>
  <c r="H216" i="108"/>
  <c r="F216" i="108"/>
  <c r="E216" i="108"/>
  <c r="D216" i="108"/>
  <c r="C216" i="108"/>
  <c r="AK215" i="108"/>
  <c r="AI215" i="108" s="1"/>
  <c r="AF215" i="108"/>
  <c r="N215" i="108"/>
  <c r="L215" i="108"/>
  <c r="K215" i="108" s="1"/>
  <c r="G215" i="108"/>
  <c r="C215" i="108"/>
  <c r="B215" i="108"/>
  <c r="AP213" i="108"/>
  <c r="AK213" i="108"/>
  <c r="AJ213" i="108"/>
  <c r="AB213" i="108"/>
  <c r="AB212" i="108" s="1"/>
  <c r="AO211" i="108"/>
  <c r="AN211" i="108"/>
  <c r="AM211" i="108"/>
  <c r="AL211" i="108"/>
  <c r="AJ211" i="108"/>
  <c r="AI211" i="108"/>
  <c r="AH211" i="108"/>
  <c r="AG211" i="108"/>
  <c r="AE211" i="108"/>
  <c r="AD211" i="108"/>
  <c r="AC211" i="108"/>
  <c r="AB211" i="108"/>
  <c r="Z211" i="108"/>
  <c r="Y211" i="108"/>
  <c r="X211" i="108"/>
  <c r="W211" i="108"/>
  <c r="U211" i="108"/>
  <c r="T211" i="108"/>
  <c r="S211" i="108"/>
  <c r="R211" i="108"/>
  <c r="P211" i="108"/>
  <c r="O211" i="108"/>
  <c r="N211" i="108"/>
  <c r="M211" i="108"/>
  <c r="K211" i="108"/>
  <c r="J211" i="108"/>
  <c r="I211" i="108"/>
  <c r="H211" i="108"/>
  <c r="F211" i="108"/>
  <c r="E211" i="108"/>
  <c r="D211" i="108"/>
  <c r="C211" i="108"/>
  <c r="AO210" i="108"/>
  <c r="AN210" i="108"/>
  <c r="AM210" i="108"/>
  <c r="AL210" i="108"/>
  <c r="AJ210" i="108"/>
  <c r="AI210" i="108"/>
  <c r="AH210" i="108"/>
  <c r="AG210" i="108"/>
  <c r="AE210" i="108"/>
  <c r="AD210" i="108"/>
  <c r="AC210" i="108"/>
  <c r="AB210" i="108"/>
  <c r="Z210" i="108"/>
  <c r="Y210" i="108"/>
  <c r="X210" i="108"/>
  <c r="W210" i="108"/>
  <c r="U210" i="108"/>
  <c r="T210" i="108"/>
  <c r="S210" i="108"/>
  <c r="R210" i="108"/>
  <c r="P210" i="108"/>
  <c r="O210" i="108"/>
  <c r="N210" i="108"/>
  <c r="M210" i="108"/>
  <c r="K210" i="108"/>
  <c r="J210" i="108"/>
  <c r="I210" i="108"/>
  <c r="H210" i="108"/>
  <c r="F210" i="108"/>
  <c r="E210" i="108"/>
  <c r="D210" i="108"/>
  <c r="C210" i="108"/>
  <c r="AO209" i="108"/>
  <c r="AN209" i="108"/>
  <c r="AA209" i="108"/>
  <c r="Y209" i="108"/>
  <c r="V209" i="108"/>
  <c r="V119" i="108" s="1"/>
  <c r="B209" i="108"/>
  <c r="Q207" i="108"/>
  <c r="O207" i="108"/>
  <c r="L207" i="108"/>
  <c r="P207" i="108" s="1"/>
  <c r="B207" i="108"/>
  <c r="Q206" i="108"/>
  <c r="AP205" i="108"/>
  <c r="AO205" i="108"/>
  <c r="AN205" i="108"/>
  <c r="AL205" i="108"/>
  <c r="AL204" i="108" s="1"/>
  <c r="AH205" i="108"/>
  <c r="AG205" i="108"/>
  <c r="B205" i="108"/>
  <c r="AH204" i="108"/>
  <c r="AG204" i="108"/>
  <c r="AF203" i="108"/>
  <c r="AA203" i="108"/>
  <c r="Z203" i="108"/>
  <c r="V203" i="108"/>
  <c r="Q203" i="108"/>
  <c r="L203" i="108"/>
  <c r="K203" i="108"/>
  <c r="B203" i="108"/>
  <c r="B116" i="108" s="1"/>
  <c r="AP201" i="108"/>
  <c r="X201" i="108"/>
  <c r="V201" i="108"/>
  <c r="Q201" i="108"/>
  <c r="L201" i="108"/>
  <c r="K201" i="108"/>
  <c r="I201" i="108"/>
  <c r="L200" i="108"/>
  <c r="H200" i="108" s="1"/>
  <c r="I200" i="108"/>
  <c r="AO198" i="108"/>
  <c r="AN198" i="108"/>
  <c r="AM198" i="108"/>
  <c r="AL198" i="108"/>
  <c r="AJ198" i="108"/>
  <c r="AI198" i="108"/>
  <c r="AH198" i="108"/>
  <c r="AG198" i="108"/>
  <c r="AE198" i="108"/>
  <c r="AD198" i="108"/>
  <c r="AC198" i="108"/>
  <c r="AB198" i="108"/>
  <c r="Z198" i="108"/>
  <c r="Y198" i="108"/>
  <c r="X198" i="108"/>
  <c r="W198" i="108"/>
  <c r="U198" i="108"/>
  <c r="T198" i="108"/>
  <c r="S198" i="108"/>
  <c r="R198" i="108"/>
  <c r="P198" i="108"/>
  <c r="O198" i="108"/>
  <c r="N198" i="108"/>
  <c r="M198" i="108"/>
  <c r="K198" i="108"/>
  <c r="J198" i="108"/>
  <c r="I198" i="108"/>
  <c r="H198" i="108"/>
  <c r="F198" i="108"/>
  <c r="E198" i="108"/>
  <c r="D198" i="108"/>
  <c r="C198" i="108"/>
  <c r="AO197" i="108"/>
  <c r="AN197" i="108"/>
  <c r="AM197" i="108"/>
  <c r="AL197" i="108"/>
  <c r="AJ197" i="108"/>
  <c r="AI197" i="108"/>
  <c r="AH197" i="108"/>
  <c r="AG197" i="108"/>
  <c r="AE197" i="108"/>
  <c r="AD197" i="108"/>
  <c r="AC197" i="108"/>
  <c r="AB197" i="108"/>
  <c r="Z197" i="108"/>
  <c r="Y197" i="108"/>
  <c r="X197" i="108"/>
  <c r="W197" i="108"/>
  <c r="U197" i="108"/>
  <c r="T197" i="108"/>
  <c r="S197" i="108"/>
  <c r="R197" i="108"/>
  <c r="P197" i="108"/>
  <c r="O197" i="108"/>
  <c r="N197" i="108"/>
  <c r="M197" i="108"/>
  <c r="K197" i="108"/>
  <c r="J197" i="108"/>
  <c r="I197" i="108"/>
  <c r="H197" i="108"/>
  <c r="F197" i="108"/>
  <c r="E197" i="108"/>
  <c r="D197" i="108"/>
  <c r="C197" i="108"/>
  <c r="AO195" i="108"/>
  <c r="AN195" i="108"/>
  <c r="AM195" i="108"/>
  <c r="AL195" i="108"/>
  <c r="AJ195" i="108"/>
  <c r="AI195" i="108"/>
  <c r="AH195" i="108"/>
  <c r="AG195" i="108"/>
  <c r="AE195" i="108"/>
  <c r="AD195" i="108"/>
  <c r="AC195" i="108"/>
  <c r="AB195" i="108"/>
  <c r="Z195" i="108"/>
  <c r="Y195" i="108"/>
  <c r="X195" i="108"/>
  <c r="W195" i="108"/>
  <c r="U195" i="108"/>
  <c r="T195" i="108"/>
  <c r="S195" i="108"/>
  <c r="R195" i="108"/>
  <c r="P195" i="108"/>
  <c r="O195" i="108"/>
  <c r="N195" i="108"/>
  <c r="M195" i="108"/>
  <c r="K195" i="108"/>
  <c r="J195" i="108"/>
  <c r="I195" i="108"/>
  <c r="H195" i="108"/>
  <c r="F195" i="108"/>
  <c r="E195" i="108"/>
  <c r="D195" i="108"/>
  <c r="C195" i="108"/>
  <c r="AO193" i="108"/>
  <c r="AN193" i="108"/>
  <c r="AM193" i="108"/>
  <c r="AL193" i="108"/>
  <c r="AJ193" i="108"/>
  <c r="AI193" i="108"/>
  <c r="AH193" i="108"/>
  <c r="AG193" i="108"/>
  <c r="AE193" i="108"/>
  <c r="AD193" i="108"/>
  <c r="AC193" i="108"/>
  <c r="AB193" i="108"/>
  <c r="Z193" i="108"/>
  <c r="Y193" i="108"/>
  <c r="X193" i="108"/>
  <c r="W193" i="108"/>
  <c r="U193" i="108"/>
  <c r="T193" i="108"/>
  <c r="S193" i="108"/>
  <c r="R193" i="108"/>
  <c r="P193" i="108"/>
  <c r="O193" i="108"/>
  <c r="N193" i="108"/>
  <c r="M193" i="108"/>
  <c r="K193" i="108"/>
  <c r="J193" i="108"/>
  <c r="I193" i="108"/>
  <c r="H193" i="108"/>
  <c r="F193" i="108"/>
  <c r="E193" i="108"/>
  <c r="D193" i="108"/>
  <c r="C193" i="108"/>
  <c r="AO192" i="108"/>
  <c r="AN192" i="108"/>
  <c r="AM192" i="108"/>
  <c r="AL192" i="108"/>
  <c r="AJ192" i="108"/>
  <c r="AI192" i="108"/>
  <c r="AH192" i="108"/>
  <c r="AG192" i="108"/>
  <c r="AE192" i="108"/>
  <c r="AD192" i="108"/>
  <c r="AC192" i="108"/>
  <c r="AB192" i="108"/>
  <c r="Z192" i="108"/>
  <c r="Y192" i="108"/>
  <c r="X192" i="108"/>
  <c r="W192" i="108"/>
  <c r="U192" i="108"/>
  <c r="T192" i="108"/>
  <c r="S192" i="108"/>
  <c r="R192" i="108"/>
  <c r="P192" i="108"/>
  <c r="O192" i="108"/>
  <c r="N192" i="108"/>
  <c r="M192" i="108"/>
  <c r="K192" i="108"/>
  <c r="J192" i="108"/>
  <c r="I192" i="108"/>
  <c r="H192" i="108"/>
  <c r="F192" i="108"/>
  <c r="E192" i="108"/>
  <c r="D192" i="108"/>
  <c r="C192" i="108"/>
  <c r="AO191" i="108"/>
  <c r="AN191" i="108"/>
  <c r="AM191" i="108"/>
  <c r="AL191" i="108"/>
  <c r="AL190" i="108" s="1"/>
  <c r="AJ191" i="108"/>
  <c r="AI191" i="108"/>
  <c r="AH191" i="108"/>
  <c r="AH190" i="108" s="1"/>
  <c r="AG191" i="108"/>
  <c r="AE191" i="108"/>
  <c r="AF190" i="108" s="1"/>
  <c r="AD191" i="108"/>
  <c r="AE190" i="108" s="1"/>
  <c r="AC191" i="108"/>
  <c r="AD190" i="108" s="1"/>
  <c r="AB191" i="108"/>
  <c r="Z191" i="108"/>
  <c r="Y191" i="108"/>
  <c r="Y190" i="108" s="1"/>
  <c r="X191" i="108"/>
  <c r="X190" i="108" s="1"/>
  <c r="W191" i="108"/>
  <c r="W190" i="108" s="1"/>
  <c r="U191" i="108"/>
  <c r="T191" i="108"/>
  <c r="S191" i="108"/>
  <c r="R191" i="108"/>
  <c r="R190" i="108" s="1"/>
  <c r="P191" i="108"/>
  <c r="Q190" i="108" s="1"/>
  <c r="O191" i="108"/>
  <c r="P190" i="108" s="1"/>
  <c r="N191" i="108"/>
  <c r="N190" i="108" s="1"/>
  <c r="M191" i="108"/>
  <c r="K191" i="108"/>
  <c r="L190" i="108" s="1"/>
  <c r="J191" i="108"/>
  <c r="I191" i="108"/>
  <c r="J190" i="108" s="1"/>
  <c r="H191" i="108"/>
  <c r="F191" i="108"/>
  <c r="E191" i="108"/>
  <c r="D191" i="108"/>
  <c r="C191" i="108"/>
  <c r="AP190" i="108"/>
  <c r="AO190" i="108"/>
  <c r="AN190" i="108"/>
  <c r="AM190" i="108"/>
  <c r="AK190" i="108"/>
  <c r="AJ190" i="108"/>
  <c r="AG190" i="108"/>
  <c r="AC190" i="108"/>
  <c r="AB190" i="108"/>
  <c r="AA190" i="108"/>
  <c r="Z190" i="108"/>
  <c r="V190" i="108"/>
  <c r="U190" i="108"/>
  <c r="T190" i="108"/>
  <c r="M190" i="108"/>
  <c r="AO189" i="108"/>
  <c r="AO188" i="108" s="1"/>
  <c r="AN189" i="108"/>
  <c r="AM189" i="108"/>
  <c r="AM188" i="108" s="1"/>
  <c r="AL189" i="108"/>
  <c r="AJ189" i="108"/>
  <c r="AI189" i="108"/>
  <c r="AH189" i="108"/>
  <c r="AG189" i="108"/>
  <c r="AG188" i="108" s="1"/>
  <c r="AE189" i="108"/>
  <c r="AD189" i="108"/>
  <c r="AD188" i="108" s="1"/>
  <c r="AC189" i="108"/>
  <c r="AB189" i="108"/>
  <c r="AC188" i="108" s="1"/>
  <c r="Z189" i="108"/>
  <c r="Y189" i="108"/>
  <c r="X189" i="108"/>
  <c r="W189" i="108"/>
  <c r="W188" i="108" s="1"/>
  <c r="U189" i="108"/>
  <c r="U188" i="108" s="1"/>
  <c r="T189" i="108"/>
  <c r="S189" i="108"/>
  <c r="S188" i="108" s="1"/>
  <c r="R189" i="108"/>
  <c r="P189" i="108"/>
  <c r="O189" i="108"/>
  <c r="N189" i="108"/>
  <c r="M189" i="108"/>
  <c r="N188" i="108" s="1"/>
  <c r="K189" i="108"/>
  <c r="J189" i="108"/>
  <c r="I189" i="108"/>
  <c r="H189" i="108"/>
  <c r="F189" i="108"/>
  <c r="E189" i="108"/>
  <c r="D189" i="108"/>
  <c r="C189" i="108"/>
  <c r="AP188" i="108"/>
  <c r="AN188" i="108"/>
  <c r="AL188" i="108"/>
  <c r="AK188" i="108"/>
  <c r="AI188" i="108"/>
  <c r="AF188" i="108"/>
  <c r="AE188" i="108"/>
  <c r="V188" i="108"/>
  <c r="R188" i="108"/>
  <c r="Q188" i="108"/>
  <c r="O188" i="108"/>
  <c r="L188" i="108"/>
  <c r="K188" i="108"/>
  <c r="J188" i="108"/>
  <c r="AO187" i="108"/>
  <c r="AO186" i="108" s="1"/>
  <c r="AN187" i="108"/>
  <c r="AM187" i="108"/>
  <c r="AM186" i="108" s="1"/>
  <c r="AL187" i="108"/>
  <c r="AJ187" i="108"/>
  <c r="AK186" i="108" s="1"/>
  <c r="AI187" i="108"/>
  <c r="AH187" i="108"/>
  <c r="AG187" i="108"/>
  <c r="AE187" i="108"/>
  <c r="AF186" i="108" s="1"/>
  <c r="AD187" i="108"/>
  <c r="AC187" i="108"/>
  <c r="AC186" i="108" s="1"/>
  <c r="AB187" i="108"/>
  <c r="Z187" i="108"/>
  <c r="Y187" i="108"/>
  <c r="X187" i="108"/>
  <c r="W187" i="108"/>
  <c r="W186" i="108" s="1"/>
  <c r="U187" i="108"/>
  <c r="T187" i="108"/>
  <c r="S187" i="108"/>
  <c r="S186" i="108" s="1"/>
  <c r="R187" i="108"/>
  <c r="P187" i="108"/>
  <c r="O187" i="108"/>
  <c r="N187" i="108"/>
  <c r="O186" i="108" s="1"/>
  <c r="M187" i="108"/>
  <c r="K187" i="108"/>
  <c r="L186" i="108" s="1"/>
  <c r="J187" i="108"/>
  <c r="I187" i="108"/>
  <c r="H187" i="108"/>
  <c r="F187" i="108"/>
  <c r="E187" i="108"/>
  <c r="D187" i="108"/>
  <c r="C187" i="108"/>
  <c r="AP186" i="108"/>
  <c r="AN186" i="108"/>
  <c r="AL186" i="108"/>
  <c r="AJ186" i="108"/>
  <c r="AI186" i="108"/>
  <c r="AH186" i="108"/>
  <c r="AG186" i="108"/>
  <c r="AD186" i="108"/>
  <c r="AB186" i="108"/>
  <c r="AA186" i="108"/>
  <c r="Z186" i="108"/>
  <c r="Y186" i="108"/>
  <c r="X186" i="108"/>
  <c r="T186" i="108"/>
  <c r="R186" i="108"/>
  <c r="N186" i="108"/>
  <c r="M186" i="108"/>
  <c r="J186" i="108"/>
  <c r="AO185" i="108"/>
  <c r="AN185" i="108"/>
  <c r="AM185" i="108"/>
  <c r="AL185" i="108"/>
  <c r="AL184" i="108" s="1"/>
  <c r="AJ185" i="108"/>
  <c r="AI185" i="108"/>
  <c r="AH185" i="108"/>
  <c r="AH184" i="108" s="1"/>
  <c r="AG185" i="108"/>
  <c r="AE185" i="108"/>
  <c r="AD185" i="108"/>
  <c r="AC185" i="108"/>
  <c r="AB185" i="108"/>
  <c r="Z185" i="108"/>
  <c r="Y185" i="108"/>
  <c r="X185" i="108"/>
  <c r="X184" i="108" s="1"/>
  <c r="W185" i="108"/>
  <c r="W184" i="108" s="1"/>
  <c r="U185" i="108"/>
  <c r="V184" i="108" s="1"/>
  <c r="T185" i="108"/>
  <c r="S185" i="108"/>
  <c r="R185" i="108"/>
  <c r="P185" i="108"/>
  <c r="O185" i="108"/>
  <c r="P184" i="108" s="1"/>
  <c r="N185" i="108"/>
  <c r="N184" i="108" s="1"/>
  <c r="M185" i="108"/>
  <c r="M184" i="108" s="1"/>
  <c r="K185" i="108"/>
  <c r="L184" i="108" s="1"/>
  <c r="J185" i="108"/>
  <c r="I185" i="108"/>
  <c r="H185" i="108"/>
  <c r="F185" i="108"/>
  <c r="E185" i="108"/>
  <c r="D185" i="108"/>
  <c r="C185" i="108"/>
  <c r="AP184" i="108"/>
  <c r="AO184" i="108"/>
  <c r="AN184" i="108"/>
  <c r="AM184" i="108"/>
  <c r="AK184" i="108"/>
  <c r="AJ184" i="108"/>
  <c r="AI184" i="108"/>
  <c r="AG184" i="108"/>
  <c r="AD184" i="108"/>
  <c r="AA184" i="108"/>
  <c r="Z184" i="108"/>
  <c r="Y184" i="108"/>
  <c r="U184" i="108"/>
  <c r="T184" i="108"/>
  <c r="Q184" i="108"/>
  <c r="K184" i="108"/>
  <c r="J184" i="108"/>
  <c r="AO183" i="108"/>
  <c r="AO182" i="108" s="1"/>
  <c r="AN183" i="108"/>
  <c r="AM183" i="108"/>
  <c r="AM182" i="108" s="1"/>
  <c r="AL183" i="108"/>
  <c r="AJ183" i="108"/>
  <c r="AJ182" i="108" s="1"/>
  <c r="AI183" i="108"/>
  <c r="AI182" i="108" s="1"/>
  <c r="AH183" i="108"/>
  <c r="AG183" i="108"/>
  <c r="AE183" i="108"/>
  <c r="AD183" i="108"/>
  <c r="AD182" i="108" s="1"/>
  <c r="AC183" i="108"/>
  <c r="AB183" i="108"/>
  <c r="Z183" i="108"/>
  <c r="Y183" i="108"/>
  <c r="X183" i="108"/>
  <c r="Y182" i="108" s="1"/>
  <c r="W183" i="108"/>
  <c r="W182" i="108" s="1"/>
  <c r="U183" i="108"/>
  <c r="V182" i="108" s="1"/>
  <c r="T183" i="108"/>
  <c r="S183" i="108"/>
  <c r="T182" i="108" s="1"/>
  <c r="R183" i="108"/>
  <c r="P183" i="108"/>
  <c r="O183" i="108"/>
  <c r="N183" i="108"/>
  <c r="M183" i="108"/>
  <c r="M182" i="108" s="1"/>
  <c r="K183" i="108"/>
  <c r="J183" i="108"/>
  <c r="J182" i="108" s="1"/>
  <c r="I183" i="108"/>
  <c r="H183" i="108"/>
  <c r="F183" i="108"/>
  <c r="E183" i="108"/>
  <c r="D183" i="108"/>
  <c r="C183" i="108"/>
  <c r="AP182" i="108"/>
  <c r="AN182" i="108"/>
  <c r="AL182" i="108"/>
  <c r="AH182" i="108"/>
  <c r="AG182" i="108"/>
  <c r="AF182" i="108"/>
  <c r="AC182" i="108"/>
  <c r="AB182" i="108"/>
  <c r="AA182" i="108"/>
  <c r="Z182" i="108"/>
  <c r="X182" i="108"/>
  <c r="U182" i="108"/>
  <c r="S182" i="108"/>
  <c r="R182" i="108"/>
  <c r="O182" i="108"/>
  <c r="N182" i="108"/>
  <c r="L182" i="108"/>
  <c r="I182" i="108" s="1"/>
  <c r="K182" i="108"/>
  <c r="H182" i="108"/>
  <c r="AP180" i="108"/>
  <c r="AK180" i="108"/>
  <c r="AM180" i="108" s="1"/>
  <c r="AF180" i="108"/>
  <c r="AA180" i="108"/>
  <c r="AA124" i="108" s="1"/>
  <c r="Y180" i="108"/>
  <c r="V180" i="108"/>
  <c r="R180" i="108" s="1"/>
  <c r="T180" i="108"/>
  <c r="S180" i="108"/>
  <c r="Q180" i="108"/>
  <c r="L180" i="108"/>
  <c r="G180" i="108"/>
  <c r="B180" i="108"/>
  <c r="C180" i="108" s="1"/>
  <c r="AP179" i="108"/>
  <c r="AK179" i="108"/>
  <c r="AO179" i="108" s="1"/>
  <c r="AJ179" i="108"/>
  <c r="AF179" i="108"/>
  <c r="AA179" i="108"/>
  <c r="AC179" i="108" s="1"/>
  <c r="V179" i="108"/>
  <c r="U179" i="108"/>
  <c r="T179" i="108"/>
  <c r="R179" i="108"/>
  <c r="Q179" i="108"/>
  <c r="S179" i="108" s="1"/>
  <c r="L179" i="108"/>
  <c r="G179" i="108"/>
  <c r="I179" i="108" s="1"/>
  <c r="F179" i="108"/>
  <c r="D179" i="108"/>
  <c r="B179" i="108"/>
  <c r="AP178" i="108"/>
  <c r="AP122" i="108" s="1"/>
  <c r="AK178" i="108"/>
  <c r="AJ178" i="108"/>
  <c r="AF178" i="108"/>
  <c r="AI178" i="108" s="1"/>
  <c r="AA178" i="108"/>
  <c r="W178" i="108"/>
  <c r="V178" i="108"/>
  <c r="S178" i="108"/>
  <c r="Q178" i="108"/>
  <c r="P178" i="108" s="1"/>
  <c r="L178" i="108"/>
  <c r="G178" i="108"/>
  <c r="J178" i="108" s="1"/>
  <c r="B178" i="108"/>
  <c r="AP177" i="108"/>
  <c r="AO177" i="108"/>
  <c r="AN177" i="108"/>
  <c r="AM177" i="108"/>
  <c r="AK177" i="108"/>
  <c r="AF177" i="108"/>
  <c r="AE177" i="108"/>
  <c r="AB177" i="108"/>
  <c r="AA177" i="108"/>
  <c r="Z177" i="108"/>
  <c r="Y177" i="108"/>
  <c r="X177" i="108"/>
  <c r="W177" i="108"/>
  <c r="V177" i="108"/>
  <c r="R177" i="108" s="1"/>
  <c r="Q177" i="108"/>
  <c r="P177" i="108"/>
  <c r="O177" i="108"/>
  <c r="N177" i="108"/>
  <c r="M177" i="108"/>
  <c r="L177" i="108"/>
  <c r="I177" i="108"/>
  <c r="H177" i="108"/>
  <c r="G177" i="108"/>
  <c r="B177" i="108"/>
  <c r="AP176" i="108"/>
  <c r="AP120" i="108" s="1"/>
  <c r="AO176" i="108"/>
  <c r="AK176" i="108"/>
  <c r="AJ176" i="108"/>
  <c r="AG176" i="108"/>
  <c r="AF176" i="108"/>
  <c r="AA176" i="108"/>
  <c r="Y176" i="108"/>
  <c r="V176" i="108"/>
  <c r="Q176" i="108"/>
  <c r="O176" i="108"/>
  <c r="M176" i="108"/>
  <c r="L176" i="108"/>
  <c r="K176" i="108"/>
  <c r="G176" i="108"/>
  <c r="F176" i="108" s="1"/>
  <c r="E176" i="108"/>
  <c r="D176" i="108"/>
  <c r="C176" i="108"/>
  <c r="B176" i="108"/>
  <c r="AP175" i="108"/>
  <c r="AK175" i="108"/>
  <c r="AJ175" i="108"/>
  <c r="AI175" i="108"/>
  <c r="AG175" i="108"/>
  <c r="AF175" i="108"/>
  <c r="AH175" i="108" s="1"/>
  <c r="AE175" i="108"/>
  <c r="AD175" i="108"/>
  <c r="AC175" i="108"/>
  <c r="AA175" i="108"/>
  <c r="AB175" i="108" s="1"/>
  <c r="Y175" i="108"/>
  <c r="X175" i="108"/>
  <c r="V175" i="108"/>
  <c r="U175" i="108"/>
  <c r="T175" i="108"/>
  <c r="S175" i="108"/>
  <c r="R175" i="108"/>
  <c r="Q175" i="108"/>
  <c r="P175" i="108"/>
  <c r="L175" i="108"/>
  <c r="G175" i="108"/>
  <c r="B175" i="108"/>
  <c r="AK174" i="108"/>
  <c r="Q174" i="108"/>
  <c r="L174" i="108"/>
  <c r="I174" i="108"/>
  <c r="G174" i="108"/>
  <c r="F174" i="108"/>
  <c r="B174" i="108"/>
  <c r="AP172" i="108"/>
  <c r="AK172" i="108"/>
  <c r="AF172" i="108"/>
  <c r="AA172" i="108"/>
  <c r="AD172" i="108" s="1"/>
  <c r="V172" i="108"/>
  <c r="U172" i="108" s="1"/>
  <c r="T172" i="108"/>
  <c r="S172" i="108"/>
  <c r="Q172" i="108"/>
  <c r="R172" i="108" s="1"/>
  <c r="L172" i="108"/>
  <c r="P172" i="108" s="1"/>
  <c r="G172" i="108"/>
  <c r="K172" i="108" s="1"/>
  <c r="B172" i="108"/>
  <c r="AP171" i="108"/>
  <c r="AN171" i="108"/>
  <c r="AK171" i="108"/>
  <c r="AF171" i="108"/>
  <c r="AE171" i="108"/>
  <c r="AD171" i="108"/>
  <c r="AC171" i="108"/>
  <c r="AB171" i="108"/>
  <c r="AA171" i="108"/>
  <c r="W171" i="108"/>
  <c r="V171" i="108"/>
  <c r="Q171" i="108"/>
  <c r="R171" i="108" s="1"/>
  <c r="P171" i="108"/>
  <c r="O171" i="108"/>
  <c r="L171" i="108"/>
  <c r="L116" i="108" s="1"/>
  <c r="J171" i="108"/>
  <c r="I171" i="108"/>
  <c r="G171" i="108"/>
  <c r="B171" i="108"/>
  <c r="AP170" i="108"/>
  <c r="AM170" i="108"/>
  <c r="AM169" i="108" s="1"/>
  <c r="AL170" i="108"/>
  <c r="AL169" i="108" s="1"/>
  <c r="AK170" i="108"/>
  <c r="AJ170" i="108"/>
  <c r="AI170" i="108"/>
  <c r="AH170" i="108"/>
  <c r="AG170" i="108"/>
  <c r="AG169" i="108" s="1"/>
  <c r="AF170" i="108"/>
  <c r="AA170" i="108"/>
  <c r="Y170" i="108"/>
  <c r="X170" i="108"/>
  <c r="W170" i="108"/>
  <c r="W169" i="108" s="1"/>
  <c r="V170" i="108"/>
  <c r="Q170" i="108"/>
  <c r="R170" i="108" s="1"/>
  <c r="R169" i="108" s="1"/>
  <c r="P170" i="108"/>
  <c r="L170" i="108"/>
  <c r="G170" i="108"/>
  <c r="F170" i="108"/>
  <c r="E170" i="108"/>
  <c r="D170" i="108"/>
  <c r="C170" i="108"/>
  <c r="B170" i="108"/>
  <c r="Y169" i="108"/>
  <c r="X169" i="108"/>
  <c r="AO166" i="108"/>
  <c r="AN166" i="108"/>
  <c r="AM166" i="108"/>
  <c r="AL166" i="108"/>
  <c r="AJ166" i="108"/>
  <c r="AI166" i="108"/>
  <c r="AH166" i="108"/>
  <c r="AG166" i="108"/>
  <c r="AE166" i="108"/>
  <c r="AD166" i="108"/>
  <c r="AC166" i="108"/>
  <c r="AB166" i="108"/>
  <c r="Z166" i="108"/>
  <c r="Y166" i="108"/>
  <c r="X166" i="108"/>
  <c r="W166" i="108"/>
  <c r="U166" i="108"/>
  <c r="T166" i="108"/>
  <c r="S166" i="108"/>
  <c r="R166" i="108"/>
  <c r="P166" i="108"/>
  <c r="O166" i="108"/>
  <c r="N166" i="108"/>
  <c r="M166" i="108"/>
  <c r="K166" i="108"/>
  <c r="J166" i="108"/>
  <c r="I166" i="108"/>
  <c r="H166" i="108"/>
  <c r="AO165" i="108"/>
  <c r="AN165" i="108"/>
  <c r="AM165" i="108"/>
  <c r="AL165" i="108"/>
  <c r="AJ165" i="108"/>
  <c r="AI165" i="108"/>
  <c r="AH165" i="108"/>
  <c r="AG165" i="108"/>
  <c r="AE165" i="108"/>
  <c r="AD165" i="108"/>
  <c r="AC165" i="108"/>
  <c r="AB165" i="108"/>
  <c r="Z165" i="108"/>
  <c r="Y165" i="108"/>
  <c r="X165" i="108"/>
  <c r="W165" i="108"/>
  <c r="U165" i="108"/>
  <c r="T165" i="108"/>
  <c r="S165" i="108"/>
  <c r="R165" i="108"/>
  <c r="P165" i="108"/>
  <c r="O165" i="108"/>
  <c r="N165" i="108"/>
  <c r="M165" i="108"/>
  <c r="K165" i="108"/>
  <c r="J165" i="108"/>
  <c r="I165" i="108"/>
  <c r="H165" i="108"/>
  <c r="AO164" i="108"/>
  <c r="AN164" i="108"/>
  <c r="AM164" i="108"/>
  <c r="AL164" i="108"/>
  <c r="AJ164" i="108"/>
  <c r="AI164" i="108"/>
  <c r="AH164" i="108"/>
  <c r="AG164" i="108"/>
  <c r="AE164" i="108"/>
  <c r="AD164" i="108"/>
  <c r="AC164" i="108"/>
  <c r="AB164" i="108"/>
  <c r="Z164" i="108"/>
  <c r="Y164" i="108"/>
  <c r="X164" i="108"/>
  <c r="W164" i="108"/>
  <c r="U164" i="108"/>
  <c r="T164" i="108"/>
  <c r="S164" i="108"/>
  <c r="R164" i="108"/>
  <c r="P164" i="108"/>
  <c r="O164" i="108"/>
  <c r="N164" i="108"/>
  <c r="M164" i="108"/>
  <c r="K164" i="108"/>
  <c r="J164" i="108"/>
  <c r="I164" i="108"/>
  <c r="H164" i="108"/>
  <c r="AO163" i="108"/>
  <c r="AN163" i="108"/>
  <c r="AM163" i="108"/>
  <c r="AL163" i="108"/>
  <c r="AJ163" i="108"/>
  <c r="AI163" i="108"/>
  <c r="AH163" i="108"/>
  <c r="AG163" i="108"/>
  <c r="AE163" i="108"/>
  <c r="AD163" i="108"/>
  <c r="AC163" i="108"/>
  <c r="AB163" i="108"/>
  <c r="Z163" i="108"/>
  <c r="Y163" i="108"/>
  <c r="X163" i="108"/>
  <c r="W163" i="108"/>
  <c r="U163" i="108"/>
  <c r="T163" i="108"/>
  <c r="S163" i="108"/>
  <c r="R163" i="108"/>
  <c r="P163" i="108"/>
  <c r="O163" i="108"/>
  <c r="N163" i="108"/>
  <c r="M163" i="108"/>
  <c r="K163" i="108"/>
  <c r="J163" i="108"/>
  <c r="I163" i="108"/>
  <c r="H163" i="108"/>
  <c r="AO162" i="108"/>
  <c r="AN162" i="108"/>
  <c r="AM162" i="108"/>
  <c r="AL162" i="108"/>
  <c r="AJ162" i="108"/>
  <c r="AI162" i="108"/>
  <c r="AH162" i="108"/>
  <c r="AG162" i="108"/>
  <c r="AE162" i="108"/>
  <c r="AD162" i="108"/>
  <c r="AC162" i="108"/>
  <c r="AB162" i="108"/>
  <c r="Z162" i="108"/>
  <c r="Y162" i="108"/>
  <c r="X162" i="108"/>
  <c r="W162" i="108"/>
  <c r="U162" i="108"/>
  <c r="T162" i="108"/>
  <c r="S162" i="108"/>
  <c r="R162" i="108"/>
  <c r="P162" i="108"/>
  <c r="O162" i="108"/>
  <c r="N162" i="108"/>
  <c r="M162" i="108"/>
  <c r="K162" i="108"/>
  <c r="J162" i="108"/>
  <c r="I162" i="108"/>
  <c r="H162" i="108"/>
  <c r="AO161" i="108"/>
  <c r="AN161" i="108"/>
  <c r="AM161" i="108"/>
  <c r="AL161" i="108"/>
  <c r="AJ161" i="108"/>
  <c r="AI161" i="108"/>
  <c r="AH161" i="108"/>
  <c r="AG161" i="108"/>
  <c r="AE161" i="108"/>
  <c r="AD161" i="108"/>
  <c r="AC161" i="108"/>
  <c r="AB161" i="108"/>
  <c r="Z161" i="108"/>
  <c r="Y161" i="108"/>
  <c r="X161" i="108"/>
  <c r="W161" i="108"/>
  <c r="U161" i="108"/>
  <c r="T161" i="108"/>
  <c r="S161" i="108"/>
  <c r="R161" i="108"/>
  <c r="P161" i="108"/>
  <c r="O161" i="108"/>
  <c r="N161" i="108"/>
  <c r="M161" i="108"/>
  <c r="K161" i="108"/>
  <c r="J161" i="108"/>
  <c r="I161" i="108"/>
  <c r="H161" i="108"/>
  <c r="AO160" i="108"/>
  <c r="AN160" i="108"/>
  <c r="AM160" i="108"/>
  <c r="AL160" i="108"/>
  <c r="AJ160" i="108"/>
  <c r="AI160" i="108"/>
  <c r="AH160" i="108"/>
  <c r="AG160" i="108"/>
  <c r="AE160" i="108"/>
  <c r="AD160" i="108"/>
  <c r="AC160" i="108"/>
  <c r="AB160" i="108"/>
  <c r="Z160" i="108"/>
  <c r="Y160" i="108"/>
  <c r="X160" i="108"/>
  <c r="W160" i="108"/>
  <c r="U160" i="108"/>
  <c r="T160" i="108"/>
  <c r="S160" i="108"/>
  <c r="R160" i="108"/>
  <c r="P160" i="108"/>
  <c r="O160" i="108"/>
  <c r="N160" i="108"/>
  <c r="M160" i="108"/>
  <c r="K160" i="108"/>
  <c r="J160" i="108"/>
  <c r="I160" i="108"/>
  <c r="H160" i="108"/>
  <c r="F160" i="108"/>
  <c r="E160" i="108"/>
  <c r="D160" i="108"/>
  <c r="C160" i="108"/>
  <c r="AO159" i="108"/>
  <c r="AN159" i="108"/>
  <c r="AM159" i="108"/>
  <c r="AL159" i="108"/>
  <c r="AJ159" i="108"/>
  <c r="AI159" i="108"/>
  <c r="AH159" i="108"/>
  <c r="AG159" i="108"/>
  <c r="AE159" i="108"/>
  <c r="AD159" i="108"/>
  <c r="AC159" i="108"/>
  <c r="AB159" i="108"/>
  <c r="Z159" i="108"/>
  <c r="Y159" i="108"/>
  <c r="X159" i="108"/>
  <c r="W159" i="108"/>
  <c r="U159" i="108"/>
  <c r="T159" i="108"/>
  <c r="S159" i="108"/>
  <c r="R159" i="108"/>
  <c r="P159" i="108"/>
  <c r="O159" i="108"/>
  <c r="N159" i="108"/>
  <c r="M159" i="108"/>
  <c r="K159" i="108"/>
  <c r="J159" i="108"/>
  <c r="I159" i="108"/>
  <c r="H159" i="108"/>
  <c r="F159" i="108"/>
  <c r="E159" i="108"/>
  <c r="D159" i="108"/>
  <c r="C159" i="108"/>
  <c r="AO158" i="108"/>
  <c r="AN158" i="108"/>
  <c r="AM158" i="108"/>
  <c r="AL158" i="108"/>
  <c r="AJ158" i="108"/>
  <c r="AI158" i="108"/>
  <c r="AH158" i="108"/>
  <c r="AG158" i="108"/>
  <c r="AE158" i="108"/>
  <c r="AD158" i="108"/>
  <c r="AC158" i="108"/>
  <c r="AB158" i="108"/>
  <c r="Z158" i="108"/>
  <c r="Y158" i="108"/>
  <c r="X158" i="108"/>
  <c r="W158" i="108"/>
  <c r="U158" i="108"/>
  <c r="T158" i="108"/>
  <c r="S158" i="108"/>
  <c r="R158" i="108"/>
  <c r="P158" i="108"/>
  <c r="O158" i="108"/>
  <c r="N158" i="108"/>
  <c r="M158" i="108"/>
  <c r="K158" i="108"/>
  <c r="J158" i="108"/>
  <c r="I158" i="108"/>
  <c r="H158" i="108"/>
  <c r="F158" i="108"/>
  <c r="E158" i="108"/>
  <c r="D158" i="108"/>
  <c r="C158" i="108"/>
  <c r="AP157" i="108"/>
  <c r="AP174" i="108" s="1"/>
  <c r="AN174" i="108" s="1"/>
  <c r="AO157" i="108"/>
  <c r="AN157" i="108"/>
  <c r="AK157" i="108"/>
  <c r="AM157" i="108" s="1"/>
  <c r="AI157" i="108"/>
  <c r="AH157" i="108"/>
  <c r="AF157" i="108"/>
  <c r="AA157" i="108"/>
  <c r="Z157" i="108"/>
  <c r="Y157" i="108"/>
  <c r="X157" i="108"/>
  <c r="V157" i="108"/>
  <c r="U157" i="108" s="1"/>
  <c r="Q157" i="108"/>
  <c r="T157" i="108" s="1"/>
  <c r="P157" i="108"/>
  <c r="O157" i="108"/>
  <c r="L157" i="108"/>
  <c r="K157" i="108"/>
  <c r="J157" i="108"/>
  <c r="H157" i="108"/>
  <c r="G157" i="108"/>
  <c r="I157" i="108" s="1"/>
  <c r="F157" i="108"/>
  <c r="E157" i="108"/>
  <c r="D157" i="108"/>
  <c r="C157" i="108"/>
  <c r="B157" i="108"/>
  <c r="AO156" i="108"/>
  <c r="AN156" i="108"/>
  <c r="AM156" i="108"/>
  <c r="AL156" i="108"/>
  <c r="AJ156" i="108"/>
  <c r="AI156" i="108"/>
  <c r="AH156" i="108"/>
  <c r="AG156" i="108"/>
  <c r="AE156" i="108"/>
  <c r="AD156" i="108"/>
  <c r="AC156" i="108"/>
  <c r="AB156" i="108"/>
  <c r="Z156" i="108"/>
  <c r="Y156" i="108"/>
  <c r="X156" i="108"/>
  <c r="W156" i="108"/>
  <c r="U156" i="108"/>
  <c r="T156" i="108"/>
  <c r="S156" i="108"/>
  <c r="R156" i="108"/>
  <c r="P156" i="108"/>
  <c r="O156" i="108"/>
  <c r="N156" i="108"/>
  <c r="M156" i="108"/>
  <c r="K156" i="108"/>
  <c r="J156" i="108"/>
  <c r="I156" i="108"/>
  <c r="H156" i="108"/>
  <c r="AO155" i="108"/>
  <c r="AN155" i="108"/>
  <c r="AM155" i="108"/>
  <c r="AL155" i="108"/>
  <c r="AJ155" i="108"/>
  <c r="AI155" i="108"/>
  <c r="AH155" i="108"/>
  <c r="AG155" i="108"/>
  <c r="AE155" i="108"/>
  <c r="AD155" i="108"/>
  <c r="AC155" i="108"/>
  <c r="AB155" i="108"/>
  <c r="Z155" i="108"/>
  <c r="Y155" i="108"/>
  <c r="X155" i="108"/>
  <c r="W155" i="108"/>
  <c r="U155" i="108"/>
  <c r="T155" i="108"/>
  <c r="S155" i="108"/>
  <c r="R155" i="108"/>
  <c r="P155" i="108"/>
  <c r="O155" i="108"/>
  <c r="N155" i="108"/>
  <c r="M155" i="108"/>
  <c r="K155" i="108"/>
  <c r="J155" i="108"/>
  <c r="I155" i="108"/>
  <c r="H155" i="108"/>
  <c r="AO154" i="108"/>
  <c r="AN154" i="108"/>
  <c r="AM154" i="108"/>
  <c r="AL154" i="108"/>
  <c r="AJ154" i="108"/>
  <c r="AI154" i="108"/>
  <c r="AH154" i="108"/>
  <c r="AG154" i="108"/>
  <c r="AE154" i="108"/>
  <c r="AD154" i="108"/>
  <c r="AC154" i="108"/>
  <c r="AB154" i="108"/>
  <c r="Z154" i="108"/>
  <c r="Y154" i="108"/>
  <c r="X154" i="108"/>
  <c r="W154" i="108"/>
  <c r="U154" i="108"/>
  <c r="T154" i="108"/>
  <c r="S154" i="108"/>
  <c r="R154" i="108"/>
  <c r="P154" i="108"/>
  <c r="O154" i="108"/>
  <c r="N154" i="108"/>
  <c r="M154" i="108"/>
  <c r="K154" i="108"/>
  <c r="J154" i="108"/>
  <c r="I154" i="108"/>
  <c r="H154" i="108"/>
  <c r="F154" i="108"/>
  <c r="E154" i="108"/>
  <c r="D154" i="108"/>
  <c r="C154" i="108"/>
  <c r="AO150" i="108"/>
  <c r="AN150" i="108"/>
  <c r="AM150" i="108"/>
  <c r="AL150" i="108"/>
  <c r="AJ150" i="108"/>
  <c r="AI150" i="108"/>
  <c r="AH150" i="108"/>
  <c r="AG150" i="108"/>
  <c r="AE150" i="108"/>
  <c r="AD150" i="108"/>
  <c r="AC150" i="108"/>
  <c r="AB150" i="108"/>
  <c r="Z150" i="108"/>
  <c r="Y150" i="108"/>
  <c r="X150" i="108"/>
  <c r="W150" i="108"/>
  <c r="U150" i="108"/>
  <c r="T150" i="108"/>
  <c r="S150" i="108"/>
  <c r="R150" i="108"/>
  <c r="P150" i="108"/>
  <c r="O150" i="108"/>
  <c r="N150" i="108"/>
  <c r="M150" i="108"/>
  <c r="K150" i="108"/>
  <c r="J150" i="108"/>
  <c r="I150" i="108"/>
  <c r="H150" i="108"/>
  <c r="AO149" i="108"/>
  <c r="AN149" i="108"/>
  <c r="AM149" i="108"/>
  <c r="AL149" i="108"/>
  <c r="AJ149" i="108"/>
  <c r="AI149" i="108"/>
  <c r="AH149" i="108"/>
  <c r="AG149" i="108"/>
  <c r="AE149" i="108"/>
  <c r="AD149" i="108"/>
  <c r="AC149" i="108"/>
  <c r="AB149" i="108"/>
  <c r="Z149" i="108"/>
  <c r="Y149" i="108"/>
  <c r="X149" i="108"/>
  <c r="W149" i="108"/>
  <c r="U149" i="108"/>
  <c r="T149" i="108"/>
  <c r="S149" i="108"/>
  <c r="R149" i="108"/>
  <c r="P149" i="108"/>
  <c r="O149" i="108"/>
  <c r="N149" i="108"/>
  <c r="M149" i="108"/>
  <c r="K149" i="108"/>
  <c r="J149" i="108"/>
  <c r="I149" i="108"/>
  <c r="H149" i="108"/>
  <c r="F149" i="108"/>
  <c r="E149" i="108"/>
  <c r="D149" i="108"/>
  <c r="C149" i="108"/>
  <c r="AO148" i="108"/>
  <c r="AN148" i="108"/>
  <c r="AM148" i="108"/>
  <c r="AL148" i="108"/>
  <c r="AJ148" i="108"/>
  <c r="AI148" i="108"/>
  <c r="AH148" i="108"/>
  <c r="AG148" i="108"/>
  <c r="AE148" i="108"/>
  <c r="AD148" i="108"/>
  <c r="AC148" i="108"/>
  <c r="AB148" i="108"/>
  <c r="Z148" i="108"/>
  <c r="Y148" i="108"/>
  <c r="X148" i="108"/>
  <c r="W148" i="108"/>
  <c r="U148" i="108"/>
  <c r="T148" i="108"/>
  <c r="S148" i="108"/>
  <c r="R148" i="108"/>
  <c r="P148" i="108"/>
  <c r="O148" i="108"/>
  <c r="N148" i="108"/>
  <c r="M148" i="108"/>
  <c r="K148" i="108"/>
  <c r="J148" i="108"/>
  <c r="I148" i="108"/>
  <c r="H148" i="108"/>
  <c r="F148" i="108"/>
  <c r="E148" i="108"/>
  <c r="D148" i="108"/>
  <c r="C148" i="108"/>
  <c r="AO147" i="108"/>
  <c r="AN147" i="108"/>
  <c r="AM147" i="108"/>
  <c r="AL147" i="108"/>
  <c r="AJ147" i="108"/>
  <c r="AI147" i="108"/>
  <c r="AH147" i="108"/>
  <c r="AG147" i="108"/>
  <c r="AE147" i="108"/>
  <c r="AD147" i="108"/>
  <c r="AC147" i="108"/>
  <c r="AB147" i="108"/>
  <c r="Z147" i="108"/>
  <c r="Y147" i="108"/>
  <c r="X147" i="108"/>
  <c r="W147" i="108"/>
  <c r="U147" i="108"/>
  <c r="T147" i="108"/>
  <c r="S147" i="108"/>
  <c r="R147" i="108"/>
  <c r="P147" i="108"/>
  <c r="O147" i="108"/>
  <c r="N147" i="108"/>
  <c r="M147" i="108"/>
  <c r="K147" i="108"/>
  <c r="J147" i="108"/>
  <c r="I147" i="108"/>
  <c r="H147" i="108"/>
  <c r="AO146" i="108"/>
  <c r="AN146" i="108"/>
  <c r="AM146" i="108"/>
  <c r="AL146" i="108"/>
  <c r="AJ146" i="108"/>
  <c r="AI146" i="108"/>
  <c r="AH146" i="108"/>
  <c r="AG146" i="108"/>
  <c r="AE146" i="108"/>
  <c r="AD146" i="108"/>
  <c r="AC146" i="108"/>
  <c r="AB146" i="108"/>
  <c r="Z146" i="108"/>
  <c r="Y146" i="108"/>
  <c r="X146" i="108"/>
  <c r="W146" i="108"/>
  <c r="U146" i="108"/>
  <c r="T146" i="108"/>
  <c r="S146" i="108"/>
  <c r="R146" i="108"/>
  <c r="P146" i="108"/>
  <c r="O146" i="108"/>
  <c r="N146" i="108"/>
  <c r="M146" i="108"/>
  <c r="K146" i="108"/>
  <c r="J146" i="108"/>
  <c r="I146" i="108"/>
  <c r="H146" i="108"/>
  <c r="AO145" i="108"/>
  <c r="AN145" i="108"/>
  <c r="AM145" i="108"/>
  <c r="AL145" i="108"/>
  <c r="AJ145" i="108"/>
  <c r="AI145" i="108"/>
  <c r="AH145" i="108"/>
  <c r="AG145" i="108"/>
  <c r="AE145" i="108"/>
  <c r="AD145" i="108"/>
  <c r="AC145" i="108"/>
  <c r="AB145" i="108"/>
  <c r="Z145" i="108"/>
  <c r="Y145" i="108"/>
  <c r="X145" i="108"/>
  <c r="W145" i="108"/>
  <c r="U145" i="108"/>
  <c r="T145" i="108"/>
  <c r="S145" i="108"/>
  <c r="R145" i="108"/>
  <c r="P145" i="108"/>
  <c r="O145" i="108"/>
  <c r="N145" i="108"/>
  <c r="M145" i="108"/>
  <c r="K145" i="108"/>
  <c r="J145" i="108"/>
  <c r="I145" i="108"/>
  <c r="H145" i="108"/>
  <c r="F145" i="108"/>
  <c r="E145" i="108"/>
  <c r="D145" i="108"/>
  <c r="C145" i="108"/>
  <c r="AO144" i="108"/>
  <c r="AN144" i="108"/>
  <c r="AM144" i="108"/>
  <c r="AL144" i="108"/>
  <c r="AJ144" i="108"/>
  <c r="AI144" i="108"/>
  <c r="AH144" i="108"/>
  <c r="AG144" i="108"/>
  <c r="AE144" i="108"/>
  <c r="AD144" i="108"/>
  <c r="AC144" i="108"/>
  <c r="AB144" i="108"/>
  <c r="Z144" i="108"/>
  <c r="Y144" i="108"/>
  <c r="X144" i="108"/>
  <c r="W144" i="108"/>
  <c r="U144" i="108"/>
  <c r="T144" i="108"/>
  <c r="S144" i="108"/>
  <c r="R144" i="108"/>
  <c r="P144" i="108"/>
  <c r="O144" i="108"/>
  <c r="N144" i="108"/>
  <c r="M144" i="108"/>
  <c r="K144" i="108"/>
  <c r="J144" i="108"/>
  <c r="I144" i="108"/>
  <c r="H144" i="108"/>
  <c r="AO143" i="108"/>
  <c r="AN143" i="108"/>
  <c r="AM143" i="108"/>
  <c r="AL143" i="108"/>
  <c r="AJ143" i="108"/>
  <c r="AI143" i="108"/>
  <c r="AH143" i="108"/>
  <c r="AG143" i="108"/>
  <c r="AE143" i="108"/>
  <c r="AD143" i="108"/>
  <c r="AC143" i="108"/>
  <c r="AB143" i="108"/>
  <c r="Z143" i="108"/>
  <c r="Y143" i="108"/>
  <c r="X143" i="108"/>
  <c r="W143" i="108"/>
  <c r="U143" i="108"/>
  <c r="T143" i="108"/>
  <c r="S143" i="108"/>
  <c r="R143" i="108"/>
  <c r="P143" i="108"/>
  <c r="O143" i="108"/>
  <c r="N143" i="108"/>
  <c r="M143" i="108"/>
  <c r="K143" i="108"/>
  <c r="J143" i="108"/>
  <c r="I143" i="108"/>
  <c r="H143" i="108"/>
  <c r="F143" i="108"/>
  <c r="E143" i="108"/>
  <c r="D143" i="108"/>
  <c r="C143" i="108"/>
  <c r="AO142" i="108"/>
  <c r="AN142" i="108"/>
  <c r="AM142" i="108"/>
  <c r="AL142" i="108"/>
  <c r="AJ142" i="108"/>
  <c r="AI142" i="108"/>
  <c r="AH142" i="108"/>
  <c r="AG142" i="108"/>
  <c r="AE142" i="108"/>
  <c r="AD142" i="108"/>
  <c r="AC142" i="108"/>
  <c r="AB142" i="108"/>
  <c r="Z142" i="108"/>
  <c r="Y142" i="108"/>
  <c r="X142" i="108"/>
  <c r="W142" i="108"/>
  <c r="U142" i="108"/>
  <c r="T142" i="108"/>
  <c r="S142" i="108"/>
  <c r="R142" i="108"/>
  <c r="P142" i="108"/>
  <c r="O142" i="108"/>
  <c r="N142" i="108"/>
  <c r="M142" i="108"/>
  <c r="K142" i="108"/>
  <c r="J142" i="108"/>
  <c r="I142" i="108"/>
  <c r="H142" i="108"/>
  <c r="AO141" i="108"/>
  <c r="AN141" i="108"/>
  <c r="AM141" i="108"/>
  <c r="AL141" i="108"/>
  <c r="AJ141" i="108"/>
  <c r="AI141" i="108"/>
  <c r="AH141" i="108"/>
  <c r="AG141" i="108"/>
  <c r="AE141" i="108"/>
  <c r="AD141" i="108"/>
  <c r="AC141" i="108"/>
  <c r="AB141" i="108"/>
  <c r="Z141" i="108"/>
  <c r="Y141" i="108"/>
  <c r="X141" i="108"/>
  <c r="W141" i="108"/>
  <c r="U141" i="108"/>
  <c r="T141" i="108"/>
  <c r="S141" i="108"/>
  <c r="R141" i="108"/>
  <c r="P141" i="108"/>
  <c r="O141" i="108"/>
  <c r="N141" i="108"/>
  <c r="M141" i="108"/>
  <c r="K141" i="108"/>
  <c r="J141" i="108"/>
  <c r="I141" i="108"/>
  <c r="H141" i="108"/>
  <c r="AO138" i="108"/>
  <c r="AN138" i="108"/>
  <c r="AM138" i="108"/>
  <c r="AL138" i="108"/>
  <c r="AJ138" i="108"/>
  <c r="AI138" i="108"/>
  <c r="AH138" i="108"/>
  <c r="AG138" i="108"/>
  <c r="AE138" i="108"/>
  <c r="AD138" i="108"/>
  <c r="AC138" i="108"/>
  <c r="AB138" i="108"/>
  <c r="Z138" i="108"/>
  <c r="Y138" i="108"/>
  <c r="X138" i="108"/>
  <c r="W138" i="108"/>
  <c r="U138" i="108"/>
  <c r="T138" i="108"/>
  <c r="S138" i="108"/>
  <c r="R138" i="108"/>
  <c r="P138" i="108"/>
  <c r="O138" i="108"/>
  <c r="N138" i="108"/>
  <c r="M138" i="108"/>
  <c r="K138" i="108"/>
  <c r="J138" i="108"/>
  <c r="I138" i="108"/>
  <c r="H138" i="108"/>
  <c r="AO137" i="108"/>
  <c r="AN137" i="108"/>
  <c r="AM137" i="108"/>
  <c r="AL137" i="108"/>
  <c r="AJ137" i="108"/>
  <c r="AI137" i="108"/>
  <c r="AH137" i="108"/>
  <c r="AG137" i="108"/>
  <c r="AE137" i="108"/>
  <c r="AD137" i="108"/>
  <c r="AC137" i="108"/>
  <c r="AB137" i="108"/>
  <c r="Z137" i="108"/>
  <c r="Y137" i="108"/>
  <c r="X137" i="108"/>
  <c r="W137" i="108"/>
  <c r="U137" i="108"/>
  <c r="T137" i="108"/>
  <c r="S137" i="108"/>
  <c r="R137" i="108"/>
  <c r="P137" i="108"/>
  <c r="O137" i="108"/>
  <c r="N137" i="108"/>
  <c r="M137" i="108"/>
  <c r="K137" i="108"/>
  <c r="J137" i="108"/>
  <c r="I137" i="108"/>
  <c r="H137" i="108"/>
  <c r="F137" i="108"/>
  <c r="E137" i="108"/>
  <c r="D137" i="108"/>
  <c r="C137" i="108"/>
  <c r="AO136" i="108"/>
  <c r="AN136" i="108"/>
  <c r="AM136" i="108"/>
  <c r="AL136" i="108"/>
  <c r="AJ136" i="108"/>
  <c r="AI136" i="108"/>
  <c r="AH136" i="108"/>
  <c r="AG136" i="108"/>
  <c r="AE136" i="108"/>
  <c r="AD136" i="108"/>
  <c r="AC136" i="108"/>
  <c r="AB136" i="108"/>
  <c r="Z136" i="108"/>
  <c r="Y136" i="108"/>
  <c r="X136" i="108"/>
  <c r="W136" i="108"/>
  <c r="U136" i="108"/>
  <c r="T136" i="108"/>
  <c r="S136" i="108"/>
  <c r="R136" i="108"/>
  <c r="P136" i="108"/>
  <c r="O136" i="108"/>
  <c r="N136" i="108"/>
  <c r="M136" i="108"/>
  <c r="K136" i="108"/>
  <c r="J136" i="108"/>
  <c r="I136" i="108"/>
  <c r="H136" i="108"/>
  <c r="F136" i="108"/>
  <c r="E136" i="108"/>
  <c r="D136" i="108"/>
  <c r="C136" i="108"/>
  <c r="AO135" i="108"/>
  <c r="AN135" i="108"/>
  <c r="AM135" i="108"/>
  <c r="AL135" i="108"/>
  <c r="AJ135" i="108"/>
  <c r="AI135" i="108"/>
  <c r="AH135" i="108"/>
  <c r="AG135" i="108"/>
  <c r="AE135" i="108"/>
  <c r="AD135" i="108"/>
  <c r="AC135" i="108"/>
  <c r="AB135" i="108"/>
  <c r="Z135" i="108"/>
  <c r="Y135" i="108"/>
  <c r="X135" i="108"/>
  <c r="W135" i="108"/>
  <c r="U135" i="108"/>
  <c r="T135" i="108"/>
  <c r="S135" i="108"/>
  <c r="R135" i="108"/>
  <c r="P135" i="108"/>
  <c r="O135" i="108"/>
  <c r="N135" i="108"/>
  <c r="M135" i="108"/>
  <c r="K135" i="108"/>
  <c r="J135" i="108"/>
  <c r="I135" i="108"/>
  <c r="H135" i="108"/>
  <c r="AO134" i="108"/>
  <c r="AN134" i="108"/>
  <c r="AM134" i="108"/>
  <c r="AL134" i="108"/>
  <c r="AJ134" i="108"/>
  <c r="AI134" i="108"/>
  <c r="AH134" i="108"/>
  <c r="AG134" i="108"/>
  <c r="AE134" i="108"/>
  <c r="AD134" i="108"/>
  <c r="AC134" i="108"/>
  <c r="AB134" i="108"/>
  <c r="Z134" i="108"/>
  <c r="Y134" i="108"/>
  <c r="X134" i="108"/>
  <c r="W134" i="108"/>
  <c r="U134" i="108"/>
  <c r="T134" i="108"/>
  <c r="S134" i="108"/>
  <c r="R134" i="108"/>
  <c r="P134" i="108"/>
  <c r="O134" i="108"/>
  <c r="N134" i="108"/>
  <c r="M134" i="108"/>
  <c r="K134" i="108"/>
  <c r="J134" i="108"/>
  <c r="I134" i="108"/>
  <c r="H134" i="108"/>
  <c r="AO133" i="108"/>
  <c r="AN133" i="108"/>
  <c r="AM133" i="108"/>
  <c r="AL133" i="108"/>
  <c r="AJ133" i="108"/>
  <c r="AI133" i="108"/>
  <c r="AH133" i="108"/>
  <c r="AG133" i="108"/>
  <c r="AE133" i="108"/>
  <c r="AD133" i="108"/>
  <c r="AC133" i="108"/>
  <c r="AB133" i="108"/>
  <c r="Z133" i="108"/>
  <c r="Y133" i="108"/>
  <c r="X133" i="108"/>
  <c r="W133" i="108"/>
  <c r="U133" i="108"/>
  <c r="T133" i="108"/>
  <c r="S133" i="108"/>
  <c r="R133" i="108"/>
  <c r="P133" i="108"/>
  <c r="O133" i="108"/>
  <c r="N133" i="108"/>
  <c r="M133" i="108"/>
  <c r="K133" i="108"/>
  <c r="J133" i="108"/>
  <c r="I133" i="108"/>
  <c r="H133" i="108"/>
  <c r="F133" i="108"/>
  <c r="E133" i="108"/>
  <c r="D133" i="108"/>
  <c r="C133" i="108"/>
  <c r="AO132" i="108"/>
  <c r="AN132" i="108"/>
  <c r="AM132" i="108"/>
  <c r="AL132" i="108"/>
  <c r="AJ132" i="108"/>
  <c r="AI132" i="108"/>
  <c r="AH132" i="108"/>
  <c r="AG132" i="108"/>
  <c r="AE132" i="108"/>
  <c r="AD132" i="108"/>
  <c r="AC132" i="108"/>
  <c r="AB132" i="108"/>
  <c r="Z132" i="108"/>
  <c r="Y132" i="108"/>
  <c r="X132" i="108"/>
  <c r="W132" i="108"/>
  <c r="U132" i="108"/>
  <c r="T132" i="108"/>
  <c r="S132" i="108"/>
  <c r="R132" i="108"/>
  <c r="P132" i="108"/>
  <c r="O132" i="108"/>
  <c r="N132" i="108"/>
  <c r="M132" i="108"/>
  <c r="K132" i="108"/>
  <c r="J132" i="108"/>
  <c r="I132" i="108"/>
  <c r="H132" i="108"/>
  <c r="AO131" i="108"/>
  <c r="AN131" i="108"/>
  <c r="AM131" i="108"/>
  <c r="AL131" i="108"/>
  <c r="AJ131" i="108"/>
  <c r="AI131" i="108"/>
  <c r="AH131" i="108"/>
  <c r="AG131" i="108"/>
  <c r="AE131" i="108"/>
  <c r="AD131" i="108"/>
  <c r="AC131" i="108"/>
  <c r="AB131" i="108"/>
  <c r="Z131" i="108"/>
  <c r="Y131" i="108"/>
  <c r="X131" i="108"/>
  <c r="W131" i="108"/>
  <c r="U131" i="108"/>
  <c r="T131" i="108"/>
  <c r="S131" i="108"/>
  <c r="R131" i="108"/>
  <c r="P131" i="108"/>
  <c r="O131" i="108"/>
  <c r="N131" i="108"/>
  <c r="M131" i="108"/>
  <c r="K131" i="108"/>
  <c r="J131" i="108"/>
  <c r="I131" i="108"/>
  <c r="H131" i="108"/>
  <c r="F131" i="108"/>
  <c r="E131" i="108"/>
  <c r="D131" i="108"/>
  <c r="C131" i="108"/>
  <c r="AO130" i="108"/>
  <c r="AN130" i="108"/>
  <c r="AM130" i="108"/>
  <c r="AL130" i="108"/>
  <c r="AJ130" i="108"/>
  <c r="AI130" i="108"/>
  <c r="AH130" i="108"/>
  <c r="AG130" i="108"/>
  <c r="AE130" i="108"/>
  <c r="AD130" i="108"/>
  <c r="AC130" i="108"/>
  <c r="AB130" i="108"/>
  <c r="Z130" i="108"/>
  <c r="Y130" i="108"/>
  <c r="X130" i="108"/>
  <c r="W130" i="108"/>
  <c r="U130" i="108"/>
  <c r="T130" i="108"/>
  <c r="S130" i="108"/>
  <c r="R130" i="108"/>
  <c r="P130" i="108"/>
  <c r="O130" i="108"/>
  <c r="N130" i="108"/>
  <c r="M130" i="108"/>
  <c r="K130" i="108"/>
  <c r="J130" i="108"/>
  <c r="I130" i="108"/>
  <c r="H130" i="108"/>
  <c r="AO129" i="108"/>
  <c r="AN129" i="108"/>
  <c r="AM129" i="108"/>
  <c r="AL129" i="108"/>
  <c r="AJ129" i="108"/>
  <c r="AI129" i="108"/>
  <c r="AH129" i="108"/>
  <c r="AG129" i="108"/>
  <c r="AE129" i="108"/>
  <c r="AD129" i="108"/>
  <c r="AC129" i="108"/>
  <c r="AB129" i="108"/>
  <c r="Z129" i="108"/>
  <c r="Y129" i="108"/>
  <c r="X129" i="108"/>
  <c r="W129" i="108"/>
  <c r="U129" i="108"/>
  <c r="T129" i="108"/>
  <c r="S129" i="108"/>
  <c r="R129" i="108"/>
  <c r="P129" i="108"/>
  <c r="O129" i="108"/>
  <c r="N129" i="108"/>
  <c r="M129" i="108"/>
  <c r="K129" i="108"/>
  <c r="J129" i="108"/>
  <c r="I129" i="108"/>
  <c r="H129" i="108"/>
  <c r="AP124" i="108"/>
  <c r="AF124" i="108"/>
  <c r="G124" i="108"/>
  <c r="B124" i="108"/>
  <c r="D124" i="108" s="1"/>
  <c r="AF123" i="108"/>
  <c r="V123" i="108"/>
  <c r="AF122" i="108"/>
  <c r="AA122" i="108"/>
  <c r="AB122" i="108" s="1"/>
  <c r="L122" i="108"/>
  <c r="AK121" i="108"/>
  <c r="AA121" i="108"/>
  <c r="Y121" i="108"/>
  <c r="X121" i="108"/>
  <c r="V121" i="108"/>
  <c r="Q121" i="108"/>
  <c r="N121" i="108" s="1"/>
  <c r="L121" i="108"/>
  <c r="G121" i="108"/>
  <c r="AK120" i="108"/>
  <c r="AJ120" i="108"/>
  <c r="AH120" i="108"/>
  <c r="AG120" i="108"/>
  <c r="AF120" i="108"/>
  <c r="AA120" i="108"/>
  <c r="Q120" i="108"/>
  <c r="L120" i="108"/>
  <c r="P120" i="108" s="1"/>
  <c r="AK119" i="108"/>
  <c r="AK117" i="108"/>
  <c r="B117" i="108"/>
  <c r="AP116" i="108"/>
  <c r="V116" i="108"/>
  <c r="AP115" i="108"/>
  <c r="AK115" i="108"/>
  <c r="G115" i="108"/>
  <c r="C115" i="108"/>
  <c r="B115" i="108"/>
  <c r="AO114" i="108"/>
  <c r="AN114" i="108"/>
  <c r="AM114" i="108"/>
  <c r="AL114" i="108"/>
  <c r="AJ114" i="108"/>
  <c r="AI114" i="108"/>
  <c r="AH114" i="108"/>
  <c r="AG114" i="108"/>
  <c r="AE114" i="108"/>
  <c r="AD114" i="108"/>
  <c r="AC114" i="108"/>
  <c r="AB114" i="108"/>
  <c r="Z114" i="108"/>
  <c r="Y114" i="108"/>
  <c r="X114" i="108"/>
  <c r="W114" i="108"/>
  <c r="U114" i="108"/>
  <c r="T114" i="108"/>
  <c r="S114" i="108"/>
  <c r="R114" i="108"/>
  <c r="P114" i="108"/>
  <c r="O114" i="108"/>
  <c r="N114" i="108"/>
  <c r="M114" i="108"/>
  <c r="K114" i="108"/>
  <c r="J114" i="108"/>
  <c r="I114" i="108"/>
  <c r="H114" i="108"/>
  <c r="AO112" i="108"/>
  <c r="AN112" i="108"/>
  <c r="AM112" i="108"/>
  <c r="AL112" i="108"/>
  <c r="AJ112" i="108"/>
  <c r="AI112" i="108"/>
  <c r="AH112" i="108"/>
  <c r="AG112" i="108"/>
  <c r="AE112" i="108"/>
  <c r="AD112" i="108"/>
  <c r="AC112" i="108"/>
  <c r="AB112" i="108"/>
  <c r="Z112" i="108"/>
  <c r="Y112" i="108"/>
  <c r="X112" i="108"/>
  <c r="W112" i="108"/>
  <c r="U112" i="108"/>
  <c r="T112" i="108"/>
  <c r="S112" i="108"/>
  <c r="R112" i="108"/>
  <c r="P112" i="108"/>
  <c r="O112" i="108"/>
  <c r="N112" i="108"/>
  <c r="M112" i="108"/>
  <c r="K112" i="108"/>
  <c r="J112" i="108"/>
  <c r="I112" i="108"/>
  <c r="H112" i="108"/>
  <c r="F112" i="108"/>
  <c r="E112" i="108"/>
  <c r="D112" i="108"/>
  <c r="C112" i="108"/>
  <c r="AO111" i="108"/>
  <c r="AN111" i="108"/>
  <c r="AM111" i="108"/>
  <c r="AL111" i="108"/>
  <c r="AJ111" i="108"/>
  <c r="AI111" i="108"/>
  <c r="AH111" i="108"/>
  <c r="AG111" i="108"/>
  <c r="AE111" i="108"/>
  <c r="AD111" i="108"/>
  <c r="AC111" i="108"/>
  <c r="AB111" i="108"/>
  <c r="Z111" i="108"/>
  <c r="Y111" i="108"/>
  <c r="X111" i="108"/>
  <c r="W111" i="108"/>
  <c r="U111" i="108"/>
  <c r="T111" i="108"/>
  <c r="S111" i="108"/>
  <c r="R111" i="108"/>
  <c r="P111" i="108"/>
  <c r="O111" i="108"/>
  <c r="N111" i="108"/>
  <c r="M111" i="108"/>
  <c r="K111" i="108"/>
  <c r="J111" i="108"/>
  <c r="I111" i="108"/>
  <c r="H111" i="108"/>
  <c r="F111" i="108"/>
  <c r="E111" i="108"/>
  <c r="D111" i="108"/>
  <c r="C111" i="108"/>
  <c r="AO110" i="108"/>
  <c r="AN110" i="108"/>
  <c r="AM110" i="108"/>
  <c r="AL110" i="108"/>
  <c r="AJ110" i="108"/>
  <c r="AI110" i="108"/>
  <c r="AH110" i="108"/>
  <c r="AG110" i="108"/>
  <c r="AE110" i="108"/>
  <c r="AD110" i="108"/>
  <c r="AC110" i="108"/>
  <c r="AB110" i="108"/>
  <c r="Z110" i="108"/>
  <c r="Y110" i="108"/>
  <c r="X110" i="108"/>
  <c r="W110" i="108"/>
  <c r="U110" i="108"/>
  <c r="T110" i="108"/>
  <c r="S110" i="108"/>
  <c r="R110" i="108"/>
  <c r="P110" i="108"/>
  <c r="O110" i="108"/>
  <c r="N110" i="108"/>
  <c r="M110" i="108"/>
  <c r="K110" i="108"/>
  <c r="J110" i="108"/>
  <c r="I110" i="108"/>
  <c r="H110" i="108"/>
  <c r="F110" i="108"/>
  <c r="E110" i="108"/>
  <c r="D110" i="108"/>
  <c r="C110" i="108"/>
  <c r="AO109" i="108"/>
  <c r="AN109" i="108"/>
  <c r="AM109" i="108"/>
  <c r="AL109" i="108"/>
  <c r="AJ109" i="108"/>
  <c r="AI109" i="108"/>
  <c r="AH109" i="108"/>
  <c r="AG109" i="108"/>
  <c r="AE109" i="108"/>
  <c r="AD109" i="108"/>
  <c r="AC109" i="108"/>
  <c r="AB109" i="108"/>
  <c r="Z109" i="108"/>
  <c r="Y109" i="108"/>
  <c r="X109" i="108"/>
  <c r="W109" i="108"/>
  <c r="U109" i="108"/>
  <c r="T109" i="108"/>
  <c r="S109" i="108"/>
  <c r="R109" i="108"/>
  <c r="P109" i="108"/>
  <c r="O109" i="108"/>
  <c r="N109" i="108"/>
  <c r="M109" i="108"/>
  <c r="K109" i="108"/>
  <c r="J109" i="108"/>
  <c r="I109" i="108"/>
  <c r="H109" i="108"/>
  <c r="F109" i="108"/>
  <c r="E109" i="108"/>
  <c r="D109" i="108"/>
  <c r="C109" i="108"/>
  <c r="AO108" i="108"/>
  <c r="AN108" i="108"/>
  <c r="AM108" i="108"/>
  <c r="AL108" i="108"/>
  <c r="AJ108" i="108"/>
  <c r="AI108" i="108"/>
  <c r="AH108" i="108"/>
  <c r="AG108" i="108"/>
  <c r="AE108" i="108"/>
  <c r="AD108" i="108"/>
  <c r="AC108" i="108"/>
  <c r="AB108" i="108"/>
  <c r="Z108" i="108"/>
  <c r="Y108" i="108"/>
  <c r="X108" i="108"/>
  <c r="W108" i="108"/>
  <c r="U108" i="108"/>
  <c r="T108" i="108"/>
  <c r="S108" i="108"/>
  <c r="R108" i="108"/>
  <c r="P108" i="108"/>
  <c r="O108" i="108"/>
  <c r="N108" i="108"/>
  <c r="M108" i="108"/>
  <c r="K108" i="108"/>
  <c r="J108" i="108"/>
  <c r="I108" i="108"/>
  <c r="H108" i="108"/>
  <c r="F108" i="108"/>
  <c r="E108" i="108"/>
  <c r="D108" i="108"/>
  <c r="C108" i="108"/>
  <c r="AA107" i="108"/>
  <c r="Q107" i="108"/>
  <c r="B107" i="108"/>
  <c r="AP106" i="108"/>
  <c r="AK106" i="108"/>
  <c r="AH106" i="108" s="1"/>
  <c r="AJ106" i="108"/>
  <c r="AI106" i="108"/>
  <c r="AB106" i="108"/>
  <c r="AA106" i="108"/>
  <c r="T106" i="108"/>
  <c r="S106" i="108"/>
  <c r="R106" i="108"/>
  <c r="Q106" i="108"/>
  <c r="L106" i="108"/>
  <c r="B106" i="108"/>
  <c r="AO105" i="108"/>
  <c r="AN105" i="108"/>
  <c r="AM105" i="108"/>
  <c r="AL105" i="108"/>
  <c r="AJ105" i="108"/>
  <c r="AI105" i="108"/>
  <c r="AH105" i="108"/>
  <c r="AG105" i="108"/>
  <c r="AE105" i="108"/>
  <c r="AD105" i="108"/>
  <c r="AC105" i="108"/>
  <c r="AB105" i="108"/>
  <c r="Z105" i="108"/>
  <c r="Y105" i="108"/>
  <c r="X105" i="108"/>
  <c r="W105" i="108"/>
  <c r="U105" i="108"/>
  <c r="T105" i="108"/>
  <c r="S105" i="108"/>
  <c r="R105" i="108"/>
  <c r="P105" i="108"/>
  <c r="O105" i="108"/>
  <c r="N105" i="108"/>
  <c r="M105" i="108"/>
  <c r="K105" i="108"/>
  <c r="J105" i="108"/>
  <c r="I105" i="108"/>
  <c r="H105" i="108"/>
  <c r="F105" i="108"/>
  <c r="E105" i="108"/>
  <c r="D105" i="108"/>
  <c r="C105" i="108"/>
  <c r="AO104" i="108"/>
  <c r="AN104" i="108"/>
  <c r="AM104" i="108"/>
  <c r="AL104" i="108"/>
  <c r="AJ104" i="108"/>
  <c r="AI104" i="108"/>
  <c r="AH104" i="108"/>
  <c r="AG104" i="108"/>
  <c r="AE104" i="108"/>
  <c r="AD104" i="108"/>
  <c r="AC104" i="108"/>
  <c r="AB104" i="108"/>
  <c r="Z104" i="108"/>
  <c r="Y104" i="108"/>
  <c r="X104" i="108"/>
  <c r="W104" i="108"/>
  <c r="U104" i="108"/>
  <c r="T104" i="108"/>
  <c r="S104" i="108"/>
  <c r="R104" i="108"/>
  <c r="P104" i="108"/>
  <c r="O104" i="108"/>
  <c r="N104" i="108"/>
  <c r="M104" i="108"/>
  <c r="K104" i="108"/>
  <c r="J104" i="108"/>
  <c r="I104" i="108"/>
  <c r="H104" i="108"/>
  <c r="F104" i="108"/>
  <c r="E104" i="108"/>
  <c r="D104" i="108"/>
  <c r="C104" i="108"/>
  <c r="AP103" i="108"/>
  <c r="AK103" i="108"/>
  <c r="AA103" i="108"/>
  <c r="Y103" i="108"/>
  <c r="X103" i="108"/>
  <c r="V103" i="108"/>
  <c r="Q103" i="108"/>
  <c r="P103" i="108"/>
  <c r="M103" i="108"/>
  <c r="M102" i="108" s="1"/>
  <c r="L103" i="108"/>
  <c r="J103" i="108"/>
  <c r="I103" i="108"/>
  <c r="AO100" i="108"/>
  <c r="AN100" i="108"/>
  <c r="AM100" i="108"/>
  <c r="AL100" i="108"/>
  <c r="AJ100" i="108"/>
  <c r="AI100" i="108"/>
  <c r="AH100" i="108"/>
  <c r="AG100" i="108"/>
  <c r="AE100" i="108"/>
  <c r="AD100" i="108"/>
  <c r="AC100" i="108"/>
  <c r="AB100" i="108"/>
  <c r="Z100" i="108"/>
  <c r="Y100" i="108"/>
  <c r="X100" i="108"/>
  <c r="W100" i="108"/>
  <c r="U100" i="108"/>
  <c r="T100" i="108"/>
  <c r="S100" i="108"/>
  <c r="R100" i="108"/>
  <c r="P100" i="108"/>
  <c r="O100" i="108"/>
  <c r="N100" i="108"/>
  <c r="M100" i="108"/>
  <c r="K100" i="108"/>
  <c r="J100" i="108"/>
  <c r="I100" i="108"/>
  <c r="H100" i="108"/>
  <c r="AO99" i="108"/>
  <c r="AN99" i="108"/>
  <c r="AM99" i="108"/>
  <c r="AL99" i="108"/>
  <c r="AJ99" i="108"/>
  <c r="AI99" i="108"/>
  <c r="AH99" i="108"/>
  <c r="AG99" i="108"/>
  <c r="AE99" i="108"/>
  <c r="AD99" i="108"/>
  <c r="AC99" i="108"/>
  <c r="AB99" i="108"/>
  <c r="Z99" i="108"/>
  <c r="Y99" i="108"/>
  <c r="X99" i="108"/>
  <c r="W99" i="108"/>
  <c r="U99" i="108"/>
  <c r="T99" i="108"/>
  <c r="S99" i="108"/>
  <c r="R99" i="108"/>
  <c r="P99" i="108"/>
  <c r="O99" i="108"/>
  <c r="N99" i="108"/>
  <c r="M99" i="108"/>
  <c r="K99" i="108"/>
  <c r="J99" i="108"/>
  <c r="I99" i="108"/>
  <c r="H99" i="108"/>
  <c r="AO98" i="108"/>
  <c r="AN98" i="108"/>
  <c r="AM98" i="108"/>
  <c r="AL98" i="108"/>
  <c r="AJ98" i="108"/>
  <c r="AI98" i="108"/>
  <c r="AH98" i="108"/>
  <c r="AG98" i="108"/>
  <c r="AE98" i="108"/>
  <c r="AD98" i="108"/>
  <c r="AC98" i="108"/>
  <c r="AB98" i="108"/>
  <c r="Z98" i="108"/>
  <c r="Y98" i="108"/>
  <c r="X98" i="108"/>
  <c r="W98" i="108"/>
  <c r="U98" i="108"/>
  <c r="T98" i="108"/>
  <c r="S98" i="108"/>
  <c r="R98" i="108"/>
  <c r="P98" i="108"/>
  <c r="O98" i="108"/>
  <c r="N98" i="108"/>
  <c r="M98" i="108"/>
  <c r="K98" i="108"/>
  <c r="J98" i="108"/>
  <c r="I98" i="108"/>
  <c r="H98" i="108"/>
  <c r="AO97" i="108"/>
  <c r="AN97" i="108"/>
  <c r="AM97" i="108"/>
  <c r="AL97" i="108"/>
  <c r="AJ97" i="108"/>
  <c r="AI97" i="108"/>
  <c r="AH97" i="108"/>
  <c r="AG97" i="108"/>
  <c r="AE97" i="108"/>
  <c r="AD97" i="108"/>
  <c r="AC97" i="108"/>
  <c r="AB97" i="108"/>
  <c r="Z97" i="108"/>
  <c r="Y97" i="108"/>
  <c r="X97" i="108"/>
  <c r="W97" i="108"/>
  <c r="U97" i="108"/>
  <c r="T97" i="108"/>
  <c r="S97" i="108"/>
  <c r="R97" i="108"/>
  <c r="P97" i="108"/>
  <c r="O97" i="108"/>
  <c r="N97" i="108"/>
  <c r="M97" i="108"/>
  <c r="K97" i="108"/>
  <c r="J97" i="108"/>
  <c r="I97" i="108"/>
  <c r="H97" i="108"/>
  <c r="AO96" i="108"/>
  <c r="AN96" i="108"/>
  <c r="AM96" i="108"/>
  <c r="AL96" i="108"/>
  <c r="AJ96" i="108"/>
  <c r="AI96" i="108"/>
  <c r="AH96" i="108"/>
  <c r="AG96" i="108"/>
  <c r="AE96" i="108"/>
  <c r="AD96" i="108"/>
  <c r="AC96" i="108"/>
  <c r="AB96" i="108"/>
  <c r="Z96" i="108"/>
  <c r="Y96" i="108"/>
  <c r="X96" i="108"/>
  <c r="W96" i="108"/>
  <c r="U96" i="108"/>
  <c r="T96" i="108"/>
  <c r="S96" i="108"/>
  <c r="R96" i="108"/>
  <c r="P96" i="108"/>
  <c r="O96" i="108"/>
  <c r="N96" i="108"/>
  <c r="M96" i="108"/>
  <c r="K96" i="108"/>
  <c r="J96" i="108"/>
  <c r="I96" i="108"/>
  <c r="H96" i="108"/>
  <c r="AO95" i="108"/>
  <c r="AN95" i="108"/>
  <c r="AM95" i="108"/>
  <c r="AL95" i="108"/>
  <c r="AJ95" i="108"/>
  <c r="AI95" i="108"/>
  <c r="AH95" i="108"/>
  <c r="AG95" i="108"/>
  <c r="AE95" i="108"/>
  <c r="AD95" i="108"/>
  <c r="AC95" i="108"/>
  <c r="AB95" i="108"/>
  <c r="Z95" i="108"/>
  <c r="Y95" i="108"/>
  <c r="X95" i="108"/>
  <c r="W95" i="108"/>
  <c r="U95" i="108"/>
  <c r="T95" i="108"/>
  <c r="S95" i="108"/>
  <c r="R95" i="108"/>
  <c r="P95" i="108"/>
  <c r="O95" i="108"/>
  <c r="N95" i="108"/>
  <c r="M95" i="108"/>
  <c r="K95" i="108"/>
  <c r="J95" i="108"/>
  <c r="I95" i="108"/>
  <c r="H95" i="108"/>
  <c r="F95" i="108"/>
  <c r="E95" i="108"/>
  <c r="D95" i="108"/>
  <c r="C95" i="108"/>
  <c r="AP94" i="108"/>
  <c r="AM94" i="108"/>
  <c r="AL94" i="108"/>
  <c r="AK94" i="108"/>
  <c r="AF94" i="108"/>
  <c r="AG94" i="108" s="1"/>
  <c r="AA94" i="108"/>
  <c r="Z94" i="108"/>
  <c r="V94" i="108"/>
  <c r="U94" i="108"/>
  <c r="T94" i="108"/>
  <c r="R94" i="108"/>
  <c r="Q94" i="108"/>
  <c r="P94" i="108" s="1"/>
  <c r="O94" i="108"/>
  <c r="L94" i="108"/>
  <c r="K94" i="108"/>
  <c r="G94" i="108"/>
  <c r="B94" i="108"/>
  <c r="C94" i="108" s="1"/>
  <c r="AO93" i="108"/>
  <c r="AN93" i="108"/>
  <c r="AM93" i="108"/>
  <c r="AL93" i="108"/>
  <c r="AJ93" i="108"/>
  <c r="AI93" i="108"/>
  <c r="AH93" i="108"/>
  <c r="AG93" i="108"/>
  <c r="AE93" i="108"/>
  <c r="AD93" i="108"/>
  <c r="AC93" i="108"/>
  <c r="AB93" i="108"/>
  <c r="Z93" i="108"/>
  <c r="Y93" i="108"/>
  <c r="X93" i="108"/>
  <c r="W93" i="108"/>
  <c r="U93" i="108"/>
  <c r="T93" i="108"/>
  <c r="S93" i="108"/>
  <c r="R93" i="108"/>
  <c r="P93" i="108"/>
  <c r="O93" i="108"/>
  <c r="N93" i="108"/>
  <c r="M93" i="108"/>
  <c r="K93" i="108"/>
  <c r="J93" i="108"/>
  <c r="I93" i="108"/>
  <c r="H93" i="108"/>
  <c r="AO92" i="108"/>
  <c r="AN92" i="108"/>
  <c r="AM92" i="108"/>
  <c r="AL92" i="108"/>
  <c r="AJ92" i="108"/>
  <c r="AI92" i="108"/>
  <c r="AH92" i="108"/>
  <c r="AG92" i="108"/>
  <c r="AE92" i="108"/>
  <c r="AD92" i="108"/>
  <c r="AC92" i="108"/>
  <c r="AB92" i="108"/>
  <c r="Z92" i="108"/>
  <c r="Y92" i="108"/>
  <c r="X92" i="108"/>
  <c r="W92" i="108"/>
  <c r="U92" i="108"/>
  <c r="T92" i="108"/>
  <c r="S92" i="108"/>
  <c r="R92" i="108"/>
  <c r="P92" i="108"/>
  <c r="O92" i="108"/>
  <c r="N92" i="108"/>
  <c r="M92" i="108"/>
  <c r="K92" i="108"/>
  <c r="J92" i="108"/>
  <c r="I92" i="108"/>
  <c r="H92" i="108"/>
  <c r="AO91" i="108"/>
  <c r="AN91" i="108"/>
  <c r="AM91" i="108"/>
  <c r="AL91" i="108"/>
  <c r="AJ91" i="108"/>
  <c r="AI91" i="108"/>
  <c r="AH91" i="108"/>
  <c r="AG91" i="108"/>
  <c r="AE91" i="108"/>
  <c r="AD91" i="108"/>
  <c r="AC91" i="108"/>
  <c r="AB91" i="108"/>
  <c r="Z91" i="108"/>
  <c r="Y91" i="108"/>
  <c r="X91" i="108"/>
  <c r="W91" i="108"/>
  <c r="U91" i="108"/>
  <c r="T91" i="108"/>
  <c r="S91" i="108"/>
  <c r="R91" i="108"/>
  <c r="P91" i="108"/>
  <c r="O91" i="108"/>
  <c r="N91" i="108"/>
  <c r="M91" i="108"/>
  <c r="K91" i="108"/>
  <c r="J91" i="108"/>
  <c r="I91" i="108"/>
  <c r="H91" i="108"/>
  <c r="AO90" i="108"/>
  <c r="AN90" i="108"/>
  <c r="AM90" i="108"/>
  <c r="AL90" i="108"/>
  <c r="AJ90" i="108"/>
  <c r="AI90" i="108"/>
  <c r="AH90" i="108"/>
  <c r="AG90" i="108"/>
  <c r="AE90" i="108"/>
  <c r="AD90" i="108"/>
  <c r="AC90" i="108"/>
  <c r="AB90" i="108"/>
  <c r="Z90" i="108"/>
  <c r="Y90" i="108"/>
  <c r="X90" i="108"/>
  <c r="W90" i="108"/>
  <c r="U90" i="108"/>
  <c r="T90" i="108"/>
  <c r="S90" i="108"/>
  <c r="R90" i="108"/>
  <c r="P90" i="108"/>
  <c r="O90" i="108"/>
  <c r="N90" i="108"/>
  <c r="M90" i="108"/>
  <c r="K90" i="108"/>
  <c r="J90" i="108"/>
  <c r="I90" i="108"/>
  <c r="H90" i="108"/>
  <c r="AO88" i="108"/>
  <c r="AN88" i="108"/>
  <c r="AM88" i="108"/>
  <c r="AL88" i="108"/>
  <c r="AJ88" i="108"/>
  <c r="AI88" i="108"/>
  <c r="AH88" i="108"/>
  <c r="AG88" i="108"/>
  <c r="AE88" i="108"/>
  <c r="AD88" i="108"/>
  <c r="AC88" i="108"/>
  <c r="AB88" i="108"/>
  <c r="Z88" i="108"/>
  <c r="Y88" i="108"/>
  <c r="X88" i="108"/>
  <c r="W88" i="108"/>
  <c r="U88" i="108"/>
  <c r="T88" i="108"/>
  <c r="S88" i="108"/>
  <c r="R88" i="108"/>
  <c r="P88" i="108"/>
  <c r="O88" i="108"/>
  <c r="N88" i="108"/>
  <c r="M88" i="108"/>
  <c r="K88" i="108"/>
  <c r="J88" i="108"/>
  <c r="I88" i="108"/>
  <c r="H88" i="108"/>
  <c r="F88" i="108"/>
  <c r="E88" i="108"/>
  <c r="D88" i="108"/>
  <c r="C88" i="108"/>
  <c r="AO87" i="108"/>
  <c r="AN87" i="108"/>
  <c r="AM87" i="108"/>
  <c r="AL87" i="108"/>
  <c r="AJ87" i="108"/>
  <c r="AI87" i="108"/>
  <c r="AH87" i="108"/>
  <c r="AG87" i="108"/>
  <c r="AE87" i="108"/>
  <c r="AD87" i="108"/>
  <c r="AC87" i="108"/>
  <c r="AB87" i="108"/>
  <c r="Z87" i="108"/>
  <c r="Y87" i="108"/>
  <c r="X87" i="108"/>
  <c r="W87" i="108"/>
  <c r="U87" i="108"/>
  <c r="T87" i="108"/>
  <c r="S87" i="108"/>
  <c r="R87" i="108"/>
  <c r="P87" i="108"/>
  <c r="O87" i="108"/>
  <c r="N87" i="108"/>
  <c r="M87" i="108"/>
  <c r="K87" i="108"/>
  <c r="J87" i="108"/>
  <c r="I87" i="108"/>
  <c r="H87" i="108"/>
  <c r="F87" i="108"/>
  <c r="E87" i="108"/>
  <c r="D87" i="108"/>
  <c r="C87" i="108"/>
  <c r="AO86" i="108"/>
  <c r="AN86" i="108"/>
  <c r="AM86" i="108"/>
  <c r="AL86" i="108"/>
  <c r="AJ86" i="108"/>
  <c r="AI86" i="108"/>
  <c r="AH86" i="108"/>
  <c r="AG86" i="108"/>
  <c r="AE86" i="108"/>
  <c r="AD86" i="108"/>
  <c r="AC86" i="108"/>
  <c r="AB86" i="108"/>
  <c r="Z86" i="108"/>
  <c r="Y86" i="108"/>
  <c r="X86" i="108"/>
  <c r="W86" i="108"/>
  <c r="U86" i="108"/>
  <c r="T86" i="108"/>
  <c r="S86" i="108"/>
  <c r="R86" i="108"/>
  <c r="P86" i="108"/>
  <c r="O86" i="108"/>
  <c r="N86" i="108"/>
  <c r="M86" i="108"/>
  <c r="K86" i="108"/>
  <c r="J86" i="108"/>
  <c r="I86" i="108"/>
  <c r="H86" i="108"/>
  <c r="F86" i="108"/>
  <c r="E86" i="108"/>
  <c r="D86" i="108"/>
  <c r="C86" i="108"/>
  <c r="AO85" i="108"/>
  <c r="AN85" i="108"/>
  <c r="AM85" i="108"/>
  <c r="AL85" i="108"/>
  <c r="AJ85" i="108"/>
  <c r="AI85" i="108"/>
  <c r="AH85" i="108"/>
  <c r="AG85" i="108"/>
  <c r="AE85" i="108"/>
  <c r="AD85" i="108"/>
  <c r="AC85" i="108"/>
  <c r="AB85" i="108"/>
  <c r="Z85" i="108"/>
  <c r="Y85" i="108"/>
  <c r="X85" i="108"/>
  <c r="W85" i="108"/>
  <c r="U85" i="108"/>
  <c r="T85" i="108"/>
  <c r="S85" i="108"/>
  <c r="R85" i="108"/>
  <c r="P85" i="108"/>
  <c r="O85" i="108"/>
  <c r="N85" i="108"/>
  <c r="M85" i="108"/>
  <c r="K85" i="108"/>
  <c r="J85" i="108"/>
  <c r="I85" i="108"/>
  <c r="H85" i="108"/>
  <c r="F85" i="108"/>
  <c r="E85" i="108"/>
  <c r="D85" i="108"/>
  <c r="C85" i="108"/>
  <c r="AO84" i="108"/>
  <c r="AN84" i="108"/>
  <c r="AM84" i="108"/>
  <c r="AL84" i="108"/>
  <c r="AJ84" i="108"/>
  <c r="AI84" i="108"/>
  <c r="AH84" i="108"/>
  <c r="AG84" i="108"/>
  <c r="AE84" i="108"/>
  <c r="AD84" i="108"/>
  <c r="AC84" i="108"/>
  <c r="AB84" i="108"/>
  <c r="Z84" i="108"/>
  <c r="Y84" i="108"/>
  <c r="X84" i="108"/>
  <c r="W84" i="108"/>
  <c r="U84" i="108"/>
  <c r="T84" i="108"/>
  <c r="S84" i="108"/>
  <c r="R84" i="108"/>
  <c r="P84" i="108"/>
  <c r="O84" i="108"/>
  <c r="N84" i="108"/>
  <c r="M84" i="108"/>
  <c r="K84" i="108"/>
  <c r="J84" i="108"/>
  <c r="I84" i="108"/>
  <c r="H84" i="108"/>
  <c r="F84" i="108"/>
  <c r="E84" i="108"/>
  <c r="D84" i="108"/>
  <c r="C84" i="108"/>
  <c r="AO83" i="108"/>
  <c r="AN83" i="108"/>
  <c r="AM83" i="108"/>
  <c r="AL83" i="108"/>
  <c r="AJ83" i="108"/>
  <c r="AI83" i="108"/>
  <c r="AH83" i="108"/>
  <c r="AG83" i="108"/>
  <c r="AE83" i="108"/>
  <c r="AD83" i="108"/>
  <c r="AC83" i="108"/>
  <c r="AB83" i="108"/>
  <c r="Z83" i="108"/>
  <c r="Y83" i="108"/>
  <c r="X83" i="108"/>
  <c r="W83" i="108"/>
  <c r="U83" i="108"/>
  <c r="T83" i="108"/>
  <c r="S83" i="108"/>
  <c r="R83" i="108"/>
  <c r="P83" i="108"/>
  <c r="O83" i="108"/>
  <c r="N83" i="108"/>
  <c r="M83" i="108"/>
  <c r="K83" i="108"/>
  <c r="J83" i="108"/>
  <c r="I83" i="108"/>
  <c r="H83" i="108"/>
  <c r="F83" i="108"/>
  <c r="E83" i="108"/>
  <c r="D83" i="108"/>
  <c r="C83" i="108"/>
  <c r="AO82" i="108"/>
  <c r="AN82" i="108"/>
  <c r="AM82" i="108"/>
  <c r="AL82" i="108"/>
  <c r="AJ82" i="108"/>
  <c r="AI82" i="108"/>
  <c r="AH82" i="108"/>
  <c r="AG82" i="108"/>
  <c r="AE82" i="108"/>
  <c r="AD82" i="108"/>
  <c r="AC82" i="108"/>
  <c r="AB82" i="108"/>
  <c r="Z82" i="108"/>
  <c r="Y82" i="108"/>
  <c r="X82" i="108"/>
  <c r="W82" i="108"/>
  <c r="U82" i="108"/>
  <c r="T82" i="108"/>
  <c r="S82" i="108"/>
  <c r="R82" i="108"/>
  <c r="P82" i="108"/>
  <c r="O82" i="108"/>
  <c r="N82" i="108"/>
  <c r="M82" i="108"/>
  <c r="K82" i="108"/>
  <c r="J82" i="108"/>
  <c r="I82" i="108"/>
  <c r="H82" i="108"/>
  <c r="F82" i="108"/>
  <c r="E82" i="108"/>
  <c r="D82" i="108"/>
  <c r="C82" i="108"/>
  <c r="AO81" i="108"/>
  <c r="AN81" i="108"/>
  <c r="AM81" i="108"/>
  <c r="AL81" i="108"/>
  <c r="AJ81" i="108"/>
  <c r="AI81" i="108"/>
  <c r="AH81" i="108"/>
  <c r="AG81" i="108"/>
  <c r="AE81" i="108"/>
  <c r="AD81" i="108"/>
  <c r="AC81" i="108"/>
  <c r="AB81" i="108"/>
  <c r="Z81" i="108"/>
  <c r="Y81" i="108"/>
  <c r="X81" i="108"/>
  <c r="W81" i="108"/>
  <c r="U81" i="108"/>
  <c r="T81" i="108"/>
  <c r="S81" i="108"/>
  <c r="R81" i="108"/>
  <c r="P81" i="108"/>
  <c r="O81" i="108"/>
  <c r="N81" i="108"/>
  <c r="M81" i="108"/>
  <c r="K81" i="108"/>
  <c r="J81" i="108"/>
  <c r="I81" i="108"/>
  <c r="H81" i="108"/>
  <c r="F81" i="108"/>
  <c r="E81" i="108"/>
  <c r="D81" i="108"/>
  <c r="C81" i="108"/>
  <c r="AO80" i="108"/>
  <c r="AN80" i="108"/>
  <c r="AM80" i="108"/>
  <c r="AL80" i="108"/>
  <c r="AJ80" i="108"/>
  <c r="AI80" i="108"/>
  <c r="AH80" i="108"/>
  <c r="AG80" i="108"/>
  <c r="AE80" i="108"/>
  <c r="AD80" i="108"/>
  <c r="AC80" i="108"/>
  <c r="AB80" i="108"/>
  <c r="Z80" i="108"/>
  <c r="Y80" i="108"/>
  <c r="X80" i="108"/>
  <c r="W80" i="108"/>
  <c r="U80" i="108"/>
  <c r="T80" i="108"/>
  <c r="S80" i="108"/>
  <c r="R80" i="108"/>
  <c r="P80" i="108"/>
  <c r="O80" i="108"/>
  <c r="N80" i="108"/>
  <c r="M80" i="108"/>
  <c r="K80" i="108"/>
  <c r="J80" i="108"/>
  <c r="I80" i="108"/>
  <c r="H80" i="108"/>
  <c r="F80" i="108"/>
  <c r="E80" i="108"/>
  <c r="D80" i="108"/>
  <c r="C80" i="108"/>
  <c r="AO79" i="108"/>
  <c r="AN79" i="108"/>
  <c r="AM79" i="108"/>
  <c r="AL79" i="108"/>
  <c r="AJ79" i="108"/>
  <c r="AI79" i="108"/>
  <c r="AH79" i="108"/>
  <c r="AG79" i="108"/>
  <c r="AE79" i="108"/>
  <c r="AD79" i="108"/>
  <c r="AC79" i="108"/>
  <c r="AB79" i="108"/>
  <c r="Z79" i="108"/>
  <c r="Y79" i="108"/>
  <c r="X79" i="108"/>
  <c r="W79" i="108"/>
  <c r="U79" i="108"/>
  <c r="T79" i="108"/>
  <c r="S79" i="108"/>
  <c r="R79" i="108"/>
  <c r="P79" i="108"/>
  <c r="O79" i="108"/>
  <c r="N79" i="108"/>
  <c r="M79" i="108"/>
  <c r="K79" i="108"/>
  <c r="J79" i="108"/>
  <c r="I79" i="108"/>
  <c r="H79" i="108"/>
  <c r="F79" i="108"/>
  <c r="E79" i="108"/>
  <c r="D79" i="108"/>
  <c r="C79" i="108"/>
  <c r="AP78" i="108"/>
  <c r="AO78" i="108"/>
  <c r="AN78" i="108"/>
  <c r="AM78" i="108"/>
  <c r="AK78" i="108"/>
  <c r="AF78" i="108"/>
  <c r="AI78" i="108" s="1"/>
  <c r="AA78" i="108"/>
  <c r="Z78" i="108" s="1"/>
  <c r="Y78" i="108"/>
  <c r="X78" i="108"/>
  <c r="W78" i="108"/>
  <c r="V78" i="108"/>
  <c r="Q78" i="108"/>
  <c r="U78" i="108" s="1"/>
  <c r="L78" i="108"/>
  <c r="G78" i="108"/>
  <c r="C78" i="108"/>
  <c r="B78" i="108"/>
  <c r="AO73" i="108"/>
  <c r="AN73" i="108"/>
  <c r="AM73" i="108"/>
  <c r="AL73" i="108"/>
  <c r="AJ73" i="108"/>
  <c r="AI73" i="108"/>
  <c r="AH73" i="108"/>
  <c r="AG73" i="108"/>
  <c r="AE73" i="108"/>
  <c r="AD73" i="108"/>
  <c r="AC73" i="108"/>
  <c r="AB73" i="108"/>
  <c r="Z73" i="108"/>
  <c r="Y73" i="108"/>
  <c r="X73" i="108"/>
  <c r="W73" i="108"/>
  <c r="U73" i="108"/>
  <c r="T73" i="108"/>
  <c r="S73" i="108"/>
  <c r="R73" i="108"/>
  <c r="P73" i="108"/>
  <c r="O73" i="108"/>
  <c r="N73" i="108"/>
  <c r="M73" i="108"/>
  <c r="K73" i="108"/>
  <c r="J73" i="108"/>
  <c r="I73" i="108"/>
  <c r="H73" i="108"/>
  <c r="F73" i="108"/>
  <c r="E73" i="108"/>
  <c r="D73" i="108"/>
  <c r="C73" i="108"/>
  <c r="AO72" i="108"/>
  <c r="AN72" i="108"/>
  <c r="AM72" i="108"/>
  <c r="AL72" i="108"/>
  <c r="AJ72" i="108"/>
  <c r="AI72" i="108"/>
  <c r="AH72" i="108"/>
  <c r="AG72" i="108"/>
  <c r="AE72" i="108"/>
  <c r="AD72" i="108"/>
  <c r="AC72" i="108"/>
  <c r="AB72" i="108"/>
  <c r="Z72" i="108"/>
  <c r="Y72" i="108"/>
  <c r="X72" i="108"/>
  <c r="W72" i="108"/>
  <c r="U72" i="108"/>
  <c r="T72" i="108"/>
  <c r="S72" i="108"/>
  <c r="R72" i="108"/>
  <c r="P72" i="108"/>
  <c r="O72" i="108"/>
  <c r="N72" i="108"/>
  <c r="M72" i="108"/>
  <c r="K72" i="108"/>
  <c r="J72" i="108"/>
  <c r="I72" i="108"/>
  <c r="H72" i="108"/>
  <c r="F72" i="108"/>
  <c r="E72" i="108"/>
  <c r="D72" i="108"/>
  <c r="C72" i="108"/>
  <c r="AO71" i="108"/>
  <c r="AN71" i="108"/>
  <c r="AM71" i="108"/>
  <c r="AL71" i="108"/>
  <c r="AJ71" i="108"/>
  <c r="AI71" i="108"/>
  <c r="AH71" i="108"/>
  <c r="AG71" i="108"/>
  <c r="AE71" i="108"/>
  <c r="AD71" i="108"/>
  <c r="AC71" i="108"/>
  <c r="AB71" i="108"/>
  <c r="Z71" i="108"/>
  <c r="Y71" i="108"/>
  <c r="X71" i="108"/>
  <c r="W71" i="108"/>
  <c r="U71" i="108"/>
  <c r="T71" i="108"/>
  <c r="S71" i="108"/>
  <c r="R71" i="108"/>
  <c r="P71" i="108"/>
  <c r="O71" i="108"/>
  <c r="N71" i="108"/>
  <c r="M71" i="108"/>
  <c r="K71" i="108"/>
  <c r="J71" i="108"/>
  <c r="I71" i="108"/>
  <c r="H71" i="108"/>
  <c r="F71" i="108"/>
  <c r="E71" i="108"/>
  <c r="D71" i="108"/>
  <c r="C71" i="108"/>
  <c r="AO70" i="108"/>
  <c r="AN70" i="108"/>
  <c r="AM70" i="108"/>
  <c r="AL70" i="108"/>
  <c r="AJ70" i="108"/>
  <c r="AI70" i="108"/>
  <c r="AH70" i="108"/>
  <c r="AG70" i="108"/>
  <c r="AE70" i="108"/>
  <c r="AD70" i="108"/>
  <c r="AC70" i="108"/>
  <c r="AB70" i="108"/>
  <c r="Z70" i="108"/>
  <c r="Y70" i="108"/>
  <c r="X70" i="108"/>
  <c r="W70" i="108"/>
  <c r="U70" i="108"/>
  <c r="T70" i="108"/>
  <c r="S70" i="108"/>
  <c r="R70" i="108"/>
  <c r="P70" i="108"/>
  <c r="O70" i="108"/>
  <c r="N70" i="108"/>
  <c r="M70" i="108"/>
  <c r="K70" i="108"/>
  <c r="J70" i="108"/>
  <c r="I70" i="108"/>
  <c r="H70" i="108"/>
  <c r="F70" i="108"/>
  <c r="E70" i="108"/>
  <c r="D70" i="108"/>
  <c r="C70" i="108"/>
  <c r="AO69" i="108"/>
  <c r="AN69" i="108"/>
  <c r="AM69" i="108"/>
  <c r="AL69" i="108"/>
  <c r="AJ69" i="108"/>
  <c r="AI69" i="108"/>
  <c r="AH69" i="108"/>
  <c r="AG69" i="108"/>
  <c r="AE69" i="108"/>
  <c r="AD69" i="108"/>
  <c r="AC69" i="108"/>
  <c r="AB69" i="108"/>
  <c r="Z69" i="108"/>
  <c r="Y69" i="108"/>
  <c r="X69" i="108"/>
  <c r="W69" i="108"/>
  <c r="U69" i="108"/>
  <c r="T69" i="108"/>
  <c r="S69" i="108"/>
  <c r="R69" i="108"/>
  <c r="P69" i="108"/>
  <c r="O69" i="108"/>
  <c r="N69" i="108"/>
  <c r="M69" i="108"/>
  <c r="K69" i="108"/>
  <c r="J69" i="108"/>
  <c r="I69" i="108"/>
  <c r="H69" i="108"/>
  <c r="F69" i="108"/>
  <c r="E69" i="108"/>
  <c r="D69" i="108"/>
  <c r="C69" i="108"/>
  <c r="AO68" i="108"/>
  <c r="AN68" i="108"/>
  <c r="AM68" i="108"/>
  <c r="AL68" i="108"/>
  <c r="AJ68" i="108"/>
  <c r="AI68" i="108"/>
  <c r="AH68" i="108"/>
  <c r="AG68" i="108"/>
  <c r="AE68" i="108"/>
  <c r="AD68" i="108"/>
  <c r="AC68" i="108"/>
  <c r="AB68" i="108"/>
  <c r="Z68" i="108"/>
  <c r="Y68" i="108"/>
  <c r="X68" i="108"/>
  <c r="W68" i="108"/>
  <c r="U68" i="108"/>
  <c r="T68" i="108"/>
  <c r="S68" i="108"/>
  <c r="R68" i="108"/>
  <c r="P68" i="108"/>
  <c r="O68" i="108"/>
  <c r="N68" i="108"/>
  <c r="M68" i="108"/>
  <c r="K68" i="108"/>
  <c r="J68" i="108"/>
  <c r="I68" i="108"/>
  <c r="H68" i="108"/>
  <c r="F68" i="108"/>
  <c r="E68" i="108"/>
  <c r="D68" i="108"/>
  <c r="C68" i="108"/>
  <c r="AO67" i="108"/>
  <c r="AN67" i="108"/>
  <c r="AM67" i="108"/>
  <c r="AL67" i="108"/>
  <c r="AJ67" i="108"/>
  <c r="AI67" i="108"/>
  <c r="AH67" i="108"/>
  <c r="AG67" i="108"/>
  <c r="AE67" i="108"/>
  <c r="AD67" i="108"/>
  <c r="AC67" i="108"/>
  <c r="AB67" i="108"/>
  <c r="Z67" i="108"/>
  <c r="Y67" i="108"/>
  <c r="X67" i="108"/>
  <c r="W67" i="108"/>
  <c r="U67" i="108"/>
  <c r="T67" i="108"/>
  <c r="S67" i="108"/>
  <c r="R67" i="108"/>
  <c r="P67" i="108"/>
  <c r="O67" i="108"/>
  <c r="N67" i="108"/>
  <c r="M67" i="108"/>
  <c r="K67" i="108"/>
  <c r="J67" i="108"/>
  <c r="I67" i="108"/>
  <c r="H67" i="108"/>
  <c r="F67" i="108"/>
  <c r="E67" i="108"/>
  <c r="D67" i="108"/>
  <c r="C67" i="108"/>
  <c r="AO66" i="108"/>
  <c r="AN66" i="108"/>
  <c r="AM66" i="108"/>
  <c r="AL66" i="108"/>
  <c r="AJ66" i="108"/>
  <c r="AI66" i="108"/>
  <c r="AH66" i="108"/>
  <c r="AG66" i="108"/>
  <c r="AE66" i="108"/>
  <c r="AD66" i="108"/>
  <c r="AC66" i="108"/>
  <c r="AB66" i="108"/>
  <c r="Z66" i="108"/>
  <c r="Y66" i="108"/>
  <c r="X66" i="108"/>
  <c r="W66" i="108"/>
  <c r="U66" i="108"/>
  <c r="T66" i="108"/>
  <c r="S66" i="108"/>
  <c r="R66" i="108"/>
  <c r="P66" i="108"/>
  <c r="O66" i="108"/>
  <c r="N66" i="108"/>
  <c r="M66" i="108"/>
  <c r="K66" i="108"/>
  <c r="J66" i="108"/>
  <c r="I66" i="108"/>
  <c r="H66" i="108"/>
  <c r="F66" i="108"/>
  <c r="E66" i="108"/>
  <c r="D66" i="108"/>
  <c r="C66" i="108"/>
  <c r="AO65" i="108"/>
  <c r="AN65" i="108"/>
  <c r="AM65" i="108"/>
  <c r="AL65" i="108"/>
  <c r="AJ65" i="108"/>
  <c r="AI65" i="108"/>
  <c r="AH65" i="108"/>
  <c r="AG65" i="108"/>
  <c r="AE65" i="108"/>
  <c r="AD65" i="108"/>
  <c r="AC65" i="108"/>
  <c r="AB65" i="108"/>
  <c r="Z65" i="108"/>
  <c r="Y65" i="108"/>
  <c r="X65" i="108"/>
  <c r="W65" i="108"/>
  <c r="U65" i="108"/>
  <c r="T65" i="108"/>
  <c r="S65" i="108"/>
  <c r="R65" i="108"/>
  <c r="P65" i="108"/>
  <c r="O65" i="108"/>
  <c r="N65" i="108"/>
  <c r="M65" i="108"/>
  <c r="K65" i="108"/>
  <c r="J65" i="108"/>
  <c r="I65" i="108"/>
  <c r="H65" i="108"/>
  <c r="F65" i="108"/>
  <c r="E65" i="108"/>
  <c r="D65" i="108"/>
  <c r="C65" i="108"/>
  <c r="AO64" i="108"/>
  <c r="AN64" i="108"/>
  <c r="AM64" i="108"/>
  <c r="AL64" i="108"/>
  <c r="AJ64" i="108"/>
  <c r="AI64" i="108"/>
  <c r="AH64" i="108"/>
  <c r="AG64" i="108"/>
  <c r="AE64" i="108"/>
  <c r="AD64" i="108"/>
  <c r="AC64" i="108"/>
  <c r="AB64" i="108"/>
  <c r="Z64" i="108"/>
  <c r="Y64" i="108"/>
  <c r="X64" i="108"/>
  <c r="W64" i="108"/>
  <c r="U64" i="108"/>
  <c r="T64" i="108"/>
  <c r="S64" i="108"/>
  <c r="R64" i="108"/>
  <c r="P64" i="108"/>
  <c r="O64" i="108"/>
  <c r="N64" i="108"/>
  <c r="M64" i="108"/>
  <c r="K64" i="108"/>
  <c r="J64" i="108"/>
  <c r="I64" i="108"/>
  <c r="H64" i="108"/>
  <c r="F64" i="108"/>
  <c r="E64" i="108"/>
  <c r="D64" i="108"/>
  <c r="C64" i="108"/>
  <c r="AO61" i="108"/>
  <c r="AN61" i="108"/>
  <c r="AM61" i="108"/>
  <c r="AL61" i="108"/>
  <c r="AJ61" i="108"/>
  <c r="AI61" i="108"/>
  <c r="AH61" i="108"/>
  <c r="AG61" i="108"/>
  <c r="AE61" i="108"/>
  <c r="AD61" i="108"/>
  <c r="AC61" i="108"/>
  <c r="AB61" i="108"/>
  <c r="Z61" i="108"/>
  <c r="Y61" i="108"/>
  <c r="X61" i="108"/>
  <c r="W61" i="108"/>
  <c r="U61" i="108"/>
  <c r="T61" i="108"/>
  <c r="S61" i="108"/>
  <c r="R61" i="108"/>
  <c r="P61" i="108"/>
  <c r="O61" i="108"/>
  <c r="N61" i="108"/>
  <c r="M61" i="108"/>
  <c r="K61" i="108"/>
  <c r="J61" i="108"/>
  <c r="I61" i="108"/>
  <c r="H61" i="108"/>
  <c r="F61" i="108"/>
  <c r="E61" i="108"/>
  <c r="D61" i="108"/>
  <c r="C61" i="108"/>
  <c r="AP60" i="108"/>
  <c r="AK60" i="108"/>
  <c r="AO60" i="108" s="1"/>
  <c r="AF60" i="108"/>
  <c r="AJ60" i="108" s="1"/>
  <c r="AB60" i="108"/>
  <c r="AA60" i="108"/>
  <c r="Z60" i="108"/>
  <c r="Y60" i="108"/>
  <c r="X60" i="108"/>
  <c r="W60" i="108"/>
  <c r="V60" i="108"/>
  <c r="Q60" i="108"/>
  <c r="U60" i="108" s="1"/>
  <c r="P60" i="108"/>
  <c r="N60" i="108"/>
  <c r="M60" i="108"/>
  <c r="L60" i="108"/>
  <c r="J60" i="108"/>
  <c r="I60" i="108"/>
  <c r="G60" i="108"/>
  <c r="F60" i="108"/>
  <c r="C60" i="108"/>
  <c r="AP58" i="108"/>
  <c r="AP57" i="108" s="1"/>
  <c r="AO58" i="108"/>
  <c r="AK58" i="108"/>
  <c r="AJ58" i="108" s="1"/>
  <c r="AJ57" i="108" s="1"/>
  <c r="AI58" i="108"/>
  <c r="AH58" i="108"/>
  <c r="AF58" i="108"/>
  <c r="AE58" i="108"/>
  <c r="AE57" i="108" s="1"/>
  <c r="AD58" i="108"/>
  <c r="AD57" i="108" s="1"/>
  <c r="AC58" i="108"/>
  <c r="AC57" i="108" s="1"/>
  <c r="AA58" i="108"/>
  <c r="AB58" i="108" s="1"/>
  <c r="V58" i="108"/>
  <c r="V57" i="108" s="1"/>
  <c r="U58" i="108"/>
  <c r="T58" i="108"/>
  <c r="S58" i="108"/>
  <c r="R58" i="108"/>
  <c r="R57" i="108" s="1"/>
  <c r="Q58" i="108"/>
  <c r="M58" i="108"/>
  <c r="L58" i="108"/>
  <c r="I58" i="108"/>
  <c r="H58" i="108"/>
  <c r="G58" i="108"/>
  <c r="B58" i="108"/>
  <c r="AB57" i="108"/>
  <c r="M57" i="108"/>
  <c r="AO56" i="108"/>
  <c r="AN56" i="108"/>
  <c r="AM56" i="108"/>
  <c r="AL56" i="108"/>
  <c r="AJ56" i="108"/>
  <c r="AI56" i="108"/>
  <c r="AH56" i="108"/>
  <c r="AG56" i="108"/>
  <c r="AE56" i="108"/>
  <c r="AD56" i="108"/>
  <c r="AC56" i="108"/>
  <c r="AB56" i="108"/>
  <c r="Z56" i="108"/>
  <c r="Y56" i="108"/>
  <c r="X56" i="108"/>
  <c r="W56" i="108"/>
  <c r="U56" i="108"/>
  <c r="T56" i="108"/>
  <c r="S56" i="108"/>
  <c r="R56" i="108"/>
  <c r="P56" i="108"/>
  <c r="O56" i="108"/>
  <c r="N56" i="108"/>
  <c r="M56" i="108"/>
  <c r="K56" i="108"/>
  <c r="J56" i="108"/>
  <c r="I56" i="108"/>
  <c r="H56" i="108"/>
  <c r="F56" i="108"/>
  <c r="E56" i="108"/>
  <c r="D56" i="108"/>
  <c r="C56" i="108"/>
  <c r="AO55" i="108"/>
  <c r="AN55" i="108"/>
  <c r="AM55" i="108"/>
  <c r="AL55" i="108"/>
  <c r="AJ55" i="108"/>
  <c r="AI55" i="108"/>
  <c r="AH55" i="108"/>
  <c r="AG55" i="108"/>
  <c r="AE55" i="108"/>
  <c r="AD55" i="108"/>
  <c r="AC55" i="108"/>
  <c r="AB55" i="108"/>
  <c r="Z55" i="108"/>
  <c r="Y55" i="108"/>
  <c r="X55" i="108"/>
  <c r="W55" i="108"/>
  <c r="U55" i="108"/>
  <c r="T55" i="108"/>
  <c r="S55" i="108"/>
  <c r="R55" i="108"/>
  <c r="P55" i="108"/>
  <c r="O55" i="108"/>
  <c r="N55" i="108"/>
  <c r="M55" i="108"/>
  <c r="K55" i="108"/>
  <c r="J55" i="108"/>
  <c r="I55" i="108"/>
  <c r="H55" i="108"/>
  <c r="F55" i="108"/>
  <c r="E55" i="108"/>
  <c r="D55" i="108"/>
  <c r="C55" i="108"/>
  <c r="AP54" i="108"/>
  <c r="AO54" i="108"/>
  <c r="AN54" i="108"/>
  <c r="AM54" i="108"/>
  <c r="AK54" i="108"/>
  <c r="AL54" i="108" s="1"/>
  <c r="AF54" i="108"/>
  <c r="AB54" i="108"/>
  <c r="AA54" i="108"/>
  <c r="V54" i="108"/>
  <c r="U54" i="108"/>
  <c r="T54" i="108"/>
  <c r="Q54" i="108"/>
  <c r="L54" i="108"/>
  <c r="K54" i="108"/>
  <c r="J54" i="108"/>
  <c r="I54" i="108"/>
  <c r="H54" i="108"/>
  <c r="G54" i="108"/>
  <c r="F54" i="108"/>
  <c r="E54" i="108"/>
  <c r="D54" i="108"/>
  <c r="B54" i="108"/>
  <c r="C54" i="108" s="1"/>
  <c r="AP52" i="108"/>
  <c r="AO52" i="108"/>
  <c r="AN52" i="108"/>
  <c r="AK52" i="108"/>
  <c r="AF52" i="108"/>
  <c r="AE52" i="108"/>
  <c r="AD52" i="108"/>
  <c r="AD51" i="108" s="1"/>
  <c r="AC52" i="108"/>
  <c r="AA52" i="108"/>
  <c r="V52" i="108"/>
  <c r="Z52" i="108" s="1"/>
  <c r="Q52" i="108"/>
  <c r="P52" i="108"/>
  <c r="O52" i="108"/>
  <c r="N52" i="108"/>
  <c r="N51" i="108" s="1"/>
  <c r="M52" i="108"/>
  <c r="M51" i="108" s="1"/>
  <c r="L52" i="108"/>
  <c r="G52" i="108"/>
  <c r="B52" i="108"/>
  <c r="AF51" i="108"/>
  <c r="AE51" i="108"/>
  <c r="AA51" i="108"/>
  <c r="Q51" i="108"/>
  <c r="AP50" i="108"/>
  <c r="AM50" i="108"/>
  <c r="AK50" i="108"/>
  <c r="AL50" i="108" s="1"/>
  <c r="AL49" i="108" s="1"/>
  <c r="AJ50" i="108"/>
  <c r="AI50" i="108"/>
  <c r="AF50" i="108"/>
  <c r="AH50" i="108" s="1"/>
  <c r="AD50" i="108"/>
  <c r="AC50" i="108"/>
  <c r="AC49" i="108" s="1"/>
  <c r="AB50" i="108"/>
  <c r="AA50" i="108"/>
  <c r="Z50" i="108"/>
  <c r="Y50" i="108"/>
  <c r="X50" i="108"/>
  <c r="V50" i="108"/>
  <c r="Q50" i="108"/>
  <c r="L50" i="108"/>
  <c r="G50" i="108"/>
  <c r="B50" i="108"/>
  <c r="AB49" i="108"/>
  <c r="Z49" i="108"/>
  <c r="Y49" i="108"/>
  <c r="AP48" i="108"/>
  <c r="AP47" i="108" s="1"/>
  <c r="AO48" i="108"/>
  <c r="AN48" i="108"/>
  <c r="AM48" i="108"/>
  <c r="AM47" i="108" s="1"/>
  <c r="AL48" i="108"/>
  <c r="AL47" i="108" s="1"/>
  <c r="AK48" i="108"/>
  <c r="AJ48" i="108"/>
  <c r="AI48" i="108"/>
  <c r="AF48" i="108"/>
  <c r="AC48" i="108"/>
  <c r="AB48" i="108"/>
  <c r="AA48" i="108"/>
  <c r="V48" i="108"/>
  <c r="U48" i="108"/>
  <c r="T48" i="108"/>
  <c r="S48" i="108"/>
  <c r="R48" i="108"/>
  <c r="R47" i="108" s="1"/>
  <c r="Q48" i="108"/>
  <c r="L48" i="108"/>
  <c r="K48" i="108"/>
  <c r="J48" i="108"/>
  <c r="I48" i="108"/>
  <c r="H48" i="108"/>
  <c r="G48" i="108"/>
  <c r="B48" i="108"/>
  <c r="AC47" i="108"/>
  <c r="AB47" i="108"/>
  <c r="L47" i="108"/>
  <c r="K47" i="108"/>
  <c r="AP46" i="108"/>
  <c r="AN46" i="108"/>
  <c r="AM46" i="108"/>
  <c r="AL46" i="108"/>
  <c r="AL45" i="108" s="1"/>
  <c r="AK46" i="108"/>
  <c r="AO46" i="108" s="1"/>
  <c r="AF46" i="108"/>
  <c r="AA46" i="108"/>
  <c r="V46" i="108"/>
  <c r="X46" i="108" s="1"/>
  <c r="U46" i="108"/>
  <c r="S46" i="108"/>
  <c r="Q46" i="108"/>
  <c r="R46" i="108" s="1"/>
  <c r="R45" i="108" s="1"/>
  <c r="N46" i="108"/>
  <c r="M46" i="108"/>
  <c r="L46" i="108"/>
  <c r="H46" i="108" s="1"/>
  <c r="G46" i="108"/>
  <c r="B46" i="108"/>
  <c r="D46" i="108" s="1"/>
  <c r="AP45" i="108"/>
  <c r="M45" i="108"/>
  <c r="AO43" i="108"/>
  <c r="AN43" i="108"/>
  <c r="AM43" i="108"/>
  <c r="AL43" i="108"/>
  <c r="AJ43" i="108"/>
  <c r="AI43" i="108"/>
  <c r="AH43" i="108"/>
  <c r="AG43" i="108"/>
  <c r="AE43" i="108"/>
  <c r="AD43" i="108"/>
  <c r="AC43" i="108"/>
  <c r="AB43" i="108"/>
  <c r="Z43" i="108"/>
  <c r="Y43" i="108"/>
  <c r="X43" i="108"/>
  <c r="W43" i="108"/>
  <c r="U43" i="108"/>
  <c r="T43" i="108"/>
  <c r="S43" i="108"/>
  <c r="R43" i="108"/>
  <c r="P43" i="108"/>
  <c r="O43" i="108"/>
  <c r="N43" i="108"/>
  <c r="M43" i="108"/>
  <c r="K43" i="108"/>
  <c r="J43" i="108"/>
  <c r="I43" i="108"/>
  <c r="H43" i="108"/>
  <c r="F43" i="108"/>
  <c r="E43" i="108"/>
  <c r="D43" i="108"/>
  <c r="C43" i="108"/>
  <c r="AO42" i="108"/>
  <c r="AN42" i="108"/>
  <c r="AM42" i="108"/>
  <c r="AL42" i="108"/>
  <c r="AJ42" i="108"/>
  <c r="AI42" i="108"/>
  <c r="AH42" i="108"/>
  <c r="AG42" i="108"/>
  <c r="AE42" i="108"/>
  <c r="AD42" i="108"/>
  <c r="AC42" i="108"/>
  <c r="AB42" i="108"/>
  <c r="Z42" i="108"/>
  <c r="Y42" i="108"/>
  <c r="X42" i="108"/>
  <c r="W42" i="108"/>
  <c r="U42" i="108"/>
  <c r="T42" i="108"/>
  <c r="S42" i="108"/>
  <c r="R42" i="108"/>
  <c r="P42" i="108"/>
  <c r="O42" i="108"/>
  <c r="N42" i="108"/>
  <c r="M42" i="108"/>
  <c r="K42" i="108"/>
  <c r="J42" i="108"/>
  <c r="I42" i="108"/>
  <c r="H42" i="108"/>
  <c r="F42" i="108"/>
  <c r="E42" i="108"/>
  <c r="D42" i="108"/>
  <c r="C42" i="108"/>
  <c r="AP41" i="108"/>
  <c r="AO41" i="108" s="1"/>
  <c r="AK41" i="108"/>
  <c r="AL41" i="108" s="1"/>
  <c r="AF41" i="108"/>
  <c r="AE41" i="108" s="1"/>
  <c r="AD41" i="108"/>
  <c r="AC41" i="108"/>
  <c r="AB41" i="108"/>
  <c r="AA41" i="108"/>
  <c r="X41" i="108"/>
  <c r="W41" i="108"/>
  <c r="Q41" i="108"/>
  <c r="L41" i="108"/>
  <c r="K41" i="108"/>
  <c r="J41" i="108"/>
  <c r="I41" i="108"/>
  <c r="H41" i="108"/>
  <c r="G41" i="108"/>
  <c r="B41" i="108"/>
  <c r="AO40" i="108"/>
  <c r="AN40" i="108"/>
  <c r="AM40" i="108"/>
  <c r="AL40" i="108"/>
  <c r="AJ40" i="108"/>
  <c r="AI40" i="108"/>
  <c r="AH40" i="108"/>
  <c r="AG40" i="108"/>
  <c r="AE40" i="108"/>
  <c r="AD40" i="108"/>
  <c r="AC40" i="108"/>
  <c r="AB40" i="108"/>
  <c r="Z40" i="108"/>
  <c r="Y40" i="108"/>
  <c r="X40" i="108"/>
  <c r="W40" i="108"/>
  <c r="U40" i="108"/>
  <c r="T40" i="108"/>
  <c r="S40" i="108"/>
  <c r="R40" i="108"/>
  <c r="P40" i="108"/>
  <c r="O40" i="108"/>
  <c r="N40" i="108"/>
  <c r="M40" i="108"/>
  <c r="K40" i="108"/>
  <c r="J40" i="108"/>
  <c r="I40" i="108"/>
  <c r="H40" i="108"/>
  <c r="F40" i="108"/>
  <c r="E40" i="108"/>
  <c r="D40" i="108"/>
  <c r="C40" i="108"/>
  <c r="AO39" i="108"/>
  <c r="AN39" i="108"/>
  <c r="AM39" i="108"/>
  <c r="AL39" i="108"/>
  <c r="AJ39" i="108"/>
  <c r="AI39" i="108"/>
  <c r="AH39" i="108"/>
  <c r="AG39" i="108"/>
  <c r="AE39" i="108"/>
  <c r="AD39" i="108"/>
  <c r="AC39" i="108"/>
  <c r="AB39" i="108"/>
  <c r="Z39" i="108"/>
  <c r="Y39" i="108"/>
  <c r="X39" i="108"/>
  <c r="W39" i="108"/>
  <c r="U39" i="108"/>
  <c r="T39" i="108"/>
  <c r="S39" i="108"/>
  <c r="R39" i="108"/>
  <c r="P39" i="108"/>
  <c r="O39" i="108"/>
  <c r="N39" i="108"/>
  <c r="M39" i="108"/>
  <c r="K39" i="108"/>
  <c r="J39" i="108"/>
  <c r="I39" i="108"/>
  <c r="H39" i="108"/>
  <c r="F39" i="108"/>
  <c r="E39" i="108"/>
  <c r="D39" i="108"/>
  <c r="C39" i="108"/>
  <c r="AP38" i="108"/>
  <c r="AL38" i="108" s="1"/>
  <c r="AK38" i="108"/>
  <c r="AF38" i="108"/>
  <c r="AA38" i="108"/>
  <c r="Z38" i="108"/>
  <c r="U38" i="108"/>
  <c r="T38" i="108"/>
  <c r="S38" i="108"/>
  <c r="R38" i="108"/>
  <c r="P38" i="108"/>
  <c r="O38" i="108"/>
  <c r="N38" i="108"/>
  <c r="M38" i="108"/>
  <c r="K38" i="108"/>
  <c r="J38" i="108"/>
  <c r="I38" i="108"/>
  <c r="H38" i="108"/>
  <c r="F38" i="108"/>
  <c r="E38" i="108"/>
  <c r="D38" i="108"/>
  <c r="C38" i="108"/>
  <c r="AP37" i="108"/>
  <c r="AN37" i="108"/>
  <c r="AM37" i="108"/>
  <c r="AL37" i="108"/>
  <c r="AK37" i="108"/>
  <c r="AO37" i="108" s="1"/>
  <c r="AJ37" i="108"/>
  <c r="AI37" i="108"/>
  <c r="AH37" i="108"/>
  <c r="AA37" i="108"/>
  <c r="AE37" i="108" s="1"/>
  <c r="Z37" i="108"/>
  <c r="V37" i="108"/>
  <c r="U37" i="108"/>
  <c r="T37" i="108"/>
  <c r="S37" i="108"/>
  <c r="R37" i="108"/>
  <c r="Q37" i="108"/>
  <c r="G37" i="108"/>
  <c r="B37" i="108"/>
  <c r="AN36" i="108"/>
  <c r="AN35" i="108" s="1"/>
  <c r="AM36" i="108"/>
  <c r="AM35" i="108" s="1"/>
  <c r="AL36" i="108"/>
  <c r="AL35" i="108" s="1"/>
  <c r="AK36" i="108"/>
  <c r="AF36" i="108"/>
  <c r="AI36" i="108" s="1"/>
  <c r="AB36" i="108"/>
  <c r="AB35" i="108" s="1"/>
  <c r="AA36" i="108"/>
  <c r="V36" i="108"/>
  <c r="X36" i="108" s="1"/>
  <c r="T36" i="108"/>
  <c r="Q36" i="108"/>
  <c r="L36" i="108"/>
  <c r="G36" i="108"/>
  <c r="B36" i="108"/>
  <c r="D36" i="108" s="1"/>
  <c r="AP34" i="108"/>
  <c r="AK34" i="108"/>
  <c r="AL34" i="108" s="1"/>
  <c r="AA34" i="108"/>
  <c r="X34" i="108" s="1"/>
  <c r="Z34" i="108"/>
  <c r="Y34" i="108"/>
  <c r="Q34" i="108"/>
  <c r="P34" i="108"/>
  <c r="O34" i="108"/>
  <c r="N34" i="108"/>
  <c r="L34" i="108"/>
  <c r="M34" i="108" s="1"/>
  <c r="G34" i="108"/>
  <c r="I34" i="108" s="1"/>
  <c r="F34" i="108"/>
  <c r="E34" i="108"/>
  <c r="B34" i="108"/>
  <c r="AP33" i="108"/>
  <c r="AK33" i="108"/>
  <c r="AO33" i="108" s="1"/>
  <c r="AF33" i="108"/>
  <c r="AA33" i="108"/>
  <c r="AD33" i="108" s="1"/>
  <c r="V33" i="108"/>
  <c r="Y33" i="108" s="1"/>
  <c r="Q33" i="108"/>
  <c r="O33" i="108"/>
  <c r="N33" i="108"/>
  <c r="L33" i="108"/>
  <c r="M33" i="108" s="1"/>
  <c r="K33" i="108"/>
  <c r="J33" i="108"/>
  <c r="I33" i="108"/>
  <c r="H33" i="108"/>
  <c r="G33" i="108"/>
  <c r="F33" i="108"/>
  <c r="E33" i="108"/>
  <c r="D33" i="108"/>
  <c r="C33" i="108"/>
  <c r="B33" i="108"/>
  <c r="AO30" i="108"/>
  <c r="AN30" i="108"/>
  <c r="AM30" i="108"/>
  <c r="AL30" i="108"/>
  <c r="AJ30" i="108"/>
  <c r="AI30" i="108"/>
  <c r="AH30" i="108"/>
  <c r="AG30" i="108"/>
  <c r="AE30" i="108"/>
  <c r="AD30" i="108"/>
  <c r="AC30" i="108"/>
  <c r="AB30" i="108"/>
  <c r="Z30" i="108"/>
  <c r="Y30" i="108"/>
  <c r="X30" i="108"/>
  <c r="W30" i="108"/>
  <c r="U30" i="108"/>
  <c r="T30" i="108"/>
  <c r="S30" i="108"/>
  <c r="R30" i="108"/>
  <c r="P30" i="108"/>
  <c r="O30" i="108"/>
  <c r="N30" i="108"/>
  <c r="M30" i="108"/>
  <c r="K30" i="108"/>
  <c r="J30" i="108"/>
  <c r="I30" i="108"/>
  <c r="H30" i="108"/>
  <c r="F30" i="108"/>
  <c r="E30" i="108"/>
  <c r="D30" i="108"/>
  <c r="C30" i="108"/>
  <c r="AF29" i="108"/>
  <c r="AE29" i="108"/>
  <c r="AD29" i="108"/>
  <c r="AC29" i="108"/>
  <c r="AB29" i="108"/>
  <c r="AA29" i="108"/>
  <c r="Z29" i="108"/>
  <c r="Y29" i="108"/>
  <c r="V29" i="108"/>
  <c r="T29" i="108"/>
  <c r="Q29" i="108"/>
  <c r="U29" i="108" s="1"/>
  <c r="M29" i="108"/>
  <c r="L29" i="108"/>
  <c r="K29" i="108"/>
  <c r="J29" i="108"/>
  <c r="I29" i="108"/>
  <c r="AF28" i="108"/>
  <c r="V28" i="108"/>
  <c r="T28" i="108" s="1"/>
  <c r="U28" i="108"/>
  <c r="Q28" i="108"/>
  <c r="G28" i="108"/>
  <c r="F28" i="108"/>
  <c r="E28" i="108"/>
  <c r="D28" i="108"/>
  <c r="C28" i="108"/>
  <c r="AO27" i="108"/>
  <c r="AN27" i="108"/>
  <c r="AM27" i="108"/>
  <c r="AL27" i="108"/>
  <c r="AJ27" i="108"/>
  <c r="AI27" i="108"/>
  <c r="AH27" i="108"/>
  <c r="AG27" i="108"/>
  <c r="AE27" i="108"/>
  <c r="AD27" i="108"/>
  <c r="AC27" i="108"/>
  <c r="AB27" i="108"/>
  <c r="Z27" i="108"/>
  <c r="Y27" i="108"/>
  <c r="X27" i="108"/>
  <c r="W27" i="108"/>
  <c r="U27" i="108"/>
  <c r="T27" i="108"/>
  <c r="S27" i="108"/>
  <c r="R27" i="108"/>
  <c r="P27" i="108"/>
  <c r="O27" i="108"/>
  <c r="N27" i="108"/>
  <c r="M27" i="108"/>
  <c r="K27" i="108"/>
  <c r="J27" i="108"/>
  <c r="I27" i="108"/>
  <c r="H27" i="108"/>
  <c r="F27" i="108"/>
  <c r="E27" i="108"/>
  <c r="D27" i="108"/>
  <c r="C27" i="108"/>
  <c r="AO26" i="108"/>
  <c r="AN26" i="108"/>
  <c r="AM26" i="108"/>
  <c r="AL26" i="108"/>
  <c r="AJ26" i="108"/>
  <c r="AI26" i="108"/>
  <c r="AH26" i="108"/>
  <c r="AG26" i="108"/>
  <c r="AE26" i="108"/>
  <c r="AD26" i="108"/>
  <c r="AC26" i="108"/>
  <c r="AB26" i="108"/>
  <c r="Z26" i="108"/>
  <c r="Y26" i="108"/>
  <c r="X26" i="108"/>
  <c r="W26" i="108"/>
  <c r="U26" i="108"/>
  <c r="T26" i="108"/>
  <c r="S26" i="108"/>
  <c r="R26" i="108"/>
  <c r="P26" i="108"/>
  <c r="O26" i="108"/>
  <c r="N26" i="108"/>
  <c r="M26" i="108"/>
  <c r="K26" i="108"/>
  <c r="J26" i="108"/>
  <c r="I26" i="108"/>
  <c r="H26" i="108"/>
  <c r="F26" i="108"/>
  <c r="E26" i="108"/>
  <c r="D26" i="108"/>
  <c r="C26" i="108"/>
  <c r="AO25" i="108"/>
  <c r="AN25" i="108"/>
  <c r="AM25" i="108"/>
  <c r="AL25" i="108"/>
  <c r="AJ25" i="108"/>
  <c r="AI25" i="108"/>
  <c r="AH25" i="108"/>
  <c r="AG25" i="108"/>
  <c r="AE25" i="108"/>
  <c r="AD25" i="108"/>
  <c r="AC25" i="108"/>
  <c r="AB25" i="108"/>
  <c r="Z25" i="108"/>
  <c r="Y25" i="108"/>
  <c r="X25" i="108"/>
  <c r="W25" i="108"/>
  <c r="U25" i="108"/>
  <c r="T25" i="108"/>
  <c r="S25" i="108"/>
  <c r="R25" i="108"/>
  <c r="P25" i="108"/>
  <c r="O25" i="108"/>
  <c r="N25" i="108"/>
  <c r="M25" i="108"/>
  <c r="K25" i="108"/>
  <c r="J25" i="108"/>
  <c r="I25" i="108"/>
  <c r="H25" i="108"/>
  <c r="F25" i="108"/>
  <c r="E25" i="108"/>
  <c r="D25" i="108"/>
  <c r="C25" i="108"/>
  <c r="AO24" i="108"/>
  <c r="AN24" i="108"/>
  <c r="AM24" i="108"/>
  <c r="AL24" i="108"/>
  <c r="AJ24" i="108"/>
  <c r="AI24" i="108"/>
  <c r="AH24" i="108"/>
  <c r="AG24" i="108"/>
  <c r="AE24" i="108"/>
  <c r="AD24" i="108"/>
  <c r="AC24" i="108"/>
  <c r="AB24" i="108"/>
  <c r="Z24" i="108"/>
  <c r="Y24" i="108"/>
  <c r="X24" i="108"/>
  <c r="W24" i="108"/>
  <c r="U24" i="108"/>
  <c r="T24" i="108"/>
  <c r="S24" i="108"/>
  <c r="R24" i="108"/>
  <c r="P24" i="108"/>
  <c r="O24" i="108"/>
  <c r="N24" i="108"/>
  <c r="M24" i="108"/>
  <c r="K24" i="108"/>
  <c r="J24" i="108"/>
  <c r="I24" i="108"/>
  <c r="H24" i="108"/>
  <c r="F24" i="108"/>
  <c r="E24" i="108"/>
  <c r="D24" i="108"/>
  <c r="C24" i="108"/>
  <c r="AP23" i="108"/>
  <c r="L23" i="108"/>
  <c r="G23" i="108"/>
  <c r="AO22" i="108"/>
  <c r="AN22" i="108"/>
  <c r="AM22" i="108"/>
  <c r="AL22" i="108"/>
  <c r="AJ22" i="108"/>
  <c r="AI22" i="108"/>
  <c r="AH22" i="108"/>
  <c r="AG22" i="108"/>
  <c r="AE22" i="108"/>
  <c r="AD22" i="108"/>
  <c r="AC22" i="108"/>
  <c r="AB22" i="108"/>
  <c r="Z22" i="108"/>
  <c r="Y22" i="108"/>
  <c r="X22" i="108"/>
  <c r="W22" i="108"/>
  <c r="U22" i="108"/>
  <c r="T22" i="108"/>
  <c r="S22" i="108"/>
  <c r="R22" i="108"/>
  <c r="P22" i="108"/>
  <c r="O22" i="108"/>
  <c r="N22" i="108"/>
  <c r="M22" i="108"/>
  <c r="K22" i="108"/>
  <c r="J22" i="108"/>
  <c r="I22" i="108"/>
  <c r="H22" i="108"/>
  <c r="F22" i="108"/>
  <c r="E22" i="108"/>
  <c r="D22" i="108"/>
  <c r="C22" i="108"/>
  <c r="AP21" i="108"/>
  <c r="L21" i="108"/>
  <c r="J21" i="108"/>
  <c r="I21" i="108"/>
  <c r="H21" i="108"/>
  <c r="G21" i="108"/>
  <c r="B21" i="108"/>
  <c r="AO17" i="108"/>
  <c r="AN17" i="108"/>
  <c r="AM17" i="108"/>
  <c r="AL17" i="108"/>
  <c r="AJ17" i="108"/>
  <c r="AI17" i="108"/>
  <c r="AH17" i="108"/>
  <c r="AG17" i="108"/>
  <c r="AE17" i="108"/>
  <c r="AD17" i="108"/>
  <c r="AC17" i="108"/>
  <c r="AB17" i="108"/>
  <c r="Z17" i="108"/>
  <c r="Y17" i="108"/>
  <c r="X17" i="108"/>
  <c r="W17" i="108"/>
  <c r="U17" i="108"/>
  <c r="T17" i="108"/>
  <c r="S17" i="108"/>
  <c r="R17" i="108"/>
  <c r="P17" i="108"/>
  <c r="O17" i="108"/>
  <c r="N17" i="108"/>
  <c r="M17" i="108"/>
  <c r="K17" i="108"/>
  <c r="J17" i="108"/>
  <c r="I17" i="108"/>
  <c r="H17" i="108"/>
  <c r="F17" i="108"/>
  <c r="E17" i="108"/>
  <c r="D17" i="108"/>
  <c r="C17" i="108"/>
  <c r="AO16" i="108"/>
  <c r="AN16" i="108"/>
  <c r="AM16" i="108"/>
  <c r="AL16" i="108"/>
  <c r="AJ16" i="108"/>
  <c r="AI16" i="108"/>
  <c r="AH16" i="108"/>
  <c r="AG16" i="108"/>
  <c r="AE16" i="108"/>
  <c r="AD16" i="108"/>
  <c r="AC16" i="108"/>
  <c r="AB16" i="108"/>
  <c r="Z16" i="108"/>
  <c r="Y16" i="108"/>
  <c r="X16" i="108"/>
  <c r="W16" i="108"/>
  <c r="U16" i="108"/>
  <c r="T16" i="108"/>
  <c r="S16" i="108"/>
  <c r="R16" i="108"/>
  <c r="P16" i="108"/>
  <c r="O16" i="108"/>
  <c r="N16" i="108"/>
  <c r="M16" i="108"/>
  <c r="K16" i="108"/>
  <c r="J16" i="108"/>
  <c r="I16" i="108"/>
  <c r="H16" i="108"/>
  <c r="F16" i="108"/>
  <c r="E16" i="108"/>
  <c r="D16" i="108"/>
  <c r="C16" i="108"/>
  <c r="AO15" i="108"/>
  <c r="AN15" i="108"/>
  <c r="AM15" i="108"/>
  <c r="AL15" i="108"/>
  <c r="AJ15" i="108"/>
  <c r="AI15" i="108"/>
  <c r="AH15" i="108"/>
  <c r="AG15" i="108"/>
  <c r="AE15" i="108"/>
  <c r="AD15" i="108"/>
  <c r="AC15" i="108"/>
  <c r="AB15" i="108"/>
  <c r="Z15" i="108"/>
  <c r="Y15" i="108"/>
  <c r="X15" i="108"/>
  <c r="W15" i="108"/>
  <c r="U15" i="108"/>
  <c r="T15" i="108"/>
  <c r="S15" i="108"/>
  <c r="R15" i="108"/>
  <c r="P15" i="108"/>
  <c r="O15" i="108"/>
  <c r="N15" i="108"/>
  <c r="M15" i="108"/>
  <c r="K15" i="108"/>
  <c r="J15" i="108"/>
  <c r="I15" i="108"/>
  <c r="H15" i="108"/>
  <c r="F15" i="108"/>
  <c r="E15" i="108"/>
  <c r="D15" i="108"/>
  <c r="C15" i="108"/>
  <c r="AO14" i="108"/>
  <c r="AN14" i="108"/>
  <c r="AM14" i="108"/>
  <c r="AL14" i="108"/>
  <c r="AJ14" i="108"/>
  <c r="AI14" i="108"/>
  <c r="AH14" i="108"/>
  <c r="AG14" i="108"/>
  <c r="AE14" i="108"/>
  <c r="AD14" i="108"/>
  <c r="AC14" i="108"/>
  <c r="AB14" i="108"/>
  <c r="Z14" i="108"/>
  <c r="Y14" i="108"/>
  <c r="X14" i="108"/>
  <c r="W14" i="108"/>
  <c r="U14" i="108"/>
  <c r="T14" i="108"/>
  <c r="S14" i="108"/>
  <c r="R14" i="108"/>
  <c r="P14" i="108"/>
  <c r="O14" i="108"/>
  <c r="N14" i="108"/>
  <c r="M14" i="108"/>
  <c r="K14" i="108"/>
  <c r="J14" i="108"/>
  <c r="I14" i="108"/>
  <c r="H14" i="108"/>
  <c r="F14" i="108"/>
  <c r="E14" i="108"/>
  <c r="D14" i="108"/>
  <c r="C14" i="108"/>
  <c r="AO13" i="108"/>
  <c r="AN13" i="108"/>
  <c r="AM13" i="108"/>
  <c r="AL13" i="108"/>
  <c r="AJ13" i="108"/>
  <c r="AI13" i="108"/>
  <c r="AH13" i="108"/>
  <c r="AG13" i="108"/>
  <c r="AE13" i="108"/>
  <c r="AD13" i="108"/>
  <c r="AC13" i="108"/>
  <c r="AB13" i="108"/>
  <c r="Z13" i="108"/>
  <c r="Y13" i="108"/>
  <c r="X13" i="108"/>
  <c r="W13" i="108"/>
  <c r="U13" i="108"/>
  <c r="T13" i="108"/>
  <c r="S13" i="108"/>
  <c r="R13" i="108"/>
  <c r="P13" i="108"/>
  <c r="O13" i="108"/>
  <c r="N13" i="108"/>
  <c r="M13" i="108"/>
  <c r="K13" i="108"/>
  <c r="J13" i="108"/>
  <c r="I13" i="108"/>
  <c r="H13" i="108"/>
  <c r="F13" i="108"/>
  <c r="E13" i="108"/>
  <c r="D13" i="108"/>
  <c r="C13" i="108"/>
  <c r="AO12" i="108"/>
  <c r="AN12" i="108"/>
  <c r="AM12" i="108"/>
  <c r="AL12" i="108"/>
  <c r="AJ12" i="108"/>
  <c r="AI12" i="108"/>
  <c r="AH12" i="108"/>
  <c r="AG12" i="108"/>
  <c r="AE12" i="108"/>
  <c r="AD12" i="108"/>
  <c r="AC12" i="108"/>
  <c r="AB12" i="108"/>
  <c r="Z12" i="108"/>
  <c r="Y12" i="108"/>
  <c r="X12" i="108"/>
  <c r="W12" i="108"/>
  <c r="U12" i="108"/>
  <c r="T12" i="108"/>
  <c r="S12" i="108"/>
  <c r="R12" i="108"/>
  <c r="P12" i="108"/>
  <c r="O12" i="108"/>
  <c r="N12" i="108"/>
  <c r="M12" i="108"/>
  <c r="K12" i="108"/>
  <c r="J12" i="108"/>
  <c r="I12" i="108"/>
  <c r="H12" i="108"/>
  <c r="F12" i="108"/>
  <c r="E12" i="108"/>
  <c r="D12" i="108"/>
  <c r="C12" i="108"/>
  <c r="AO11" i="108"/>
  <c r="AN11" i="108"/>
  <c r="AM11" i="108"/>
  <c r="AL11" i="108"/>
  <c r="AJ11" i="108"/>
  <c r="AI11" i="108"/>
  <c r="AH11" i="108"/>
  <c r="AG11" i="108"/>
  <c r="AE11" i="108"/>
  <c r="AD11" i="108"/>
  <c r="AC11" i="108"/>
  <c r="AB11" i="108"/>
  <c r="Z11" i="108"/>
  <c r="Y11" i="108"/>
  <c r="X11" i="108"/>
  <c r="W11" i="108"/>
  <c r="U11" i="108"/>
  <c r="T11" i="108"/>
  <c r="S11" i="108"/>
  <c r="R11" i="108"/>
  <c r="P11" i="108"/>
  <c r="O11" i="108"/>
  <c r="N11" i="108"/>
  <c r="M11" i="108"/>
  <c r="K11" i="108"/>
  <c r="J11" i="108"/>
  <c r="I11" i="108"/>
  <c r="H11" i="108"/>
  <c r="F11" i="108"/>
  <c r="E11" i="108"/>
  <c r="D11" i="108"/>
  <c r="C11" i="108"/>
  <c r="AP10" i="108"/>
  <c r="AO10" i="108"/>
  <c r="AN10" i="108"/>
  <c r="AM10" i="108"/>
  <c r="AL10" i="108"/>
  <c r="AK10" i="108"/>
  <c r="AJ10" i="108" s="1"/>
  <c r="AI10" i="108"/>
  <c r="AG10" i="108"/>
  <c r="AF10" i="108"/>
  <c r="AC10" i="108"/>
  <c r="AB10" i="108"/>
  <c r="AA10" i="108"/>
  <c r="V10" i="108"/>
  <c r="T10" i="108" s="1"/>
  <c r="U10" i="108"/>
  <c r="Q10" i="108"/>
  <c r="P10" i="108"/>
  <c r="L10" i="108"/>
  <c r="G10" i="108"/>
  <c r="H10" i="108" s="1"/>
  <c r="B10" i="108"/>
  <c r="AO9" i="108"/>
  <c r="AN9" i="108"/>
  <c r="AM9" i="108"/>
  <c r="AL9" i="108"/>
  <c r="AJ9" i="108"/>
  <c r="AI9" i="108"/>
  <c r="AH9" i="108"/>
  <c r="AG9" i="108"/>
  <c r="AE9" i="108"/>
  <c r="AD9" i="108"/>
  <c r="AC9" i="108"/>
  <c r="AB9" i="108"/>
  <c r="Z9" i="108"/>
  <c r="Y9" i="108"/>
  <c r="X9" i="108"/>
  <c r="W9" i="108"/>
  <c r="U9" i="108"/>
  <c r="T9" i="108"/>
  <c r="S9" i="108"/>
  <c r="R9" i="108"/>
  <c r="P9" i="108"/>
  <c r="O9" i="108"/>
  <c r="N9" i="108"/>
  <c r="M9" i="108"/>
  <c r="K9" i="108"/>
  <c r="J9" i="108"/>
  <c r="I9" i="108"/>
  <c r="H9" i="108"/>
  <c r="F9" i="108"/>
  <c r="E9" i="108"/>
  <c r="D9" i="108"/>
  <c r="C9" i="108"/>
  <c r="AO8" i="108"/>
  <c r="AN8" i="108"/>
  <c r="AM8" i="108"/>
  <c r="AL8" i="108"/>
  <c r="AJ8" i="108"/>
  <c r="AI8" i="108"/>
  <c r="AH8" i="108"/>
  <c r="AG8" i="108"/>
  <c r="AE8" i="108"/>
  <c r="AD8" i="108"/>
  <c r="AC8" i="108"/>
  <c r="AB8" i="108"/>
  <c r="Z8" i="108"/>
  <c r="Y8" i="108"/>
  <c r="X8" i="108"/>
  <c r="W8" i="108"/>
  <c r="U8" i="108"/>
  <c r="T8" i="108"/>
  <c r="S8" i="108"/>
  <c r="R8" i="108"/>
  <c r="P8" i="108"/>
  <c r="O8" i="108"/>
  <c r="N8" i="108"/>
  <c r="M8" i="108"/>
  <c r="K8" i="108"/>
  <c r="J8" i="108"/>
  <c r="I8" i="108"/>
  <c r="H8" i="108"/>
  <c r="F8" i="108"/>
  <c r="E8" i="108"/>
  <c r="D8" i="108"/>
  <c r="C8" i="108"/>
  <c r="AP7" i="108"/>
  <c r="AL7" i="108" s="1"/>
  <c r="AO7" i="108"/>
  <c r="AN7" i="108"/>
  <c r="AK7" i="108"/>
  <c r="AF7" i="108"/>
  <c r="AI7" i="108" s="1"/>
  <c r="AA7" i="108"/>
  <c r="AC7" i="108" s="1"/>
  <c r="Z7" i="108"/>
  <c r="X7" i="108"/>
  <c r="W7" i="108"/>
  <c r="V7" i="108"/>
  <c r="R7" i="108"/>
  <c r="Q7" i="108"/>
  <c r="L7" i="108"/>
  <c r="P7" i="108" s="1"/>
  <c r="G7" i="108"/>
  <c r="B7" i="108"/>
  <c r="AO6" i="108"/>
  <c r="AN6" i="108"/>
  <c r="AM6" i="108"/>
  <c r="AL6" i="108"/>
  <c r="AJ6" i="108"/>
  <c r="AI6" i="108"/>
  <c r="AH6" i="108"/>
  <c r="AG6" i="108"/>
  <c r="AE6" i="108"/>
  <c r="AD6" i="108"/>
  <c r="AC6" i="108"/>
  <c r="AB6" i="108"/>
  <c r="Z6" i="108"/>
  <c r="Y6" i="108"/>
  <c r="X6" i="108"/>
  <c r="W6" i="108"/>
  <c r="U6" i="108"/>
  <c r="T6" i="108"/>
  <c r="S6" i="108"/>
  <c r="R6" i="108"/>
  <c r="P6" i="108"/>
  <c r="O6" i="108"/>
  <c r="N6" i="108"/>
  <c r="M6" i="108"/>
  <c r="K6" i="108"/>
  <c r="J6" i="108"/>
  <c r="I6" i="108"/>
  <c r="H6" i="108"/>
  <c r="F6" i="108"/>
  <c r="E6" i="108"/>
  <c r="D6" i="108"/>
  <c r="C6" i="108"/>
  <c r="AO5" i="108"/>
  <c r="AN5" i="108"/>
  <c r="AM5" i="108"/>
  <c r="AL5" i="108"/>
  <c r="AJ5" i="108"/>
  <c r="AI5" i="108"/>
  <c r="AH5" i="108"/>
  <c r="AG5" i="108"/>
  <c r="AE5" i="108"/>
  <c r="AD5" i="108"/>
  <c r="AC5" i="108"/>
  <c r="AB5" i="108"/>
  <c r="Z5" i="108"/>
  <c r="Y5" i="108"/>
  <c r="X5" i="108"/>
  <c r="W5" i="108"/>
  <c r="U5" i="108"/>
  <c r="T5" i="108"/>
  <c r="S5" i="108"/>
  <c r="R5" i="108"/>
  <c r="P5" i="108"/>
  <c r="O5" i="108"/>
  <c r="N5" i="108"/>
  <c r="M5" i="108"/>
  <c r="K5" i="108"/>
  <c r="J5" i="108"/>
  <c r="I5" i="108"/>
  <c r="H5" i="108"/>
  <c r="F5" i="108"/>
  <c r="E5" i="108"/>
  <c r="D5" i="108"/>
  <c r="C5" i="108"/>
  <c r="AO4" i="108"/>
  <c r="AN4" i="108"/>
  <c r="AM4" i="108"/>
  <c r="AM3" i="108" s="1"/>
  <c r="AL4" i="108"/>
  <c r="AL3" i="108" s="1"/>
  <c r="AJ4" i="108"/>
  <c r="AI4" i="108"/>
  <c r="AJ3" i="108" s="1"/>
  <c r="AH4" i="108"/>
  <c r="AG4" i="108"/>
  <c r="AE4" i="108"/>
  <c r="AD4" i="108"/>
  <c r="AE3" i="108" s="1"/>
  <c r="AC4" i="108"/>
  <c r="AB4" i="108"/>
  <c r="AB3" i="108" s="1"/>
  <c r="Z4" i="108"/>
  <c r="Y4" i="108"/>
  <c r="X4" i="108"/>
  <c r="W4" i="108"/>
  <c r="U4" i="108"/>
  <c r="T4" i="108"/>
  <c r="T3" i="108" s="1"/>
  <c r="S4" i="108"/>
  <c r="S3" i="108" s="1"/>
  <c r="R4" i="108"/>
  <c r="R3" i="108" s="1"/>
  <c r="P4" i="108"/>
  <c r="O4" i="108"/>
  <c r="P3" i="108" s="1"/>
  <c r="N4" i="108"/>
  <c r="M4" i="108"/>
  <c r="K4" i="108"/>
  <c r="J4" i="108"/>
  <c r="J3" i="108" s="1"/>
  <c r="I4" i="108"/>
  <c r="H4" i="108"/>
  <c r="F4" i="108"/>
  <c r="E4" i="108"/>
  <c r="D4" i="108"/>
  <c r="C4" i="108"/>
  <c r="AP3" i="108"/>
  <c r="AO3" i="108"/>
  <c r="AN3" i="108"/>
  <c r="AK3" i="108"/>
  <c r="AI3" i="108"/>
  <c r="AH3" i="108"/>
  <c r="AG3" i="108"/>
  <c r="AF3" i="108"/>
  <c r="AD3" i="108"/>
  <c r="Y3" i="108"/>
  <c r="X3" i="108"/>
  <c r="W3" i="108"/>
  <c r="V3" i="108"/>
  <c r="U3" i="108"/>
  <c r="Q3" i="108"/>
  <c r="O3" i="108"/>
  <c r="N3" i="108"/>
  <c r="M3" i="108"/>
  <c r="AE28" i="108" l="1"/>
  <c r="AD28" i="108"/>
  <c r="AB28" i="108"/>
  <c r="AC28" i="108"/>
  <c r="T21" i="108"/>
  <c r="O21" i="108"/>
  <c r="U21" i="108"/>
  <c r="P21" i="108"/>
  <c r="S21" i="108"/>
  <c r="R21" i="108"/>
  <c r="D205" i="108"/>
  <c r="K205" i="108"/>
  <c r="K204" i="108" s="1"/>
  <c r="J205" i="108"/>
  <c r="J204" i="108" s="1"/>
  <c r="I205" i="108"/>
  <c r="H205" i="108"/>
  <c r="C10" i="108"/>
  <c r="E10" i="108"/>
  <c r="F10" i="108"/>
  <c r="T35" i="108"/>
  <c r="O78" i="108"/>
  <c r="N78" i="108"/>
  <c r="M78" i="108"/>
  <c r="K78" i="108"/>
  <c r="P78" i="108"/>
  <c r="N122" i="108"/>
  <c r="AJ34" i="108"/>
  <c r="AI34" i="108"/>
  <c r="AG34" i="108"/>
  <c r="V204" i="108"/>
  <c r="Z205" i="108"/>
  <c r="Z204" i="108" s="1"/>
  <c r="Y205" i="108"/>
  <c r="X205" i="108"/>
  <c r="X204" i="108" s="1"/>
  <c r="W205" i="108"/>
  <c r="W204" i="108" s="1"/>
  <c r="V117" i="108"/>
  <c r="I115" i="108"/>
  <c r="F29" i="108"/>
  <c r="E29" i="108"/>
  <c r="D29" i="108"/>
  <c r="C29" i="108"/>
  <c r="AO21" i="108"/>
  <c r="AN21" i="108"/>
  <c r="AM21" i="108"/>
  <c r="AL21" i="108"/>
  <c r="AE124" i="108"/>
  <c r="AC124" i="108"/>
  <c r="AB124" i="108"/>
  <c r="AD124" i="108"/>
  <c r="F116" i="108"/>
  <c r="E116" i="108"/>
  <c r="D116" i="108"/>
  <c r="C116" i="108"/>
  <c r="AO57" i="108"/>
  <c r="AI172" i="108"/>
  <c r="AH172" i="108"/>
  <c r="AJ172" i="108"/>
  <c r="AG172" i="108"/>
  <c r="AF117" i="108"/>
  <c r="AH28" i="108"/>
  <c r="AJ28" i="108"/>
  <c r="AI28" i="108"/>
  <c r="AG28" i="108"/>
  <c r="AH34" i="108"/>
  <c r="Q293" i="108"/>
  <c r="P293" i="108"/>
  <c r="P305" i="108"/>
  <c r="AO215" i="108"/>
  <c r="AO214" i="108" s="1"/>
  <c r="AP123" i="108"/>
  <c r="AN173" i="108"/>
  <c r="AF200" i="108"/>
  <c r="AJ201" i="108"/>
  <c r="AI201" i="108"/>
  <c r="AH201" i="108"/>
  <c r="AH200" i="108" s="1"/>
  <c r="AD201" i="108"/>
  <c r="AE200" i="108" s="1"/>
  <c r="AG201" i="108"/>
  <c r="AG200" i="108" s="1"/>
  <c r="AH49" i="108"/>
  <c r="Y207" i="108"/>
  <c r="V206" i="108"/>
  <c r="S207" i="108"/>
  <c r="S206" i="108" s="1"/>
  <c r="X207" i="108"/>
  <c r="X206" i="108" s="1"/>
  <c r="R207" i="108"/>
  <c r="R206" i="108" s="1"/>
  <c r="T207" i="108"/>
  <c r="Z207" i="108"/>
  <c r="W207" i="108"/>
  <c r="W206" i="108" s="1"/>
  <c r="D10" i="108"/>
  <c r="X35" i="108"/>
  <c r="AN106" i="108"/>
  <c r="AL106" i="108"/>
  <c r="AO106" i="108"/>
  <c r="AC184" i="108"/>
  <c r="AB184" i="108"/>
  <c r="T201" i="108"/>
  <c r="S201" i="108"/>
  <c r="S200" i="108" s="1"/>
  <c r="P201" i="108"/>
  <c r="P200" i="108" s="1"/>
  <c r="U201" i="108"/>
  <c r="R201" i="108"/>
  <c r="R200" i="108" s="1"/>
  <c r="AD21" i="108"/>
  <c r="AC21" i="108"/>
  <c r="AE21" i="108"/>
  <c r="AB21" i="108"/>
  <c r="T204" i="108"/>
  <c r="F107" i="108"/>
  <c r="AO119" i="108"/>
  <c r="AN119" i="108"/>
  <c r="AM119" i="108"/>
  <c r="AL119" i="108"/>
  <c r="U207" i="108"/>
  <c r="W290" i="108"/>
  <c r="W289" i="108" s="1"/>
  <c r="Z290" i="108"/>
  <c r="Y290" i="108"/>
  <c r="Y289" i="108" s="1"/>
  <c r="V289" i="108"/>
  <c r="T290" i="108"/>
  <c r="S290" i="108"/>
  <c r="X290" i="108"/>
  <c r="X289" i="108" s="1"/>
  <c r="U290" i="108"/>
  <c r="U289" i="108" s="1"/>
  <c r="AH209" i="108"/>
  <c r="AJ209" i="108"/>
  <c r="AI209" i="108"/>
  <c r="AG209" i="108"/>
  <c r="X45" i="108"/>
  <c r="E36" i="108"/>
  <c r="AJ38" i="108"/>
  <c r="AH38" i="108"/>
  <c r="AI38" i="108"/>
  <c r="AG38" i="108"/>
  <c r="S45" i="108"/>
  <c r="AJ52" i="108"/>
  <c r="AJ51" i="108" s="1"/>
  <c r="AI52" i="108"/>
  <c r="AG52" i="108"/>
  <c r="AG51" i="108" s="1"/>
  <c r="S78" i="108"/>
  <c r="T174" i="108"/>
  <c r="S174" i="108"/>
  <c r="Q118" i="108"/>
  <c r="I178" i="108"/>
  <c r="H179" i="108"/>
  <c r="Q182" i="108"/>
  <c r="P182" i="108"/>
  <c r="AN305" i="108"/>
  <c r="AH29" i="108"/>
  <c r="AJ29" i="108"/>
  <c r="AI29" i="108"/>
  <c r="AG29" i="108"/>
  <c r="K52" i="108"/>
  <c r="C52" i="108"/>
  <c r="F52" i="108"/>
  <c r="E52" i="108"/>
  <c r="D52" i="108"/>
  <c r="T78" i="108"/>
  <c r="M120" i="108"/>
  <c r="I172" i="108"/>
  <c r="AA206" i="108"/>
  <c r="X33" i="108"/>
  <c r="F37" i="108"/>
  <c r="C37" i="108"/>
  <c r="U50" i="108"/>
  <c r="U107" i="108"/>
  <c r="T107" i="108"/>
  <c r="S107" i="108"/>
  <c r="N120" i="108"/>
  <c r="AI169" i="108"/>
  <c r="M205" i="108"/>
  <c r="M204" i="108" s="1"/>
  <c r="AN207" i="108"/>
  <c r="AN206" i="108" s="1"/>
  <c r="S248" i="108"/>
  <c r="R248" i="108"/>
  <c r="AO289" i="108"/>
  <c r="S297" i="108"/>
  <c r="K300" i="108"/>
  <c r="J300" i="108"/>
  <c r="I300" i="108"/>
  <c r="AA212" i="108"/>
  <c r="AE213" i="108"/>
  <c r="AD213" i="108"/>
  <c r="AC213" i="108"/>
  <c r="AC212" i="108" s="1"/>
  <c r="J203" i="108"/>
  <c r="I203" i="108"/>
  <c r="H203" i="108"/>
  <c r="J28" i="108"/>
  <c r="I28" i="108"/>
  <c r="H28" i="108"/>
  <c r="K28" i="108"/>
  <c r="D37" i="108"/>
  <c r="D41" i="108"/>
  <c r="C41" i="108"/>
  <c r="W46" i="108"/>
  <c r="W45" i="108" s="1"/>
  <c r="R50" i="108"/>
  <c r="R49" i="108" s="1"/>
  <c r="AO50" i="108"/>
  <c r="AO49" i="108" s="1"/>
  <c r="AN50" i="108"/>
  <c r="AN49" i="108" s="1"/>
  <c r="I52" i="108"/>
  <c r="Y54" i="108"/>
  <c r="Z54" i="108"/>
  <c r="AG60" i="108"/>
  <c r="R107" i="108"/>
  <c r="C124" i="108"/>
  <c r="AJ169" i="108"/>
  <c r="AP289" i="108"/>
  <c r="T297" i="108"/>
  <c r="H300" i="108"/>
  <c r="Y21" i="108"/>
  <c r="U36" i="108"/>
  <c r="U35" i="108" s="1"/>
  <c r="P36" i="108"/>
  <c r="O36" i="108"/>
  <c r="N36" i="108"/>
  <c r="N35" i="108" s="1"/>
  <c r="E41" i="108"/>
  <c r="S50" i="108"/>
  <c r="S49" i="108" s="1"/>
  <c r="AO51" i="108"/>
  <c r="W54" i="108"/>
  <c r="AE122" i="108"/>
  <c r="E124" i="108"/>
  <c r="E177" i="108"/>
  <c r="C177" i="108"/>
  <c r="B121" i="108"/>
  <c r="F177" i="108"/>
  <c r="S184" i="108"/>
  <c r="R184" i="108"/>
  <c r="AC203" i="108"/>
  <c r="AC202" i="108" s="1"/>
  <c r="AA116" i="108"/>
  <c r="AD203" i="108"/>
  <c r="W203" i="108"/>
  <c r="W202" i="108" s="1"/>
  <c r="Y203" i="108"/>
  <c r="Z202" i="108" s="1"/>
  <c r="P205" i="108"/>
  <c r="P204" i="108" s="1"/>
  <c r="F209" i="108"/>
  <c r="C213" i="108"/>
  <c r="S10" i="108"/>
  <c r="S28" i="108"/>
  <c r="O29" i="108"/>
  <c r="N29" i="108"/>
  <c r="P29" i="108"/>
  <c r="R34" i="108"/>
  <c r="R36" i="108"/>
  <c r="R35" i="108" s="1"/>
  <c r="H37" i="108"/>
  <c r="F41" i="108"/>
  <c r="AE46" i="108"/>
  <c r="AC46" i="108"/>
  <c r="AB46" i="108"/>
  <c r="AB45" i="108" s="1"/>
  <c r="AD46" i="108"/>
  <c r="AD45" i="108" s="1"/>
  <c r="AA45" i="108"/>
  <c r="Z48" i="108"/>
  <c r="X48" i="108"/>
  <c r="X47" i="108" s="1"/>
  <c r="Y48" i="108"/>
  <c r="Y47" i="108" s="1"/>
  <c r="V47" i="108"/>
  <c r="W48" i="108"/>
  <c r="W47" i="108" s="1"/>
  <c r="T50" i="108"/>
  <c r="AM52" i="108"/>
  <c r="AP51" i="108"/>
  <c r="AL52" i="108"/>
  <c r="AL51" i="108" s="1"/>
  <c r="X54" i="108"/>
  <c r="U57" i="108"/>
  <c r="AI60" i="108"/>
  <c r="Y106" i="108"/>
  <c r="W121" i="108"/>
  <c r="F124" i="108"/>
  <c r="N176" i="108"/>
  <c r="P176" i="108"/>
  <c r="I176" i="108"/>
  <c r="D177" i="108"/>
  <c r="V122" i="108"/>
  <c r="Y178" i="108"/>
  <c r="X178" i="108"/>
  <c r="Z178" i="108"/>
  <c r="Q124" i="108"/>
  <c r="U180" i="108"/>
  <c r="P180" i="108"/>
  <c r="AB203" i="108"/>
  <c r="AB202" i="108" s="1"/>
  <c r="R209" i="108"/>
  <c r="Z262" i="108"/>
  <c r="AA262" i="108"/>
  <c r="Z276" i="108"/>
  <c r="AA276" i="108"/>
  <c r="O295" i="108"/>
  <c r="T306" i="108"/>
  <c r="S306" i="108"/>
  <c r="S305" i="108" s="1"/>
  <c r="R306" i="108"/>
  <c r="R305" i="108" s="1"/>
  <c r="Q305" i="108"/>
  <c r="H23" i="108"/>
  <c r="K23" i="108"/>
  <c r="J23" i="108"/>
  <c r="I23" i="108"/>
  <c r="J34" i="108"/>
  <c r="Z41" i="108"/>
  <c r="AO47" i="108"/>
  <c r="AN115" i="108"/>
  <c r="AM115" i="108"/>
  <c r="AL115" i="108"/>
  <c r="F36" i="108"/>
  <c r="U45" i="108"/>
  <c r="AH52" i="108"/>
  <c r="AH51" i="108" s="1"/>
  <c r="AH169" i="108"/>
  <c r="AK182" i="108"/>
  <c r="U203" i="108"/>
  <c r="S203" i="108"/>
  <c r="R203" i="108"/>
  <c r="R202" i="108" s="1"/>
  <c r="N203" i="108"/>
  <c r="T203" i="108"/>
  <c r="Y222" i="108"/>
  <c r="AO253" i="108"/>
  <c r="AN253" i="108"/>
  <c r="AN252" i="108" s="1"/>
  <c r="AP252" i="108"/>
  <c r="AP118" i="108" s="1"/>
  <c r="AL253" i="108"/>
  <c r="AL252" i="108" s="1"/>
  <c r="AD37" i="108"/>
  <c r="Z46" i="108"/>
  <c r="Y46" i="108"/>
  <c r="Y45" i="108" s="1"/>
  <c r="V45" i="108"/>
  <c r="T46" i="108"/>
  <c r="T45" i="108" s="1"/>
  <c r="S47" i="108"/>
  <c r="AM49" i="108"/>
  <c r="H52" i="108"/>
  <c r="U106" i="108"/>
  <c r="AC122" i="108"/>
  <c r="Y7" i="108"/>
  <c r="AE7" i="108"/>
  <c r="T47" i="108"/>
  <c r="AN51" i="108"/>
  <c r="S57" i="108"/>
  <c r="W106" i="108"/>
  <c r="O120" i="108"/>
  <c r="AD122" i="108"/>
  <c r="L305" i="108"/>
  <c r="N306" i="108"/>
  <c r="M306" i="108"/>
  <c r="M305" i="108" s="1"/>
  <c r="K306" i="108"/>
  <c r="J306" i="108"/>
  <c r="J305" i="108" s="1"/>
  <c r="O306" i="108"/>
  <c r="O305" i="108" s="1"/>
  <c r="AB7" i="108"/>
  <c r="AC33" i="108"/>
  <c r="AB33" i="108"/>
  <c r="E37" i="108"/>
  <c r="U47" i="108"/>
  <c r="J52" i="108"/>
  <c r="J51" i="108" s="1"/>
  <c r="T57" i="108"/>
  <c r="AH60" i="108"/>
  <c r="X106" i="108"/>
  <c r="AD7" i="108"/>
  <c r="AE33" i="108"/>
  <c r="S36" i="108"/>
  <c r="AJ41" i="108"/>
  <c r="AI41" i="108"/>
  <c r="AH41" i="108"/>
  <c r="AG41" i="108"/>
  <c r="S94" i="108"/>
  <c r="N94" i="108"/>
  <c r="F115" i="108"/>
  <c r="E115" i="108"/>
  <c r="D115" i="108"/>
  <c r="W116" i="108"/>
  <c r="AI120" i="108"/>
  <c r="AE120" i="108"/>
  <c r="K124" i="108"/>
  <c r="J124" i="108"/>
  <c r="M170" i="108"/>
  <c r="M169" i="108" s="1"/>
  <c r="K177" i="108"/>
  <c r="J177" i="108"/>
  <c r="AE203" i="108"/>
  <c r="AE202" i="108" s="1"/>
  <c r="M215" i="108"/>
  <c r="I215" i="108"/>
  <c r="L214" i="108"/>
  <c r="J215" i="108"/>
  <c r="J214" i="108" s="1"/>
  <c r="L265" i="108"/>
  <c r="K265" i="108"/>
  <c r="U305" i="108"/>
  <c r="P102" i="108"/>
  <c r="P174" i="108"/>
  <c r="P173" i="108" s="1"/>
  <c r="L173" i="108"/>
  <c r="O174" i="108"/>
  <c r="H174" i="108"/>
  <c r="L118" i="108"/>
  <c r="AM179" i="108"/>
  <c r="AH179" i="108"/>
  <c r="AK123" i="108"/>
  <c r="AJ123" i="108" s="1"/>
  <c r="C36" i="108"/>
  <c r="F117" i="108"/>
  <c r="E117" i="108"/>
  <c r="D117" i="108"/>
  <c r="C117" i="108"/>
  <c r="K178" i="108"/>
  <c r="G122" i="108"/>
  <c r="P37" i="108"/>
  <c r="K37" i="108"/>
  <c r="O37" i="108"/>
  <c r="N37" i="108"/>
  <c r="M37" i="108"/>
  <c r="E103" i="108"/>
  <c r="D103" i="108"/>
  <c r="F103" i="108"/>
  <c r="C103" i="108"/>
  <c r="AM28" i="108"/>
  <c r="AL28" i="108"/>
  <c r="S205" i="108"/>
  <c r="R205" i="108"/>
  <c r="R204" i="108" s="1"/>
  <c r="U205" i="108"/>
  <c r="U204" i="108" s="1"/>
  <c r="Q204" i="108"/>
  <c r="Y41" i="108"/>
  <c r="AN47" i="108"/>
  <c r="K179" i="108"/>
  <c r="G123" i="108"/>
  <c r="J179" i="108"/>
  <c r="AM305" i="108"/>
  <c r="AG21" i="108"/>
  <c r="AI21" i="108"/>
  <c r="AH21" i="108"/>
  <c r="AO207" i="108"/>
  <c r="AP206" i="108" s="1"/>
  <c r="AL207" i="108"/>
  <c r="AL206" i="108" s="1"/>
  <c r="J10" i="108"/>
  <c r="K10" i="108"/>
  <c r="I10" i="108"/>
  <c r="C46" i="108"/>
  <c r="AM45" i="108"/>
  <c r="D48" i="108"/>
  <c r="F48" i="108"/>
  <c r="C48" i="108"/>
  <c r="E48" i="108"/>
  <c r="AH78" i="108"/>
  <c r="AM103" i="108"/>
  <c r="AM102" i="108" s="1"/>
  <c r="AN103" i="108"/>
  <c r="AL103" i="108"/>
  <c r="AL102" i="108" s="1"/>
  <c r="H115" i="108"/>
  <c r="L123" i="108"/>
  <c r="Q169" i="108"/>
  <c r="AO171" i="108"/>
  <c r="AK116" i="108"/>
  <c r="AJ171" i="108"/>
  <c r="AH171" i="108"/>
  <c r="AG171" i="108"/>
  <c r="AC172" i="108"/>
  <c r="L119" i="108"/>
  <c r="K119" i="108" s="1"/>
  <c r="K175" i="108"/>
  <c r="J175" i="108"/>
  <c r="I175" i="108"/>
  <c r="H175" i="108"/>
  <c r="M175" i="108"/>
  <c r="V120" i="108"/>
  <c r="U176" i="108"/>
  <c r="T176" i="108"/>
  <c r="S176" i="108"/>
  <c r="Z176" i="108"/>
  <c r="AB179" i="108"/>
  <c r="Z180" i="108"/>
  <c r="V124" i="108"/>
  <c r="U186" i="108"/>
  <c r="V186" i="108"/>
  <c r="X188" i="108"/>
  <c r="K190" i="108"/>
  <c r="O206" i="108"/>
  <c r="AB209" i="108"/>
  <c r="AE209" i="108"/>
  <c r="AD209" i="108"/>
  <c r="W209" i="108"/>
  <c r="Z209" i="108"/>
  <c r="AA119" i="108"/>
  <c r="AK212" i="108"/>
  <c r="AO213" i="108"/>
  <c r="AN213" i="108"/>
  <c r="AI213" i="108"/>
  <c r="AI212" i="108" s="1"/>
  <c r="AM213" i="108"/>
  <c r="AM212" i="108" s="1"/>
  <c r="E223" i="108"/>
  <c r="Z248" i="108"/>
  <c r="AA248" i="108"/>
  <c r="O294" i="108"/>
  <c r="AN293" i="108"/>
  <c r="W34" i="108"/>
  <c r="Z107" i="108"/>
  <c r="Y107" i="108"/>
  <c r="X107" i="108"/>
  <c r="W107" i="108"/>
  <c r="D45" i="111"/>
  <c r="O28" i="108"/>
  <c r="N28" i="108"/>
  <c r="P28" i="108"/>
  <c r="M28" i="108"/>
  <c r="AM201" i="108"/>
  <c r="AL201" i="108"/>
  <c r="AL200" i="108" s="1"/>
  <c r="AK200" i="108"/>
  <c r="AO201" i="108"/>
  <c r="AO200" i="108" s="1"/>
  <c r="AN201" i="108"/>
  <c r="AE215" i="108"/>
  <c r="AE214" i="108" s="1"/>
  <c r="AB215" i="108"/>
  <c r="AB214" i="108" s="1"/>
  <c r="AD215" i="108"/>
  <c r="AC215" i="108"/>
  <c r="AC214" i="108" s="1"/>
  <c r="U209" i="108"/>
  <c r="Q119" i="108"/>
  <c r="T209" i="108"/>
  <c r="I207" i="108"/>
  <c r="J207" i="108"/>
  <c r="J206" i="108" s="1"/>
  <c r="K207" i="108"/>
  <c r="K206" i="108" s="1"/>
  <c r="H207" i="108"/>
  <c r="AP202" i="108"/>
  <c r="AI35" i="108"/>
  <c r="AC38" i="108"/>
  <c r="AB38" i="108"/>
  <c r="W38" i="108"/>
  <c r="Y38" i="108"/>
  <c r="J47" i="108"/>
  <c r="K50" i="108"/>
  <c r="K49" i="108" s="1"/>
  <c r="C50" i="108"/>
  <c r="AC51" i="108"/>
  <c r="P122" i="108"/>
  <c r="O122" i="108"/>
  <c r="AC180" i="108"/>
  <c r="AB180" i="108"/>
  <c r="AE180" i="108"/>
  <c r="AD180" i="108"/>
  <c r="X21" i="108"/>
  <c r="W21" i="108"/>
  <c r="O205" i="108"/>
  <c r="O204" i="108" s="1"/>
  <c r="AE207" i="108"/>
  <c r="AD207" i="108"/>
  <c r="AC207" i="108"/>
  <c r="AC206" i="108" s="1"/>
  <c r="N21" i="108"/>
  <c r="N45" i="108"/>
  <c r="U103" i="108"/>
  <c r="Q102" i="108"/>
  <c r="T103" i="108"/>
  <c r="S103" i="108"/>
  <c r="C107" i="108"/>
  <c r="M122" i="108"/>
  <c r="M174" i="108"/>
  <c r="M173" i="108" s="1"/>
  <c r="AL179" i="108"/>
  <c r="D203" i="108"/>
  <c r="F203" i="108"/>
  <c r="C203" i="108"/>
  <c r="E203" i="108"/>
  <c r="AI207" i="108"/>
  <c r="AH207" i="108"/>
  <c r="AH206" i="108" s="1"/>
  <c r="AG207" i="108"/>
  <c r="AG206" i="108" s="1"/>
  <c r="AF206" i="108"/>
  <c r="AJ207" i="108"/>
  <c r="AK206" i="108" s="1"/>
  <c r="AE38" i="108"/>
  <c r="I50" i="108"/>
  <c r="R78" i="108"/>
  <c r="J121" i="108"/>
  <c r="K121" i="108"/>
  <c r="I121" i="108"/>
  <c r="H121" i="108"/>
  <c r="J172" i="108"/>
  <c r="G117" i="108"/>
  <c r="F172" i="108"/>
  <c r="E172" i="108"/>
  <c r="N174" i="108"/>
  <c r="H178" i="108"/>
  <c r="AN179" i="108"/>
  <c r="X213" i="108"/>
  <c r="W213" i="108"/>
  <c r="W212" i="108" s="1"/>
  <c r="Z213" i="108"/>
  <c r="V212" i="108"/>
  <c r="Y213" i="108"/>
  <c r="Y212" i="108" s="1"/>
  <c r="AL203" i="108"/>
  <c r="AL202" i="108" s="1"/>
  <c r="AM203" i="108"/>
  <c r="AM202" i="108" s="1"/>
  <c r="AK202" i="108"/>
  <c r="AN203" i="108"/>
  <c r="AO203" i="108"/>
  <c r="AO202" i="108" s="1"/>
  <c r="AN45" i="108"/>
  <c r="J102" i="108"/>
  <c r="AO103" i="108"/>
  <c r="AL171" i="108"/>
  <c r="N175" i="108"/>
  <c r="W176" i="108"/>
  <c r="AM178" i="108"/>
  <c r="AL178" i="108"/>
  <c r="AK122" i="108"/>
  <c r="AG122" i="108" s="1"/>
  <c r="AO178" i="108"/>
  <c r="AN178" i="108"/>
  <c r="W180" i="108"/>
  <c r="Y188" i="108"/>
  <c r="AA202" i="108"/>
  <c r="AC209" i="108"/>
  <c r="AL213" i="108"/>
  <c r="AL212" i="108" s="1"/>
  <c r="F223" i="108"/>
  <c r="AO293" i="108"/>
  <c r="AN34" i="108"/>
  <c r="AM34" i="108"/>
  <c r="AO34" i="108"/>
  <c r="AD49" i="108"/>
  <c r="E213" i="108"/>
  <c r="F213" i="108"/>
  <c r="K34" i="108"/>
  <c r="H34" i="108"/>
  <c r="AD38" i="108"/>
  <c r="H50" i="108"/>
  <c r="K279" i="108"/>
  <c r="J213" i="108"/>
  <c r="I213" i="108"/>
  <c r="H213" i="108"/>
  <c r="K213" i="108"/>
  <c r="AO28" i="108"/>
  <c r="AI49" i="108"/>
  <c r="R103" i="108"/>
  <c r="R102" i="108" s="1"/>
  <c r="AP173" i="108"/>
  <c r="S171" i="108"/>
  <c r="U171" i="108"/>
  <c r="T171" i="108"/>
  <c r="Q116" i="108"/>
  <c r="M116" i="108" s="1"/>
  <c r="K202" i="108"/>
  <c r="L202" i="108"/>
  <c r="N213" i="108"/>
  <c r="N212" i="108" s="1"/>
  <c r="M213" i="108"/>
  <c r="M212" i="108" s="1"/>
  <c r="L212" i="108"/>
  <c r="P213" i="108"/>
  <c r="P212" i="108" s="1"/>
  <c r="Z33" i="108"/>
  <c r="U33" i="108"/>
  <c r="T33" i="108"/>
  <c r="S33" i="108"/>
  <c r="AB37" i="108"/>
  <c r="J50" i="108"/>
  <c r="Q117" i="108"/>
  <c r="H172" i="108"/>
  <c r="AD205" i="108"/>
  <c r="AD204" i="108" s="1"/>
  <c r="AC205" i="108"/>
  <c r="AB205" i="108"/>
  <c r="AB204" i="108" s="1"/>
  <c r="R213" i="108"/>
  <c r="R212" i="108" s="1"/>
  <c r="U213" i="108"/>
  <c r="T213" i="108"/>
  <c r="T212" i="108" s="1"/>
  <c r="Q212" i="108"/>
  <c r="S213" i="108"/>
  <c r="W33" i="108"/>
  <c r="AC37" i="108"/>
  <c r="P50" i="108"/>
  <c r="P49" i="108" s="1"/>
  <c r="O50" i="108"/>
  <c r="N50" i="108"/>
  <c r="M50" i="108"/>
  <c r="M49" i="108" s="1"/>
  <c r="L49" i="108"/>
  <c r="AO115" i="108"/>
  <c r="T218" i="108"/>
  <c r="D7" i="108"/>
  <c r="F7" i="108"/>
  <c r="F21" i="108"/>
  <c r="E21" i="108"/>
  <c r="AJ33" i="108"/>
  <c r="AI33" i="108"/>
  <c r="AH33" i="108"/>
  <c r="J37" i="108"/>
  <c r="AC78" i="108"/>
  <c r="AB78" i="108"/>
  <c r="AJ78" i="108"/>
  <c r="O184" i="108"/>
  <c r="AJ203" i="108"/>
  <c r="AI203" i="108"/>
  <c r="AH203" i="108"/>
  <c r="AG203" i="108"/>
  <c r="AG202" i="108" s="1"/>
  <c r="AF202" i="108"/>
  <c r="AE205" i="108"/>
  <c r="F207" i="108"/>
  <c r="E207" i="108"/>
  <c r="D207" i="108"/>
  <c r="C207" i="108"/>
  <c r="AN223" i="108"/>
  <c r="AM223" i="108"/>
  <c r="AL223" i="108"/>
  <c r="AL222" i="108" s="1"/>
  <c r="AL29" i="108"/>
  <c r="AO29" i="108"/>
  <c r="AN29" i="108"/>
  <c r="AM29" i="108"/>
  <c r="AC201" i="108"/>
  <c r="AB201" i="108"/>
  <c r="AB200" i="108" s="1"/>
  <c r="AA200" i="108"/>
  <c r="AA115" i="108"/>
  <c r="Q214" i="108"/>
  <c r="U215" i="108"/>
  <c r="T215" i="108"/>
  <c r="T214" i="108" s="1"/>
  <c r="S215" i="108"/>
  <c r="R215" i="108"/>
  <c r="R214" i="108" s="1"/>
  <c r="Q123" i="108"/>
  <c r="K209" i="108"/>
  <c r="J209" i="108"/>
  <c r="I209" i="108"/>
  <c r="H209" i="108"/>
  <c r="H7" i="108"/>
  <c r="Z10" i="108"/>
  <c r="W10" i="108"/>
  <c r="R10" i="108"/>
  <c r="C21" i="108"/>
  <c r="AJ21" i="108"/>
  <c r="Z28" i="108"/>
  <c r="W28" i="108"/>
  <c r="R28" i="108"/>
  <c r="AG33" i="108"/>
  <c r="Z36" i="108"/>
  <c r="Y36" i="108"/>
  <c r="Y35" i="108" s="1"/>
  <c r="F46" i="108"/>
  <c r="E46" i="108"/>
  <c r="P51" i="108"/>
  <c r="O51" i="108"/>
  <c r="AG78" i="108"/>
  <c r="K115" i="108"/>
  <c r="J115" i="108"/>
  <c r="O170" i="108"/>
  <c r="O169" i="108" s="1"/>
  <c r="N170" i="108"/>
  <c r="N169" i="108" s="1"/>
  <c r="U170" i="108"/>
  <c r="U169" i="108" s="1"/>
  <c r="T170" i="108"/>
  <c r="T169" i="108" s="1"/>
  <c r="S170" i="108"/>
  <c r="S169" i="108" s="1"/>
  <c r="Q115" i="108"/>
  <c r="AA117" i="108"/>
  <c r="Y172" i="108"/>
  <c r="X172" i="108"/>
  <c r="W172" i="108"/>
  <c r="AB172" i="108"/>
  <c r="AE179" i="108"/>
  <c r="AD179" i="108"/>
  <c r="Z179" i="108"/>
  <c r="Y179" i="108"/>
  <c r="X179" i="108"/>
  <c r="W179" i="108"/>
  <c r="AA123" i="108"/>
  <c r="X123" i="108" s="1"/>
  <c r="AJ212" i="108"/>
  <c r="O215" i="108"/>
  <c r="O214" i="108" s="1"/>
  <c r="C223" i="108"/>
  <c r="AO223" i="108"/>
  <c r="Y248" i="108"/>
  <c r="AD252" i="108"/>
  <c r="AC252" i="108"/>
  <c r="L293" i="108"/>
  <c r="N294" i="108"/>
  <c r="N293" i="108" s="1"/>
  <c r="M294" i="108"/>
  <c r="M293" i="108" s="1"/>
  <c r="H294" i="108"/>
  <c r="J294" i="108"/>
  <c r="J293" i="108" s="1"/>
  <c r="K294" i="108"/>
  <c r="K293" i="108" s="1"/>
  <c r="AD297" i="108"/>
  <c r="X215" i="108"/>
  <c r="W215" i="108"/>
  <c r="W214" i="108" s="1"/>
  <c r="Z215" i="108"/>
  <c r="Z214" i="108" s="1"/>
  <c r="Y215" i="108"/>
  <c r="V214" i="108"/>
  <c r="M209" i="108"/>
  <c r="O209" i="108"/>
  <c r="N209" i="108"/>
  <c r="P209" i="108"/>
  <c r="AA3" i="108"/>
  <c r="Z3" i="108"/>
  <c r="I7" i="108"/>
  <c r="X10" i="108"/>
  <c r="D21" i="108"/>
  <c r="X28" i="108"/>
  <c r="AE34" i="108"/>
  <c r="AD34" i="108"/>
  <c r="AC34" i="108"/>
  <c r="AB34" i="108"/>
  <c r="W36" i="108"/>
  <c r="W35" i="108" s="1"/>
  <c r="J7" i="108"/>
  <c r="Y10" i="108"/>
  <c r="Y28" i="108"/>
  <c r="AC3" i="108"/>
  <c r="K7" i="108"/>
  <c r="AE10" i="108"/>
  <c r="AD10" i="108"/>
  <c r="D34" i="108"/>
  <c r="C34" i="108"/>
  <c r="AE36" i="108"/>
  <c r="AD36" i="108"/>
  <c r="AC36" i="108"/>
  <c r="AC35" i="108" s="1"/>
  <c r="AA35" i="108"/>
  <c r="X38" i="108"/>
  <c r="P41" i="108"/>
  <c r="N41" i="108"/>
  <c r="M41" i="108"/>
  <c r="O41" i="108"/>
  <c r="AJ47" i="108"/>
  <c r="F58" i="108"/>
  <c r="E58" i="108"/>
  <c r="D58" i="108"/>
  <c r="C58" i="108"/>
  <c r="AL78" i="108"/>
  <c r="O103" i="108"/>
  <c r="N103" i="108"/>
  <c r="N102" i="108" s="1"/>
  <c r="H103" i="108"/>
  <c r="K103" i="108"/>
  <c r="K102" i="108" s="1"/>
  <c r="B122" i="108"/>
  <c r="AM171" i="108"/>
  <c r="AE172" i="108"/>
  <c r="O175" i="108"/>
  <c r="X176" i="108"/>
  <c r="X180" i="108"/>
  <c r="AA188" i="108"/>
  <c r="Z188" i="108"/>
  <c r="AL209" i="108"/>
  <c r="AI214" i="108"/>
  <c r="L3" i="108"/>
  <c r="K3" i="108"/>
  <c r="AO117" i="108"/>
  <c r="AN204" i="108"/>
  <c r="AJ297" i="108"/>
  <c r="AK297" i="108"/>
  <c r="M7" i="108"/>
  <c r="AL33" i="108"/>
  <c r="AO172" i="108"/>
  <c r="AN172" i="108"/>
  <c r="AM172" i="108"/>
  <c r="AL172" i="108"/>
  <c r="E209" i="108"/>
  <c r="F201" i="108"/>
  <c r="E201" i="108"/>
  <c r="D201" i="108"/>
  <c r="N7" i="108"/>
  <c r="AG7" i="108"/>
  <c r="O10" i="108"/>
  <c r="N10" i="108"/>
  <c r="M10" i="108"/>
  <c r="AH10" i="108"/>
  <c r="K21" i="108"/>
  <c r="R33" i="108"/>
  <c r="AM33" i="108"/>
  <c r="M36" i="108"/>
  <c r="M35" i="108" s="1"/>
  <c r="AH36" i="108"/>
  <c r="AM41" i="108"/>
  <c r="J46" i="108"/>
  <c r="J45" i="108" s="1"/>
  <c r="I46" i="108"/>
  <c r="X52" i="108"/>
  <c r="X51" i="108" s="1"/>
  <c r="AE54" i="108"/>
  <c r="AD54" i="108"/>
  <c r="K58" i="108"/>
  <c r="J58" i="108"/>
  <c r="J57" i="108" s="1"/>
  <c r="O58" i="108"/>
  <c r="N58" i="108"/>
  <c r="N57" i="108" s="1"/>
  <c r="R60" i="108"/>
  <c r="AN60" i="108"/>
  <c r="AH94" i="108"/>
  <c r="AF119" i="108"/>
  <c r="K171" i="108"/>
  <c r="AI171" i="108"/>
  <c r="AF116" i="108"/>
  <c r="N172" i="108"/>
  <c r="AI176" i="108"/>
  <c r="AH176" i="108"/>
  <c r="AE176" i="108"/>
  <c r="AC176" i="108"/>
  <c r="AB176" i="108"/>
  <c r="AP121" i="108"/>
  <c r="AO121" i="108" s="1"/>
  <c r="AL177" i="108"/>
  <c r="AL180" i="108"/>
  <c r="C201" i="108"/>
  <c r="AP117" i="108"/>
  <c r="AM117" i="108" s="1"/>
  <c r="AP204" i="108"/>
  <c r="AG215" i="108"/>
  <c r="AG214" i="108" s="1"/>
  <c r="J36" i="108"/>
  <c r="I36" i="108"/>
  <c r="K36" i="108"/>
  <c r="T34" i="108"/>
  <c r="S34" i="108"/>
  <c r="AI57" i="108"/>
  <c r="S120" i="108"/>
  <c r="U120" i="108"/>
  <c r="T120" i="108"/>
  <c r="R120" i="108"/>
  <c r="M172" i="108"/>
  <c r="F180" i="108"/>
  <c r="E180" i="108"/>
  <c r="D180" i="108"/>
  <c r="O7" i="108"/>
  <c r="AH7" i="108"/>
  <c r="P23" i="108"/>
  <c r="AN33" i="108"/>
  <c r="U34" i="108"/>
  <c r="AN41" i="108"/>
  <c r="Y52" i="108"/>
  <c r="Y51" i="108" s="1"/>
  <c r="AM58" i="108"/>
  <c r="AM57" i="108" s="1"/>
  <c r="AG58" i="108"/>
  <c r="AK57" i="108"/>
  <c r="S60" i="108"/>
  <c r="AI94" i="108"/>
  <c r="X102" i="108"/>
  <c r="N106" i="108"/>
  <c r="P106" i="108"/>
  <c r="O106" i="108"/>
  <c r="L117" i="108"/>
  <c r="AN117" i="108"/>
  <c r="U121" i="108"/>
  <c r="T121" i="108"/>
  <c r="S121" i="108"/>
  <c r="R121" i="108"/>
  <c r="V174" i="108"/>
  <c r="R157" i="108"/>
  <c r="P116" i="108"/>
  <c r="O116" i="108"/>
  <c r="O172" i="108"/>
  <c r="AK118" i="108"/>
  <c r="AO174" i="108"/>
  <c r="AO173" i="108" s="1"/>
  <c r="E178" i="108"/>
  <c r="D178" i="108"/>
  <c r="AB178" i="108"/>
  <c r="AC178" i="108"/>
  <c r="AH215" i="108"/>
  <c r="AH214" i="108" s="1"/>
  <c r="W218" i="108"/>
  <c r="Q222" i="108"/>
  <c r="U223" i="108"/>
  <c r="T223" i="108"/>
  <c r="S223" i="108"/>
  <c r="R223" i="108"/>
  <c r="R222" i="108" s="1"/>
  <c r="Z279" i="108"/>
  <c r="AA279" i="108"/>
  <c r="V291" i="108"/>
  <c r="X292" i="108"/>
  <c r="W292" i="108"/>
  <c r="W291" i="108" s="1"/>
  <c r="Z292" i="108"/>
  <c r="T292" i="108"/>
  <c r="T291" i="108" s="1"/>
  <c r="O298" i="108"/>
  <c r="O297" i="108" s="1"/>
  <c r="N298" i="108"/>
  <c r="M298" i="108"/>
  <c r="M297" i="108" s="1"/>
  <c r="H298" i="108"/>
  <c r="AM297" i="108"/>
  <c r="AF35" i="108"/>
  <c r="C209" i="108"/>
  <c r="B119" i="108"/>
  <c r="D209" i="108"/>
  <c r="AI205" i="108"/>
  <c r="AI204" i="108" s="1"/>
  <c r="AJ205" i="108"/>
  <c r="H36" i="108"/>
  <c r="AM60" i="108"/>
  <c r="AL60" i="108"/>
  <c r="AH180" i="108"/>
  <c r="AG180" i="108"/>
  <c r="AJ180" i="108"/>
  <c r="AI180" i="108"/>
  <c r="AE186" i="108"/>
  <c r="AO204" i="108"/>
  <c r="AM205" i="108"/>
  <c r="AM204" i="108" s="1"/>
  <c r="AK204" i="108"/>
  <c r="AJ7" i="108"/>
  <c r="M21" i="108"/>
  <c r="M23" i="108"/>
  <c r="R29" i="108"/>
  <c r="AJ36" i="108"/>
  <c r="AO38" i="108"/>
  <c r="AN38" i="108"/>
  <c r="AM38" i="108"/>
  <c r="K46" i="108"/>
  <c r="AJ46" i="108"/>
  <c r="AI46" i="108"/>
  <c r="AH46" i="108"/>
  <c r="AG46" i="108"/>
  <c r="AG45" i="108" s="1"/>
  <c r="AE48" i="108"/>
  <c r="AD48" i="108"/>
  <c r="AD47" i="108" s="1"/>
  <c r="F50" i="108"/>
  <c r="E50" i="108"/>
  <c r="D50" i="108"/>
  <c r="W50" i="108"/>
  <c r="AA49" i="108"/>
  <c r="AE50" i="108"/>
  <c r="AC54" i="108"/>
  <c r="P58" i="108"/>
  <c r="Q57" i="108" s="1"/>
  <c r="AL58" i="108"/>
  <c r="AL57" i="108" s="1"/>
  <c r="T60" i="108"/>
  <c r="M94" i="108"/>
  <c r="J94" i="108"/>
  <c r="I94" i="108"/>
  <c r="H94" i="108"/>
  <c r="AJ94" i="108"/>
  <c r="Y102" i="108"/>
  <c r="M106" i="108"/>
  <c r="AM106" i="108"/>
  <c r="AD120" i="108"/>
  <c r="Z121" i="108"/>
  <c r="W157" i="108"/>
  <c r="M171" i="108"/>
  <c r="K174" i="108"/>
  <c r="J174" i="108"/>
  <c r="J173" i="108" s="1"/>
  <c r="G118" i="108"/>
  <c r="AL174" i="108"/>
  <c r="AL173" i="108" s="1"/>
  <c r="S177" i="108"/>
  <c r="C178" i="108"/>
  <c r="AD178" i="108"/>
  <c r="AN180" i="108"/>
  <c r="K186" i="108"/>
  <c r="K200" i="108"/>
  <c r="P290" i="108"/>
  <c r="O290" i="108"/>
  <c r="O289" i="108" s="1"/>
  <c r="K290" i="108"/>
  <c r="J290" i="108"/>
  <c r="J289" i="108" s="1"/>
  <c r="N290" i="108"/>
  <c r="N289" i="108" s="1"/>
  <c r="M290" i="108"/>
  <c r="M289" i="108" s="1"/>
  <c r="AJ302" i="108"/>
  <c r="AI302" i="108"/>
  <c r="AH302" i="108"/>
  <c r="S304" i="108"/>
  <c r="S303" i="108" s="1"/>
  <c r="P304" i="108"/>
  <c r="O304" i="108"/>
  <c r="Q303" i="108"/>
  <c r="U304" i="108"/>
  <c r="V303" i="108" s="1"/>
  <c r="T304" i="108"/>
  <c r="T303" i="108" s="1"/>
  <c r="V51" i="108"/>
  <c r="F94" i="108"/>
  <c r="E94" i="108"/>
  <c r="D94" i="108"/>
  <c r="U218" i="108"/>
  <c r="H39" i="112"/>
  <c r="H67" i="112" s="1"/>
  <c r="AA23" i="108" s="1"/>
  <c r="AG36" i="108"/>
  <c r="AG35" i="108" s="1"/>
  <c r="W52" i="108"/>
  <c r="W51" i="108" s="1"/>
  <c r="S7" i="108"/>
  <c r="U7" i="108"/>
  <c r="T7" i="108"/>
  <c r="AM7" i="108"/>
  <c r="N23" i="108"/>
  <c r="S29" i="108"/>
  <c r="AO36" i="108"/>
  <c r="AO35" i="108" s="1"/>
  <c r="P46" i="108"/>
  <c r="O46" i="108"/>
  <c r="O45" i="108" s="1"/>
  <c r="AO45" i="108"/>
  <c r="AB52" i="108"/>
  <c r="AB51" i="108" s="1"/>
  <c r="AI54" i="108"/>
  <c r="AH54" i="108"/>
  <c r="AJ54" i="108"/>
  <c r="AG54" i="108"/>
  <c r="AN58" i="108"/>
  <c r="F78" i="108"/>
  <c r="E78" i="108"/>
  <c r="D78" i="108"/>
  <c r="AO94" i="108"/>
  <c r="AN94" i="108"/>
  <c r="AB103" i="108"/>
  <c r="AB102" i="108" s="1"/>
  <c r="N171" i="108"/>
  <c r="AM174" i="108"/>
  <c r="AN176" i="108"/>
  <c r="F178" i="108"/>
  <c r="AE178" i="108"/>
  <c r="AO180" i="108"/>
  <c r="AE182" i="108"/>
  <c r="AN215" i="108"/>
  <c r="AM215" i="108"/>
  <c r="AM214" i="108" s="1"/>
  <c r="AJ215" i="108"/>
  <c r="AJ214" i="108" s="1"/>
  <c r="AF293" i="108"/>
  <c r="AE293" i="108"/>
  <c r="F300" i="108"/>
  <c r="E300" i="108"/>
  <c r="D300" i="108"/>
  <c r="B120" i="108"/>
  <c r="P295" i="108"/>
  <c r="D306" i="108"/>
  <c r="C306" i="108"/>
  <c r="F306" i="108"/>
  <c r="E306" i="108"/>
  <c r="X29" i="108"/>
  <c r="W29" i="108"/>
  <c r="Y37" i="108"/>
  <c r="X37" i="108"/>
  <c r="W37" i="108"/>
  <c r="AH48" i="108"/>
  <c r="AG48" i="108"/>
  <c r="AG47" i="108" s="1"/>
  <c r="AK47" i="108"/>
  <c r="AK49" i="108"/>
  <c r="AJ49" i="108"/>
  <c r="S54" i="108"/>
  <c r="R54" i="108"/>
  <c r="M54" i="108"/>
  <c r="P54" i="108"/>
  <c r="O54" i="108"/>
  <c r="N54" i="108"/>
  <c r="W58" i="108"/>
  <c r="W57" i="108" s="1"/>
  <c r="Z58" i="108"/>
  <c r="Y58" i="108"/>
  <c r="X58" i="108"/>
  <c r="X57" i="108" s="1"/>
  <c r="AN120" i="108"/>
  <c r="AM120" i="108"/>
  <c r="AO120" i="108"/>
  <c r="AL120" i="108"/>
  <c r="AK124" i="108"/>
  <c r="K170" i="108"/>
  <c r="J170" i="108"/>
  <c r="I170" i="108"/>
  <c r="H170" i="108"/>
  <c r="AK169" i="108"/>
  <c r="AO170" i="108"/>
  <c r="AN170" i="108"/>
  <c r="AN169" i="108" s="1"/>
  <c r="AD177" i="108"/>
  <c r="AC177" i="108"/>
  <c r="T188" i="108"/>
  <c r="V200" i="108"/>
  <c r="AD222" i="108"/>
  <c r="X276" i="108"/>
  <c r="T296" i="108"/>
  <c r="T295" i="108" s="1"/>
  <c r="S296" i="108"/>
  <c r="S295" i="108" s="1"/>
  <c r="Q295" i="108"/>
  <c r="U296" i="108"/>
  <c r="N296" i="108"/>
  <c r="M296" i="108"/>
  <c r="M295" i="108" s="1"/>
  <c r="P48" i="108"/>
  <c r="O48" i="108"/>
  <c r="O47" i="108" s="1"/>
  <c r="AC94" i="108"/>
  <c r="Y94" i="108"/>
  <c r="AD157" i="108"/>
  <c r="AE157" i="108"/>
  <c r="AC157" i="108"/>
  <c r="AF121" i="108"/>
  <c r="AJ177" i="108"/>
  <c r="AI177" i="108"/>
  <c r="Q186" i="108"/>
  <c r="P186" i="108"/>
  <c r="AI190" i="108"/>
  <c r="H201" i="108"/>
  <c r="L115" i="108"/>
  <c r="AC248" i="108"/>
  <c r="AD248" i="108"/>
  <c r="AC276" i="108"/>
  <c r="AB276" i="108"/>
  <c r="K308" i="108"/>
  <c r="J308" i="108"/>
  <c r="AG37" i="108"/>
  <c r="C7" i="108"/>
  <c r="P33" i="108"/>
  <c r="M48" i="108"/>
  <c r="M47" i="108" s="1"/>
  <c r="T52" i="108"/>
  <c r="T51" i="108" s="1"/>
  <c r="S52" i="108"/>
  <c r="S51" i="108" s="1"/>
  <c r="AB94" i="108"/>
  <c r="Z103" i="108"/>
  <c r="AD106" i="108"/>
  <c r="AE106" i="108"/>
  <c r="AC106" i="108"/>
  <c r="AB120" i="108"/>
  <c r="AB157" i="108"/>
  <c r="D172" i="108"/>
  <c r="Z175" i="108"/>
  <c r="AG177" i="108"/>
  <c r="AB188" i="108"/>
  <c r="O190" i="108"/>
  <c r="M201" i="108"/>
  <c r="M200" i="108" s="1"/>
  <c r="V202" i="108"/>
  <c r="X119" i="108"/>
  <c r="AP212" i="108"/>
  <c r="Z223" i="108"/>
  <c r="AN258" i="108"/>
  <c r="AJ258" i="108"/>
  <c r="J262" i="108"/>
  <c r="K262" i="108"/>
  <c r="N265" i="108"/>
  <c r="AA289" i="108"/>
  <c r="AC290" i="108"/>
  <c r="AB290" i="108"/>
  <c r="AB289" i="108" s="1"/>
  <c r="AE290" i="108"/>
  <c r="AD290" i="108"/>
  <c r="AD289" i="108" s="1"/>
  <c r="AE295" i="108"/>
  <c r="W306" i="108"/>
  <c r="W305" i="108" s="1"/>
  <c r="H308" i="108"/>
  <c r="T41" i="108"/>
  <c r="S41" i="108"/>
  <c r="N48" i="108"/>
  <c r="AG50" i="108"/>
  <c r="AG49" i="108" s="1"/>
  <c r="R52" i="108"/>
  <c r="R51" i="108" s="1"/>
  <c r="E60" i="108"/>
  <c r="D60" i="108"/>
  <c r="K60" i="108"/>
  <c r="I78" i="108"/>
  <c r="H78" i="108"/>
  <c r="AD94" i="108"/>
  <c r="AC120" i="108"/>
  <c r="P121" i="108"/>
  <c r="O121" i="108"/>
  <c r="AN121" i="108"/>
  <c r="AF174" i="108"/>
  <c r="AJ157" i="108"/>
  <c r="J176" i="108"/>
  <c r="AH177" i="108"/>
  <c r="Q122" i="108"/>
  <c r="U178" i="108"/>
  <c r="T178" i="108"/>
  <c r="O178" i="108"/>
  <c r="N178" i="108"/>
  <c r="M178" i="108"/>
  <c r="AE184" i="108"/>
  <c r="AF184" i="108"/>
  <c r="N201" i="108"/>
  <c r="AL258" i="108"/>
  <c r="O265" i="108"/>
  <c r="E292" i="108"/>
  <c r="D292" i="108"/>
  <c r="AJ296" i="108"/>
  <c r="AI296" i="108"/>
  <c r="AI295" i="108" s="1"/>
  <c r="AD296" i="108"/>
  <c r="V305" i="108"/>
  <c r="X306" i="108"/>
  <c r="Y305" i="108" s="1"/>
  <c r="I308" i="108"/>
  <c r="AG106" i="108"/>
  <c r="E7" i="108"/>
  <c r="R41" i="108"/>
  <c r="U52" i="108"/>
  <c r="H60" i="108"/>
  <c r="AE60" i="108"/>
  <c r="AD60" i="108"/>
  <c r="AC60" i="108"/>
  <c r="J78" i="108"/>
  <c r="AE94" i="108"/>
  <c r="G120" i="108"/>
  <c r="M121" i="108"/>
  <c r="AG157" i="108"/>
  <c r="V115" i="108"/>
  <c r="Z170" i="108"/>
  <c r="C171" i="108"/>
  <c r="F171" i="108"/>
  <c r="E171" i="108"/>
  <c r="D171" i="108"/>
  <c r="AA174" i="108"/>
  <c r="H176" i="108"/>
  <c r="R178" i="108"/>
  <c r="C179" i="108"/>
  <c r="E179" i="108"/>
  <c r="B123" i="108"/>
  <c r="J180" i="108"/>
  <c r="K180" i="108"/>
  <c r="I180" i="108"/>
  <c r="H180" i="108"/>
  <c r="O201" i="108"/>
  <c r="AP200" i="108"/>
  <c r="X203" i="108"/>
  <c r="X202" i="108" s="1"/>
  <c r="X209" i="108"/>
  <c r="X223" i="108"/>
  <c r="X222" i="108" s="1"/>
  <c r="AM258" i="108"/>
  <c r="C292" i="108"/>
  <c r="AG296" i="108"/>
  <c r="AG295" i="108" s="1"/>
  <c r="Z306" i="108"/>
  <c r="B45" i="111"/>
  <c r="W201" i="108"/>
  <c r="W200" i="108" s="1"/>
  <c r="Z201" i="108"/>
  <c r="Z200" i="108" s="1"/>
  <c r="Y201" i="108"/>
  <c r="Y200" i="108" s="1"/>
  <c r="AK293" i="108"/>
  <c r="I296" i="108"/>
  <c r="J296" i="108"/>
  <c r="J295" i="108" s="1"/>
  <c r="H296" i="108"/>
  <c r="K296" i="108"/>
  <c r="K295" i="108" s="1"/>
  <c r="AI304" i="108"/>
  <c r="AJ304" i="108"/>
  <c r="AH304" i="108"/>
  <c r="AH303" i="108" s="1"/>
  <c r="Z308" i="108"/>
  <c r="Y308" i="108"/>
  <c r="X308" i="108"/>
  <c r="R308" i="108"/>
  <c r="T308" i="108"/>
  <c r="S308" i="108"/>
  <c r="Y171" i="108"/>
  <c r="X171" i="108"/>
  <c r="B118" i="108"/>
  <c r="AM175" i="108"/>
  <c r="AO175" i="108"/>
  <c r="AN175" i="108"/>
  <c r="R176" i="108"/>
  <c r="S190" i="108"/>
  <c r="M203" i="108"/>
  <c r="M202" i="108" s="1"/>
  <c r="C205" i="108"/>
  <c r="F215" i="108"/>
  <c r="E215" i="108"/>
  <c r="K223" i="108"/>
  <c r="J223" i="108"/>
  <c r="AE223" i="108"/>
  <c r="AG223" i="108"/>
  <c r="AG222" i="108" s="1"/>
  <c r="U297" i="108"/>
  <c r="I304" i="108"/>
  <c r="H304" i="108"/>
  <c r="K304" i="108"/>
  <c r="K303" i="108" s="1"/>
  <c r="J304" i="108"/>
  <c r="J201" i="108"/>
  <c r="J200" i="108" s="1"/>
  <c r="AH213" i="108"/>
  <c r="AG213" i="108"/>
  <c r="AG212" i="108" s="1"/>
  <c r="AB170" i="108"/>
  <c r="AB169" i="108" s="1"/>
  <c r="AE170" i="108"/>
  <c r="C174" i="108"/>
  <c r="F175" i="108"/>
  <c r="E175" i="108"/>
  <c r="AL175" i="108"/>
  <c r="AL176" i="108"/>
  <c r="AG178" i="108"/>
  <c r="P179" i="108"/>
  <c r="O179" i="108"/>
  <c r="O180" i="108"/>
  <c r="L124" i="108"/>
  <c r="M188" i="108"/>
  <c r="AH188" i="108"/>
  <c r="P206" i="108"/>
  <c r="H223" i="108"/>
  <c r="AH223" i="108"/>
  <c r="AH222" i="108" s="1"/>
  <c r="T265" i="108"/>
  <c r="S265" i="108"/>
  <c r="R290" i="108"/>
  <c r="R289" i="108" s="1"/>
  <c r="Z298" i="108"/>
  <c r="Y298" i="108"/>
  <c r="Y297" i="108" s="1"/>
  <c r="X298" i="108"/>
  <c r="X297" i="108" s="1"/>
  <c r="V297" i="108"/>
  <c r="AC305" i="108"/>
  <c r="G28" i="112"/>
  <c r="G39" i="112" s="1"/>
  <c r="G67" i="112" s="1"/>
  <c r="V23" i="108" s="1"/>
  <c r="AF57" i="108"/>
  <c r="X94" i="108"/>
  <c r="W94" i="108"/>
  <c r="AH123" i="108"/>
  <c r="AH124" i="108"/>
  <c r="S157" i="108"/>
  <c r="AL157" i="108"/>
  <c r="AC170" i="108"/>
  <c r="AC169" i="108" s="1"/>
  <c r="Z171" i="108"/>
  <c r="C172" i="108"/>
  <c r="D174" i="108"/>
  <c r="C175" i="108"/>
  <c r="AM176" i="108"/>
  <c r="U177" i="108"/>
  <c r="T177" i="108"/>
  <c r="AH178" i="108"/>
  <c r="M179" i="108"/>
  <c r="M180" i="108"/>
  <c r="O203" i="108"/>
  <c r="O202" i="108" s="1"/>
  <c r="E205" i="108"/>
  <c r="L206" i="108"/>
  <c r="M207" i="108"/>
  <c r="M206" i="108" s="1"/>
  <c r="D215" i="108"/>
  <c r="I223" i="108"/>
  <c r="AI223" i="108"/>
  <c r="AN249" i="108"/>
  <c r="AM249" i="108"/>
  <c r="AM248" i="108" s="1"/>
  <c r="AL249" i="108"/>
  <c r="AL248" i="108" s="1"/>
  <c r="AG249" i="108"/>
  <c r="AG248" i="108" s="1"/>
  <c r="AH249" i="108"/>
  <c r="AH248" i="108" s="1"/>
  <c r="U262" i="108"/>
  <c r="T262" i="108"/>
  <c r="O60" i="108"/>
  <c r="AE78" i="108"/>
  <c r="AD78" i="108"/>
  <c r="AD170" i="108"/>
  <c r="Z172" i="108"/>
  <c r="E174" i="108"/>
  <c r="D175" i="108"/>
  <c r="N179" i="108"/>
  <c r="N180" i="108"/>
  <c r="P203" i="108"/>
  <c r="P202" i="108" s="1"/>
  <c r="F205" i="108"/>
  <c r="N207" i="108"/>
  <c r="AK218" i="108"/>
  <c r="AJ218" i="108"/>
  <c r="N223" i="108"/>
  <c r="N222" i="108" s="1"/>
  <c r="O223" i="108"/>
  <c r="O222" i="108" s="1"/>
  <c r="AJ223" i="108"/>
  <c r="AO249" i="108"/>
  <c r="AO248" i="108" s="1"/>
  <c r="AL259" i="108"/>
  <c r="AG259" i="108"/>
  <c r="AH259" i="108"/>
  <c r="Y293" i="108"/>
  <c r="I28" i="112"/>
  <c r="I39" i="112" s="1"/>
  <c r="I67" i="112" s="1"/>
  <c r="AF23" i="108" s="1"/>
  <c r="V252" i="108"/>
  <c r="U252" i="108"/>
  <c r="T276" i="108"/>
  <c r="AO298" i="108"/>
  <c r="AN298" i="108"/>
  <c r="AN297" i="108" s="1"/>
  <c r="E302" i="108"/>
  <c r="D302" i="108"/>
  <c r="F302" i="108"/>
  <c r="AC302" i="108"/>
  <c r="AB302" i="108"/>
  <c r="J248" i="108"/>
  <c r="X295" i="108"/>
  <c r="X303" i="108"/>
  <c r="AP32" i="110"/>
  <c r="AP107" i="108" s="1"/>
  <c r="AK27" i="110"/>
  <c r="AK32" i="110" s="1"/>
  <c r="AK107" i="108" s="1"/>
  <c r="U27" i="110"/>
  <c r="U32" i="110" s="1"/>
  <c r="AF27" i="110"/>
  <c r="AF32" i="110" s="1"/>
  <c r="AF107" i="108" s="1"/>
  <c r="P27" i="110"/>
  <c r="P32" i="110" s="1"/>
  <c r="AE27" i="110"/>
  <c r="AE32" i="110" s="1"/>
  <c r="O27" i="110"/>
  <c r="O32" i="110" s="1"/>
  <c r="AN27" i="110"/>
  <c r="AN32" i="110" s="1"/>
  <c r="T27" i="110"/>
  <c r="T32" i="110" s="1"/>
  <c r="AM27" i="110"/>
  <c r="AM32" i="110" s="1"/>
  <c r="S27" i="110"/>
  <c r="S32" i="110" s="1"/>
  <c r="AH27" i="110"/>
  <c r="AH32" i="110" s="1"/>
  <c r="M27" i="110"/>
  <c r="M32" i="110" s="1"/>
  <c r="AG27" i="110"/>
  <c r="AG32" i="110" s="1"/>
  <c r="L27" i="110"/>
  <c r="L32" i="110" s="1"/>
  <c r="L107" i="108" s="1"/>
  <c r="AI27" i="110"/>
  <c r="AI32" i="110" s="1"/>
  <c r="H27" i="110"/>
  <c r="H32" i="110" s="1"/>
  <c r="AD27" i="110"/>
  <c r="AD32" i="110" s="1"/>
  <c r="G27" i="110"/>
  <c r="G32" i="110" s="1"/>
  <c r="G107" i="108" s="1"/>
  <c r="C39" i="112"/>
  <c r="C67" i="112" s="1"/>
  <c r="B23" i="108" s="1"/>
  <c r="J28" i="112"/>
  <c r="J39" i="112" s="1"/>
  <c r="J67" i="112" s="1"/>
  <c r="AK23" i="108" s="1"/>
  <c r="N157" i="108"/>
  <c r="G116" i="108"/>
  <c r="AI179" i="108"/>
  <c r="P188" i="108"/>
  <c r="AJ188" i="108"/>
  <c r="Y252" i="108"/>
  <c r="X265" i="108"/>
  <c r="W265" i="108"/>
  <c r="AF289" i="108"/>
  <c r="AH290" i="108"/>
  <c r="AG290" i="108"/>
  <c r="AG289" i="108" s="1"/>
  <c r="AJ290" i="108"/>
  <c r="AI290" i="108"/>
  <c r="P291" i="108"/>
  <c r="AH298" i="108"/>
  <c r="AG298" i="108"/>
  <c r="AG297" i="108" s="1"/>
  <c r="AO303" i="108"/>
  <c r="Y303" i="108"/>
  <c r="K27" i="110"/>
  <c r="K32" i="110" s="1"/>
  <c r="W103" i="108"/>
  <c r="W102" i="108" s="1"/>
  <c r="M157" i="108"/>
  <c r="AF115" i="108"/>
  <c r="H171" i="108"/>
  <c r="W175" i="108"/>
  <c r="AG179" i="108"/>
  <c r="Y262" i="108"/>
  <c r="L276" i="108"/>
  <c r="K276" i="108"/>
  <c r="AM290" i="108"/>
  <c r="AM289" i="108" s="1"/>
  <c r="Q291" i="108"/>
  <c r="S292" i="108"/>
  <c r="R292" i="108"/>
  <c r="R291" i="108" s="1"/>
  <c r="AP291" i="108"/>
  <c r="V293" i="108"/>
  <c r="X294" i="108"/>
  <c r="X293" i="108" s="1"/>
  <c r="W294" i="108"/>
  <c r="W293" i="108" s="1"/>
  <c r="AI298" i="108"/>
  <c r="AI297" i="108" s="1"/>
  <c r="AL300" i="108"/>
  <c r="AO300" i="108"/>
  <c r="AN300" i="108"/>
  <c r="AO306" i="108"/>
  <c r="AH306" i="108"/>
  <c r="AH305" i="108" s="1"/>
  <c r="N27" i="110"/>
  <c r="N32" i="110" s="1"/>
  <c r="AE262" i="108"/>
  <c r="Y279" i="108"/>
  <c r="AI294" i="108"/>
  <c r="AI293" i="108" s="1"/>
  <c r="AB294" i="108"/>
  <c r="AB293" i="108" s="1"/>
  <c r="AP295" i="108"/>
  <c r="AO295" i="108"/>
  <c r="Q297" i="108"/>
  <c r="F308" i="108"/>
  <c r="E308" i="108"/>
  <c r="X27" i="110"/>
  <c r="X32" i="110" s="1"/>
  <c r="AD176" i="108"/>
  <c r="H215" i="108"/>
  <c r="C294" i="108"/>
  <c r="E294" i="108"/>
  <c r="D294" i="108"/>
  <c r="AD294" i="108"/>
  <c r="AC294" i="108"/>
  <c r="AC293" i="108" s="1"/>
  <c r="F39" i="112"/>
  <c r="F67" i="112" s="1"/>
  <c r="Q23" i="108" s="1"/>
  <c r="O23" i="108" s="1"/>
  <c r="AC296" i="108"/>
  <c r="AB296" i="108"/>
  <c r="AB295" i="108" s="1"/>
  <c r="N304" i="108"/>
  <c r="N303" i="108" s="1"/>
  <c r="M304" i="108"/>
  <c r="M303" i="108" s="1"/>
  <c r="AH258" i="108"/>
  <c r="AG258" i="108"/>
  <c r="M292" i="108"/>
  <c r="M291" i="108" s="1"/>
  <c r="AF291" i="108"/>
  <c r="S294" i="108"/>
  <c r="Y296" i="108"/>
  <c r="AE298" i="108"/>
  <c r="C304" i="108"/>
  <c r="I306" i="108"/>
  <c r="AI258" i="108"/>
  <c r="J265" i="108"/>
  <c r="AJ279" i="108"/>
  <c r="N292" i="108"/>
  <c r="AG292" i="108"/>
  <c r="R294" i="108"/>
  <c r="R293" i="108" s="1"/>
  <c r="D296" i="108"/>
  <c r="C296" i="108"/>
  <c r="W296" i="108"/>
  <c r="W295" i="108" s="1"/>
  <c r="J298" i="108"/>
  <c r="I298" i="108"/>
  <c r="AB298" i="108"/>
  <c r="AB297" i="108" s="1"/>
  <c r="W300" i="108"/>
  <c r="AN302" i="108"/>
  <c r="AM302" i="108"/>
  <c r="D304" i="108"/>
  <c r="W304" i="108"/>
  <c r="W303" i="108" s="1"/>
  <c r="H306" i="108"/>
  <c r="AN292" i="108"/>
  <c r="AO291" i="108" s="1"/>
  <c r="AM292" i="108"/>
  <c r="AM291" i="108" s="1"/>
  <c r="X302" i="108"/>
  <c r="W302" i="108"/>
  <c r="AD304" i="108"/>
  <c r="AE303" i="108" s="1"/>
  <c r="AC304" i="108"/>
  <c r="AC303" i="108" s="1"/>
  <c r="AJ306" i="108"/>
  <c r="AI306" i="108"/>
  <c r="P308" i="108"/>
  <c r="AK276" i="108"/>
  <c r="AJ276" i="108"/>
  <c r="AL292" i="108"/>
  <c r="AL291" i="108" s="1"/>
  <c r="Y302" i="108"/>
  <c r="AB304" i="108"/>
  <c r="AB303" i="108" s="1"/>
  <c r="AG306" i="108"/>
  <c r="AG305" i="108" s="1"/>
  <c r="M308" i="108"/>
  <c r="AC26" i="110"/>
  <c r="AC31" i="110" s="1"/>
  <c r="M26" i="110"/>
  <c r="M31" i="110" s="1"/>
  <c r="AN26" i="110"/>
  <c r="AN31" i="110" s="1"/>
  <c r="X26" i="110"/>
  <c r="X31" i="110" s="1"/>
  <c r="H26" i="110"/>
  <c r="H31" i="110" s="1"/>
  <c r="AM26" i="110"/>
  <c r="AM31" i="110" s="1"/>
  <c r="W26" i="110"/>
  <c r="W31" i="110" s="1"/>
  <c r="G26" i="110"/>
  <c r="G31" i="110" s="1"/>
  <c r="G106" i="108" s="1"/>
  <c r="F106" i="108" s="1"/>
  <c r="O25" i="110"/>
  <c r="O30" i="110" s="1"/>
  <c r="AE25" i="110"/>
  <c r="AE30" i="110" s="1"/>
  <c r="P25" i="110"/>
  <c r="P30" i="110" s="1"/>
  <c r="AF25" i="110"/>
  <c r="AF30" i="110" s="1"/>
  <c r="AF103" i="108" s="1"/>
  <c r="U25" i="110"/>
  <c r="U30" i="110" s="1"/>
  <c r="E7" i="23"/>
  <c r="E6" i="22"/>
  <c r="E9" i="17"/>
  <c r="E7" i="18"/>
  <c r="E11" i="22"/>
  <c r="E9" i="19"/>
  <c r="E7" i="22"/>
  <c r="E6" i="17"/>
  <c r="E5" i="17"/>
  <c r="E14" i="22"/>
  <c r="E6" i="18"/>
  <c r="E15" i="18"/>
  <c r="E11" i="15"/>
  <c r="E2" i="18"/>
  <c r="E9" i="18"/>
  <c r="E11" i="17"/>
  <c r="E15" i="17"/>
  <c r="E2" i="19"/>
  <c r="F2" i="19" s="1"/>
  <c r="G2" i="19" s="1"/>
  <c r="H2" i="19" s="1"/>
  <c r="I2" i="19" s="1"/>
  <c r="J2" i="19" s="1"/>
  <c r="K2" i="19" s="1"/>
  <c r="L2" i="19" s="1"/>
  <c r="M2" i="19" s="1"/>
  <c r="N2" i="19" s="1"/>
  <c r="O2" i="19" s="1"/>
  <c r="P2" i="19" s="1"/>
  <c r="Q2" i="19" s="1"/>
  <c r="R2" i="19" s="1"/>
  <c r="S2" i="19" s="1"/>
  <c r="T2" i="19" s="1"/>
  <c r="U2" i="19" s="1"/>
  <c r="V2" i="19" s="1"/>
  <c r="W2" i="19" s="1"/>
  <c r="X2" i="19" s="1"/>
  <c r="Y2" i="19" s="1"/>
  <c r="Z2" i="19" s="1"/>
  <c r="AA2" i="19" s="1"/>
  <c r="AB2" i="19" s="1"/>
  <c r="AC2" i="19" s="1"/>
  <c r="AD2" i="19" s="1"/>
  <c r="AE2" i="19" s="1"/>
  <c r="AF2" i="19" s="1"/>
  <c r="AG2" i="19" s="1"/>
  <c r="E15" i="22"/>
  <c r="E5" i="23"/>
  <c r="E9" i="16"/>
  <c r="E5" i="22"/>
  <c r="E6" i="15"/>
  <c r="E15" i="19"/>
  <c r="E14" i="19"/>
  <c r="E10" i="17"/>
  <c r="F10" i="17" s="1"/>
  <c r="G10" i="17" s="1"/>
  <c r="H10" i="17" s="1"/>
  <c r="I10" i="17" s="1"/>
  <c r="J10" i="17" s="1"/>
  <c r="K10" i="17" s="1"/>
  <c r="L10" i="17" s="1"/>
  <c r="M10" i="17" s="1"/>
  <c r="N10" i="17" s="1"/>
  <c r="O10" i="17" s="1"/>
  <c r="P10" i="17" s="1"/>
  <c r="Q10" i="17" s="1"/>
  <c r="R10" i="17" s="1"/>
  <c r="S10" i="17" s="1"/>
  <c r="T10" i="17" s="1"/>
  <c r="U10" i="17" s="1"/>
  <c r="V10" i="17" s="1"/>
  <c r="W10" i="17" s="1"/>
  <c r="X10" i="17" s="1"/>
  <c r="Y10" i="17" s="1"/>
  <c r="Z10" i="17" s="1"/>
  <c r="AA10" i="17" s="1"/>
  <c r="AB10" i="17" s="1"/>
  <c r="AC10" i="17" s="1"/>
  <c r="AD10" i="17" s="1"/>
  <c r="AE10" i="17" s="1"/>
  <c r="AF10" i="17" s="1"/>
  <c r="E14" i="16"/>
  <c r="E14" i="23"/>
  <c r="E6" i="23"/>
  <c r="E9" i="22"/>
  <c r="E5" i="19"/>
  <c r="E15" i="16"/>
  <c r="E7" i="19"/>
  <c r="E14" i="18"/>
  <c r="E15" i="15"/>
  <c r="E10" i="23"/>
  <c r="F10" i="23" s="1"/>
  <c r="G10" i="23" s="1"/>
  <c r="H10" i="23" s="1"/>
  <c r="I10" i="23" s="1"/>
  <c r="J10" i="23" s="1"/>
  <c r="K10" i="23" s="1"/>
  <c r="L10" i="23" s="1"/>
  <c r="M10" i="23" s="1"/>
  <c r="N10" i="23" s="1"/>
  <c r="O10" i="23" s="1"/>
  <c r="P10" i="23" s="1"/>
  <c r="Q10" i="23" s="1"/>
  <c r="R10" i="23" s="1"/>
  <c r="S10" i="23" s="1"/>
  <c r="T10" i="23" s="1"/>
  <c r="U10" i="23" s="1"/>
  <c r="V10" i="23" s="1"/>
  <c r="W10" i="23" s="1"/>
  <c r="X10" i="23" s="1"/>
  <c r="Y10" i="23" s="1"/>
  <c r="Z10" i="23" s="1"/>
  <c r="AA10" i="23" s="1"/>
  <c r="AB10" i="23" s="1"/>
  <c r="AC10" i="23" s="1"/>
  <c r="AD10" i="23" s="1"/>
  <c r="AE10" i="23" s="1"/>
  <c r="AF10" i="23" s="1"/>
  <c r="E7" i="17"/>
  <c r="E5" i="18"/>
  <c r="E9" i="15"/>
  <c r="E5" i="16"/>
  <c r="E14" i="17"/>
  <c r="E11" i="18"/>
  <c r="E14" i="15"/>
  <c r="F2" i="16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AE2" i="16" s="1"/>
  <c r="AF2" i="16" s="1"/>
  <c r="E7" i="15"/>
  <c r="E11" i="16"/>
  <c r="F5" i="23" l="1"/>
  <c r="G5" i="23" s="1"/>
  <c r="H5" i="23" s="1"/>
  <c r="I5" i="23" s="1"/>
  <c r="J5" i="23" s="1"/>
  <c r="K5" i="23" s="1"/>
  <c r="L5" i="23" s="1"/>
  <c r="M5" i="23" s="1"/>
  <c r="N5" i="23" s="1"/>
  <c r="O5" i="23" s="1"/>
  <c r="P5" i="23" s="1"/>
  <c r="Q5" i="23" s="1"/>
  <c r="R5" i="23" s="1"/>
  <c r="S5" i="23" s="1"/>
  <c r="T5" i="23" s="1"/>
  <c r="U5" i="23" s="1"/>
  <c r="V5" i="23" s="1"/>
  <c r="W5" i="23" s="1"/>
  <c r="X5" i="23" s="1"/>
  <c r="Y5" i="23" s="1"/>
  <c r="Z5" i="23" s="1"/>
  <c r="AA5" i="23" s="1"/>
  <c r="AB5" i="23" s="1"/>
  <c r="AC5" i="23" s="1"/>
  <c r="AD5" i="23" s="1"/>
  <c r="AE5" i="23" s="1"/>
  <c r="AF5" i="23" s="1"/>
  <c r="F7" i="23"/>
  <c r="G7" i="23" s="1"/>
  <c r="H7" i="23" s="1"/>
  <c r="I7" i="23" s="1"/>
  <c r="J7" i="23" s="1"/>
  <c r="K7" i="23" s="1"/>
  <c r="L7" i="23" s="1"/>
  <c r="M7" i="23" s="1"/>
  <c r="N7" i="23" s="1"/>
  <c r="O7" i="23" s="1"/>
  <c r="P7" i="23" s="1"/>
  <c r="Q7" i="23" s="1"/>
  <c r="R7" i="23" s="1"/>
  <c r="S7" i="23" s="1"/>
  <c r="T7" i="23" s="1"/>
  <c r="U7" i="23" s="1"/>
  <c r="V7" i="23" s="1"/>
  <c r="W7" i="23" s="1"/>
  <c r="X7" i="23" s="1"/>
  <c r="Y7" i="23" s="1"/>
  <c r="Z7" i="23" s="1"/>
  <c r="AA7" i="23" s="1"/>
  <c r="AB7" i="23" s="1"/>
  <c r="AC7" i="23" s="1"/>
  <c r="AD7" i="23" s="1"/>
  <c r="AE7" i="23" s="1"/>
  <c r="AF7" i="23" s="1"/>
  <c r="F6" i="23"/>
  <c r="G6" i="23" s="1"/>
  <c r="H6" i="23" s="1"/>
  <c r="I6" i="23" s="1"/>
  <c r="J6" i="23" s="1"/>
  <c r="K6" i="23" s="1"/>
  <c r="L6" i="23" s="1"/>
  <c r="M6" i="23" s="1"/>
  <c r="N6" i="23" s="1"/>
  <c r="O6" i="23" s="1"/>
  <c r="P6" i="23" s="1"/>
  <c r="Q6" i="23" s="1"/>
  <c r="R6" i="23" s="1"/>
  <c r="S6" i="23" s="1"/>
  <c r="T6" i="23" s="1"/>
  <c r="U6" i="23" s="1"/>
  <c r="V6" i="23" s="1"/>
  <c r="W6" i="23" s="1"/>
  <c r="X6" i="23" s="1"/>
  <c r="Y6" i="23" s="1"/>
  <c r="Z6" i="23" s="1"/>
  <c r="AA6" i="23" s="1"/>
  <c r="AB6" i="23" s="1"/>
  <c r="AC6" i="23" s="1"/>
  <c r="AD6" i="23" s="1"/>
  <c r="AE6" i="23" s="1"/>
  <c r="AF6" i="23" s="1"/>
  <c r="F14" i="23"/>
  <c r="G14" i="23" s="1"/>
  <c r="H14" i="23" s="1"/>
  <c r="I14" i="23" s="1"/>
  <c r="J14" i="23" s="1"/>
  <c r="K14" i="23" s="1"/>
  <c r="L14" i="23" s="1"/>
  <c r="M14" i="23" s="1"/>
  <c r="N14" i="23" s="1"/>
  <c r="O14" i="23" s="1"/>
  <c r="P14" i="23" s="1"/>
  <c r="Q14" i="23" s="1"/>
  <c r="R14" i="23" s="1"/>
  <c r="S14" i="23" s="1"/>
  <c r="T14" i="23" s="1"/>
  <c r="U14" i="23" s="1"/>
  <c r="V14" i="23" s="1"/>
  <c r="W14" i="23" s="1"/>
  <c r="X14" i="23" s="1"/>
  <c r="Y14" i="23" s="1"/>
  <c r="Z14" i="23" s="1"/>
  <c r="AA14" i="23" s="1"/>
  <c r="AB14" i="23" s="1"/>
  <c r="AC14" i="23" s="1"/>
  <c r="AD14" i="23" s="1"/>
  <c r="AE14" i="23" s="1"/>
  <c r="AF14" i="23" s="1"/>
  <c r="F9" i="19"/>
  <c r="G9" i="19" s="1"/>
  <c r="H9" i="19" s="1"/>
  <c r="I9" i="19" s="1"/>
  <c r="J9" i="19" s="1"/>
  <c r="K9" i="19" s="1"/>
  <c r="L9" i="19" s="1"/>
  <c r="M9" i="19" s="1"/>
  <c r="N9" i="19" s="1"/>
  <c r="O9" i="19" s="1"/>
  <c r="P9" i="19" s="1"/>
  <c r="Q9" i="19" s="1"/>
  <c r="R9" i="19" s="1"/>
  <c r="S9" i="19" s="1"/>
  <c r="T9" i="19" s="1"/>
  <c r="U9" i="19" s="1"/>
  <c r="V9" i="19" s="1"/>
  <c r="W9" i="19" s="1"/>
  <c r="X9" i="19" s="1"/>
  <c r="Y9" i="19" s="1"/>
  <c r="Z9" i="19" s="1"/>
  <c r="AA9" i="19" s="1"/>
  <c r="AB9" i="19" s="1"/>
  <c r="AC9" i="19" s="1"/>
  <c r="AD9" i="19" s="1"/>
  <c r="AE9" i="19" s="1"/>
  <c r="AF9" i="19" s="1"/>
  <c r="AG9" i="19"/>
  <c r="F7" i="19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/>
  <c r="F5" i="19"/>
  <c r="G5" i="19" s="1"/>
  <c r="H5" i="19" s="1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/>
  <c r="F14" i="19"/>
  <c r="G14" i="19" s="1"/>
  <c r="H14" i="19" s="1"/>
  <c r="I14" i="19" s="1"/>
  <c r="J14" i="19" s="1"/>
  <c r="K14" i="19" s="1"/>
  <c r="L14" i="19" s="1"/>
  <c r="M14" i="19" s="1"/>
  <c r="N14" i="19" s="1"/>
  <c r="O14" i="19" s="1"/>
  <c r="P14" i="19" s="1"/>
  <c r="Q14" i="19" s="1"/>
  <c r="R14" i="19" s="1"/>
  <c r="S14" i="19" s="1"/>
  <c r="T14" i="19" s="1"/>
  <c r="U14" i="19" s="1"/>
  <c r="V14" i="19" s="1"/>
  <c r="W14" i="19" s="1"/>
  <c r="X14" i="19" s="1"/>
  <c r="Y14" i="19" s="1"/>
  <c r="Z14" i="19" s="1"/>
  <c r="AA14" i="19" s="1"/>
  <c r="AB14" i="19" s="1"/>
  <c r="AC14" i="19" s="1"/>
  <c r="AD14" i="19" s="1"/>
  <c r="AE14" i="19" s="1"/>
  <c r="AF14" i="19" s="1"/>
  <c r="F15" i="19"/>
  <c r="G15" i="19" s="1"/>
  <c r="H15" i="19" s="1"/>
  <c r="I15" i="19" s="1"/>
  <c r="J15" i="19" s="1"/>
  <c r="K15" i="19" s="1"/>
  <c r="L15" i="19" s="1"/>
  <c r="M15" i="19" s="1"/>
  <c r="N15" i="19" s="1"/>
  <c r="O15" i="19" s="1"/>
  <c r="P15" i="19" s="1"/>
  <c r="Q15" i="19" s="1"/>
  <c r="R15" i="19" s="1"/>
  <c r="S15" i="19" s="1"/>
  <c r="T15" i="19" s="1"/>
  <c r="U15" i="19" s="1"/>
  <c r="V15" i="19" s="1"/>
  <c r="W15" i="19" s="1"/>
  <c r="X15" i="19" s="1"/>
  <c r="Y15" i="19" s="1"/>
  <c r="Z15" i="19" s="1"/>
  <c r="AA15" i="19" s="1"/>
  <c r="AB15" i="19" s="1"/>
  <c r="AC15" i="19" s="1"/>
  <c r="AD15" i="19" s="1"/>
  <c r="AE15" i="19" s="1"/>
  <c r="AF15" i="19" s="1"/>
  <c r="F5" i="18"/>
  <c r="G5" i="18" s="1"/>
  <c r="H5" i="18" s="1"/>
  <c r="I5" i="18" s="1"/>
  <c r="J5" i="18" s="1"/>
  <c r="K5" i="18" s="1"/>
  <c r="L5" i="18" s="1"/>
  <c r="M5" i="18" s="1"/>
  <c r="N5" i="18" s="1"/>
  <c r="O5" i="18" s="1"/>
  <c r="P5" i="18" s="1"/>
  <c r="Q5" i="18" s="1"/>
  <c r="R5" i="18" s="1"/>
  <c r="S5" i="18" s="1"/>
  <c r="T5" i="18" s="1"/>
  <c r="U5" i="18" s="1"/>
  <c r="V5" i="18" s="1"/>
  <c r="W5" i="18" s="1"/>
  <c r="X5" i="18" s="1"/>
  <c r="Y5" i="18" s="1"/>
  <c r="Z5" i="18" s="1"/>
  <c r="AA5" i="18" s="1"/>
  <c r="AB5" i="18" s="1"/>
  <c r="AC5" i="18" s="1"/>
  <c r="AD5" i="18" s="1"/>
  <c r="AE5" i="18" s="1"/>
  <c r="AF5" i="18" s="1"/>
  <c r="AG5" i="18"/>
  <c r="F7" i="18"/>
  <c r="G7" i="18" s="1"/>
  <c r="H7" i="18" s="1"/>
  <c r="I7" i="18" s="1"/>
  <c r="J7" i="18" s="1"/>
  <c r="K7" i="18" s="1"/>
  <c r="L7" i="18" s="1"/>
  <c r="M7" i="18" s="1"/>
  <c r="N7" i="18" s="1"/>
  <c r="O7" i="18" s="1"/>
  <c r="P7" i="18" s="1"/>
  <c r="Q7" i="18" s="1"/>
  <c r="R7" i="18" s="1"/>
  <c r="S7" i="18" s="1"/>
  <c r="T7" i="18" s="1"/>
  <c r="U7" i="18" s="1"/>
  <c r="V7" i="18" s="1"/>
  <c r="W7" i="18" s="1"/>
  <c r="X7" i="18" s="1"/>
  <c r="Y7" i="18" s="1"/>
  <c r="Z7" i="18" s="1"/>
  <c r="AA7" i="18" s="1"/>
  <c r="AB7" i="18" s="1"/>
  <c r="AC7" i="18" s="1"/>
  <c r="AD7" i="18" s="1"/>
  <c r="AE7" i="18" s="1"/>
  <c r="AF7" i="18" s="1"/>
  <c r="F14" i="18"/>
  <c r="G14" i="18" s="1"/>
  <c r="H14" i="18" s="1"/>
  <c r="I14" i="18" s="1"/>
  <c r="J14" i="18" s="1"/>
  <c r="K14" i="18" s="1"/>
  <c r="L14" i="18" s="1"/>
  <c r="M14" i="18" s="1"/>
  <c r="N14" i="18" s="1"/>
  <c r="O14" i="18" s="1"/>
  <c r="P14" i="18" s="1"/>
  <c r="Q14" i="18" s="1"/>
  <c r="R14" i="18" s="1"/>
  <c r="S14" i="18" s="1"/>
  <c r="T14" i="18" s="1"/>
  <c r="U14" i="18" s="1"/>
  <c r="V14" i="18" s="1"/>
  <c r="W14" i="18" s="1"/>
  <c r="X14" i="18" s="1"/>
  <c r="Y14" i="18" s="1"/>
  <c r="Z14" i="18" s="1"/>
  <c r="AA14" i="18" s="1"/>
  <c r="AB14" i="18" s="1"/>
  <c r="AC14" i="18" s="1"/>
  <c r="AD14" i="18" s="1"/>
  <c r="AE14" i="18" s="1"/>
  <c r="AF14" i="18" s="1"/>
  <c r="F9" i="18"/>
  <c r="G9" i="18" s="1"/>
  <c r="H9" i="18" s="1"/>
  <c r="I9" i="18" s="1"/>
  <c r="J9" i="18" s="1"/>
  <c r="K9" i="18" s="1"/>
  <c r="L9" i="18" s="1"/>
  <c r="M9" i="18" s="1"/>
  <c r="N9" i="18" s="1"/>
  <c r="O9" i="18" s="1"/>
  <c r="P9" i="18" s="1"/>
  <c r="Q9" i="18" s="1"/>
  <c r="R9" i="18" s="1"/>
  <c r="S9" i="18" s="1"/>
  <c r="T9" i="18" s="1"/>
  <c r="U9" i="18" s="1"/>
  <c r="V9" i="18" s="1"/>
  <c r="W9" i="18" s="1"/>
  <c r="X9" i="18" s="1"/>
  <c r="Y9" i="18" s="1"/>
  <c r="Z9" i="18" s="1"/>
  <c r="AA9" i="18" s="1"/>
  <c r="AB9" i="18" s="1"/>
  <c r="AC9" i="18" s="1"/>
  <c r="AD9" i="18" s="1"/>
  <c r="AE9" i="18" s="1"/>
  <c r="AF9" i="18" s="1"/>
  <c r="AG9" i="18"/>
  <c r="F2" i="18"/>
  <c r="G2" i="18" s="1"/>
  <c r="H2" i="18" s="1"/>
  <c r="I2" i="18" s="1"/>
  <c r="J2" i="18" s="1"/>
  <c r="K2" i="18" s="1"/>
  <c r="L2" i="18" s="1"/>
  <c r="M2" i="18" s="1"/>
  <c r="N2" i="18" s="1"/>
  <c r="O2" i="18" s="1"/>
  <c r="P2" i="18" s="1"/>
  <c r="Q2" i="18" s="1"/>
  <c r="R2" i="18" s="1"/>
  <c r="S2" i="18" s="1"/>
  <c r="T2" i="18" s="1"/>
  <c r="U2" i="18" s="1"/>
  <c r="V2" i="18" s="1"/>
  <c r="W2" i="18" s="1"/>
  <c r="X2" i="18" s="1"/>
  <c r="Y2" i="18" s="1"/>
  <c r="Z2" i="18" s="1"/>
  <c r="AA2" i="18" s="1"/>
  <c r="AB2" i="18" s="1"/>
  <c r="AC2" i="18" s="1"/>
  <c r="AD2" i="18" s="1"/>
  <c r="AE2" i="18" s="1"/>
  <c r="AF2" i="18" s="1"/>
  <c r="AG2" i="18"/>
  <c r="F15" i="18"/>
  <c r="G15" i="18" s="1"/>
  <c r="H15" i="18" s="1"/>
  <c r="I15" i="18" s="1"/>
  <c r="J15" i="18" s="1"/>
  <c r="K15" i="18" s="1"/>
  <c r="L15" i="18" s="1"/>
  <c r="M15" i="18" s="1"/>
  <c r="N15" i="18" s="1"/>
  <c r="O15" i="18" s="1"/>
  <c r="P15" i="18" s="1"/>
  <c r="Q15" i="18" s="1"/>
  <c r="R15" i="18" s="1"/>
  <c r="S15" i="18" s="1"/>
  <c r="T15" i="18" s="1"/>
  <c r="U15" i="18" s="1"/>
  <c r="V15" i="18" s="1"/>
  <c r="W15" i="18" s="1"/>
  <c r="X15" i="18" s="1"/>
  <c r="Y15" i="18" s="1"/>
  <c r="Z15" i="18" s="1"/>
  <c r="AA15" i="18" s="1"/>
  <c r="AB15" i="18" s="1"/>
  <c r="AC15" i="18" s="1"/>
  <c r="AD15" i="18" s="1"/>
  <c r="AE15" i="18" s="1"/>
  <c r="AF15" i="18" s="1"/>
  <c r="AG15" i="18"/>
  <c r="F6" i="18"/>
  <c r="G6" i="18" s="1"/>
  <c r="H6" i="18" s="1"/>
  <c r="I6" i="18" s="1"/>
  <c r="J6" i="18" s="1"/>
  <c r="K6" i="18" s="1"/>
  <c r="L6" i="18" s="1"/>
  <c r="M6" i="18" s="1"/>
  <c r="N6" i="18" s="1"/>
  <c r="O6" i="18" s="1"/>
  <c r="P6" i="18" s="1"/>
  <c r="Q6" i="18" s="1"/>
  <c r="R6" i="18" s="1"/>
  <c r="S6" i="18" s="1"/>
  <c r="T6" i="18" s="1"/>
  <c r="U6" i="18" s="1"/>
  <c r="V6" i="18" s="1"/>
  <c r="W6" i="18" s="1"/>
  <c r="X6" i="18" s="1"/>
  <c r="Y6" i="18" s="1"/>
  <c r="Z6" i="18" s="1"/>
  <c r="AA6" i="18" s="1"/>
  <c r="AB6" i="18" s="1"/>
  <c r="AC6" i="18" s="1"/>
  <c r="AD6" i="18" s="1"/>
  <c r="AE6" i="18" s="1"/>
  <c r="AF6" i="18" s="1"/>
  <c r="F11" i="18"/>
  <c r="G11" i="18" s="1"/>
  <c r="H11" i="18" s="1"/>
  <c r="I11" i="18" s="1"/>
  <c r="J11" i="18" s="1"/>
  <c r="K11" i="18" s="1"/>
  <c r="L11" i="18" s="1"/>
  <c r="M11" i="18" s="1"/>
  <c r="N11" i="18" s="1"/>
  <c r="O11" i="18" s="1"/>
  <c r="P11" i="18" s="1"/>
  <c r="Q11" i="18" s="1"/>
  <c r="R11" i="18" s="1"/>
  <c r="S11" i="18" s="1"/>
  <c r="T11" i="18" s="1"/>
  <c r="U11" i="18" s="1"/>
  <c r="V11" i="18" s="1"/>
  <c r="W11" i="18" s="1"/>
  <c r="X11" i="18" s="1"/>
  <c r="Y11" i="18" s="1"/>
  <c r="Z11" i="18" s="1"/>
  <c r="AA11" i="18" s="1"/>
  <c r="AB11" i="18" s="1"/>
  <c r="AC11" i="18" s="1"/>
  <c r="AD11" i="18" s="1"/>
  <c r="AE11" i="18" s="1"/>
  <c r="AF11" i="18" s="1"/>
  <c r="AG11" i="18"/>
  <c r="F9" i="17"/>
  <c r="G9" i="17" s="1"/>
  <c r="H9" i="17" s="1"/>
  <c r="I9" i="17" s="1"/>
  <c r="J9" i="17" s="1"/>
  <c r="K9" i="17" s="1"/>
  <c r="L9" i="17" s="1"/>
  <c r="M9" i="17" s="1"/>
  <c r="N9" i="17" s="1"/>
  <c r="O9" i="17" s="1"/>
  <c r="P9" i="17" s="1"/>
  <c r="Q9" i="17" s="1"/>
  <c r="R9" i="17" s="1"/>
  <c r="S9" i="17" s="1"/>
  <c r="T9" i="17" s="1"/>
  <c r="U9" i="17" s="1"/>
  <c r="V9" i="17" s="1"/>
  <c r="W9" i="17" s="1"/>
  <c r="X9" i="17" s="1"/>
  <c r="Y9" i="17" s="1"/>
  <c r="Z9" i="17" s="1"/>
  <c r="AA9" i="17" s="1"/>
  <c r="AB9" i="17" s="1"/>
  <c r="AC9" i="17" s="1"/>
  <c r="AD9" i="17" s="1"/>
  <c r="AE9" i="17" s="1"/>
  <c r="AF9" i="17" s="1"/>
  <c r="F15" i="17"/>
  <c r="G15" i="17" s="1"/>
  <c r="H15" i="17" s="1"/>
  <c r="I15" i="17" s="1"/>
  <c r="J15" i="17" s="1"/>
  <c r="K15" i="17" s="1"/>
  <c r="L15" i="17" s="1"/>
  <c r="M15" i="17" s="1"/>
  <c r="N15" i="17" s="1"/>
  <c r="O15" i="17" s="1"/>
  <c r="P15" i="17" s="1"/>
  <c r="Q15" i="17" s="1"/>
  <c r="R15" i="17" s="1"/>
  <c r="S15" i="17" s="1"/>
  <c r="T15" i="17" s="1"/>
  <c r="U15" i="17" s="1"/>
  <c r="V15" i="17" s="1"/>
  <c r="W15" i="17" s="1"/>
  <c r="X15" i="17" s="1"/>
  <c r="Y15" i="17" s="1"/>
  <c r="Z15" i="17" s="1"/>
  <c r="AA15" i="17" s="1"/>
  <c r="AB15" i="17" s="1"/>
  <c r="AC15" i="17" s="1"/>
  <c r="AD15" i="17" s="1"/>
  <c r="AE15" i="17" s="1"/>
  <c r="AF15" i="17" s="1"/>
  <c r="F6" i="17"/>
  <c r="G6" i="17" s="1"/>
  <c r="H6" i="17" s="1"/>
  <c r="I6" i="17" s="1"/>
  <c r="J6" i="17" s="1"/>
  <c r="K6" i="17" s="1"/>
  <c r="L6" i="17" s="1"/>
  <c r="M6" i="17" s="1"/>
  <c r="N6" i="17" s="1"/>
  <c r="O6" i="17" s="1"/>
  <c r="P6" i="17" s="1"/>
  <c r="Q6" i="17" s="1"/>
  <c r="R6" i="17" s="1"/>
  <c r="S6" i="17" s="1"/>
  <c r="T6" i="17" s="1"/>
  <c r="U6" i="17" s="1"/>
  <c r="V6" i="17" s="1"/>
  <c r="W6" i="17" s="1"/>
  <c r="X6" i="17" s="1"/>
  <c r="Y6" i="17" s="1"/>
  <c r="Z6" i="17" s="1"/>
  <c r="AA6" i="17" s="1"/>
  <c r="AB6" i="17" s="1"/>
  <c r="AC6" i="17" s="1"/>
  <c r="AD6" i="17" s="1"/>
  <c r="AE6" i="17" s="1"/>
  <c r="AF6" i="17" s="1"/>
  <c r="F7" i="17"/>
  <c r="G7" i="17" s="1"/>
  <c r="H7" i="17" s="1"/>
  <c r="I7" i="17" s="1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/>
  <c r="F11" i="17"/>
  <c r="G11" i="17" s="1"/>
  <c r="H11" i="17" s="1"/>
  <c r="I11" i="17" s="1"/>
  <c r="J11" i="17" s="1"/>
  <c r="K11" i="17" s="1"/>
  <c r="L11" i="17" s="1"/>
  <c r="M11" i="17" s="1"/>
  <c r="N11" i="17" s="1"/>
  <c r="O11" i="17" s="1"/>
  <c r="P11" i="17" s="1"/>
  <c r="Q11" i="17" s="1"/>
  <c r="R11" i="17" s="1"/>
  <c r="S11" i="17" s="1"/>
  <c r="T11" i="17" s="1"/>
  <c r="U11" i="17" s="1"/>
  <c r="V11" i="17" s="1"/>
  <c r="W11" i="17" s="1"/>
  <c r="X11" i="17" s="1"/>
  <c r="Y11" i="17" s="1"/>
  <c r="Z11" i="17" s="1"/>
  <c r="AA11" i="17" s="1"/>
  <c r="AB11" i="17" s="1"/>
  <c r="AC11" i="17" s="1"/>
  <c r="AD11" i="17" s="1"/>
  <c r="AE11" i="17" s="1"/>
  <c r="AF11" i="17" s="1"/>
  <c r="AG11" i="17"/>
  <c r="F14" i="17"/>
  <c r="G14" i="17" s="1"/>
  <c r="H14" i="17" s="1"/>
  <c r="I14" i="17" s="1"/>
  <c r="J14" i="17" s="1"/>
  <c r="K14" i="17" s="1"/>
  <c r="L14" i="17" s="1"/>
  <c r="M14" i="17" s="1"/>
  <c r="N14" i="17" s="1"/>
  <c r="O14" i="17" s="1"/>
  <c r="P14" i="17" s="1"/>
  <c r="Q14" i="17" s="1"/>
  <c r="R14" i="17" s="1"/>
  <c r="S14" i="17" s="1"/>
  <c r="T14" i="17" s="1"/>
  <c r="U14" i="17" s="1"/>
  <c r="V14" i="17" s="1"/>
  <c r="W14" i="17" s="1"/>
  <c r="X14" i="17" s="1"/>
  <c r="Y14" i="17" s="1"/>
  <c r="Z14" i="17" s="1"/>
  <c r="AA14" i="17" s="1"/>
  <c r="AB14" i="17" s="1"/>
  <c r="AC14" i="17" s="1"/>
  <c r="AD14" i="17" s="1"/>
  <c r="AE14" i="17" s="1"/>
  <c r="AF14" i="17" s="1"/>
  <c r="AG14" i="17"/>
  <c r="F5" i="17"/>
  <c r="G5" i="17" s="1"/>
  <c r="H5" i="17" s="1"/>
  <c r="I5" i="17" s="1"/>
  <c r="J5" i="17" s="1"/>
  <c r="K5" i="17" s="1"/>
  <c r="L5" i="17" s="1"/>
  <c r="M5" i="17" s="1"/>
  <c r="N5" i="17" s="1"/>
  <c r="O5" i="17" s="1"/>
  <c r="P5" i="17" s="1"/>
  <c r="Q5" i="17" s="1"/>
  <c r="R5" i="17" s="1"/>
  <c r="S5" i="17" s="1"/>
  <c r="T5" i="17" s="1"/>
  <c r="U5" i="17" s="1"/>
  <c r="V5" i="17" s="1"/>
  <c r="W5" i="17" s="1"/>
  <c r="X5" i="17" s="1"/>
  <c r="Y5" i="17" s="1"/>
  <c r="Z5" i="17" s="1"/>
  <c r="AA5" i="17" s="1"/>
  <c r="AB5" i="17" s="1"/>
  <c r="AC5" i="17" s="1"/>
  <c r="AD5" i="17" s="1"/>
  <c r="AE5" i="17" s="1"/>
  <c r="AF5" i="17" s="1"/>
  <c r="AG5" i="17"/>
  <c r="F5" i="16"/>
  <c r="G5" i="16" s="1"/>
  <c r="H5" i="16" s="1"/>
  <c r="I5" i="16" s="1"/>
  <c r="J5" i="16" s="1"/>
  <c r="K5" i="16" s="1"/>
  <c r="L5" i="16" s="1"/>
  <c r="M5" i="16" s="1"/>
  <c r="N5" i="16" s="1"/>
  <c r="O5" i="16" s="1"/>
  <c r="P5" i="16" s="1"/>
  <c r="Q5" i="16" s="1"/>
  <c r="R5" i="16" s="1"/>
  <c r="S5" i="16" s="1"/>
  <c r="T5" i="16" s="1"/>
  <c r="U5" i="16" s="1"/>
  <c r="V5" i="16" s="1"/>
  <c r="W5" i="16" s="1"/>
  <c r="X5" i="16" s="1"/>
  <c r="Y5" i="16" s="1"/>
  <c r="Z5" i="16" s="1"/>
  <c r="AA5" i="16" s="1"/>
  <c r="AB5" i="16" s="1"/>
  <c r="AC5" i="16" s="1"/>
  <c r="AD5" i="16" s="1"/>
  <c r="AE5" i="16" s="1"/>
  <c r="AF5" i="16" s="1"/>
  <c r="F15" i="16"/>
  <c r="G15" i="16" s="1"/>
  <c r="H15" i="16" s="1"/>
  <c r="I15" i="16" s="1"/>
  <c r="J15" i="16" s="1"/>
  <c r="K15" i="16" s="1"/>
  <c r="L15" i="16" s="1"/>
  <c r="M15" i="16" s="1"/>
  <c r="N15" i="16" s="1"/>
  <c r="O15" i="16" s="1"/>
  <c r="P15" i="16" s="1"/>
  <c r="Q15" i="16" s="1"/>
  <c r="R15" i="16" s="1"/>
  <c r="S15" i="16" s="1"/>
  <c r="T15" i="16" s="1"/>
  <c r="U15" i="16" s="1"/>
  <c r="V15" i="16" s="1"/>
  <c r="W15" i="16" s="1"/>
  <c r="X15" i="16" s="1"/>
  <c r="Y15" i="16" s="1"/>
  <c r="Z15" i="16" s="1"/>
  <c r="AA15" i="16" s="1"/>
  <c r="AB15" i="16" s="1"/>
  <c r="AC15" i="16" s="1"/>
  <c r="AD15" i="16" s="1"/>
  <c r="AE15" i="16" s="1"/>
  <c r="AF15" i="16" s="1"/>
  <c r="F11" i="16"/>
  <c r="G11" i="16" s="1"/>
  <c r="H11" i="16" s="1"/>
  <c r="I11" i="16" s="1"/>
  <c r="J11" i="16" s="1"/>
  <c r="K11" i="16" s="1"/>
  <c r="L11" i="16" s="1"/>
  <c r="M11" i="16" s="1"/>
  <c r="N11" i="16" s="1"/>
  <c r="O11" i="16" s="1"/>
  <c r="P11" i="16" s="1"/>
  <c r="Q11" i="16" s="1"/>
  <c r="R11" i="16" s="1"/>
  <c r="S11" i="16" s="1"/>
  <c r="T11" i="16" s="1"/>
  <c r="U11" i="16" s="1"/>
  <c r="V11" i="16" s="1"/>
  <c r="W11" i="16" s="1"/>
  <c r="X11" i="16" s="1"/>
  <c r="Y11" i="16" s="1"/>
  <c r="Z11" i="16" s="1"/>
  <c r="AA11" i="16" s="1"/>
  <c r="AB11" i="16" s="1"/>
  <c r="AC11" i="16" s="1"/>
  <c r="AD11" i="16" s="1"/>
  <c r="AE11" i="16" s="1"/>
  <c r="AF11" i="16" s="1"/>
  <c r="F9" i="16"/>
  <c r="G9" i="16" s="1"/>
  <c r="H9" i="16" s="1"/>
  <c r="I9" i="16" s="1"/>
  <c r="J9" i="16" s="1"/>
  <c r="K9" i="16" s="1"/>
  <c r="L9" i="16" s="1"/>
  <c r="M9" i="16" s="1"/>
  <c r="N9" i="16" s="1"/>
  <c r="O9" i="16" s="1"/>
  <c r="P9" i="16" s="1"/>
  <c r="Q9" i="16" s="1"/>
  <c r="R9" i="16" s="1"/>
  <c r="S9" i="16" s="1"/>
  <c r="T9" i="16" s="1"/>
  <c r="U9" i="16" s="1"/>
  <c r="V9" i="16" s="1"/>
  <c r="W9" i="16" s="1"/>
  <c r="X9" i="16" s="1"/>
  <c r="Y9" i="16" s="1"/>
  <c r="Z9" i="16" s="1"/>
  <c r="AA9" i="16" s="1"/>
  <c r="AB9" i="16" s="1"/>
  <c r="AC9" i="16" s="1"/>
  <c r="AD9" i="16" s="1"/>
  <c r="AE9" i="16" s="1"/>
  <c r="AF9" i="16" s="1"/>
  <c r="F14" i="16"/>
  <c r="G14" i="16" s="1"/>
  <c r="H14" i="16" s="1"/>
  <c r="I14" i="16" s="1"/>
  <c r="J14" i="16" s="1"/>
  <c r="K14" i="16" s="1"/>
  <c r="L14" i="16" s="1"/>
  <c r="M14" i="16" s="1"/>
  <c r="N14" i="16" s="1"/>
  <c r="O14" i="16" s="1"/>
  <c r="P14" i="16" s="1"/>
  <c r="Q14" i="16" s="1"/>
  <c r="R14" i="16" s="1"/>
  <c r="S14" i="16" s="1"/>
  <c r="T14" i="16" s="1"/>
  <c r="U14" i="16" s="1"/>
  <c r="V14" i="16" s="1"/>
  <c r="W14" i="16" s="1"/>
  <c r="X14" i="16" s="1"/>
  <c r="Y14" i="16" s="1"/>
  <c r="Z14" i="16" s="1"/>
  <c r="AA14" i="16" s="1"/>
  <c r="AB14" i="16" s="1"/>
  <c r="AC14" i="16" s="1"/>
  <c r="AD14" i="16" s="1"/>
  <c r="AE14" i="16" s="1"/>
  <c r="AF14" i="16" s="1"/>
  <c r="F15" i="22"/>
  <c r="G15" i="22" s="1"/>
  <c r="H15" i="22" s="1"/>
  <c r="I15" i="22" s="1"/>
  <c r="J15" i="22" s="1"/>
  <c r="K15" i="22" s="1"/>
  <c r="L15" i="22" s="1"/>
  <c r="M15" i="22" s="1"/>
  <c r="N15" i="22" s="1"/>
  <c r="O15" i="22" s="1"/>
  <c r="P15" i="22" s="1"/>
  <c r="Q15" i="22" s="1"/>
  <c r="R15" i="22" s="1"/>
  <c r="S15" i="22" s="1"/>
  <c r="T15" i="22" s="1"/>
  <c r="U15" i="22" s="1"/>
  <c r="V15" i="22" s="1"/>
  <c r="W15" i="22" s="1"/>
  <c r="X15" i="22" s="1"/>
  <c r="Y15" i="22" s="1"/>
  <c r="Z15" i="22" s="1"/>
  <c r="AA15" i="22" s="1"/>
  <c r="AB15" i="22" s="1"/>
  <c r="AC15" i="22" s="1"/>
  <c r="AD15" i="22" s="1"/>
  <c r="AE15" i="22" s="1"/>
  <c r="AF15" i="22" s="1"/>
  <c r="F7" i="22"/>
  <c r="G7" i="22" s="1"/>
  <c r="H7" i="22" s="1"/>
  <c r="I7" i="22" s="1"/>
  <c r="J7" i="22" s="1"/>
  <c r="K7" i="22" s="1"/>
  <c r="L7" i="22" s="1"/>
  <c r="M7" i="22" s="1"/>
  <c r="N7" i="22" s="1"/>
  <c r="O7" i="22" s="1"/>
  <c r="P7" i="22" s="1"/>
  <c r="Q7" i="22" s="1"/>
  <c r="R7" i="22" s="1"/>
  <c r="S7" i="22" s="1"/>
  <c r="T7" i="22" s="1"/>
  <c r="U7" i="22" s="1"/>
  <c r="V7" i="22" s="1"/>
  <c r="W7" i="22" s="1"/>
  <c r="X7" i="22" s="1"/>
  <c r="Y7" i="22" s="1"/>
  <c r="Z7" i="22" s="1"/>
  <c r="AA7" i="22" s="1"/>
  <c r="AB7" i="22" s="1"/>
  <c r="AC7" i="22" s="1"/>
  <c r="AD7" i="22" s="1"/>
  <c r="AE7" i="22" s="1"/>
  <c r="AF7" i="22" s="1"/>
  <c r="F5" i="22"/>
  <c r="G5" i="22" s="1"/>
  <c r="H5" i="22" s="1"/>
  <c r="I5" i="22" s="1"/>
  <c r="J5" i="22" s="1"/>
  <c r="K5" i="22" s="1"/>
  <c r="L5" i="22" s="1"/>
  <c r="M5" i="22" s="1"/>
  <c r="N5" i="22" s="1"/>
  <c r="O5" i="22" s="1"/>
  <c r="P5" i="22" s="1"/>
  <c r="Q5" i="22" s="1"/>
  <c r="R5" i="22" s="1"/>
  <c r="S5" i="22" s="1"/>
  <c r="T5" i="22" s="1"/>
  <c r="U5" i="22" s="1"/>
  <c r="V5" i="22" s="1"/>
  <c r="W5" i="22" s="1"/>
  <c r="X5" i="22" s="1"/>
  <c r="Y5" i="22" s="1"/>
  <c r="Z5" i="22" s="1"/>
  <c r="AA5" i="22" s="1"/>
  <c r="AB5" i="22" s="1"/>
  <c r="AC5" i="22" s="1"/>
  <c r="AD5" i="22" s="1"/>
  <c r="AE5" i="22" s="1"/>
  <c r="AF5" i="22" s="1"/>
  <c r="F6" i="22"/>
  <c r="G6" i="22" s="1"/>
  <c r="H6" i="22" s="1"/>
  <c r="I6" i="22" s="1"/>
  <c r="J6" i="22" s="1"/>
  <c r="K6" i="22" s="1"/>
  <c r="L6" i="22" s="1"/>
  <c r="M6" i="22" s="1"/>
  <c r="N6" i="22" s="1"/>
  <c r="O6" i="22" s="1"/>
  <c r="P6" i="22" s="1"/>
  <c r="Q6" i="22" s="1"/>
  <c r="R6" i="22" s="1"/>
  <c r="S6" i="22" s="1"/>
  <c r="T6" i="22" s="1"/>
  <c r="U6" i="22" s="1"/>
  <c r="V6" i="22" s="1"/>
  <c r="W6" i="22" s="1"/>
  <c r="X6" i="22" s="1"/>
  <c r="Y6" i="22" s="1"/>
  <c r="Z6" i="22" s="1"/>
  <c r="AA6" i="22" s="1"/>
  <c r="AB6" i="22" s="1"/>
  <c r="AC6" i="22" s="1"/>
  <c r="AD6" i="22" s="1"/>
  <c r="AE6" i="22" s="1"/>
  <c r="AF6" i="22" s="1"/>
  <c r="F9" i="22"/>
  <c r="G9" i="22" s="1"/>
  <c r="H9" i="22" s="1"/>
  <c r="I9" i="22" s="1"/>
  <c r="J9" i="22" s="1"/>
  <c r="K9" i="22" s="1"/>
  <c r="L9" i="22" s="1"/>
  <c r="M9" i="22" s="1"/>
  <c r="N9" i="22" s="1"/>
  <c r="O9" i="22" s="1"/>
  <c r="P9" i="22" s="1"/>
  <c r="Q9" i="22" s="1"/>
  <c r="R9" i="22" s="1"/>
  <c r="S9" i="22" s="1"/>
  <c r="T9" i="22" s="1"/>
  <c r="U9" i="22" s="1"/>
  <c r="V9" i="22" s="1"/>
  <c r="W9" i="22" s="1"/>
  <c r="X9" i="22" s="1"/>
  <c r="Y9" i="22" s="1"/>
  <c r="Z9" i="22" s="1"/>
  <c r="AA9" i="22" s="1"/>
  <c r="AB9" i="22" s="1"/>
  <c r="AC9" i="22" s="1"/>
  <c r="AD9" i="22" s="1"/>
  <c r="AE9" i="22" s="1"/>
  <c r="AF9" i="22" s="1"/>
  <c r="F14" i="22"/>
  <c r="G14" i="22" s="1"/>
  <c r="H14" i="22" s="1"/>
  <c r="I14" i="22" s="1"/>
  <c r="J14" i="22" s="1"/>
  <c r="K14" i="22" s="1"/>
  <c r="L14" i="22" s="1"/>
  <c r="M14" i="22" s="1"/>
  <c r="N14" i="22" s="1"/>
  <c r="O14" i="22" s="1"/>
  <c r="P14" i="22" s="1"/>
  <c r="Q14" i="22" s="1"/>
  <c r="R14" i="22" s="1"/>
  <c r="S14" i="22" s="1"/>
  <c r="T14" i="22" s="1"/>
  <c r="U14" i="22" s="1"/>
  <c r="V14" i="22" s="1"/>
  <c r="W14" i="22" s="1"/>
  <c r="X14" i="22" s="1"/>
  <c r="Y14" i="22" s="1"/>
  <c r="Z14" i="22" s="1"/>
  <c r="AA14" i="22" s="1"/>
  <c r="AB14" i="22" s="1"/>
  <c r="AC14" i="22" s="1"/>
  <c r="AD14" i="22" s="1"/>
  <c r="AE14" i="22" s="1"/>
  <c r="AF14" i="22" s="1"/>
  <c r="F11" i="22"/>
  <c r="G11" i="22" s="1"/>
  <c r="H11" i="22" s="1"/>
  <c r="I11" i="22" s="1"/>
  <c r="J11" i="22" s="1"/>
  <c r="K11" i="22" s="1"/>
  <c r="L11" i="22" s="1"/>
  <c r="M11" i="22" s="1"/>
  <c r="N11" i="22" s="1"/>
  <c r="O11" i="22" s="1"/>
  <c r="P11" i="22" s="1"/>
  <c r="Q11" i="22" s="1"/>
  <c r="R11" i="22" s="1"/>
  <c r="S11" i="22" s="1"/>
  <c r="T11" i="22" s="1"/>
  <c r="U11" i="22" s="1"/>
  <c r="V11" i="22" s="1"/>
  <c r="W11" i="22" s="1"/>
  <c r="X11" i="22" s="1"/>
  <c r="Y11" i="22" s="1"/>
  <c r="Z11" i="22" s="1"/>
  <c r="AA11" i="22" s="1"/>
  <c r="AB11" i="22" s="1"/>
  <c r="AC11" i="22" s="1"/>
  <c r="AD11" i="22" s="1"/>
  <c r="AE11" i="22" s="1"/>
  <c r="AF11" i="22" s="1"/>
  <c r="F15" i="15"/>
  <c r="G15" i="15" s="1"/>
  <c r="H15" i="15" s="1"/>
  <c r="I15" i="15" s="1"/>
  <c r="J15" i="15" s="1"/>
  <c r="K15" i="15" s="1"/>
  <c r="L15" i="15" s="1"/>
  <c r="M15" i="15" s="1"/>
  <c r="N15" i="15" s="1"/>
  <c r="O15" i="15" s="1"/>
  <c r="P15" i="15" s="1"/>
  <c r="Q15" i="15" s="1"/>
  <c r="R15" i="15" s="1"/>
  <c r="S15" i="15" s="1"/>
  <c r="T15" i="15" s="1"/>
  <c r="U15" i="15" s="1"/>
  <c r="V15" i="15" s="1"/>
  <c r="W15" i="15" s="1"/>
  <c r="X15" i="15" s="1"/>
  <c r="Y15" i="15" s="1"/>
  <c r="Z15" i="15" s="1"/>
  <c r="AA15" i="15" s="1"/>
  <c r="AB15" i="15" s="1"/>
  <c r="AC15" i="15" s="1"/>
  <c r="AD15" i="15" s="1"/>
  <c r="AE15" i="15" s="1"/>
  <c r="AF15" i="15" s="1"/>
  <c r="F6" i="15"/>
  <c r="G6" i="15" s="1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Y6" i="15" s="1"/>
  <c r="Z6" i="15" s="1"/>
  <c r="AA6" i="15" s="1"/>
  <c r="AB6" i="15" s="1"/>
  <c r="AC6" i="15" s="1"/>
  <c r="AD6" i="15" s="1"/>
  <c r="AE6" i="15" s="1"/>
  <c r="AF6" i="15" s="1"/>
  <c r="F11" i="15"/>
  <c r="G11" i="15" s="1"/>
  <c r="H11" i="15" s="1"/>
  <c r="I11" i="15" s="1"/>
  <c r="J11" i="15" s="1"/>
  <c r="K11" i="15" s="1"/>
  <c r="L11" i="15" s="1"/>
  <c r="M11" i="15" s="1"/>
  <c r="N11" i="15" s="1"/>
  <c r="O11" i="15" s="1"/>
  <c r="P11" i="15" s="1"/>
  <c r="Q11" i="15" s="1"/>
  <c r="R11" i="15" s="1"/>
  <c r="S11" i="15" s="1"/>
  <c r="T11" i="15" s="1"/>
  <c r="U11" i="15" s="1"/>
  <c r="V11" i="15" s="1"/>
  <c r="W11" i="15" s="1"/>
  <c r="X11" i="15" s="1"/>
  <c r="Y11" i="15" s="1"/>
  <c r="Z11" i="15" s="1"/>
  <c r="AA11" i="15" s="1"/>
  <c r="AB11" i="15" s="1"/>
  <c r="AC11" i="15" s="1"/>
  <c r="AD11" i="15" s="1"/>
  <c r="AE11" i="15" s="1"/>
  <c r="AF11" i="15" s="1"/>
  <c r="F14" i="15"/>
  <c r="G14" i="15" s="1"/>
  <c r="H14" i="15" s="1"/>
  <c r="I14" i="15" s="1"/>
  <c r="J14" i="15" s="1"/>
  <c r="K14" i="15" s="1"/>
  <c r="L14" i="15" s="1"/>
  <c r="M14" i="15" s="1"/>
  <c r="N14" i="15" s="1"/>
  <c r="O14" i="15" s="1"/>
  <c r="P14" i="15" s="1"/>
  <c r="Q14" i="15" s="1"/>
  <c r="R14" i="15" s="1"/>
  <c r="S14" i="15" s="1"/>
  <c r="T14" i="15" s="1"/>
  <c r="U14" i="15" s="1"/>
  <c r="V14" i="15" s="1"/>
  <c r="W14" i="15" s="1"/>
  <c r="X14" i="15" s="1"/>
  <c r="Y14" i="15" s="1"/>
  <c r="Z14" i="15" s="1"/>
  <c r="AA14" i="15" s="1"/>
  <c r="AB14" i="15" s="1"/>
  <c r="AC14" i="15" s="1"/>
  <c r="AD14" i="15" s="1"/>
  <c r="AE14" i="15" s="1"/>
  <c r="AF14" i="15" s="1"/>
  <c r="F9" i="15"/>
  <c r="G9" i="15" s="1"/>
  <c r="H9" i="15" s="1"/>
  <c r="I9" i="15" s="1"/>
  <c r="J9" i="15" s="1"/>
  <c r="K9" i="15" s="1"/>
  <c r="L9" i="15" s="1"/>
  <c r="M9" i="15" s="1"/>
  <c r="N9" i="15" s="1"/>
  <c r="O9" i="15" s="1"/>
  <c r="P9" i="15" s="1"/>
  <c r="Q9" i="15" s="1"/>
  <c r="R9" i="15" s="1"/>
  <c r="S9" i="15" s="1"/>
  <c r="T9" i="15" s="1"/>
  <c r="U9" i="15" s="1"/>
  <c r="V9" i="15" s="1"/>
  <c r="W9" i="15" s="1"/>
  <c r="X9" i="15" s="1"/>
  <c r="Y9" i="15" s="1"/>
  <c r="Z9" i="15" s="1"/>
  <c r="AA9" i="15" s="1"/>
  <c r="AB9" i="15" s="1"/>
  <c r="AC9" i="15" s="1"/>
  <c r="AD9" i="15" s="1"/>
  <c r="AE9" i="15" s="1"/>
  <c r="AF9" i="15" s="1"/>
  <c r="E10" i="15"/>
  <c r="E5" i="15"/>
  <c r="AH23" i="108"/>
  <c r="AG23" i="108"/>
  <c r="AJ23" i="108"/>
  <c r="AI23" i="108"/>
  <c r="X23" i="108"/>
  <c r="Z23" i="108"/>
  <c r="Y23" i="108"/>
  <c r="W23" i="108"/>
  <c r="F23" i="108"/>
  <c r="E23" i="108"/>
  <c r="D23" i="108"/>
  <c r="C23" i="108"/>
  <c r="AJ107" i="108"/>
  <c r="AI107" i="108"/>
  <c r="AH107" i="108"/>
  <c r="AG107" i="108"/>
  <c r="AE107" i="108"/>
  <c r="AI123" i="108"/>
  <c r="AA222" i="108"/>
  <c r="Z222" i="108"/>
  <c r="AA102" i="108"/>
  <c r="Z102" i="108"/>
  <c r="V295" i="108"/>
  <c r="U295" i="108"/>
  <c r="L169" i="108"/>
  <c r="K169" i="108"/>
  <c r="AB107" i="108"/>
  <c r="AO118" i="108"/>
  <c r="AN118" i="108"/>
  <c r="AM118" i="108"/>
  <c r="AL118" i="108"/>
  <c r="AP222" i="108"/>
  <c r="AO222" i="108"/>
  <c r="U115" i="108"/>
  <c r="T115" i="108"/>
  <c r="S115" i="108"/>
  <c r="R115" i="108"/>
  <c r="L204" i="108"/>
  <c r="AP35" i="108"/>
  <c r="Z122" i="108"/>
  <c r="Y122" i="108"/>
  <c r="X122" i="108"/>
  <c r="W122" i="108"/>
  <c r="T49" i="108"/>
  <c r="Z206" i="108"/>
  <c r="P214" i="108"/>
  <c r="AM222" i="108"/>
  <c r="AF102" i="108"/>
  <c r="AG103" i="108"/>
  <c r="AG102" i="108" s="1"/>
  <c r="AI103" i="108"/>
  <c r="AJ103" i="108"/>
  <c r="AH103" i="108"/>
  <c r="AH102" i="108" s="1"/>
  <c r="AE103" i="108"/>
  <c r="AD103" i="108"/>
  <c r="AC103" i="108"/>
  <c r="AC102" i="108" s="1"/>
  <c r="AD293" i="108"/>
  <c r="I107" i="108"/>
  <c r="H107" i="108"/>
  <c r="K107" i="108"/>
  <c r="J107" i="108"/>
  <c r="AN248" i="108"/>
  <c r="AA297" i="108"/>
  <c r="Z297" i="108"/>
  <c r="AF222" i="108"/>
  <c r="AE222" i="108"/>
  <c r="J120" i="108"/>
  <c r="K120" i="108"/>
  <c r="I120" i="108"/>
  <c r="H120" i="108"/>
  <c r="AK295" i="108"/>
  <c r="AJ295" i="108"/>
  <c r="AG124" i="108"/>
  <c r="AO124" i="108"/>
  <c r="AN124" i="108"/>
  <c r="AM124" i="108"/>
  <c r="AL124" i="108"/>
  <c r="AJ124" i="108"/>
  <c r="AC107" i="108"/>
  <c r="X49" i="108"/>
  <c r="W49" i="108"/>
  <c r="AJ204" i="108"/>
  <c r="AI124" i="108"/>
  <c r="Y214" i="108"/>
  <c r="U214" i="108"/>
  <c r="U212" i="108"/>
  <c r="J212" i="108"/>
  <c r="AN202" i="108"/>
  <c r="AN200" i="108"/>
  <c r="O173" i="108"/>
  <c r="Z45" i="108"/>
  <c r="T305" i="108"/>
  <c r="T206" i="108"/>
  <c r="Y204" i="108"/>
  <c r="AA47" i="108"/>
  <c r="Z47" i="108"/>
  <c r="T200" i="108"/>
  <c r="N291" i="108"/>
  <c r="L45" i="108"/>
  <c r="K45" i="108"/>
  <c r="AG116" i="108"/>
  <c r="AJ116" i="108"/>
  <c r="AI116" i="108"/>
  <c r="AH116" i="108"/>
  <c r="AB119" i="108"/>
  <c r="AD119" i="108"/>
  <c r="AC119" i="108"/>
  <c r="AE119" i="108"/>
  <c r="Z119" i="108"/>
  <c r="Y119" i="108"/>
  <c r="L303" i="108"/>
  <c r="AD23" i="108"/>
  <c r="AC23" i="108"/>
  <c r="AE23" i="108"/>
  <c r="AB23" i="108"/>
  <c r="H118" i="108"/>
  <c r="J118" i="108"/>
  <c r="I118" i="108"/>
  <c r="K118" i="108"/>
  <c r="N117" i="108"/>
  <c r="O117" i="108"/>
  <c r="M117" i="108"/>
  <c r="P117" i="108"/>
  <c r="AE297" i="108"/>
  <c r="AF297" i="108"/>
  <c r="AP248" i="108"/>
  <c r="AI289" i="108"/>
  <c r="AN107" i="108"/>
  <c r="AM107" i="108"/>
  <c r="AL107" i="108"/>
  <c r="AO107" i="108"/>
  <c r="AI222" i="108"/>
  <c r="J222" i="108"/>
  <c r="F123" i="108"/>
  <c r="E123" i="108"/>
  <c r="C123" i="108"/>
  <c r="D123" i="108"/>
  <c r="AF118" i="108"/>
  <c r="AI174" i="108"/>
  <c r="AJ174" i="108"/>
  <c r="AH174" i="108"/>
  <c r="AG174" i="108"/>
  <c r="AG173" i="108" s="1"/>
  <c r="W119" i="108"/>
  <c r="AD107" i="108"/>
  <c r="Q45" i="108"/>
  <c r="P45" i="108"/>
  <c r="K289" i="108"/>
  <c r="L289" i="108"/>
  <c r="D122" i="108"/>
  <c r="F122" i="108"/>
  <c r="E122" i="108"/>
  <c r="C122" i="108"/>
  <c r="O293" i="108"/>
  <c r="H123" i="108"/>
  <c r="I123" i="108"/>
  <c r="K123" i="108"/>
  <c r="J123" i="108"/>
  <c r="U200" i="108"/>
  <c r="U116" i="108"/>
  <c r="T116" i="108"/>
  <c r="N116" i="108"/>
  <c r="S116" i="108"/>
  <c r="R116" i="108"/>
  <c r="AM200" i="108"/>
  <c r="I122" i="108"/>
  <c r="H122" i="108"/>
  <c r="J122" i="108"/>
  <c r="K122" i="108"/>
  <c r="T173" i="108"/>
  <c r="I119" i="108"/>
  <c r="AJ305" i="108"/>
  <c r="AK305" i="108"/>
  <c r="O291" i="108"/>
  <c r="AD169" i="108"/>
  <c r="AL121" i="108"/>
  <c r="N200" i="108"/>
  <c r="AE289" i="108"/>
  <c r="AG121" i="108"/>
  <c r="AJ121" i="108"/>
  <c r="AI121" i="108"/>
  <c r="AE121" i="108"/>
  <c r="AD121" i="108"/>
  <c r="AH121" i="108"/>
  <c r="AB121" i="108"/>
  <c r="AK214" i="108"/>
  <c r="U303" i="108"/>
  <c r="AF47" i="108"/>
  <c r="AE47" i="108"/>
  <c r="AH295" i="108"/>
  <c r="U222" i="108"/>
  <c r="Y174" i="108"/>
  <c r="X174" i="108"/>
  <c r="X173" i="108" s="1"/>
  <c r="W174" i="108"/>
  <c r="W173" i="108" s="1"/>
  <c r="Z174" i="108"/>
  <c r="V118" i="108"/>
  <c r="K57" i="108"/>
  <c r="L57" i="108"/>
  <c r="O102" i="108"/>
  <c r="AD35" i="108"/>
  <c r="AC297" i="108"/>
  <c r="AC200" i="108"/>
  <c r="AH202" i="108"/>
  <c r="AM252" i="108"/>
  <c r="AL122" i="108"/>
  <c r="AO122" i="108"/>
  <c r="AN122" i="108"/>
  <c r="AM122" i="108"/>
  <c r="S102" i="108"/>
  <c r="Z124" i="108"/>
  <c r="Y124" i="108"/>
  <c r="X124" i="108"/>
  <c r="W124" i="108"/>
  <c r="AO252" i="108"/>
  <c r="AH122" i="108"/>
  <c r="U174" i="108"/>
  <c r="U173" i="108" s="1"/>
  <c r="J119" i="108"/>
  <c r="Q200" i="108"/>
  <c r="Y206" i="108"/>
  <c r="AC174" i="108"/>
  <c r="AB174" i="108"/>
  <c r="AB173" i="108" s="1"/>
  <c r="AA173" i="108"/>
  <c r="AA118" i="108"/>
  <c r="AE174" i="108"/>
  <c r="AE173" i="108" s="1"/>
  <c r="AD174" i="108"/>
  <c r="Y57" i="108"/>
  <c r="L102" i="108"/>
  <c r="AE35" i="108"/>
  <c r="AI202" i="108"/>
  <c r="Z212" i="108"/>
  <c r="T102" i="108"/>
  <c r="V35" i="108"/>
  <c r="Y202" i="108"/>
  <c r="J202" i="108"/>
  <c r="Q173" i="108"/>
  <c r="C106" i="108"/>
  <c r="AD303" i="108"/>
  <c r="AG115" i="108"/>
  <c r="AH115" i="108"/>
  <c r="AI115" i="108"/>
  <c r="AJ115" i="108"/>
  <c r="AJ222" i="108"/>
  <c r="AM121" i="108"/>
  <c r="AH212" i="108"/>
  <c r="U51" i="108"/>
  <c r="AC289" i="108"/>
  <c r="Z57" i="108"/>
  <c r="AA57" i="108"/>
  <c r="AN214" i="108"/>
  <c r="O303" i="108"/>
  <c r="AH45" i="108"/>
  <c r="AJ202" i="108"/>
  <c r="U117" i="108"/>
  <c r="T117" i="108"/>
  <c r="S117" i="108"/>
  <c r="R117" i="108"/>
  <c r="AJ206" i="108"/>
  <c r="AN212" i="108"/>
  <c r="AM116" i="108"/>
  <c r="AL116" i="108"/>
  <c r="AN116" i="108"/>
  <c r="AO116" i="108"/>
  <c r="Q202" i="108"/>
  <c r="AC121" i="108"/>
  <c r="L51" i="108"/>
  <c r="K51" i="108"/>
  <c r="K214" i="108"/>
  <c r="D106" i="108"/>
  <c r="W123" i="108"/>
  <c r="AK303" i="108"/>
  <c r="AJ303" i="108"/>
  <c r="AN57" i="108"/>
  <c r="P303" i="108"/>
  <c r="AI45" i="108"/>
  <c r="N49" i="108"/>
  <c r="J49" i="108"/>
  <c r="X212" i="108"/>
  <c r="V102" i="108"/>
  <c r="U102" i="108"/>
  <c r="D107" i="108"/>
  <c r="AO212" i="108"/>
  <c r="S204" i="108"/>
  <c r="T202" i="108"/>
  <c r="AC45" i="108"/>
  <c r="AD202" i="108"/>
  <c r="O35" i="108"/>
  <c r="AP49" i="108"/>
  <c r="AD212" i="108"/>
  <c r="S289" i="108"/>
  <c r="P169" i="108"/>
  <c r="E106" i="108"/>
  <c r="Y123" i="108"/>
  <c r="AG291" i="108"/>
  <c r="AH291" i="108"/>
  <c r="AK51" i="108"/>
  <c r="O124" i="108"/>
  <c r="P124" i="108"/>
  <c r="N124" i="108"/>
  <c r="M124" i="108"/>
  <c r="I124" i="108"/>
  <c r="H124" i="108"/>
  <c r="J303" i="108"/>
  <c r="AI303" i="108"/>
  <c r="AK45" i="108"/>
  <c r="AJ45" i="108"/>
  <c r="N297" i="108"/>
  <c r="K35" i="108"/>
  <c r="L35" i="108"/>
  <c r="O49" i="108"/>
  <c r="E107" i="108"/>
  <c r="U119" i="108"/>
  <c r="R119" i="108"/>
  <c r="T119" i="108"/>
  <c r="S119" i="108"/>
  <c r="N202" i="108"/>
  <c r="AF45" i="108"/>
  <c r="AE45" i="108"/>
  <c r="AD116" i="108"/>
  <c r="AC116" i="108"/>
  <c r="AB116" i="108"/>
  <c r="AE116" i="108"/>
  <c r="Y116" i="108"/>
  <c r="X116" i="108"/>
  <c r="Z116" i="108"/>
  <c r="P35" i="108"/>
  <c r="Q35" i="108"/>
  <c r="AF212" i="108"/>
  <c r="AE212" i="108"/>
  <c r="Q49" i="108"/>
  <c r="AI51" i="108"/>
  <c r="T289" i="108"/>
  <c r="AM206" i="108"/>
  <c r="Z123" i="108"/>
  <c r="P123" i="108"/>
  <c r="O123" i="108"/>
  <c r="N123" i="108"/>
  <c r="M123" i="108"/>
  <c r="N214" i="108"/>
  <c r="M214" i="108"/>
  <c r="U49" i="108"/>
  <c r="V49" i="108"/>
  <c r="AD200" i="108"/>
  <c r="Y295" i="108"/>
  <c r="Z295" i="108"/>
  <c r="AJ289" i="108"/>
  <c r="AK289" i="108"/>
  <c r="M119" i="108"/>
  <c r="P119" i="108"/>
  <c r="O119" i="108"/>
  <c r="N119" i="108"/>
  <c r="U118" i="108"/>
  <c r="S118" i="108"/>
  <c r="R118" i="108"/>
  <c r="T118" i="108"/>
  <c r="S293" i="108"/>
  <c r="T293" i="108"/>
  <c r="AF169" i="108"/>
  <c r="AE169" i="108"/>
  <c r="AH47" i="108"/>
  <c r="P289" i="108"/>
  <c r="Q289" i="108"/>
  <c r="S222" i="108"/>
  <c r="AH57" i="108"/>
  <c r="AG57" i="108"/>
  <c r="O57" i="108"/>
  <c r="X214" i="108"/>
  <c r="S173" i="108"/>
  <c r="AI305" i="108"/>
  <c r="J297" i="108"/>
  <c r="K297" i="108"/>
  <c r="AO305" i="108"/>
  <c r="AP305" i="108"/>
  <c r="AH289" i="108"/>
  <c r="AA305" i="108"/>
  <c r="Z305" i="108"/>
  <c r="T222" i="108"/>
  <c r="K222" i="108"/>
  <c r="L222" i="108"/>
  <c r="AE204" i="108"/>
  <c r="AF204" i="108"/>
  <c r="P297" i="108"/>
  <c r="AI119" i="108"/>
  <c r="AH119" i="108"/>
  <c r="AG119" i="108"/>
  <c r="AJ119" i="108"/>
  <c r="Z35" i="108"/>
  <c r="AK222" i="108"/>
  <c r="S212" i="108"/>
  <c r="K212" i="108"/>
  <c r="AI47" i="108"/>
  <c r="AE206" i="108"/>
  <c r="AA214" i="108"/>
  <c r="S35" i="108"/>
  <c r="X200" i="108"/>
  <c r="N204" i="108"/>
  <c r="AJ200" i="108"/>
  <c r="Z117" i="108"/>
  <c r="Y117" i="108"/>
  <c r="X117" i="108"/>
  <c r="W117" i="108"/>
  <c r="AE115" i="108"/>
  <c r="AD115" i="108"/>
  <c r="AC115" i="108"/>
  <c r="AB115" i="108"/>
  <c r="E119" i="108"/>
  <c r="D119" i="108"/>
  <c r="C119" i="108"/>
  <c r="F119" i="108"/>
  <c r="AE123" i="108"/>
  <c r="AD123" i="108"/>
  <c r="AC123" i="108"/>
  <c r="AB123" i="108"/>
  <c r="AC204" i="108"/>
  <c r="H119" i="108"/>
  <c r="AP214" i="108"/>
  <c r="K106" i="108"/>
  <c r="J106" i="108"/>
  <c r="H106" i="108"/>
  <c r="I106" i="108"/>
  <c r="N107" i="108"/>
  <c r="M107" i="108"/>
  <c r="O107" i="108"/>
  <c r="P107" i="108"/>
  <c r="AO169" i="108"/>
  <c r="AP169" i="108"/>
  <c r="AN291" i="108"/>
  <c r="AA169" i="108"/>
  <c r="Z169" i="108"/>
  <c r="J35" i="108"/>
  <c r="AP102" i="108"/>
  <c r="AO102" i="108"/>
  <c r="N173" i="108"/>
  <c r="AI206" i="108"/>
  <c r="AO206" i="108"/>
  <c r="AN123" i="108"/>
  <c r="AG123" i="108"/>
  <c r="AM123" i="108"/>
  <c r="AL123" i="108"/>
  <c r="AO123" i="108"/>
  <c r="S202" i="108"/>
  <c r="T124" i="108"/>
  <c r="S124" i="108"/>
  <c r="R124" i="108"/>
  <c r="U124" i="108"/>
  <c r="L295" i="108"/>
  <c r="K116" i="108"/>
  <c r="J116" i="108"/>
  <c r="I116" i="108"/>
  <c r="H116" i="108"/>
  <c r="AF214" i="108"/>
  <c r="E118" i="108"/>
  <c r="F118" i="108"/>
  <c r="D118" i="108"/>
  <c r="C118" i="108"/>
  <c r="O200" i="108"/>
  <c r="W115" i="108"/>
  <c r="Z115" i="108"/>
  <c r="Y115" i="108"/>
  <c r="X115" i="108"/>
  <c r="X305" i="108"/>
  <c r="Q47" i="108"/>
  <c r="P47" i="108"/>
  <c r="P57" i="108"/>
  <c r="AL117" i="108"/>
  <c r="Z291" i="108"/>
  <c r="AA291" i="108"/>
  <c r="U291" i="108"/>
  <c r="AH35" i="108"/>
  <c r="Z51" i="108"/>
  <c r="S123" i="108"/>
  <c r="R123" i="108"/>
  <c r="U123" i="108"/>
  <c r="T123" i="108"/>
  <c r="AN222" i="108"/>
  <c r="P222" i="108"/>
  <c r="AD206" i="108"/>
  <c r="AD214" i="108"/>
  <c r="W120" i="108"/>
  <c r="X120" i="108"/>
  <c r="Z120" i="108"/>
  <c r="Y120" i="108"/>
  <c r="K305" i="108"/>
  <c r="U202" i="108"/>
  <c r="Z289" i="108"/>
  <c r="AI200" i="108"/>
  <c r="AJ117" i="108"/>
  <c r="AI117" i="108"/>
  <c r="AH117" i="108"/>
  <c r="AG117" i="108"/>
  <c r="O212" i="108"/>
  <c r="AC295" i="108"/>
  <c r="AP297" i="108"/>
  <c r="AO297" i="108"/>
  <c r="N206" i="108"/>
  <c r="V169" i="108"/>
  <c r="S122" i="108"/>
  <c r="R122" i="108"/>
  <c r="U122" i="108"/>
  <c r="T122" i="108"/>
  <c r="AM173" i="108"/>
  <c r="AI122" i="108"/>
  <c r="K173" i="108"/>
  <c r="T23" i="108"/>
  <c r="S23" i="108"/>
  <c r="U23" i="108"/>
  <c r="R23" i="108"/>
  <c r="S291" i="108"/>
  <c r="AH297" i="108"/>
  <c r="AN23" i="108"/>
  <c r="AL23" i="108"/>
  <c r="AO23" i="108"/>
  <c r="AM23" i="108"/>
  <c r="AI248" i="108"/>
  <c r="AJ293" i="108"/>
  <c r="AD295" i="108"/>
  <c r="N47" i="108"/>
  <c r="V222" i="108"/>
  <c r="P115" i="108"/>
  <c r="M115" i="108"/>
  <c r="N115" i="108"/>
  <c r="O115" i="108"/>
  <c r="N295" i="108"/>
  <c r="J169" i="108"/>
  <c r="C120" i="108"/>
  <c r="F120" i="108"/>
  <c r="E120" i="108"/>
  <c r="D120" i="108"/>
  <c r="AJ122" i="108"/>
  <c r="AE49" i="108"/>
  <c r="AF49" i="108"/>
  <c r="AJ35" i="108"/>
  <c r="AK35" i="108"/>
  <c r="X291" i="108"/>
  <c r="Y291" i="108"/>
  <c r="AD117" i="108"/>
  <c r="AC117" i="108"/>
  <c r="AB117" i="108"/>
  <c r="AE117" i="108"/>
  <c r="S214" i="108"/>
  <c r="I117" i="108"/>
  <c r="H117" i="108"/>
  <c r="J117" i="108"/>
  <c r="K117" i="108"/>
  <c r="AN102" i="108"/>
  <c r="O118" i="108"/>
  <c r="N118" i="108"/>
  <c r="M118" i="108"/>
  <c r="P118" i="108"/>
  <c r="N305" i="108"/>
  <c r="R174" i="108"/>
  <c r="R173" i="108" s="1"/>
  <c r="AM51" i="108"/>
  <c r="C121" i="108"/>
  <c r="F121" i="108"/>
  <c r="E121" i="108"/>
  <c r="D121" i="108"/>
  <c r="AN289" i="108"/>
  <c r="U206" i="108"/>
  <c r="AA204" i="108"/>
  <c r="AG14" i="18" l="1"/>
  <c r="AG15" i="17"/>
  <c r="AG15" i="19"/>
  <c r="AG7" i="22"/>
  <c r="AG7" i="18"/>
  <c r="AG6" i="18"/>
  <c r="AG14" i="19"/>
  <c r="AG14" i="22"/>
  <c r="AG9" i="22"/>
  <c r="AG6" i="22"/>
  <c r="AG15" i="22"/>
  <c r="AG11" i="22"/>
  <c r="AG5" i="22"/>
  <c r="AG6" i="17"/>
  <c r="AG11" i="16"/>
  <c r="AG9" i="17"/>
  <c r="AG15" i="16"/>
  <c r="AG9" i="16"/>
  <c r="AG5" i="16"/>
  <c r="AG14" i="16"/>
  <c r="F10" i="15"/>
  <c r="G10" i="15" s="1"/>
  <c r="H10" i="15" s="1"/>
  <c r="I10" i="15" s="1"/>
  <c r="J10" i="15" s="1"/>
  <c r="K10" i="15" s="1"/>
  <c r="L10" i="15" s="1"/>
  <c r="M10" i="15" s="1"/>
  <c r="N10" i="15" s="1"/>
  <c r="O10" i="15" s="1"/>
  <c r="P10" i="15" s="1"/>
  <c r="Q10" i="15" s="1"/>
  <c r="R10" i="15" s="1"/>
  <c r="S10" i="15" s="1"/>
  <c r="T10" i="15" s="1"/>
  <c r="U10" i="15" s="1"/>
  <c r="V10" i="15" s="1"/>
  <c r="W10" i="15" s="1"/>
  <c r="X10" i="15" s="1"/>
  <c r="Y10" i="15" s="1"/>
  <c r="Z10" i="15" s="1"/>
  <c r="AA10" i="15" s="1"/>
  <c r="AB10" i="15" s="1"/>
  <c r="AC10" i="15" s="1"/>
  <c r="AD10" i="15" s="1"/>
  <c r="AE10" i="15" s="1"/>
  <c r="AF10" i="15" s="1"/>
  <c r="F5" i="15"/>
  <c r="G5" i="15" s="1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W5" i="15" s="1"/>
  <c r="X5" i="15" s="1"/>
  <c r="Y5" i="15" s="1"/>
  <c r="Z5" i="15" s="1"/>
  <c r="AA5" i="15" s="1"/>
  <c r="AB5" i="15" s="1"/>
  <c r="AC5" i="15" s="1"/>
  <c r="AD5" i="15" s="1"/>
  <c r="AE5" i="15" s="1"/>
  <c r="AF5" i="15" s="1"/>
  <c r="F7" i="15"/>
  <c r="AE118" i="108"/>
  <c r="AD118" i="108"/>
  <c r="AC118" i="108"/>
  <c r="AB118" i="108"/>
  <c r="AC173" i="108"/>
  <c r="AE102" i="108"/>
  <c r="Z118" i="108"/>
  <c r="Y118" i="108"/>
  <c r="X118" i="108"/>
  <c r="W118" i="108"/>
  <c r="AJ102" i="108"/>
  <c r="AK102" i="108"/>
  <c r="AH173" i="108"/>
  <c r="AI173" i="108"/>
  <c r="AJ118" i="108"/>
  <c r="AI118" i="108"/>
  <c r="AG118" i="108"/>
  <c r="AH118" i="108"/>
  <c r="V173" i="108"/>
  <c r="Z173" i="108"/>
  <c r="AI102" i="108"/>
  <c r="Y173" i="108"/>
  <c r="AF173" i="108"/>
  <c r="AJ173" i="108"/>
  <c r="AK173" i="108"/>
  <c r="AD102" i="108"/>
  <c r="AD173" i="108"/>
  <c r="G7" i="15" l="1"/>
  <c r="H7" i="15" l="1"/>
  <c r="I7" i="15" l="1"/>
  <c r="J7" i="15" l="1"/>
  <c r="K7" i="15" l="1"/>
  <c r="L7" i="15" l="1"/>
  <c r="M7" i="15" l="1"/>
  <c r="N7" i="15" l="1"/>
  <c r="O7" i="15" l="1"/>
  <c r="P7" i="15" l="1"/>
  <c r="Q7" i="15" l="1"/>
  <c r="R7" i="15" l="1"/>
  <c r="S7" i="15" l="1"/>
  <c r="T7" i="15" l="1"/>
  <c r="U7" i="15" l="1"/>
  <c r="V7" i="15" l="1"/>
  <c r="W7" i="15" l="1"/>
  <c r="X7" i="15" l="1"/>
  <c r="Y7" i="15" l="1"/>
  <c r="Z7" i="15" l="1"/>
  <c r="AA7" i="15" l="1"/>
  <c r="AB7" i="15" l="1"/>
  <c r="AC7" i="15" l="1"/>
  <c r="AD7" i="15" l="1"/>
  <c r="AE7" i="15" l="1"/>
  <c r="AF7" i="1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<sst xmlns="http://schemas.openxmlformats.org/spreadsheetml/2006/main" count="1208" uniqueCount="393">
  <si>
    <t>Sources:</t>
  </si>
  <si>
    <t>Note:</t>
  </si>
  <si>
    <t>BIFUbC BAU Industrial Fuel Use before CCS</t>
  </si>
  <si>
    <t>The words "before CCS" in this variable name indicate that this is the fuel use by industry, excluding</t>
  </si>
  <si>
    <t>any fuel used to power the energy-intensive process of carbon capture and sequestration.  If any CCS</t>
  </si>
  <si>
    <t>is performed by Industry in the BAU case, this is handled in CCS sector input variables, not here.</t>
  </si>
  <si>
    <t>This variable is for energy purchased and consumed by the Industry sector.</t>
  </si>
  <si>
    <t>(e.g. entirely within an industrial facility) should not be included in this variable.</t>
  </si>
  <si>
    <t>Any energy carrier (electricity, heat, hydrogen) demand entered here will be</t>
  </si>
  <si>
    <t>supplied by the electricity, district heat, or hydrogen supply sectors respectively.</t>
  </si>
  <si>
    <t>This Variable Excludes All On-Site Energy Carrier Generation (Electricity, Heat, Hydrogen)</t>
  </si>
  <si>
    <t>Crude Oil</t>
  </si>
  <si>
    <t>LPG/propane/butane</t>
  </si>
  <si>
    <t>Petroleum Diesel</t>
  </si>
  <si>
    <t>Heavy or Residual Oil</t>
  </si>
  <si>
    <t>Secondary energy, including electricity, heat, or hydrogen that is generated on-site and also consumed on-site</t>
  </si>
  <si>
    <t>EPS Industry Category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</si>
  <si>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</si>
  <si>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</si>
  <si>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</si>
  <si>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</si>
  <si>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</si>
  <si>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</si>
  <si>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</si>
  <si>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</si>
  <si>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</si>
  <si>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</si>
  <si>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</si>
  <si>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</si>
  <si>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</si>
  <si>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</si>
  <si>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</si>
  <si>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</si>
  <si>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</si>
  <si>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</si>
  <si>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</si>
  <si>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</si>
  <si>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</si>
  <si>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</si>
  <si>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</si>
  <si>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</si>
  <si>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</si>
  <si>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Unit: BTU</t>
  </si>
  <si>
    <t>Petroleum-Related Notes</t>
  </si>
  <si>
    <t>Petroleum Fuels Mapping (based on closest BTU Content)</t>
  </si>
  <si>
    <t>Corresponding EPS Fuel</t>
  </si>
  <si>
    <t>Electricity</t>
  </si>
  <si>
    <t>Refineries</t>
  </si>
  <si>
    <t>Average</t>
  </si>
  <si>
    <t>Natural Gas</t>
  </si>
  <si>
    <t>LPG</t>
  </si>
  <si>
    <t>Coal</t>
  </si>
  <si>
    <t>Total</t>
  </si>
  <si>
    <t>Agriculture</t>
  </si>
  <si>
    <t>Diesel</t>
  </si>
  <si>
    <t>CONSUMO FINAL ENERGÉTICO</t>
  </si>
  <si>
    <t>SETOR ENERGÉTICO</t>
  </si>
  <si>
    <t>PÚBLICO</t>
  </si>
  <si>
    <t>AGROPECUÁRIO</t>
  </si>
  <si>
    <t>RODOVIÁRIO</t>
  </si>
  <si>
    <t>FERROVIÁRIO</t>
  </si>
  <si>
    <t>AÉREO</t>
  </si>
  <si>
    <t>HIDROVIÁRIO</t>
  </si>
  <si>
    <t>MINERAÇÃO E PELOTIZAÇÃO</t>
  </si>
  <si>
    <t>QUÍMICA</t>
  </si>
  <si>
    <t>TÊXTIL</t>
  </si>
  <si>
    <t>CERÂMICA</t>
  </si>
  <si>
    <t>GLP</t>
  </si>
  <si>
    <t>COQUERIAS</t>
  </si>
  <si>
    <t>CONSUMO FINAL</t>
  </si>
  <si>
    <t>RESIDENCIAL</t>
  </si>
  <si>
    <t>COMERCIAL</t>
  </si>
  <si>
    <t>INDUSTRIAL - TOTAL</t>
  </si>
  <si>
    <t>CIMENTO</t>
  </si>
  <si>
    <t>ALIMENTOS E BEBIDAS</t>
  </si>
  <si>
    <t>PAPEL E CELULOSE</t>
  </si>
  <si>
    <t>National Energy Balance - BEN 2023</t>
  </si>
  <si>
    <t>Empresa de Pesquisa Energética - official Energy Research Office</t>
  </si>
  <si>
    <t>all fuels</t>
  </si>
  <si>
    <t>2023 edition with data up to 2022</t>
  </si>
  <si>
    <t>https://www.epe.gov.br/pt/publicacoes-dados-abertos/publicacoes/balanco-energetico-nacional-2023</t>
  </si>
  <si>
    <t>Area: Brazil, Period: Annual 2023</t>
  </si>
  <si>
    <t>All Subscripts</t>
  </si>
  <si>
    <t>Opções de mitigação de emissões de gases de efeito estufa em setores-chave do Brasil</t>
  </si>
  <si>
    <t>Ministério da Ciência, Tecnologia, Inovações e Comunicações, ONU Meio Ambiente</t>
  </si>
  <si>
    <t>http://www.mctic.gov.br/mctic/opencms/ciencia/SEPED/clima/opcoes_mitigacao/Opcoes_de_Mitigacao_de_Emissoes_de_Gases_de_Efeito_Estufa_GEE_em_SetoresChave_do_Brasil.html</t>
  </si>
  <si>
    <t>BEN and MOP Data Source and Adjustments</t>
  </si>
  <si>
    <t>Brazil sectorial data is not broke down as EPS requires.</t>
  </si>
  <si>
    <t>because that total is used to calculate demand for electricity from the Electricity Supply sector (and therefore should exclude on-site generation).</t>
  </si>
  <si>
    <t>The biomass fuel rows in the Brazilian source data are included expcept when used for on-site generation</t>
  </si>
  <si>
    <t xml:space="preserve"> LENHA </t>
  </si>
  <si>
    <t xml:space="preserve"> PRODUTOS DA CANA </t>
  </si>
  <si>
    <t xml:space="preserve"> CARVÃO VEGETAL </t>
  </si>
  <si>
    <t>Biomass is the sum of firewood, charcoal and sugar cane byproducts (typically bagasse and other subproducts from the sugar and ethanol sector)</t>
  </si>
  <si>
    <t>There is no district heating in Brazil. We assume this usage in industry is zero.</t>
  </si>
  <si>
    <t>BEN tables has separate lines for oil refinareis and ethanol destilaries, so no extra processing is necessary</t>
  </si>
  <si>
    <t>Fuel Used in BEN (portuguese term)</t>
  </si>
  <si>
    <t xml:space="preserve"> PETRÓLEO </t>
  </si>
  <si>
    <t xml:space="preserve"> GÁS NATURAL </t>
  </si>
  <si>
    <t xml:space="preserve"> CARVÃO VAPOR </t>
  </si>
  <si>
    <t xml:space="preserve"> CARVÃO METALÚRGICO </t>
  </si>
  <si>
    <r>
      <t xml:space="preserve"> URÂNIO U</t>
    </r>
    <r>
      <rPr>
        <vertAlign val="subscript"/>
        <sz val="8"/>
        <rFont val="Tahoma"/>
        <family val="2"/>
      </rPr>
      <t>3</t>
    </r>
    <r>
      <rPr>
        <sz val="8"/>
        <rFont val="Tahoma"/>
        <family val="2"/>
      </rPr>
      <t>O</t>
    </r>
    <r>
      <rPr>
        <vertAlign val="subscript"/>
        <sz val="8"/>
        <rFont val="Tahoma"/>
        <family val="2"/>
      </rPr>
      <t xml:space="preserve">8 </t>
    </r>
  </si>
  <si>
    <t xml:space="preserve"> ENERGIA HIDRÁULICA </t>
  </si>
  <si>
    <t xml:space="preserve"> OUTRAS FONTES PRIMÁRIAS </t>
  </si>
  <si>
    <t xml:space="preserve"> ENERGIA PRIMÁRIA TOTAL </t>
  </si>
  <si>
    <t xml:space="preserve"> BIODIESEL </t>
  </si>
  <si>
    <t xml:space="preserve"> ÓLEO DIESEL </t>
  </si>
  <si>
    <t xml:space="preserve"> ÓLEO COMBUSTÍVEL </t>
  </si>
  <si>
    <t xml:space="preserve"> GASOLINA </t>
  </si>
  <si>
    <t xml:space="preserve"> GLP </t>
  </si>
  <si>
    <t xml:space="preserve"> NAFTA </t>
  </si>
  <si>
    <t xml:space="preserve"> QUEROSENE </t>
  </si>
  <si>
    <t xml:space="preserve"> GÁS DE CIDADE E DE COQUERIA </t>
  </si>
  <si>
    <t xml:space="preserve"> COQUE DE CARVÃO MINERAL </t>
  </si>
  <si>
    <r>
      <t xml:space="preserve"> URÂNIO CONTIDO NO UO</t>
    </r>
    <r>
      <rPr>
        <vertAlign val="subscript"/>
        <sz val="8"/>
        <rFont val="Tahoma"/>
        <family val="2"/>
      </rPr>
      <t>2</t>
    </r>
  </si>
  <si>
    <t xml:space="preserve"> ELETRICIDADE</t>
  </si>
  <si>
    <t xml:space="preserve"> ÁLCOOL ETÍLICO ANIDRO E HIDRATADO </t>
  </si>
  <si>
    <t xml:space="preserve"> OUTRAS SECUNDÁRIAS DE PETRÓLEO </t>
  </si>
  <si>
    <t xml:space="preserve"> PRODUTOS NÃO ENERGÉTICOS DE PETRÓLEO </t>
  </si>
  <si>
    <t xml:space="preserve"> ALCATRÃO </t>
  </si>
  <si>
    <t>Eletricidade</t>
  </si>
  <si>
    <t xml:space="preserve">Alcatrão </t>
  </si>
  <si>
    <t>Urânio contido no UO2</t>
  </si>
  <si>
    <t xml:space="preserve">Produtos não energéticos de Petróleo </t>
  </si>
  <si>
    <t>Biomass</t>
  </si>
  <si>
    <t>other</t>
  </si>
  <si>
    <t>Urânio U3O8</t>
  </si>
  <si>
    <t>Produtos da Cana</t>
  </si>
  <si>
    <t>Petróleo</t>
  </si>
  <si>
    <t>Gás Natural</t>
  </si>
  <si>
    <t>Carvão Vapor</t>
  </si>
  <si>
    <t>Carvão Metalúrgico</t>
  </si>
  <si>
    <t>Energia Hidráulica</t>
  </si>
  <si>
    <t>Lenha</t>
  </si>
  <si>
    <t>Outras Fontes Primárias</t>
  </si>
  <si>
    <t>Biodiesel</t>
  </si>
  <si>
    <t>Óleo Diesel</t>
  </si>
  <si>
    <t>Óleo Combustível</t>
  </si>
  <si>
    <t>Gasolina</t>
  </si>
  <si>
    <t>Nafta</t>
  </si>
  <si>
    <t>Querosene</t>
  </si>
  <si>
    <t>Gás de Cidade e de Coqueria</t>
  </si>
  <si>
    <t>Coque de Carvão Mineral</t>
  </si>
  <si>
    <t>Carvão Vegetal</t>
  </si>
  <si>
    <t>Álcool Etílico Anidro e Hidratado</t>
  </si>
  <si>
    <t>Outras Secundárias de Petróleo</t>
  </si>
  <si>
    <t>The following table provides how BEN  sectors are mapped in to EPS Industry Categories:</t>
  </si>
  <si>
    <t>AGRICULTURE AND LIVESTOCK</t>
  </si>
  <si>
    <t>CEMENT</t>
  </si>
  <si>
    <t>PIG-IRON AND STEEL</t>
  </si>
  <si>
    <t>IRON-ALLOYS</t>
  </si>
  <si>
    <t>MINING/PELLETIZATION</t>
  </si>
  <si>
    <t>NON-FERROUS/ OTHER METALLURGICAL</t>
  </si>
  <si>
    <t>CHEMICAL</t>
  </si>
  <si>
    <t>FOODS AND BEVERAGES</t>
  </si>
  <si>
    <t>TEXTILES</t>
  </si>
  <si>
    <t>PAPER AND PULP</t>
  </si>
  <si>
    <t>CERAMICS</t>
  </si>
  <si>
    <t>OTHERS</t>
  </si>
  <si>
    <t>FERRO-GUSA E AÇO</t>
  </si>
  <si>
    <t>FERRO-LIGAS</t>
  </si>
  <si>
    <t>NÃO-FERROSOS E OUTROS DA METALURGIA</t>
  </si>
  <si>
    <t>OUTROS</t>
  </si>
  <si>
    <t>BEN sector</t>
  </si>
  <si>
    <t>ENERGY SECTOR</t>
  </si>
  <si>
    <t>PUBLIC</t>
  </si>
  <si>
    <t>The following EPS categories are part of the BEN sectors.</t>
  </si>
  <si>
    <t>There is no secure method to separate the BEN sectors and allocate them according to EPS.</t>
  </si>
  <si>
    <t>Brazlian Energy Balance 2023 (data up to 2022)</t>
  </si>
  <si>
    <t>Table 1.5.a – Final Energy Consumption by Sector</t>
  </si>
  <si>
    <t>IDENTIFICAÇÃO</t>
  </si>
  <si>
    <t>IDENTIFICATION</t>
  </si>
  <si>
    <t>FINAL CONSUMPTION</t>
  </si>
  <si>
    <t>CONSUMO FINAL NÃO-ENERGÉTICO</t>
  </si>
  <si>
    <t>FINAL NON-ENERGY CONSUMPTION</t>
  </si>
  <si>
    <t>FINAL ENERGY CONSUMPTION</t>
  </si>
  <si>
    <t>RESIDENTIAL</t>
  </si>
  <si>
    <t>COMMERCIAL</t>
  </si>
  <si>
    <t>TRANSPORTES -TOTAL</t>
  </si>
  <si>
    <t>TRANSPORTATION - TOTAL</t>
  </si>
  <si>
    <t>HIGHWAYS</t>
  </si>
  <si>
    <t>RAILROADS</t>
  </si>
  <si>
    <t>AIRWAYS</t>
  </si>
  <si>
    <t>WATERWAYS</t>
  </si>
  <si>
    <t>INDUSTRIAL -TOTAL</t>
  </si>
  <si>
    <t>CONSUMO NÃO-IDENTIFICADO</t>
  </si>
  <si>
    <t>UNIDENTIFIED CONSUMPTION</t>
  </si>
  <si>
    <t>BALANÇO ENERGÉTICO NACIONAL - CONSOLIDADO</t>
  </si>
  <si>
    <t xml:space="preserve">2022 - 10³ tep </t>
  </si>
  <si>
    <t xml:space="preserve"> FONTES DE ENERGIA PRIMÁRIA </t>
  </si>
  <si>
    <t xml:space="preserve"> FONTES DE ENERGIA SECUNDÁRIA </t>
  </si>
  <si>
    <t>CONTA</t>
  </si>
  <si>
    <t xml:space="preserve"> ENERGIA SECUNDÁRIA TOTAL </t>
  </si>
  <si>
    <t xml:space="preserve"> TOTAL  </t>
  </si>
  <si>
    <t xml:space="preserve">    PRODUÇÃO  </t>
  </si>
  <si>
    <t xml:space="preserve">    IMPORTAÇÃO  </t>
  </si>
  <si>
    <t xml:space="preserve">    VARIAÇÃO DE ESTOQUES  </t>
  </si>
  <si>
    <t xml:space="preserve"> OFERTA TOTAL  </t>
  </si>
  <si>
    <t xml:space="preserve">    EXPORTAÇÃO  </t>
  </si>
  <si>
    <t xml:space="preserve">    NÃO-APROVEITADA  </t>
  </si>
  <si>
    <t xml:space="preserve">    REINJEÇÃO  </t>
  </si>
  <si>
    <t xml:space="preserve"> OFERTA INTERNA BRUTA  </t>
  </si>
  <si>
    <t xml:space="preserve"> TOTAL TRANSFORMAÇÃO  </t>
  </si>
  <si>
    <t xml:space="preserve">    REFINARIAS DE PETRÓLEO  </t>
  </si>
  <si>
    <t xml:space="preserve">    PLANTAS DE GÁS NATURAL  </t>
  </si>
  <si>
    <t xml:space="preserve">    USINAS DE GASEIFICAÇÃO  </t>
  </si>
  <si>
    <t xml:space="preserve">    COQUERIAS</t>
  </si>
  <si>
    <t xml:space="preserve">    CICLO DO COMBUSTÍVEL NUCLEAR</t>
  </si>
  <si>
    <t xml:space="preserve">    CENTRAIS ELÉTRICAS DE SERVIÇO PÚBLICO</t>
  </si>
  <si>
    <t xml:space="preserve">    CENTRAIS ELÉTRICAS AUTOPRODUTORAS</t>
  </si>
  <si>
    <t xml:space="preserve">    CARVOARIAS</t>
  </si>
  <si>
    <t xml:space="preserve">    DESTILARIAS</t>
  </si>
  <si>
    <t xml:space="preserve">    OUTRAS TRANSFORMAÇÕES</t>
  </si>
  <si>
    <t xml:space="preserve"> PERDAS NA DISTRIBUIÇÃO E ARMAZENAGEM  </t>
  </si>
  <si>
    <t xml:space="preserve"> CONSUMO FINAL  </t>
  </si>
  <si>
    <t xml:space="preserve">  CONSUMO FINAL NÃO-ENERGÉTICO</t>
  </si>
  <si>
    <t xml:space="preserve">  CONSUMO FINAL ENERGÉTICO</t>
  </si>
  <si>
    <t xml:space="preserve">    SETOR ENERGÉTICO  </t>
  </si>
  <si>
    <t xml:space="preserve">    RESIDENCIAL  </t>
  </si>
  <si>
    <t xml:space="preserve">    COMERCIAL  </t>
  </si>
  <si>
    <t xml:space="preserve">    PÚBLICO</t>
  </si>
  <si>
    <t xml:space="preserve">    AGROPECUÁRIO  </t>
  </si>
  <si>
    <t xml:space="preserve">    TRANSPORTES - TOTAL  </t>
  </si>
  <si>
    <t xml:space="preserve">      RODOVIÁRIO  </t>
  </si>
  <si>
    <t xml:space="preserve">      FERROVIÁRIO  </t>
  </si>
  <si>
    <t xml:space="preserve">      AÉREO </t>
  </si>
  <si>
    <t xml:space="preserve">      HIDROVIÁRIO  </t>
  </si>
  <si>
    <t xml:space="preserve">   INDUSTRIAL - TOTAL  </t>
  </si>
  <si>
    <t xml:space="preserve">      CIMENTO  </t>
  </si>
  <si>
    <t xml:space="preserve">      FERRO-GUSA E AÇO  </t>
  </si>
  <si>
    <t xml:space="preserve">      FERRO-LIGAS  </t>
  </si>
  <si>
    <t xml:space="preserve">      MINERAÇÃO E PELOTIZAÇÃO</t>
  </si>
  <si>
    <t xml:space="preserve">      NÃO-FERROSOS E OUTROS DA METALURGIA</t>
  </si>
  <si>
    <t xml:space="preserve">      QUÍMICA  </t>
  </si>
  <si>
    <t xml:space="preserve">      ALIMENTOS E BEBIDAS  </t>
  </si>
  <si>
    <t xml:space="preserve">      TÊXTIL  </t>
  </si>
  <si>
    <t xml:space="preserve">      PAPEL E CELULOSE  </t>
  </si>
  <si>
    <t xml:space="preserve">      CERÂMICA </t>
  </si>
  <si>
    <t xml:space="preserve">      OUTROS  </t>
  </si>
  <si>
    <t xml:space="preserve">   CONSUMO NÃO-IDENTIFICADO  </t>
  </si>
  <si>
    <t xml:space="preserve"> AJUSTES  </t>
  </si>
  <si>
    <t xml:space="preserve">2021 - 10³ tep </t>
  </si>
  <si>
    <t xml:space="preserve">2020 - 10³ tep </t>
  </si>
  <si>
    <t>gal_per_barrel</t>
  </si>
  <si>
    <t>Conversion Factor</t>
  </si>
  <si>
    <t>toe_to_BTU</t>
  </si>
  <si>
    <t>10^3 toe</t>
  </si>
  <si>
    <t>BEN table lines</t>
  </si>
  <si>
    <t>BEN table columns</t>
  </si>
  <si>
    <t xml:space="preserve">REFINARIAS DE PETRÓLEO  </t>
  </si>
  <si>
    <t xml:space="preserve">PLANTAS DE GÁS NATURAL  </t>
  </si>
  <si>
    <t>ktoe/yr</t>
  </si>
  <si>
    <t>Cement and other carbonate use</t>
  </si>
  <si>
    <t>Cement</t>
  </si>
  <si>
    <t>(biofuel heat and coproducts) Biomass</t>
  </si>
  <si>
    <t>carvão vegetal</t>
  </si>
  <si>
    <t>outras</t>
  </si>
  <si>
    <t>óleo diesel</t>
  </si>
  <si>
    <t>coque de petróleo</t>
  </si>
  <si>
    <t>Heat</t>
  </si>
  <si>
    <t>Heavy or residual oil</t>
  </si>
  <si>
    <t>LPG propane or butane</t>
  </si>
  <si>
    <t>hydrogen</t>
  </si>
  <si>
    <t>Natural gas and petroleum systems</t>
  </si>
  <si>
    <t>Iron and Steel</t>
  </si>
  <si>
    <t>Chemicals</t>
  </si>
  <si>
    <t>Coal Mining</t>
  </si>
  <si>
    <t>Water + Waste</t>
  </si>
  <si>
    <t>WATER</t>
  </si>
  <si>
    <t>electricity (GWh)</t>
  </si>
  <si>
    <t>WASTE</t>
  </si>
  <si>
    <t>Petroleum Diesel (m3)</t>
  </si>
  <si>
    <t>Other industries (total, listed below)</t>
  </si>
  <si>
    <t>Ceramic</t>
  </si>
  <si>
    <t>WHITE</t>
  </si>
  <si>
    <t>dry route (millions toe)</t>
  </si>
  <si>
    <t>wet route (millions toe)</t>
  </si>
  <si>
    <t>RED</t>
  </si>
  <si>
    <t>ovens A</t>
  </si>
  <si>
    <t>ovens B</t>
  </si>
  <si>
    <t>ovens C</t>
  </si>
  <si>
    <t>Total ceramic (10^3 toe)</t>
  </si>
  <si>
    <t>Ferroalloys</t>
  </si>
  <si>
    <t xml:space="preserve">Non-ferrous metal metallurgy </t>
  </si>
  <si>
    <t>Paper and Cellulose</t>
  </si>
  <si>
    <t>Firewood</t>
  </si>
  <si>
    <t>black liquor</t>
  </si>
  <si>
    <t>bagasse</t>
  </si>
  <si>
    <t>methanol</t>
  </si>
  <si>
    <t>Food and Beverage</t>
  </si>
  <si>
    <t>%</t>
  </si>
  <si>
    <t>total</t>
  </si>
  <si>
    <t>tep</t>
  </si>
  <si>
    <t>Textile</t>
  </si>
  <si>
    <t>Other industries (report)</t>
  </si>
  <si>
    <t>Total Mining (exc. coal)</t>
  </si>
  <si>
    <t>mining</t>
  </si>
  <si>
    <t>pelletizing</t>
  </si>
  <si>
    <t>ktoe to BTU=</t>
  </si>
  <si>
    <t>Iron and steel sector</t>
  </si>
  <si>
    <t>Sectoral modeling of low carbon options for pig iron and steel</t>
  </si>
  <si>
    <t>Figure 17</t>
  </si>
  <si>
    <t>10^6toe</t>
  </si>
  <si>
    <t>1000 toe</t>
  </si>
  <si>
    <t>coal</t>
  </si>
  <si>
    <t>coke oven gas</t>
  </si>
  <si>
    <t>natural gas</t>
  </si>
  <si>
    <t>heavy oil</t>
  </si>
  <si>
    <t>electricity</t>
  </si>
  <si>
    <t>charcoal</t>
  </si>
  <si>
    <t>coke</t>
  </si>
  <si>
    <t>Sectoral modeling of low carbon options for the agriculture, forestry and other land use sector (AFOLU)</t>
  </si>
  <si>
    <t>Figure 45</t>
  </si>
  <si>
    <t>TJ</t>
  </si>
  <si>
    <t>firewood</t>
  </si>
  <si>
    <t>diesel</t>
  </si>
  <si>
    <t>TJ to toe=</t>
  </si>
  <si>
    <t xml:space="preserve">SIRENE </t>
  </si>
  <si>
    <t>Mitigation Options of Greenhouse Gas Emissions in Key Sectors in Brazil (MOP)</t>
  </si>
  <si>
    <t>https://sirene.mctic.gov.br/portal/opencms/paineis/2018/08/24/Opcoes_de_Mitigacao_de_Emissoes_de_Gases_de_Efeito_Estufa.html</t>
  </si>
  <si>
    <t>ktoe</t>
  </si>
  <si>
    <t>2015;</t>
  </si>
  <si>
    <t>2020;</t>
  </si>
  <si>
    <t>2025;</t>
  </si>
  <si>
    <t>2030;</t>
  </si>
  <si>
    <t>2035;</t>
  </si>
  <si>
    <t>2040;</t>
  </si>
  <si>
    <t>2045;</t>
  </si>
  <si>
    <t>2050;</t>
  </si>
  <si>
    <t>BAU</t>
  </si>
  <si>
    <t>Fuel Oil</t>
  </si>
  <si>
    <t>Coke</t>
  </si>
  <si>
    <t>Charcoal</t>
  </si>
  <si>
    <t>INDUSTRIAL SECTOR - CHEMICAL</t>
  </si>
  <si>
    <t>10³ tep(toe)</t>
  </si>
  <si>
    <t>SOURCES</t>
  </si>
  <si>
    <t>NATURAL GAS</t>
  </si>
  <si>
    <t>STEAM COAL</t>
  </si>
  <si>
    <t>FIREWOOD</t>
  </si>
  <si>
    <t>SUGAR CANE BAGASSE AND OTHER WASTES</t>
  </si>
  <si>
    <t>DIESEL OIL</t>
  </si>
  <si>
    <t>BIODIESEL</t>
  </si>
  <si>
    <t>FUEL OIL</t>
  </si>
  <si>
    <t>LIQUEFIED PETROLEUM GAS</t>
  </si>
  <si>
    <t>NAPHTHA</t>
  </si>
  <si>
    <t>KEROSENE</t>
  </si>
  <si>
    <t xml:space="preserve">GASWORKS GAS </t>
  </si>
  <si>
    <t>ELECTRICITY</t>
  </si>
  <si>
    <t>CHARCOAL</t>
  </si>
  <si>
    <t>OTHER  PETROLEUM SECUNDARIES</t>
  </si>
  <si>
    <t>TOTAL</t>
  </si>
  <si>
    <t>O&amp;G systems</t>
  </si>
  <si>
    <t>Sectoral modeling of low carbon options for the oil and natural gas sector</t>
  </si>
  <si>
    <t>E&amp;P</t>
  </si>
  <si>
    <t>Emission factor natural gas(tCO2/TJ)=</t>
  </si>
  <si>
    <t>post salt</t>
  </si>
  <si>
    <t>emissions (MtCO2)</t>
  </si>
  <si>
    <t>self-consumption</t>
  </si>
  <si>
    <t xml:space="preserve">Table 14 </t>
  </si>
  <si>
    <t>exploration</t>
  </si>
  <si>
    <t>Model assumptions on %CO2 for each stage</t>
  </si>
  <si>
    <t>natural gas (1000toe)</t>
  </si>
  <si>
    <t>pre salt</t>
  </si>
  <si>
    <t>10% mol CO2</t>
  </si>
  <si>
    <t>45% mol CO2</t>
  </si>
  <si>
    <t>shale and natural gas</t>
  </si>
  <si>
    <t>total E&amp;P</t>
  </si>
  <si>
    <t>total consumption</t>
  </si>
  <si>
    <t>Mm3</t>
  </si>
  <si>
    <t>(Table 78)</t>
  </si>
  <si>
    <t>h2 production consumption</t>
  </si>
  <si>
    <t>(Table 76)</t>
  </si>
  <si>
    <t>consumption for energy purpose</t>
  </si>
  <si>
    <t>PJ</t>
  </si>
  <si>
    <t>electricity*</t>
  </si>
  <si>
    <t>GWh</t>
  </si>
  <si>
    <t>*grid consumption</t>
  </si>
  <si>
    <t>toe</t>
  </si>
  <si>
    <t>Conversion factors</t>
  </si>
  <si>
    <t>GWh to toe=</t>
  </si>
  <si>
    <t>Mm3 (NG) to toe=</t>
  </si>
  <si>
    <t>PJ to toe=</t>
  </si>
  <si>
    <t>Total O&amp;G</t>
  </si>
  <si>
    <t>heavy or residual oil</t>
  </si>
  <si>
    <t>Non-ferrous metallurgy</t>
  </si>
  <si>
    <t>Sectoral modeling of low carbon options for the non-ferrous metallurgy sector</t>
  </si>
  <si>
    <t xml:space="preserve">Table 28 </t>
  </si>
  <si>
    <t xml:space="preserve">Fuel shares (collected directly from the model) </t>
  </si>
  <si>
    <t>Elect</t>
  </si>
  <si>
    <t>Gas</t>
  </si>
  <si>
    <t>FuelOil</t>
  </si>
  <si>
    <t>NCoal</t>
  </si>
  <si>
    <t>ICoal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</si>
</sst>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(* #,##0.00_);_(* \(#,##0.00\);_(* &quot;-&quot;??_);_(@_)"/>
    <numFmt numFmtId="165" formatCode="#,##0.0"/>
    <numFmt numFmtId="166" formatCode="0.000E+00"/>
    <numFmt numFmtId="167" formatCode="#,##0.00000"/>
    <numFmt numFmtId="168" formatCode="#,##0.000"/>
    <numFmt numFmtId="169" formatCode="_(* #,##0_);_(* \(#,##0\);_(* &quot;-&quot;??_);_(@_)"/>
    <numFmt numFmtId="170" formatCode="0.000"/>
    <numFmt numFmtId="171" formatCode="0.0"/>
  </numFmts>
  <fonts count="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8"/>
      <name val="Tahoma"/>
      <family val="2"/>
    </font>
    <font>
      <vertAlign val="subscript"/>
      <sz val="8"/>
      <name val="Tahoma"/>
      <family val="2"/>
    </font>
    <font>
      <b/>
      <sz val="8"/>
      <name val="Tahoma"/>
      <family val="2"/>
    </font>
    <font>
      <sz val="11"/>
      <name val="Calibri"/>
      <family val="2"/>
    </font>
    <font>
      <sz val="8"/>
      <name val="Trebuchet MS"/>
      <family val="2"/>
    </font>
    <font>
      <b/>
      <sz val="8"/>
      <color rgb="FFFF0000"/>
      <name val="Tahoma"/>
      <family val="2"/>
    </font>
    <font>
      <b/>
      <u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i/>
      <sz val="11"/>
      <name val="Trebuchet MS"/>
      <family val="2"/>
    </font>
    <font>
      <b/>
      <sz val="11"/>
      <name val="Trebuchet MS"/>
      <family val="2"/>
    </font>
    <font>
      <i/>
      <sz val="11"/>
      <name val="Trebuchet MS"/>
      <family val="2"/>
    </font>
    <font>
      <sz val="11"/>
      <name val="Trebuchet MS"/>
      <family val="2"/>
    </font>
  </fonts>
  <fills count="4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9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9" fontId="9" fillId="0" borderId="0" applyFont="0" applyFill="0" applyBorder="0" applyAlignment="0" applyProtection="0"/>
    <xf numFmtId="0" fontId="14" fillId="0" borderId="0"/>
    <xf numFmtId="0" fontId="14" fillId="0" borderId="0" applyNumberFormat="0" applyFill="0" applyBorder="0" applyAlignment="0" applyProtection="0"/>
    <xf numFmtId="0" fontId="11" fillId="0" borderId="10" applyNumberFormat="0" applyProtection="0">
      <alignment wrapText="1"/>
    </xf>
    <xf numFmtId="0" fontId="15" fillId="0" borderId="0" applyNumberFormat="0" applyProtection="0">
      <alignment horizontal="left"/>
    </xf>
    <xf numFmtId="0" fontId="11" fillId="0" borderId="9" applyNumberFormat="0" applyProtection="0">
      <alignment wrapText="1"/>
    </xf>
    <xf numFmtId="0" fontId="14" fillId="0" borderId="8" applyNumberFormat="0" applyFont="0" applyProtection="0">
      <alignment wrapText="1"/>
    </xf>
    <xf numFmtId="0" fontId="14" fillId="0" borderId="11" applyNumberFormat="0" applyProtection="0">
      <alignment wrapText="1"/>
    </xf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12" applyNumberFormat="0" applyFill="0" applyAlignment="0" applyProtection="0"/>
    <xf numFmtId="0" fontId="20" fillId="0" borderId="13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7" borderId="14" applyNumberFormat="0" applyAlignment="0" applyProtection="0"/>
    <xf numFmtId="0" fontId="24" fillId="8" borderId="15" applyNumberFormat="0" applyAlignment="0" applyProtection="0"/>
    <xf numFmtId="0" fontId="25" fillId="8" borderId="14" applyNumberFormat="0" applyAlignment="0" applyProtection="0"/>
    <xf numFmtId="0" fontId="26" fillId="0" borderId="16" applyNumberFormat="0" applyFill="0" applyAlignment="0" applyProtection="0"/>
    <xf numFmtId="0" fontId="27" fillId="9" borderId="17" applyNumberFormat="0" applyAlignment="0" applyProtection="0"/>
    <xf numFmtId="0" fontId="13" fillId="0" borderId="0" applyNumberFormat="0" applyFill="0" applyBorder="0" applyAlignment="0" applyProtection="0"/>
    <xf numFmtId="0" fontId="9" fillId="10" borderId="18" applyNumberFormat="0" applyFont="0" applyAlignment="0" applyProtection="0"/>
    <xf numFmtId="0" fontId="28" fillId="0" borderId="0" applyNumberFormat="0" applyFill="0" applyBorder="0" applyAlignment="0" applyProtection="0"/>
    <xf numFmtId="0" fontId="1" fillId="0" borderId="19" applyNumberFormat="0" applyFill="0" applyAlignment="0" applyProtection="0"/>
    <xf numFmtId="0" fontId="2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2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30" fillId="6" borderId="0" applyNumberFormat="0" applyBorder="0" applyAlignment="0" applyProtection="0"/>
    <xf numFmtId="0" fontId="29" fillId="14" borderId="0" applyNumberFormat="0" applyBorder="0" applyAlignment="0" applyProtection="0"/>
    <xf numFmtId="0" fontId="29" fillId="18" borderId="0" applyNumberFormat="0" applyBorder="0" applyAlignment="0" applyProtection="0"/>
    <xf numFmtId="0" fontId="29" fillId="22" borderId="0" applyNumberFormat="0" applyBorder="0" applyAlignment="0" applyProtection="0"/>
    <xf numFmtId="0" fontId="29" fillId="26" borderId="0" applyNumberFormat="0" applyBorder="0" applyAlignment="0" applyProtection="0"/>
    <xf numFmtId="0" fontId="29" fillId="30" borderId="0" applyNumberFormat="0" applyBorder="0" applyAlignment="0" applyProtection="0"/>
    <xf numFmtId="0" fontId="29" fillId="34" borderId="0" applyNumberFormat="0" applyBorder="0" applyAlignment="0" applyProtection="0"/>
    <xf numFmtId="0" fontId="9" fillId="10" borderId="18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32" fillId="0" borderId="0"/>
    <xf numFmtId="0" fontId="9" fillId="0" borderId="0"/>
    <xf numFmtId="0" fontId="9" fillId="0" borderId="0"/>
    <xf numFmtId="164" fontId="32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34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4" fillId="0" borderId="0"/>
  </cellStyleXfs>
  <cellXfs count="13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7" fillId="0" borderId="0" xfId="9" applyFont="1" applyAlignment="1" applyProtection="1"/>
    <xf numFmtId="0" fontId="8" fillId="0" borderId="0" xfId="2" applyFont="1" applyBorder="1">
      <alignment wrapText="1"/>
    </xf>
    <xf numFmtId="0" fontId="0" fillId="0" borderId="8" xfId="2" applyFont="1" applyBorder="1">
      <alignment wrapText="1"/>
    </xf>
    <xf numFmtId="165" fontId="0" fillId="0" borderId="2" xfId="2" applyNumberFormat="1" applyFont="1" applyAlignment="1">
      <alignment horizontal="right" wrapText="1"/>
    </xf>
    <xf numFmtId="0" fontId="11" fillId="0" borderId="9" xfId="5" applyFont="1" applyBorder="1">
      <alignment wrapText="1"/>
    </xf>
    <xf numFmtId="165" fontId="2" fillId="0" borderId="4" xfId="5" applyNumberFormat="1" applyAlignment="1">
      <alignment horizontal="right" wrapText="1"/>
    </xf>
    <xf numFmtId="4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1" fontId="1" fillId="0" borderId="0" xfId="0" applyNumberFormat="1" applyFont="1"/>
    <xf numFmtId="0" fontId="1" fillId="0" borderId="0" xfId="8" applyFont="1" applyFill="1"/>
    <xf numFmtId="0" fontId="1" fillId="0" borderId="0" xfId="2" applyFont="1" applyBorder="1">
      <alignment wrapText="1"/>
    </xf>
    <xf numFmtId="0" fontId="1" fillId="3" borderId="0" xfId="0" applyFont="1" applyFill="1"/>
    <xf numFmtId="0" fontId="0" fillId="3" borderId="0" xfId="0" applyFill="1"/>
    <xf numFmtId="166" fontId="0" fillId="0" borderId="0" xfId="0" applyNumberFormat="1"/>
    <xf numFmtId="0" fontId="13" fillId="0" borderId="8" xfId="2" applyFont="1" applyBorder="1">
      <alignment wrapText="1"/>
    </xf>
    <xf numFmtId="11" fontId="0" fillId="0" borderId="0" xfId="0" applyNumberFormat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167" fontId="0" fillId="0" borderId="0" xfId="0" applyNumberFormat="1"/>
    <xf numFmtId="9" fontId="0" fillId="0" borderId="0" xfId="18" applyFont="1"/>
    <xf numFmtId="0" fontId="0" fillId="0" borderId="8" xfId="24" applyFont="1">
      <alignment wrapText="1"/>
    </xf>
    <xf numFmtId="0" fontId="1" fillId="35" borderId="0" xfId="0" applyFont="1" applyFill="1"/>
    <xf numFmtId="0" fontId="31" fillId="0" borderId="0" xfId="0" applyFont="1"/>
    <xf numFmtId="3" fontId="0" fillId="0" borderId="0" xfId="0" applyNumberFormat="1"/>
    <xf numFmtId="0" fontId="1" fillId="36" borderId="0" xfId="0" applyFont="1" applyFill="1"/>
    <xf numFmtId="9" fontId="0" fillId="0" borderId="2" xfId="18" applyFont="1" applyFill="1" applyBorder="1" applyAlignment="1">
      <alignment horizontal="right" wrapText="1"/>
    </xf>
    <xf numFmtId="11" fontId="0" fillId="0" borderId="2" xfId="2" applyNumberFormat="1" applyFont="1" applyAlignment="1">
      <alignment horizontal="right" wrapText="1"/>
    </xf>
    <xf numFmtId="11" fontId="2" fillId="0" borderId="4" xfId="5" applyNumberFormat="1" applyAlignment="1">
      <alignment horizontal="right" wrapText="1"/>
    </xf>
    <xf numFmtId="11" fontId="3" fillId="0" borderId="0" xfId="0" applyNumberFormat="1" applyFont="1" applyAlignment="1" applyProtection="1">
      <alignment horizontal="right"/>
      <protection locked="0"/>
    </xf>
    <xf numFmtId="11" fontId="3" fillId="0" borderId="0" xfId="0" applyNumberFormat="1" applyFont="1"/>
    <xf numFmtId="0" fontId="4" fillId="0" borderId="0" xfId="9" applyAlignment="1" applyProtection="1"/>
    <xf numFmtId="17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6" fillId="37" borderId="29" xfId="87" applyFont="1" applyFill="1" applyBorder="1" applyAlignment="1">
      <alignment horizontal="center" vertical="center" wrapText="1"/>
    </xf>
    <xf numFmtId="0" fontId="36" fillId="37" borderId="28" xfId="87" applyFont="1" applyFill="1" applyBorder="1" applyAlignment="1">
      <alignment horizontal="center" vertical="center" wrapText="1"/>
    </xf>
    <xf numFmtId="0" fontId="38" fillId="37" borderId="23" xfId="87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1" fillId="0" borderId="0" xfId="24" applyFont="1" applyBorder="1">
      <alignment wrapText="1"/>
    </xf>
    <xf numFmtId="0" fontId="0" fillId="35" borderId="0" xfId="0" applyFill="1"/>
    <xf numFmtId="0" fontId="39" fillId="0" borderId="0" xfId="0" applyFont="1" applyAlignment="1">
      <alignment vertical="center"/>
    </xf>
    <xf numFmtId="0" fontId="0" fillId="36" borderId="0" xfId="0" applyFill="1"/>
    <xf numFmtId="0" fontId="16" fillId="0" borderId="0" xfId="88" applyFont="1" applyAlignment="1">
      <alignment vertical="center"/>
    </xf>
    <xf numFmtId="3" fontId="16" fillId="0" borderId="0" xfId="88" applyNumberFormat="1" applyFont="1" applyAlignment="1">
      <alignment vertical="center"/>
    </xf>
    <xf numFmtId="0" fontId="38" fillId="37" borderId="0" xfId="87" applyFont="1" applyFill="1">
      <alignment vertical="center"/>
    </xf>
    <xf numFmtId="0" fontId="36" fillId="37" borderId="0" xfId="87" applyFont="1" applyFill="1">
      <alignment vertical="center"/>
    </xf>
    <xf numFmtId="0" fontId="38" fillId="37" borderId="26" xfId="87" applyFont="1" applyFill="1" applyBorder="1" applyAlignment="1">
      <alignment horizontal="left" vertical="center" wrapText="1"/>
    </xf>
    <xf numFmtId="0" fontId="36" fillId="37" borderId="30" xfId="87" applyFont="1" applyFill="1" applyBorder="1" applyAlignment="1">
      <alignment horizontal="center" vertical="center" wrapText="1"/>
    </xf>
    <xf numFmtId="0" fontId="36" fillId="37" borderId="24" xfId="87" applyFont="1" applyFill="1" applyBorder="1">
      <alignment vertical="center"/>
    </xf>
    <xf numFmtId="3" fontId="40" fillId="37" borderId="28" xfId="87" applyNumberFormat="1" applyFont="1" applyFill="1" applyBorder="1" applyAlignment="1">
      <alignment horizontal="right"/>
    </xf>
    <xf numFmtId="3" fontId="40" fillId="37" borderId="29" xfId="87" applyNumberFormat="1" applyFont="1" applyFill="1" applyBorder="1" applyAlignment="1">
      <alignment horizontal="right"/>
    </xf>
    <xf numFmtId="3" fontId="40" fillId="37" borderId="23" xfId="87" applyNumberFormat="1" applyFont="1" applyFill="1" applyBorder="1" applyAlignment="1">
      <alignment horizontal="right"/>
    </xf>
    <xf numFmtId="3" fontId="40" fillId="37" borderId="30" xfId="87" applyNumberFormat="1" applyFont="1" applyFill="1" applyBorder="1" applyAlignment="1">
      <alignment horizontal="right"/>
    </xf>
    <xf numFmtId="3" fontId="36" fillId="37" borderId="0" xfId="87" applyNumberFormat="1" applyFont="1" applyFill="1">
      <alignment vertical="center"/>
    </xf>
    <xf numFmtId="3" fontId="40" fillId="37" borderId="31" xfId="87" applyNumberFormat="1" applyFont="1" applyFill="1" applyBorder="1" applyAlignment="1">
      <alignment horizontal="right"/>
    </xf>
    <xf numFmtId="3" fontId="40" fillId="37" borderId="0" xfId="87" applyNumberFormat="1" applyFont="1" applyFill="1" applyAlignment="1">
      <alignment horizontal="right"/>
    </xf>
    <xf numFmtId="3" fontId="40" fillId="37" borderId="24" xfId="87" applyNumberFormat="1" applyFont="1" applyFill="1" applyBorder="1" applyAlignment="1">
      <alignment horizontal="right"/>
    </xf>
    <xf numFmtId="3" fontId="40" fillId="37" borderId="32" xfId="87" applyNumberFormat="1" applyFont="1" applyFill="1" applyBorder="1" applyAlignment="1">
      <alignment horizontal="right"/>
    </xf>
    <xf numFmtId="0" fontId="36" fillId="37" borderId="35" xfId="87" applyFont="1" applyFill="1" applyBorder="1">
      <alignment vertical="center"/>
    </xf>
    <xf numFmtId="3" fontId="40" fillId="37" borderId="36" xfId="87" applyNumberFormat="1" applyFont="1" applyFill="1" applyBorder="1" applyAlignment="1">
      <alignment horizontal="right"/>
    </xf>
    <xf numFmtId="3" fontId="40" fillId="37" borderId="27" xfId="87" applyNumberFormat="1" applyFont="1" applyFill="1" applyBorder="1" applyAlignment="1">
      <alignment horizontal="right"/>
    </xf>
    <xf numFmtId="3" fontId="40" fillId="37" borderId="35" xfId="87" applyNumberFormat="1" applyFont="1" applyFill="1" applyBorder="1" applyAlignment="1">
      <alignment horizontal="right"/>
    </xf>
    <xf numFmtId="3" fontId="40" fillId="37" borderId="37" xfId="87" applyNumberFormat="1" applyFont="1" applyFill="1" applyBorder="1" applyAlignment="1">
      <alignment horizontal="right"/>
    </xf>
    <xf numFmtId="0" fontId="36" fillId="37" borderId="38" xfId="87" applyFont="1" applyFill="1" applyBorder="1">
      <alignment vertical="center"/>
    </xf>
    <xf numFmtId="3" fontId="40" fillId="37" borderId="20" xfId="87" applyNumberFormat="1" applyFont="1" applyFill="1" applyBorder="1" applyAlignment="1">
      <alignment horizontal="right"/>
    </xf>
    <xf numFmtId="3" fontId="40" fillId="37" borderId="21" xfId="87" applyNumberFormat="1" applyFont="1" applyFill="1" applyBorder="1" applyAlignment="1">
      <alignment horizontal="right"/>
    </xf>
    <xf numFmtId="3" fontId="40" fillId="37" borderId="38" xfId="87" applyNumberFormat="1" applyFont="1" applyFill="1" applyBorder="1" applyAlignment="1">
      <alignment horizontal="right"/>
    </xf>
    <xf numFmtId="3" fontId="40" fillId="37" borderId="22" xfId="87" applyNumberFormat="1" applyFont="1" applyFill="1" applyBorder="1" applyAlignment="1">
      <alignment horizontal="right"/>
    </xf>
    <xf numFmtId="0" fontId="36" fillId="37" borderId="23" xfId="87" applyFont="1" applyFill="1" applyBorder="1">
      <alignment vertical="center"/>
    </xf>
    <xf numFmtId="0" fontId="36" fillId="37" borderId="24" xfId="87" applyFont="1" applyFill="1" applyBorder="1" applyAlignment="1">
      <alignment horizontal="left" vertical="center"/>
    </xf>
    <xf numFmtId="0" fontId="36" fillId="37" borderId="26" xfId="87" applyFont="1" applyFill="1" applyBorder="1">
      <alignment vertical="center"/>
    </xf>
    <xf numFmtId="3" fontId="40" fillId="37" borderId="33" xfId="87" applyNumberFormat="1" applyFont="1" applyFill="1" applyBorder="1" applyAlignment="1">
      <alignment horizontal="right"/>
    </xf>
    <xf numFmtId="3" fontId="40" fillId="37" borderId="25" xfId="87" applyNumberFormat="1" applyFont="1" applyFill="1" applyBorder="1" applyAlignment="1">
      <alignment horizontal="right"/>
    </xf>
    <xf numFmtId="3" fontId="40" fillId="37" borderId="26" xfId="87" applyNumberFormat="1" applyFont="1" applyFill="1" applyBorder="1" applyAlignment="1">
      <alignment horizontal="right"/>
    </xf>
    <xf numFmtId="3" fontId="40" fillId="37" borderId="34" xfId="87" applyNumberFormat="1" applyFont="1" applyFill="1" applyBorder="1" applyAlignment="1">
      <alignment horizontal="right"/>
    </xf>
    <xf numFmtId="0" fontId="38" fillId="37" borderId="33" xfId="87" applyFont="1" applyFill="1" applyBorder="1" applyAlignment="1">
      <alignment horizontal="center" vertical="center"/>
    </xf>
    <xf numFmtId="0" fontId="38" fillId="37" borderId="25" xfId="87" applyFont="1" applyFill="1" applyBorder="1" applyAlignment="1">
      <alignment horizontal="center" vertical="center"/>
    </xf>
    <xf numFmtId="0" fontId="38" fillId="37" borderId="34" xfId="87" applyFont="1" applyFill="1" applyBorder="1" applyAlignment="1">
      <alignment horizontal="center" vertical="center"/>
    </xf>
    <xf numFmtId="0" fontId="38" fillId="37" borderId="29" xfId="87" applyFont="1" applyFill="1" applyBorder="1" applyAlignment="1">
      <alignment horizontal="center" vertical="center"/>
    </xf>
    <xf numFmtId="0" fontId="41" fillId="37" borderId="0" xfId="87" applyFont="1" applyFill="1">
      <alignment vertical="center"/>
    </xf>
    <xf numFmtId="0" fontId="0" fillId="38" borderId="0" xfId="0" applyFill="1"/>
    <xf numFmtId="11" fontId="12" fillId="0" borderId="0" xfId="0" applyNumberFormat="1" applyFont="1"/>
    <xf numFmtId="1" fontId="12" fillId="0" borderId="0" xfId="0" applyNumberFormat="1" applyFont="1"/>
    <xf numFmtId="0" fontId="0" fillId="39" borderId="0" xfId="0" applyFill="1"/>
    <xf numFmtId="0" fontId="1" fillId="40" borderId="0" xfId="0" applyFont="1" applyFill="1"/>
    <xf numFmtId="0" fontId="0" fillId="40" borderId="0" xfId="0" applyFill="1"/>
    <xf numFmtId="0" fontId="42" fillId="0" borderId="0" xfId="0" applyFont="1"/>
    <xf numFmtId="10" fontId="0" fillId="0" borderId="0" xfId="18" applyNumberFormat="1" applyFont="1"/>
    <xf numFmtId="0" fontId="4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71" fontId="0" fillId="40" borderId="0" xfId="0" applyNumberFormat="1" applyFill="1"/>
    <xf numFmtId="171" fontId="44" fillId="40" borderId="0" xfId="0" applyNumberFormat="1" applyFont="1" applyFill="1"/>
    <xf numFmtId="0" fontId="45" fillId="0" borderId="0" xfId="0" applyFont="1" applyAlignment="1">
      <alignment horizontal="left"/>
    </xf>
    <xf numFmtId="0" fontId="46" fillId="0" borderId="0" xfId="0" applyFont="1"/>
    <xf numFmtId="0" fontId="47" fillId="0" borderId="0" xfId="0" applyFont="1" applyAlignment="1">
      <alignment horizontal="right"/>
    </xf>
    <xf numFmtId="10" fontId="0" fillId="41" borderId="0" xfId="18" applyNumberFormat="1" applyFont="1" applyFill="1"/>
    <xf numFmtId="0" fontId="0" fillId="41" borderId="0" xfId="0" applyFill="1"/>
    <xf numFmtId="171" fontId="0" fillId="40" borderId="0" xfId="0" applyNumberFormat="1" applyFill="1" applyAlignment="1">
      <alignment horizontal="left"/>
    </xf>
    <xf numFmtId="171" fontId="0" fillId="0" borderId="0" xfId="0" applyNumberFormat="1" applyAlignment="1">
      <alignment horizontal="left"/>
    </xf>
    <xf numFmtId="169" fontId="48" fillId="40" borderId="0" xfId="84" applyNumberFormat="1" applyFont="1" applyFill="1"/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168" fontId="33" fillId="0" borderId="0" xfId="0" applyNumberFormat="1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49" fillId="37" borderId="27" xfId="0" applyFont="1" applyFill="1" applyBorder="1" applyAlignment="1">
      <alignment horizontal="right" vertical="center"/>
    </xf>
    <xf numFmtId="1" fontId="50" fillId="42" borderId="0" xfId="0" applyNumberFormat="1" applyFont="1" applyFill="1" applyAlignment="1">
      <alignment horizontal="right" vertical="center"/>
    </xf>
    <xf numFmtId="1" fontId="50" fillId="37" borderId="0" xfId="0" applyNumberFormat="1" applyFont="1" applyFill="1" applyAlignment="1">
      <alignment horizontal="right" vertical="center"/>
    </xf>
    <xf numFmtId="0" fontId="49" fillId="37" borderId="21" xfId="0" applyFont="1" applyFill="1" applyBorder="1" applyAlignment="1">
      <alignment horizontal="right" vertical="center"/>
    </xf>
    <xf numFmtId="1" fontId="50" fillId="42" borderId="21" xfId="0" applyNumberFormat="1" applyFont="1" applyFill="1" applyBorder="1" applyAlignment="1">
      <alignment vertical="center"/>
    </xf>
    <xf numFmtId="1" fontId="50" fillId="37" borderId="21" xfId="0" applyNumberFormat="1" applyFont="1" applyFill="1" applyBorder="1" applyAlignment="1">
      <alignment vertical="center"/>
    </xf>
    <xf numFmtId="0" fontId="51" fillId="37" borderId="0" xfId="0" applyFont="1" applyFill="1" applyAlignment="1">
      <alignment horizontal="left" vertical="center"/>
    </xf>
    <xf numFmtId="165" fontId="52" fillId="42" borderId="0" xfId="0" applyNumberFormat="1" applyFont="1" applyFill="1" applyAlignment="1">
      <alignment vertical="center"/>
    </xf>
    <xf numFmtId="3" fontId="52" fillId="37" borderId="0" xfId="0" applyNumberFormat="1" applyFont="1" applyFill="1" applyAlignment="1">
      <alignment vertical="center"/>
    </xf>
    <xf numFmtId="0" fontId="51" fillId="43" borderId="0" xfId="0" applyFont="1" applyFill="1" applyAlignment="1">
      <alignment horizontal="left" vertical="center"/>
    </xf>
    <xf numFmtId="0" fontId="51" fillId="44" borderId="0" xfId="0" applyFont="1" applyFill="1" applyAlignment="1">
      <alignment horizontal="left" vertical="center"/>
    </xf>
    <xf numFmtId="0" fontId="49" fillId="37" borderId="39" xfId="0" applyFont="1" applyFill="1" applyBorder="1" applyAlignment="1">
      <alignment horizontal="right" vertical="center"/>
    </xf>
    <xf numFmtId="3" fontId="50" fillId="42" borderId="39" xfId="0" applyNumberFormat="1" applyFont="1" applyFill="1" applyBorder="1" applyAlignment="1">
      <alignment vertical="center"/>
    </xf>
    <xf numFmtId="3" fontId="50" fillId="37" borderId="39" xfId="0" applyNumberFormat="1" applyFont="1" applyFill="1" applyBorder="1" applyAlignment="1">
      <alignment vertical="center"/>
    </xf>
    <xf numFmtId="0" fontId="43" fillId="3" borderId="0" xfId="0" applyFont="1" applyFill="1" applyAlignment="1">
      <alignment horizontal="right"/>
    </xf>
    <xf numFmtId="4" fontId="0" fillId="0" borderId="0" xfId="0" applyNumberFormat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46" fillId="41" borderId="0" xfId="0" applyFont="1" applyFill="1" applyAlignment="1">
      <alignment horizontal="right"/>
    </xf>
    <xf numFmtId="171" fontId="0" fillId="0" borderId="0" xfId="0" applyNumberFormat="1" applyAlignment="1">
      <alignment vertical="center"/>
    </xf>
    <xf numFmtId="170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46" fillId="0" borderId="0" xfId="0" applyFont="1" applyAlignment="1">
      <alignment horizontal="right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3" borderId="0" xfId="0" applyFill="1" applyAlignment="1">
      <alignment horizontal="left"/>
    </xf>
    <xf numFmtId="11" fontId="12" fillId="0" borderId="0" xfId="0" applyNumberFormat="1" applyFont="1" applyAlignment="1">
      <alignment wrapText="1"/>
    </xf>
    <xf numFmtId="11" fontId="12" fillId="45" borderId="0" xfId="0" applyNumberFormat="1" applyFont="1" applyFill="1"/>
    <xf numFmtId="0" fontId="0" fillId="0" borderId="0" xfId="0" applyAlignment="1">
      <alignment horizontal="right"/>
    </xf>
  </cellXfs>
  <cellStyles count="89">
    <cellStyle name="20% - Accent1 2" xfId="68" xr:uid="{00000000-0005-0000-0000-000001000000}"/>
    <cellStyle name="20% - Accent2 2" xfId="70" xr:uid="{00000000-0005-0000-0000-000003000000}"/>
    <cellStyle name="20% - Accent3 2" xfId="72" xr:uid="{00000000-0005-0000-0000-000005000000}"/>
    <cellStyle name="20% - Accent4 2" xfId="74" xr:uid="{00000000-0005-0000-0000-000007000000}"/>
    <cellStyle name="20% - Accent5 2" xfId="76" xr:uid="{00000000-0005-0000-0000-000009000000}"/>
    <cellStyle name="20% - Accent6 2" xfId="78" xr:uid="{00000000-0005-0000-0000-00000B000000}"/>
    <cellStyle name="20% - Ênfase1" xfId="43" builtinId="30" customBuiltin="1"/>
    <cellStyle name="20% - Ênfase2" xfId="46" builtinId="34" customBuiltin="1"/>
    <cellStyle name="20% - Ênfase3" xfId="49" builtinId="38" customBuiltin="1"/>
    <cellStyle name="20% - Ênfase4" xfId="52" builtinId="42" customBuiltin="1"/>
    <cellStyle name="20% - Ênfase5" xfId="55" builtinId="46" customBuiltin="1"/>
    <cellStyle name="20% - Ênfase6" xfId="58" builtinId="50" customBuiltin="1"/>
    <cellStyle name="40% - Accent1 2" xfId="69" xr:uid="{00000000-0005-0000-0000-00000D000000}"/>
    <cellStyle name="40% - Accent2 2" xfId="71" xr:uid="{00000000-0005-0000-0000-00000F000000}"/>
    <cellStyle name="40% - Accent3 2" xfId="73" xr:uid="{00000000-0005-0000-0000-000011000000}"/>
    <cellStyle name="40% - Accent4 2" xfId="75" xr:uid="{00000000-0005-0000-0000-000013000000}"/>
    <cellStyle name="40% - Accent5 2" xfId="77" xr:uid="{00000000-0005-0000-0000-000015000000}"/>
    <cellStyle name="40% - Accent6 2" xfId="79" xr:uid="{00000000-0005-0000-0000-000017000000}"/>
    <cellStyle name="40% - Ênfase1" xfId="44" builtinId="31" customBuiltin="1"/>
    <cellStyle name="40% - Ênfase2" xfId="47" builtinId="35" customBuiltin="1"/>
    <cellStyle name="40% - Ênfase3" xfId="50" builtinId="39" customBuiltin="1"/>
    <cellStyle name="40% - Ênfase4" xfId="53" builtinId="43" customBuiltin="1"/>
    <cellStyle name="40% - Ênfase5" xfId="56" builtinId="47" customBuiltin="1"/>
    <cellStyle name="40% - Ênfase6" xfId="59" builtinId="51" customBuiltin="1"/>
    <cellStyle name="60% - Accent1 2" xfId="61" xr:uid="{00000000-0005-0000-0000-000018000000}"/>
    <cellStyle name="60% - Accent2 2" xfId="62" xr:uid="{00000000-0005-0000-0000-000019000000}"/>
    <cellStyle name="60% - Accent3 2" xfId="63" xr:uid="{00000000-0005-0000-0000-00001A000000}"/>
    <cellStyle name="60% - Accent4 2" xfId="64" xr:uid="{00000000-0005-0000-0000-00001B000000}"/>
    <cellStyle name="60% - Accent5 2" xfId="65" xr:uid="{00000000-0005-0000-0000-00001C000000}"/>
    <cellStyle name="60% - Accent6 2" xfId="66" xr:uid="{00000000-0005-0000-0000-00001D000000}"/>
    <cellStyle name="Body: normal cell" xfId="2" xr:uid="{00000000-0005-0000-0000-000025000000}"/>
    <cellStyle name="Body: normal cell 2" xfId="24" xr:uid="{00000000-0005-0000-0000-000026000000}"/>
    <cellStyle name="Bom" xfId="31" builtinId="26" customBuiltin="1"/>
    <cellStyle name="Cálculo" xfId="35" builtinId="22" customBuiltin="1"/>
    <cellStyle name="Célula de Verificação" xfId="37" builtinId="23" customBuiltin="1"/>
    <cellStyle name="Célula Vinculada" xfId="36" builtinId="24" customBuiltin="1"/>
    <cellStyle name="Comma 2" xfId="83" xr:uid="{B0EABCB8-8FF6-4E8E-9CBF-73B9F155E41F}"/>
    <cellStyle name="Ênfase1" xfId="42" builtinId="29" customBuiltin="1"/>
    <cellStyle name="Ênfase2" xfId="45" builtinId="33" customBuiltin="1"/>
    <cellStyle name="Ênfase3" xfId="48" builtinId="37" customBuiltin="1"/>
    <cellStyle name="Ênfase4" xfId="51" builtinId="41" customBuiltin="1"/>
    <cellStyle name="Ênfase5" xfId="54" builtinId="45" customBuiltin="1"/>
    <cellStyle name="Ênfase6" xfId="57" builtinId="49" customBuiltin="1"/>
    <cellStyle name="Entrada" xfId="33" builtinId="20" customBuiltin="1"/>
    <cellStyle name="Font: Calibri, 9pt regular" xfId="8" xr:uid="{00000000-0005-0000-0000-00002B000000}"/>
    <cellStyle name="Font: Calibri, 9pt regular 2" xfId="20" xr:uid="{00000000-0005-0000-0000-00002C000000}"/>
    <cellStyle name="Footnotes: all except top row" xfId="11" xr:uid="{00000000-0005-0000-0000-00002D000000}"/>
    <cellStyle name="Footnotes: top row" xfId="6" xr:uid="{00000000-0005-0000-0000-00002E000000}"/>
    <cellStyle name="Footnotes: top row 2" xfId="25" xr:uid="{00000000-0005-0000-0000-00002F000000}"/>
    <cellStyle name="Header: bottom row" xfId="1" xr:uid="{00000000-0005-0000-0000-000031000000}"/>
    <cellStyle name="Header: bottom row 2" xfId="21" xr:uid="{00000000-0005-0000-0000-000032000000}"/>
    <cellStyle name="Header: top rows" xfId="3" xr:uid="{00000000-0005-0000-0000-000033000000}"/>
    <cellStyle name="Hiperlink" xfId="9" builtinId="8" customBuiltin="1"/>
    <cellStyle name="Hiperlink Visitado" xfId="10" builtinId="9" customBuiltin="1"/>
    <cellStyle name="Neutral 2" xfId="60" xr:uid="{00000000-0005-0000-0000-00003B000000}"/>
    <cellStyle name="Normal" xfId="0" builtinId="0"/>
    <cellStyle name="Normal 2" xfId="19" xr:uid="{00000000-0005-0000-0000-00003D000000}"/>
    <cellStyle name="Normal 2 14 2" xfId="85" xr:uid="{50709C7B-8AEB-4285-9517-3179824FDD92}"/>
    <cellStyle name="Normal 2 2" xfId="81" xr:uid="{82E402D6-1DF0-4E6A-9068-58786E0D42A2}"/>
    <cellStyle name="Normal 3" xfId="13" xr:uid="{00000000-0005-0000-0000-00003E000000}"/>
    <cellStyle name="Normal 3 2" xfId="80" xr:uid="{B36BF01F-9627-47E6-A0B3-E5842EE99611}"/>
    <cellStyle name="Normal 4" xfId="14" xr:uid="{00000000-0005-0000-0000-00003F000000}"/>
    <cellStyle name="Normal 4 2 2" xfId="82" xr:uid="{EA7BF279-956F-47C2-9A73-0954A56A37C4}"/>
    <cellStyle name="Normal 5" xfId="15" xr:uid="{00000000-0005-0000-0000-000040000000}"/>
    <cellStyle name="Normal 50" xfId="86" xr:uid="{356A4A0D-0191-4E9F-88E8-2ED0C94D1C0C}"/>
    <cellStyle name="Normal 58" xfId="17" xr:uid="{00000000-0005-0000-0000-000041000000}"/>
    <cellStyle name="Normal 6" xfId="16" xr:uid="{00000000-0005-0000-0000-000042000000}"/>
    <cellStyle name="Normal 7" xfId="88" xr:uid="{D3E45DDD-1EE3-4C32-9565-7D6784466C49}"/>
    <cellStyle name="Normal_Balanços Energéticos Consolidados - Matriz 47x27 (tep)" xfId="87" xr:uid="{B2554EFD-510E-42D7-B5C8-57AED6770C7A}"/>
    <cellStyle name="Nota" xfId="39" builtinId="10" customBuiltin="1"/>
    <cellStyle name="Note 2" xfId="67" xr:uid="{00000000-0005-0000-0000-000044000000}"/>
    <cellStyle name="Parent row" xfId="5" xr:uid="{00000000-0005-0000-0000-000046000000}"/>
    <cellStyle name="Parent row 2" xfId="23" xr:uid="{00000000-0005-0000-0000-000047000000}"/>
    <cellStyle name="Porcentagem" xfId="18" builtinId="5"/>
    <cellStyle name="Ruim" xfId="32" builtinId="27" customBuiltin="1"/>
    <cellStyle name="Saída" xfId="34" builtinId="21" customBuiltin="1"/>
    <cellStyle name="Section Break" xfId="7" xr:uid="{00000000-0005-0000-0000-000049000000}"/>
    <cellStyle name="Section Break: parent row" xfId="4" xr:uid="{00000000-0005-0000-0000-00004A000000}"/>
    <cellStyle name="Table title" xfId="12" xr:uid="{00000000-0005-0000-0000-00004B000000}"/>
    <cellStyle name="Table title 2" xfId="22" xr:uid="{00000000-0005-0000-0000-00004C000000}"/>
    <cellStyle name="Texto de Aviso" xfId="38" builtinId="11" customBuiltin="1"/>
    <cellStyle name="Texto Explicativo" xfId="40" builtinId="53" customBuiltin="1"/>
    <cellStyle name="Título" xfId="26" builtinId="15" customBuiltin="1"/>
    <cellStyle name="Título 1" xfId="27" builtinId="16" customBuiltin="1"/>
    <cellStyle name="Título 2" xfId="28" builtinId="17" customBuiltin="1"/>
    <cellStyle name="Título 3" xfId="29" builtinId="18" customBuiltin="1"/>
    <cellStyle name="Título 4" xfId="30" builtinId="19" customBuiltin="1"/>
    <cellStyle name="Total" xfId="41" builtinId="25" customBuiltin="1"/>
    <cellStyle name="Vírgula" xfId="84" builtinId="3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FFC1C1"/>
      <color rgb="FFAC0000"/>
      <color rgb="FFFF9B9B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Agriculture!$A$27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Agriculture!$B$24:$AP$24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Agriculture!$B$27:$AP$27</c:f>
              <c:numCache>
                <c:formatCode>General</c:formatCode>
                <c:ptCount val="41"/>
                <c:pt idx="0">
                  <c:v>219354.83870967699</c:v>
                </c:pt>
                <c:pt idx="1">
                  <c:v>232258.064516129</c:v>
                </c:pt>
                <c:pt idx="2">
                  <c:v>229032.25806451601</c:v>
                </c:pt>
                <c:pt idx="3">
                  <c:v>250000</c:v>
                </c:pt>
                <c:pt idx="4">
                  <c:v>252136.00697471664</c:v>
                </c:pt>
                <c:pt idx="5">
                  <c:v>254272.01394943328</c:v>
                </c:pt>
                <c:pt idx="6">
                  <c:v>256408.02092414995</c:v>
                </c:pt>
                <c:pt idx="7">
                  <c:v>258544.0278988666</c:v>
                </c:pt>
                <c:pt idx="8">
                  <c:v>260680.03487358324</c:v>
                </c:pt>
                <c:pt idx="9">
                  <c:v>262816.04184829991</c:v>
                </c:pt>
                <c:pt idx="10">
                  <c:v>264952.04882301652</c:v>
                </c:pt>
                <c:pt idx="11">
                  <c:v>267088.05579773319</c:v>
                </c:pt>
                <c:pt idx="12">
                  <c:v>269224.06277244986</c:v>
                </c:pt>
                <c:pt idx="13">
                  <c:v>271360.06974716648</c:v>
                </c:pt>
                <c:pt idx="14">
                  <c:v>273496.07672188315</c:v>
                </c:pt>
                <c:pt idx="15">
                  <c:v>275632.08369659976</c:v>
                </c:pt>
                <c:pt idx="16">
                  <c:v>277768.09067131643</c:v>
                </c:pt>
                <c:pt idx="17">
                  <c:v>279904.0976460331</c:v>
                </c:pt>
                <c:pt idx="18">
                  <c:v>282040.10462074971</c:v>
                </c:pt>
                <c:pt idx="19">
                  <c:v>284176.11159546638</c:v>
                </c:pt>
                <c:pt idx="20">
                  <c:v>286312.11857018305</c:v>
                </c:pt>
                <c:pt idx="21">
                  <c:v>288448.12554489967</c:v>
                </c:pt>
                <c:pt idx="22">
                  <c:v>290584.13251961634</c:v>
                </c:pt>
                <c:pt idx="23">
                  <c:v>292720.13949433295</c:v>
                </c:pt>
                <c:pt idx="24">
                  <c:v>294856.14646904962</c:v>
                </c:pt>
                <c:pt idx="25">
                  <c:v>296992.15344376629</c:v>
                </c:pt>
                <c:pt idx="26">
                  <c:v>299128.1604184829</c:v>
                </c:pt>
                <c:pt idx="27">
                  <c:v>301264.16739319958</c:v>
                </c:pt>
                <c:pt idx="28">
                  <c:v>303400.17436791619</c:v>
                </c:pt>
                <c:pt idx="29">
                  <c:v>305536.18134263286</c:v>
                </c:pt>
                <c:pt idx="30">
                  <c:v>307672.18831734953</c:v>
                </c:pt>
                <c:pt idx="31">
                  <c:v>309808.19529206614</c:v>
                </c:pt>
                <c:pt idx="32">
                  <c:v>311944.20226678281</c:v>
                </c:pt>
                <c:pt idx="33">
                  <c:v>314080.20924149948</c:v>
                </c:pt>
                <c:pt idx="34">
                  <c:v>316216.2162162161</c:v>
                </c:pt>
                <c:pt idx="35">
                  <c:v>318352.22319093277</c:v>
                </c:pt>
                <c:pt idx="36">
                  <c:v>320488.23016564944</c:v>
                </c:pt>
                <c:pt idx="37">
                  <c:v>322624.23714036605</c:v>
                </c:pt>
                <c:pt idx="38">
                  <c:v>324760.24411508272</c:v>
                </c:pt>
                <c:pt idx="39">
                  <c:v>326896.25108979933</c:v>
                </c:pt>
                <c:pt idx="40">
                  <c:v>329032.25806451601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8-4D48-B1A5-3802156E119A}"/>
            </c:ext>
          </c:extLst>
        </c:ser>
        <c:ser>
          <c:idx val="1"/>
          <c:order val="1"/>
          <c:tx>
            <c:strRef>
              <c:f>Agriculture!$A$26</c:f>
              <c:strCache>
                <c:ptCount val="1"/>
                <c:pt idx="0">
                  <c:v>firewood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Agriculture!$B$24:$AP$24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Agriculture!$B$26:$AP$26</c:f>
              <c:numCache>
                <c:formatCode>General</c:formatCode>
                <c:ptCount val="41"/>
                <c:pt idx="0">
                  <c:v>112903.22580645198</c:v>
                </c:pt>
                <c:pt idx="1">
                  <c:v>112903.22580645102</c:v>
                </c:pt>
                <c:pt idx="2">
                  <c:v>116129.03225806402</c:v>
                </c:pt>
                <c:pt idx="3">
                  <c:v>133870.96774193499</c:v>
                </c:pt>
                <c:pt idx="4">
                  <c:v>137576.28596338225</c:v>
                </c:pt>
                <c:pt idx="5">
                  <c:v>141281.60418482954</c:v>
                </c:pt>
                <c:pt idx="6">
                  <c:v>144986.9224062768</c:v>
                </c:pt>
                <c:pt idx="7">
                  <c:v>148692.24062772407</c:v>
                </c:pt>
                <c:pt idx="8">
                  <c:v>152397.55884917133</c:v>
                </c:pt>
                <c:pt idx="9">
                  <c:v>156102.87707061862</c:v>
                </c:pt>
                <c:pt idx="10">
                  <c:v>159808.19529206588</c:v>
                </c:pt>
                <c:pt idx="11">
                  <c:v>163513.51351351314</c:v>
                </c:pt>
                <c:pt idx="12">
                  <c:v>167218.83173496043</c:v>
                </c:pt>
                <c:pt idx="13">
                  <c:v>170924.14995640769</c:v>
                </c:pt>
                <c:pt idx="14">
                  <c:v>174629.46817785496</c:v>
                </c:pt>
                <c:pt idx="15">
                  <c:v>178334.78639930225</c:v>
                </c:pt>
                <c:pt idx="16">
                  <c:v>182040.10462074951</c:v>
                </c:pt>
                <c:pt idx="17">
                  <c:v>185745.42284219677</c:v>
                </c:pt>
                <c:pt idx="18">
                  <c:v>189450.74106364406</c:v>
                </c:pt>
                <c:pt idx="19">
                  <c:v>193156.05928509132</c:v>
                </c:pt>
                <c:pt idx="20">
                  <c:v>196861.37750653859</c:v>
                </c:pt>
                <c:pt idx="21">
                  <c:v>200566.69572798588</c:v>
                </c:pt>
                <c:pt idx="22">
                  <c:v>204272.01394943314</c:v>
                </c:pt>
                <c:pt idx="23">
                  <c:v>207977.3321708804</c:v>
                </c:pt>
                <c:pt idx="24">
                  <c:v>211682.65039232766</c:v>
                </c:pt>
                <c:pt idx="25">
                  <c:v>215387.96861377492</c:v>
                </c:pt>
                <c:pt idx="26">
                  <c:v>219093.28683522221</c:v>
                </c:pt>
                <c:pt idx="27">
                  <c:v>222798.60505666948</c:v>
                </c:pt>
                <c:pt idx="28">
                  <c:v>226503.92327811674</c:v>
                </c:pt>
                <c:pt idx="29">
                  <c:v>230209.24149956403</c:v>
                </c:pt>
                <c:pt idx="30">
                  <c:v>233914.55972101129</c:v>
                </c:pt>
                <c:pt idx="31">
                  <c:v>237619.87794245855</c:v>
                </c:pt>
                <c:pt idx="32">
                  <c:v>241325.19616390584</c:v>
                </c:pt>
                <c:pt idx="33">
                  <c:v>245030.5143853531</c:v>
                </c:pt>
                <c:pt idx="34">
                  <c:v>248735.83260680037</c:v>
                </c:pt>
                <c:pt idx="35">
                  <c:v>252441.15082824766</c:v>
                </c:pt>
                <c:pt idx="36">
                  <c:v>256146.46904969489</c:v>
                </c:pt>
                <c:pt idx="37">
                  <c:v>259851.78727114218</c:v>
                </c:pt>
                <c:pt idx="38">
                  <c:v>263557.10549258941</c:v>
                </c:pt>
                <c:pt idx="39">
                  <c:v>267262.4237140367</c:v>
                </c:pt>
                <c:pt idx="40">
                  <c:v>270967.74193548399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C8-4D48-B1A5-3802156E119A}"/>
            </c:ext>
          </c:extLst>
        </c:ser>
        <c:ser>
          <c:idx val="0"/>
          <c:order val="2"/>
          <c:tx>
            <c:strRef>
              <c:f>Agriculture!$A$25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Agriculture!$B$24:$AP$24</c:f>
              <c:numCache>
                <c:formatCode>General</c:formatCode>
                <c:ptCount val="4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  <c:pt idx="26">
                  <c:v>2036</c:v>
                </c:pt>
                <c:pt idx="27">
                  <c:v>2037</c:v>
                </c:pt>
                <c:pt idx="28">
                  <c:v>2038</c:v>
                </c:pt>
                <c:pt idx="29">
                  <c:v>2039</c:v>
                </c:pt>
                <c:pt idx="30">
                  <c:v>2040</c:v>
                </c:pt>
                <c:pt idx="31">
                  <c:v>2041</c:v>
                </c:pt>
                <c:pt idx="32">
                  <c:v>2042</c:v>
                </c:pt>
                <c:pt idx="33">
                  <c:v>2043</c:v>
                </c:pt>
                <c:pt idx="34">
                  <c:v>2044</c:v>
                </c:pt>
                <c:pt idx="35">
                  <c:v>2045</c:v>
                </c:pt>
                <c:pt idx="36">
                  <c:v>2046</c:v>
                </c:pt>
                <c:pt idx="37">
                  <c:v>2047</c:v>
                </c:pt>
                <c:pt idx="38">
                  <c:v>2048</c:v>
                </c:pt>
                <c:pt idx="39">
                  <c:v>2049</c:v>
                </c:pt>
                <c:pt idx="40">
                  <c:v>2050</c:v>
                </c:pt>
              </c:numCache>
            </c:numRef>
          </c:cat>
          <c:val>
            <c:numRef>
              <c:f>Agriculture!$B$25:$AP$25</c:f>
              <c:numCache>
                <c:formatCode>General</c:formatCode>
                <c:ptCount val="41"/>
                <c:pt idx="0">
                  <c:v>69354.838709677046</c:v>
                </c:pt>
                <c:pt idx="1">
                  <c:v>75806.45161290298</c:v>
                </c:pt>
                <c:pt idx="2">
                  <c:v>72580.645161289955</c:v>
                </c:pt>
                <c:pt idx="3">
                  <c:v>70967.741935483995</c:v>
                </c:pt>
                <c:pt idx="4">
                  <c:v>72624.237140366298</c:v>
                </c:pt>
                <c:pt idx="5">
                  <c:v>74280.732345248587</c:v>
                </c:pt>
                <c:pt idx="6">
                  <c:v>75937.22755013089</c:v>
                </c:pt>
                <c:pt idx="7">
                  <c:v>77593.722755013179</c:v>
                </c:pt>
                <c:pt idx="8">
                  <c:v>79250.217959895483</c:v>
                </c:pt>
                <c:pt idx="9">
                  <c:v>80906.713164777771</c:v>
                </c:pt>
                <c:pt idx="10">
                  <c:v>82563.208369660075</c:v>
                </c:pt>
                <c:pt idx="11">
                  <c:v>84219.703574542364</c:v>
                </c:pt>
                <c:pt idx="12">
                  <c:v>85876.198779424667</c:v>
                </c:pt>
                <c:pt idx="13">
                  <c:v>87532.69398430697</c:v>
                </c:pt>
                <c:pt idx="14">
                  <c:v>89189.189189189259</c:v>
                </c:pt>
                <c:pt idx="15">
                  <c:v>90845.684394071548</c:v>
                </c:pt>
                <c:pt idx="16">
                  <c:v>92502.179598953851</c:v>
                </c:pt>
                <c:pt idx="17">
                  <c:v>94158.674803836155</c:v>
                </c:pt>
                <c:pt idx="18">
                  <c:v>95815.170008718444</c:v>
                </c:pt>
                <c:pt idx="19">
                  <c:v>97471.665213600747</c:v>
                </c:pt>
                <c:pt idx="20">
                  <c:v>99128.160418483036</c:v>
                </c:pt>
                <c:pt idx="21">
                  <c:v>100784.65562336534</c:v>
                </c:pt>
                <c:pt idx="22">
                  <c:v>102441.15082824763</c:v>
                </c:pt>
                <c:pt idx="23">
                  <c:v>104097.64603312993</c:v>
                </c:pt>
                <c:pt idx="24">
                  <c:v>105754.14123801222</c:v>
                </c:pt>
                <c:pt idx="25">
                  <c:v>107410.63644289452</c:v>
                </c:pt>
                <c:pt idx="26">
                  <c:v>109067.13164777681</c:v>
                </c:pt>
                <c:pt idx="27">
                  <c:v>110723.62685265912</c:v>
                </c:pt>
                <c:pt idx="28">
                  <c:v>112380.12205754142</c:v>
                </c:pt>
                <c:pt idx="29">
                  <c:v>114036.61726242371</c:v>
                </c:pt>
                <c:pt idx="30">
                  <c:v>115693.11246730601</c:v>
                </c:pt>
                <c:pt idx="31">
                  <c:v>117349.6076721883</c:v>
                </c:pt>
                <c:pt idx="32">
                  <c:v>119006.1028770706</c:v>
                </c:pt>
                <c:pt idx="33">
                  <c:v>120662.59808195289</c:v>
                </c:pt>
                <c:pt idx="34">
                  <c:v>122319.0932868352</c:v>
                </c:pt>
                <c:pt idx="35">
                  <c:v>123975.5884917175</c:v>
                </c:pt>
                <c:pt idx="36">
                  <c:v>125632.08369659979</c:v>
                </c:pt>
                <c:pt idx="37">
                  <c:v>127288.57890148208</c:v>
                </c:pt>
                <c:pt idx="38">
                  <c:v>128945.07410636438</c:v>
                </c:pt>
                <c:pt idx="39">
                  <c:v>130601.56931124668</c:v>
                </c:pt>
                <c:pt idx="40">
                  <c:v>132258.06451612897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C8-4D48-B1A5-3802156E1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615136"/>
        <c:axId val="410616120"/>
      </c:areaChart>
      <c:catAx>
        <c:axId val="41061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0616120"/>
        <c:crosses val="autoZero"/>
        <c:auto val="1"/>
        <c:lblAlgn val="ctr"/>
        <c:lblOffset val="100"/>
        <c:noMultiLvlLbl val="0"/>
      </c:catAx>
      <c:valAx>
        <c:axId val="41061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0615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1675524415604969"/>
          <c:y val="0.14619919925107591"/>
          <c:w val="0.75326116275277588"/>
          <c:h val="0.7664545523712069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mop!$A$201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mop!$B$201:$AP$201</c:f>
              <c:numCache>
                <c:formatCode>0.0</c:formatCode>
                <c:ptCount val="29"/>
                <c:pt idx="0">
                  <c:v>3954.3515836497318</c:v>
                </c:pt>
                <c:pt idx="1">
                  <c:v>4299.1596656368874</c:v>
                </c:pt>
                <c:pt idx="2">
                  <c:v>4643.9677476240431</c:v>
                </c:pt>
                <c:pt idx="3">
                  <c:v>4988.7758296111997</c:v>
                </c:pt>
                <c:pt idx="4">
                  <c:v>5063.7263990949459</c:v>
                </c:pt>
                <c:pt idx="5">
                  <c:v>5138.6769685786921</c:v>
                </c:pt>
                <c:pt idx="6">
                  <c:v>5213.6275380624393</c:v>
                </c:pt>
                <c:pt idx="7">
                  <c:v>5288.5781075461855</c:v>
                </c:pt>
                <c:pt idx="8">
                  <c:v>5363.5286770299317</c:v>
                </c:pt>
                <c:pt idx="9">
                  <c:v>5435.8792617676127</c:v>
                </c:pt>
                <c:pt idx="10">
                  <c:v>5508.2298465052936</c:v>
                </c:pt>
                <c:pt idx="11">
                  <c:v>5580.5804312429755</c:v>
                </c:pt>
                <c:pt idx="12">
                  <c:v>5652.9310159806564</c:v>
                </c:pt>
                <c:pt idx="13">
                  <c:v>5725.2816007183374</c:v>
                </c:pt>
                <c:pt idx="14">
                  <c:v>5794.4922597449531</c:v>
                </c:pt>
                <c:pt idx="15">
                  <c:v>5863.702918771568</c:v>
                </c:pt>
                <c:pt idx="16">
                  <c:v>5932.9135777981837</c:v>
                </c:pt>
                <c:pt idx="17">
                  <c:v>6002.1242368247986</c:v>
                </c:pt>
                <c:pt idx="18">
                  <c:v>6071.3348958514143</c:v>
                </c:pt>
                <c:pt idx="19">
                  <c:v>6133.9110569966724</c:v>
                </c:pt>
                <c:pt idx="20">
                  <c:v>6196.4872181419305</c:v>
                </c:pt>
                <c:pt idx="21">
                  <c:v>6259.0633792871895</c:v>
                </c:pt>
                <c:pt idx="22">
                  <c:v>6321.6395404324476</c:v>
                </c:pt>
                <c:pt idx="23">
                  <c:v>6384.2157015777057</c:v>
                </c:pt>
                <c:pt idx="24">
                  <c:v>6324.2656739067143</c:v>
                </c:pt>
                <c:pt idx="25">
                  <c:v>6264.3156462357229</c:v>
                </c:pt>
                <c:pt idx="26">
                  <c:v>6204.3656185647324</c:v>
                </c:pt>
                <c:pt idx="27">
                  <c:v>6144.415590893741</c:v>
                </c:pt>
                <c:pt idx="28">
                  <c:v>6084.4655632227496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F-46FA-9BFA-A19700E71199}"/>
            </c:ext>
          </c:extLst>
        </c:ser>
        <c:ser>
          <c:idx val="1"/>
          <c:order val="1"/>
          <c:tx>
            <c:strRef>
              <c:f>mop!$A$203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mop!$B$203:$AP$203</c:f>
              <c:numCache>
                <c:formatCode>0.0</c:formatCode>
                <c:ptCount val="29"/>
                <c:pt idx="0">
                  <c:v>174.03536520985838</c:v>
                </c:pt>
                <c:pt idx="1">
                  <c:v>116.02357680657224</c:v>
                </c:pt>
                <c:pt idx="2">
                  <c:v>58.011788403286118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45.539377762249288</c:v>
                </c:pt>
                <c:pt idx="25">
                  <c:v>91.078755524498575</c:v>
                </c:pt>
                <c:pt idx="26">
                  <c:v>136.61813328674785</c:v>
                </c:pt>
                <c:pt idx="27">
                  <c:v>182.15751104899715</c:v>
                </c:pt>
                <c:pt idx="28">
                  <c:v>227.69688881124642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CF-46FA-9BFA-A19700E71199}"/>
            </c:ext>
          </c:extLst>
        </c:ser>
        <c:ser>
          <c:idx val="2"/>
          <c:order val="2"/>
          <c:tx>
            <c:strRef>
              <c:f>mop!$A$205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mop!$B$205:$AP$205</c:f>
              <c:numCache>
                <c:formatCode>0.0</c:formatCode>
                <c:ptCount val="29"/>
                <c:pt idx="0">
                  <c:v>337.52307990758499</c:v>
                </c:pt>
                <c:pt idx="1">
                  <c:v>225.01538660505668</c:v>
                </c:pt>
                <c:pt idx="2">
                  <c:v>112.50769330252831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88.318800688150233</c:v>
                </c:pt>
                <c:pt idx="25">
                  <c:v>176.63760137630047</c:v>
                </c:pt>
                <c:pt idx="26">
                  <c:v>264.95640206445069</c:v>
                </c:pt>
                <c:pt idx="27">
                  <c:v>353.27520275260093</c:v>
                </c:pt>
                <c:pt idx="28">
                  <c:v>441.59400344075118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CF-46FA-9BFA-A19700E71199}"/>
            </c:ext>
          </c:extLst>
        </c:ser>
        <c:ser>
          <c:idx val="3"/>
          <c:order val="3"/>
          <c:tx>
            <c:strRef>
              <c:f>mop!$A$207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mop!$B$207:$AP$207</c:f>
              <c:numCache>
                <c:formatCode>0.0</c:formatCode>
                <c:ptCount val="29"/>
                <c:pt idx="0">
                  <c:v>21.095194163916979</c:v>
                </c:pt>
                <c:pt idx="1">
                  <c:v>14.06346277594465</c:v>
                </c:pt>
                <c:pt idx="2">
                  <c:v>7.0317313879723251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5.5199250430093896</c:v>
                </c:pt>
                <c:pt idx="25">
                  <c:v>11.039850086018779</c:v>
                </c:pt>
                <c:pt idx="26">
                  <c:v>16.559775129028168</c:v>
                </c:pt>
                <c:pt idx="27">
                  <c:v>22.079700172037558</c:v>
                </c:pt>
                <c:pt idx="28">
                  <c:v>27.599625215046949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CF-46FA-9BFA-A19700E71199}"/>
            </c:ext>
          </c:extLst>
        </c:ser>
        <c:ser>
          <c:idx val="4"/>
          <c:order val="4"/>
          <c:tx>
            <c:strRef>
              <c:f>mop!$A$209</c:f>
              <c:strCache>
                <c:ptCount val="1"/>
                <c:pt idx="0">
                  <c:v>Petroleum Diesel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mop!$B$209:$AP$209</c:f>
              <c:numCache>
                <c:formatCode>0.0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CF-46FA-9BFA-A19700E71199}"/>
            </c:ext>
          </c:extLst>
        </c:ser>
        <c:ser>
          <c:idx val="5"/>
          <c:order val="5"/>
          <c:tx>
            <c:strRef>
              <c:f>mop!$A$210</c:f>
              <c:strCache>
                <c:ptCount val="1"/>
                <c:pt idx="0">
                  <c:v>Heat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mop!$B$210:$AP$210</c:f>
              <c:numCache>
                <c:formatCode>0.0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CF-46FA-9BFA-A19700E71199}"/>
            </c:ext>
          </c:extLst>
        </c:ser>
        <c:ser>
          <c:idx val="6"/>
          <c:order val="6"/>
          <c:tx>
            <c:strRef>
              <c:f>mop!$A$211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mop!$B$211:$AP$211</c:f>
              <c:numCache>
                <c:formatCode>0.0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CF-46FA-9BFA-A19700E71199}"/>
            </c:ext>
          </c:extLst>
        </c:ser>
        <c:ser>
          <c:idx val="7"/>
          <c:order val="7"/>
          <c:tx>
            <c:strRef>
              <c:f>mop!$A$213</c:f>
              <c:strCache>
                <c:ptCount val="1"/>
                <c:pt idx="0">
                  <c:v>Heavy or residual oil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mop!$B$213:$AP$213</c:f>
              <c:numCache>
                <c:formatCode>0.0</c:formatCode>
                <c:ptCount val="29"/>
                <c:pt idx="0">
                  <c:v>1402.9954212658979</c:v>
                </c:pt>
                <c:pt idx="1">
                  <c:v>1323.8883180709024</c:v>
                </c:pt>
                <c:pt idx="2">
                  <c:v>1244.7812148759072</c:v>
                </c:pt>
                <c:pt idx="3">
                  <c:v>1165.6741116809117</c:v>
                </c:pt>
                <c:pt idx="4">
                  <c:v>1184.5772620885759</c:v>
                </c:pt>
                <c:pt idx="5">
                  <c:v>1203.4804124962404</c:v>
                </c:pt>
                <c:pt idx="6">
                  <c:v>1222.3835629039047</c:v>
                </c:pt>
                <c:pt idx="7">
                  <c:v>1241.2867133115692</c:v>
                </c:pt>
                <c:pt idx="8">
                  <c:v>1260.1898637192335</c:v>
                </c:pt>
                <c:pt idx="9">
                  <c:v>1280.1382266601609</c:v>
                </c:pt>
                <c:pt idx="10">
                  <c:v>1300.0865896010882</c:v>
                </c:pt>
                <c:pt idx="11">
                  <c:v>1320.0349525420156</c:v>
                </c:pt>
                <c:pt idx="12">
                  <c:v>1339.983315482943</c:v>
                </c:pt>
                <c:pt idx="13">
                  <c:v>1359.9316784238704</c:v>
                </c:pt>
                <c:pt idx="14">
                  <c:v>1380.9138813117972</c:v>
                </c:pt>
                <c:pt idx="15">
                  <c:v>1401.8960841997239</c:v>
                </c:pt>
                <c:pt idx="16">
                  <c:v>1422.8782870876507</c:v>
                </c:pt>
                <c:pt idx="17">
                  <c:v>1443.8604899755774</c:v>
                </c:pt>
                <c:pt idx="18">
                  <c:v>1464.8426928635042</c:v>
                </c:pt>
                <c:pt idx="19">
                  <c:v>1489.2514444478791</c:v>
                </c:pt>
                <c:pt idx="20">
                  <c:v>1513.6601960322539</c:v>
                </c:pt>
                <c:pt idx="21">
                  <c:v>1538.0689476166285</c:v>
                </c:pt>
                <c:pt idx="22">
                  <c:v>1562.4776992010034</c:v>
                </c:pt>
                <c:pt idx="23">
                  <c:v>1586.8864507853782</c:v>
                </c:pt>
                <c:pt idx="24">
                  <c:v>1592.1692211396264</c:v>
                </c:pt>
                <c:pt idx="25">
                  <c:v>1597.4519914938744</c:v>
                </c:pt>
                <c:pt idx="26">
                  <c:v>1602.7347618481226</c:v>
                </c:pt>
                <c:pt idx="27">
                  <c:v>1608.0175322023706</c:v>
                </c:pt>
                <c:pt idx="28">
                  <c:v>1613.3003025566188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CF-46FA-9BFA-A19700E71199}"/>
            </c:ext>
          </c:extLst>
        </c:ser>
        <c:ser>
          <c:idx val="8"/>
          <c:order val="8"/>
          <c:tx>
            <c:strRef>
              <c:f>mop!$A$215</c:f>
              <c:strCache>
                <c:ptCount val="1"/>
                <c:pt idx="0">
                  <c:v>LPG propane or butane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mop!$B$215:$AP$215</c:f>
              <c:numCache>
                <c:formatCode>0.0</c:formatCode>
                <c:ptCount val="29"/>
                <c:pt idx="0">
                  <c:v>51.999355803010289</c:v>
                </c:pt>
                <c:pt idx="1">
                  <c:v>56.849590104636164</c:v>
                </c:pt>
                <c:pt idx="2">
                  <c:v>61.699824406262032</c:v>
                </c:pt>
                <c:pt idx="3">
                  <c:v>66.550058707887899</c:v>
                </c:pt>
                <c:pt idx="4">
                  <c:v>67.696338816477493</c:v>
                </c:pt>
                <c:pt idx="5">
                  <c:v>68.842618925067072</c:v>
                </c:pt>
                <c:pt idx="6">
                  <c:v>69.988899033656665</c:v>
                </c:pt>
                <c:pt idx="7">
                  <c:v>71.135179142246244</c:v>
                </c:pt>
                <c:pt idx="8">
                  <c:v>72.281459250835837</c:v>
                </c:pt>
                <c:pt idx="9">
                  <c:v>73.382511572227074</c:v>
                </c:pt>
                <c:pt idx="10">
                  <c:v>74.483563893618324</c:v>
                </c:pt>
                <c:pt idx="11">
                  <c:v>75.584616215009561</c:v>
                </c:pt>
                <c:pt idx="12">
                  <c:v>76.685668536400811</c:v>
                </c:pt>
                <c:pt idx="13">
                  <c:v>77.786720857792048</c:v>
                </c:pt>
                <c:pt idx="14">
                  <c:v>78.993858943250146</c:v>
                </c:pt>
                <c:pt idx="15">
                  <c:v>80.20099702870823</c:v>
                </c:pt>
                <c:pt idx="16">
                  <c:v>81.408135114166328</c:v>
                </c:pt>
                <c:pt idx="17">
                  <c:v>82.615273199624411</c:v>
                </c:pt>
                <c:pt idx="18">
                  <c:v>83.822411285082509</c:v>
                </c:pt>
                <c:pt idx="19">
                  <c:v>85.237498555449434</c:v>
                </c:pt>
                <c:pt idx="20">
                  <c:v>86.652585825816359</c:v>
                </c:pt>
                <c:pt idx="21">
                  <c:v>88.067673096183299</c:v>
                </c:pt>
                <c:pt idx="22">
                  <c:v>89.482760366550224</c:v>
                </c:pt>
                <c:pt idx="23">
                  <c:v>90.897847636917149</c:v>
                </c:pt>
                <c:pt idx="24">
                  <c:v>90.987001460251022</c:v>
                </c:pt>
                <c:pt idx="25">
                  <c:v>91.07615528358491</c:v>
                </c:pt>
                <c:pt idx="26">
                  <c:v>91.165309106918784</c:v>
                </c:pt>
                <c:pt idx="27">
                  <c:v>91.254462930252672</c:v>
                </c:pt>
                <c:pt idx="28">
                  <c:v>91.343616753586545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CF-46FA-9BFA-A19700E71199}"/>
            </c:ext>
          </c:extLst>
        </c:ser>
        <c:ser>
          <c:idx val="9"/>
          <c:order val="9"/>
          <c:tx>
            <c:strRef>
              <c:f>mop!$A$216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mop!$B$216:$AP$216</c:f>
              <c:numCache>
                <c:formatCode>0.0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CF-46FA-9BFA-A19700E71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0369800"/>
        <c:axId val="1110368488"/>
      </c:barChart>
      <c:catAx>
        <c:axId val="1110369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0368488"/>
        <c:crosses val="autoZero"/>
        <c:auto val="1"/>
        <c:lblAlgn val="ctr"/>
        <c:lblOffset val="100"/>
        <c:noMultiLvlLbl val="0"/>
      </c:catAx>
      <c:valAx>
        <c:axId val="111036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0369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40923009623797"/>
          <c:y val="6.4814814814814811E-2"/>
          <c:w val="0.85746522309711282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mop!$A$4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mop!$B$36:$AQ$36</c:f>
              <c:numCache>
                <c:formatCode>0.0</c:formatCode>
                <c:ptCount val="30"/>
                <c:pt idx="0">
                  <c:v>1055.0918196995021</c:v>
                </c:pt>
                <c:pt idx="1">
                  <c:v>1081.8030050083482</c:v>
                </c:pt>
                <c:pt idx="2">
                  <c:v>1108.5141903171946</c:v>
                </c:pt>
                <c:pt idx="3">
                  <c:v>1135.2253756260407</c:v>
                </c:pt>
                <c:pt idx="4">
                  <c:v>1161.9365609348877</c:v>
                </c:pt>
                <c:pt idx="5">
                  <c:v>1188.6477462437344</c:v>
                </c:pt>
                <c:pt idx="6">
                  <c:v>1215.3589315525815</c:v>
                </c:pt>
                <c:pt idx="7">
                  <c:v>1242.0701168614282</c:v>
                </c:pt>
                <c:pt idx="8">
                  <c:v>1268.7813021702752</c:v>
                </c:pt>
                <c:pt idx="9">
                  <c:v>1295.4924874791211</c:v>
                </c:pt>
                <c:pt idx="10">
                  <c:v>1322.203672787967</c:v>
                </c:pt>
                <c:pt idx="11">
                  <c:v>1348.9148580968126</c:v>
                </c:pt>
                <c:pt idx="12">
                  <c:v>1375.6260434056585</c:v>
                </c:pt>
                <c:pt idx="13">
                  <c:v>1402.3372287145044</c:v>
                </c:pt>
                <c:pt idx="14">
                  <c:v>1429.0484140233509</c:v>
                </c:pt>
                <c:pt idx="15">
                  <c:v>1455.7595993321975</c:v>
                </c:pt>
                <c:pt idx="16">
                  <c:v>1482.470784641044</c:v>
                </c:pt>
                <c:pt idx="17">
                  <c:v>1509.1819699498906</c:v>
                </c:pt>
                <c:pt idx="18">
                  <c:v>1535.8931552587371</c:v>
                </c:pt>
                <c:pt idx="19">
                  <c:v>1562.6043405675844</c:v>
                </c:pt>
                <c:pt idx="20">
                  <c:v>1589.3155258764316</c:v>
                </c:pt>
                <c:pt idx="21">
                  <c:v>1616.0267111852791</c:v>
                </c:pt>
                <c:pt idx="22">
                  <c:v>1642.7378964941263</c:v>
                </c:pt>
                <c:pt idx="23">
                  <c:v>1669.4490818029735</c:v>
                </c:pt>
                <c:pt idx="24">
                  <c:v>1696.1602671118194</c:v>
                </c:pt>
                <c:pt idx="25">
                  <c:v>1722.8714524206653</c:v>
                </c:pt>
                <c:pt idx="26">
                  <c:v>1749.5826377295109</c:v>
                </c:pt>
                <c:pt idx="27">
                  <c:v>1776.2938230383568</c:v>
                </c:pt>
                <c:pt idx="28">
                  <c:v>1803.0050083472026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A-4E36-B775-679C6EA65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0314952"/>
        <c:axId val="850319216"/>
      </c:barChart>
      <c:catAx>
        <c:axId val="850314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0319216"/>
        <c:crosses val="autoZero"/>
        <c:auto val="1"/>
        <c:lblAlgn val="ctr"/>
        <c:lblOffset val="100"/>
        <c:noMultiLvlLbl val="0"/>
      </c:catAx>
      <c:valAx>
        <c:axId val="85031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0314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mop!$A$201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mop!$B$201:$AQ$201</c:f>
              <c:numCache>
                <c:formatCode>0.0</c:formatCode>
                <c:ptCount val="30"/>
                <c:pt idx="0">
                  <c:v>3954.3515836497318</c:v>
                </c:pt>
                <c:pt idx="1">
                  <c:v>4299.1596656368874</c:v>
                </c:pt>
                <c:pt idx="2">
                  <c:v>4643.9677476240431</c:v>
                </c:pt>
                <c:pt idx="3">
                  <c:v>4988.7758296111997</c:v>
                </c:pt>
                <c:pt idx="4">
                  <c:v>5063.7263990949459</c:v>
                </c:pt>
                <c:pt idx="5">
                  <c:v>5138.6769685786921</c:v>
                </c:pt>
                <c:pt idx="6">
                  <c:v>5213.6275380624393</c:v>
                </c:pt>
                <c:pt idx="7">
                  <c:v>5288.5781075461855</c:v>
                </c:pt>
                <c:pt idx="8">
                  <c:v>5363.5286770299317</c:v>
                </c:pt>
                <c:pt idx="9">
                  <c:v>5435.8792617676127</c:v>
                </c:pt>
                <c:pt idx="10">
                  <c:v>5508.2298465052936</c:v>
                </c:pt>
                <c:pt idx="11">
                  <c:v>5580.5804312429755</c:v>
                </c:pt>
                <c:pt idx="12">
                  <c:v>5652.9310159806564</c:v>
                </c:pt>
                <c:pt idx="13">
                  <c:v>5725.2816007183374</c:v>
                </c:pt>
                <c:pt idx="14">
                  <c:v>5794.4922597449531</c:v>
                </c:pt>
                <c:pt idx="15">
                  <c:v>5863.702918771568</c:v>
                </c:pt>
                <c:pt idx="16">
                  <c:v>5932.9135777981837</c:v>
                </c:pt>
                <c:pt idx="17">
                  <c:v>6002.1242368247986</c:v>
                </c:pt>
                <c:pt idx="18">
                  <c:v>6071.3348958514143</c:v>
                </c:pt>
                <c:pt idx="19">
                  <c:v>6133.9110569966724</c:v>
                </c:pt>
                <c:pt idx="20">
                  <c:v>6196.4872181419305</c:v>
                </c:pt>
                <c:pt idx="21">
                  <c:v>6259.0633792871895</c:v>
                </c:pt>
                <c:pt idx="22">
                  <c:v>6321.6395404324476</c:v>
                </c:pt>
                <c:pt idx="23">
                  <c:v>6384.2157015777057</c:v>
                </c:pt>
                <c:pt idx="24">
                  <c:v>6324.2656739067143</c:v>
                </c:pt>
                <c:pt idx="25">
                  <c:v>6264.3156462357229</c:v>
                </c:pt>
                <c:pt idx="26">
                  <c:v>6204.3656185647324</c:v>
                </c:pt>
                <c:pt idx="27">
                  <c:v>6144.415590893741</c:v>
                </c:pt>
                <c:pt idx="28">
                  <c:v>6084.4655632227496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5-48C1-B837-FECD42D173B4}"/>
            </c:ext>
          </c:extLst>
        </c:ser>
        <c:ser>
          <c:idx val="1"/>
          <c:order val="1"/>
          <c:tx>
            <c:strRef>
              <c:f>mop!$A$203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mop!$B$203:$AQ$203</c:f>
              <c:numCache>
                <c:formatCode>0.0</c:formatCode>
                <c:ptCount val="30"/>
                <c:pt idx="0">
                  <c:v>174.03536520985838</c:v>
                </c:pt>
                <c:pt idx="1">
                  <c:v>116.02357680657224</c:v>
                </c:pt>
                <c:pt idx="2">
                  <c:v>58.011788403286118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45.539377762249288</c:v>
                </c:pt>
                <c:pt idx="25">
                  <c:v>91.078755524498575</c:v>
                </c:pt>
                <c:pt idx="26">
                  <c:v>136.61813328674785</c:v>
                </c:pt>
                <c:pt idx="27">
                  <c:v>182.15751104899715</c:v>
                </c:pt>
                <c:pt idx="28">
                  <c:v>227.69688881124642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5-48C1-B837-FECD42D173B4}"/>
            </c:ext>
          </c:extLst>
        </c:ser>
        <c:ser>
          <c:idx val="2"/>
          <c:order val="2"/>
          <c:tx>
            <c:strRef>
              <c:f>mop!$A$205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mop!$B$205:$AQ$205</c:f>
              <c:numCache>
                <c:formatCode>0.0</c:formatCode>
                <c:ptCount val="30"/>
                <c:pt idx="0">
                  <c:v>337.52307990758499</c:v>
                </c:pt>
                <c:pt idx="1">
                  <c:v>225.01538660505668</c:v>
                </c:pt>
                <c:pt idx="2">
                  <c:v>112.50769330252831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88.318800688150233</c:v>
                </c:pt>
                <c:pt idx="25">
                  <c:v>176.63760137630047</c:v>
                </c:pt>
                <c:pt idx="26">
                  <c:v>264.95640206445069</c:v>
                </c:pt>
                <c:pt idx="27">
                  <c:v>353.27520275260093</c:v>
                </c:pt>
                <c:pt idx="28">
                  <c:v>441.59400344075118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A5-48C1-B837-FECD42D173B4}"/>
            </c:ext>
          </c:extLst>
        </c:ser>
        <c:ser>
          <c:idx val="3"/>
          <c:order val="3"/>
          <c:tx>
            <c:strRef>
              <c:f>mop!$A$207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mop!$B$207:$AQ$207</c:f>
              <c:numCache>
                <c:formatCode>0.0</c:formatCode>
                <c:ptCount val="30"/>
                <c:pt idx="0">
                  <c:v>21.095194163916979</c:v>
                </c:pt>
                <c:pt idx="1">
                  <c:v>14.06346277594465</c:v>
                </c:pt>
                <c:pt idx="2">
                  <c:v>7.0317313879723251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5.5199250430093896</c:v>
                </c:pt>
                <c:pt idx="25">
                  <c:v>11.039850086018779</c:v>
                </c:pt>
                <c:pt idx="26">
                  <c:v>16.559775129028168</c:v>
                </c:pt>
                <c:pt idx="27">
                  <c:v>22.079700172037558</c:v>
                </c:pt>
                <c:pt idx="28">
                  <c:v>27.599625215046949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A5-48C1-B837-FECD42D173B4}"/>
            </c:ext>
          </c:extLst>
        </c:ser>
        <c:ser>
          <c:idx val="4"/>
          <c:order val="4"/>
          <c:tx>
            <c:strRef>
              <c:f>mop!$A$209</c:f>
              <c:strCache>
                <c:ptCount val="1"/>
                <c:pt idx="0">
                  <c:v>Petroleum Diesel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mop!$B$209:$AQ$209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A5-48C1-B837-FECD42D173B4}"/>
            </c:ext>
          </c:extLst>
        </c:ser>
        <c:ser>
          <c:idx val="5"/>
          <c:order val="5"/>
          <c:tx>
            <c:strRef>
              <c:f>mop!$A$210</c:f>
              <c:strCache>
                <c:ptCount val="1"/>
                <c:pt idx="0">
                  <c:v>Heat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mop!$B$210:$AQ$210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A5-48C1-B837-FECD42D173B4}"/>
            </c:ext>
          </c:extLst>
        </c:ser>
        <c:ser>
          <c:idx val="6"/>
          <c:order val="6"/>
          <c:tx>
            <c:strRef>
              <c:f>mop!$A$211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mop!$B$211:$AQ$211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A5-48C1-B837-FECD42D173B4}"/>
            </c:ext>
          </c:extLst>
        </c:ser>
        <c:ser>
          <c:idx val="7"/>
          <c:order val="7"/>
          <c:tx>
            <c:strRef>
              <c:f>mop!$A$213</c:f>
              <c:strCache>
                <c:ptCount val="1"/>
                <c:pt idx="0">
                  <c:v>Heavy or residual oil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mop!$B$213:$AQ$213</c:f>
              <c:numCache>
                <c:formatCode>0.0</c:formatCode>
                <c:ptCount val="30"/>
                <c:pt idx="0">
                  <c:v>1402.9954212658979</c:v>
                </c:pt>
                <c:pt idx="1">
                  <c:v>1323.8883180709024</c:v>
                </c:pt>
                <c:pt idx="2">
                  <c:v>1244.7812148759072</c:v>
                </c:pt>
                <c:pt idx="3">
                  <c:v>1165.6741116809117</c:v>
                </c:pt>
                <c:pt idx="4">
                  <c:v>1184.5772620885759</c:v>
                </c:pt>
                <c:pt idx="5">
                  <c:v>1203.4804124962404</c:v>
                </c:pt>
                <c:pt idx="6">
                  <c:v>1222.3835629039047</c:v>
                </c:pt>
                <c:pt idx="7">
                  <c:v>1241.2867133115692</c:v>
                </c:pt>
                <c:pt idx="8">
                  <c:v>1260.1898637192335</c:v>
                </c:pt>
                <c:pt idx="9">
                  <c:v>1280.1382266601609</c:v>
                </c:pt>
                <c:pt idx="10">
                  <c:v>1300.0865896010882</c:v>
                </c:pt>
                <c:pt idx="11">
                  <c:v>1320.0349525420156</c:v>
                </c:pt>
                <c:pt idx="12">
                  <c:v>1339.983315482943</c:v>
                </c:pt>
                <c:pt idx="13">
                  <c:v>1359.9316784238704</c:v>
                </c:pt>
                <c:pt idx="14">
                  <c:v>1380.9138813117972</c:v>
                </c:pt>
                <c:pt idx="15">
                  <c:v>1401.8960841997239</c:v>
                </c:pt>
                <c:pt idx="16">
                  <c:v>1422.8782870876507</c:v>
                </c:pt>
                <c:pt idx="17">
                  <c:v>1443.8604899755774</c:v>
                </c:pt>
                <c:pt idx="18">
                  <c:v>1464.8426928635042</c:v>
                </c:pt>
                <c:pt idx="19">
                  <c:v>1489.2514444478791</c:v>
                </c:pt>
                <c:pt idx="20">
                  <c:v>1513.6601960322539</c:v>
                </c:pt>
                <c:pt idx="21">
                  <c:v>1538.0689476166285</c:v>
                </c:pt>
                <c:pt idx="22">
                  <c:v>1562.4776992010034</c:v>
                </c:pt>
                <c:pt idx="23">
                  <c:v>1586.8864507853782</c:v>
                </c:pt>
                <c:pt idx="24">
                  <c:v>1592.1692211396264</c:v>
                </c:pt>
                <c:pt idx="25">
                  <c:v>1597.4519914938744</c:v>
                </c:pt>
                <c:pt idx="26">
                  <c:v>1602.7347618481226</c:v>
                </c:pt>
                <c:pt idx="27">
                  <c:v>1608.0175322023706</c:v>
                </c:pt>
                <c:pt idx="28">
                  <c:v>1613.3003025566188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A5-48C1-B837-FECD42D173B4}"/>
            </c:ext>
          </c:extLst>
        </c:ser>
        <c:ser>
          <c:idx val="8"/>
          <c:order val="8"/>
          <c:tx>
            <c:strRef>
              <c:f>mop!$A$215</c:f>
              <c:strCache>
                <c:ptCount val="1"/>
                <c:pt idx="0">
                  <c:v>LPG propane or butane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mop!$B$215:$AQ$215</c:f>
              <c:numCache>
                <c:formatCode>0.0</c:formatCode>
                <c:ptCount val="30"/>
                <c:pt idx="0">
                  <c:v>51.999355803010289</c:v>
                </c:pt>
                <c:pt idx="1">
                  <c:v>56.849590104636164</c:v>
                </c:pt>
                <c:pt idx="2">
                  <c:v>61.699824406262032</c:v>
                </c:pt>
                <c:pt idx="3">
                  <c:v>66.550058707887899</c:v>
                </c:pt>
                <c:pt idx="4">
                  <c:v>67.696338816477493</c:v>
                </c:pt>
                <c:pt idx="5">
                  <c:v>68.842618925067072</c:v>
                </c:pt>
                <c:pt idx="6">
                  <c:v>69.988899033656665</c:v>
                </c:pt>
                <c:pt idx="7">
                  <c:v>71.135179142246244</c:v>
                </c:pt>
                <c:pt idx="8">
                  <c:v>72.281459250835837</c:v>
                </c:pt>
                <c:pt idx="9">
                  <c:v>73.382511572227074</c:v>
                </c:pt>
                <c:pt idx="10">
                  <c:v>74.483563893618324</c:v>
                </c:pt>
                <c:pt idx="11">
                  <c:v>75.584616215009561</c:v>
                </c:pt>
                <c:pt idx="12">
                  <c:v>76.685668536400811</c:v>
                </c:pt>
                <c:pt idx="13">
                  <c:v>77.786720857792048</c:v>
                </c:pt>
                <c:pt idx="14">
                  <c:v>78.993858943250146</c:v>
                </c:pt>
                <c:pt idx="15">
                  <c:v>80.20099702870823</c:v>
                </c:pt>
                <c:pt idx="16">
                  <c:v>81.408135114166328</c:v>
                </c:pt>
                <c:pt idx="17">
                  <c:v>82.615273199624411</c:v>
                </c:pt>
                <c:pt idx="18">
                  <c:v>83.822411285082509</c:v>
                </c:pt>
                <c:pt idx="19">
                  <c:v>85.237498555449434</c:v>
                </c:pt>
                <c:pt idx="20">
                  <c:v>86.652585825816359</c:v>
                </c:pt>
                <c:pt idx="21">
                  <c:v>88.067673096183299</c:v>
                </c:pt>
                <c:pt idx="22">
                  <c:v>89.482760366550224</c:v>
                </c:pt>
                <c:pt idx="23">
                  <c:v>90.897847636917149</c:v>
                </c:pt>
                <c:pt idx="24">
                  <c:v>90.987001460251022</c:v>
                </c:pt>
                <c:pt idx="25">
                  <c:v>91.07615528358491</c:v>
                </c:pt>
                <c:pt idx="26">
                  <c:v>91.165309106918784</c:v>
                </c:pt>
                <c:pt idx="27">
                  <c:v>91.254462930252672</c:v>
                </c:pt>
                <c:pt idx="28">
                  <c:v>91.343616753586545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A5-48C1-B837-FECD42D17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599880"/>
        <c:axId val="1025606440"/>
      </c:areaChart>
      <c:catAx>
        <c:axId val="10255998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5606440"/>
        <c:crosses val="autoZero"/>
        <c:auto val="1"/>
        <c:lblAlgn val="ctr"/>
        <c:lblOffset val="100"/>
        <c:noMultiLvlLbl val="0"/>
      </c:catAx>
      <c:valAx>
        <c:axId val="102560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25599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3466426071741033"/>
          <c:y val="0.17634259259259263"/>
          <c:w val="0.83322462817147858"/>
          <c:h val="0.38755212890055407"/>
        </c:manualLayout>
      </c:layout>
      <c:areaChart>
        <c:grouping val="stacked"/>
        <c:varyColors val="0"/>
        <c:ser>
          <c:idx val="0"/>
          <c:order val="0"/>
          <c:tx>
            <c:strRef>
              <c:f>mop!$A$249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mop!$B$249:$AQ$249</c:f>
              <c:numCache>
                <c:formatCode>0.0</c:formatCode>
                <c:ptCount val="30"/>
                <c:pt idx="0">
                  <c:v>2281.7340905825504</c:v>
                </c:pt>
                <c:pt idx="1">
                  <c:v>2335.8850341051648</c:v>
                </c:pt>
                <c:pt idx="2">
                  <c:v>2390.0359776277796</c:v>
                </c:pt>
                <c:pt idx="3">
                  <c:v>2444.1869211503945</c:v>
                </c:pt>
                <c:pt idx="4">
                  <c:v>2488.4729164191726</c:v>
                </c:pt>
                <c:pt idx="5">
                  <c:v>2532.7589116879512</c:v>
                </c:pt>
                <c:pt idx="6">
                  <c:v>2577.0449069567294</c:v>
                </c:pt>
                <c:pt idx="7">
                  <c:v>2621.330902225508</c:v>
                </c:pt>
                <c:pt idx="8">
                  <c:v>2665.6168974942861</c:v>
                </c:pt>
                <c:pt idx="9">
                  <c:v>2716.1526416035931</c:v>
                </c:pt>
                <c:pt idx="10">
                  <c:v>2766.6883857129005</c:v>
                </c:pt>
                <c:pt idx="11">
                  <c:v>2817.2241298222075</c:v>
                </c:pt>
                <c:pt idx="12">
                  <c:v>2867.7598739315149</c:v>
                </c:pt>
                <c:pt idx="13">
                  <c:v>2918.2956180408219</c:v>
                </c:pt>
                <c:pt idx="14">
                  <c:v>2979.7190607158727</c:v>
                </c:pt>
                <c:pt idx="15">
                  <c:v>3041.1425033909231</c:v>
                </c:pt>
                <c:pt idx="16">
                  <c:v>3102.565946065974</c:v>
                </c:pt>
                <c:pt idx="17">
                  <c:v>3163.9893887410244</c:v>
                </c:pt>
                <c:pt idx="18">
                  <c:v>3225.4128314160753</c:v>
                </c:pt>
                <c:pt idx="19">
                  <c:v>3306.7232037716594</c:v>
                </c:pt>
                <c:pt idx="20">
                  <c:v>3388.033576127244</c:v>
                </c:pt>
                <c:pt idx="21">
                  <c:v>3469.3439484828282</c:v>
                </c:pt>
                <c:pt idx="22">
                  <c:v>3550.6543208384128</c:v>
                </c:pt>
                <c:pt idx="23">
                  <c:v>3631.9646931939969</c:v>
                </c:pt>
                <c:pt idx="24">
                  <c:v>3660.6011883767037</c:v>
                </c:pt>
                <c:pt idx="25">
                  <c:v>3689.2376835594105</c:v>
                </c:pt>
                <c:pt idx="26">
                  <c:v>3717.8741787421168</c:v>
                </c:pt>
                <c:pt idx="27">
                  <c:v>3746.5106739248235</c:v>
                </c:pt>
                <c:pt idx="28">
                  <c:v>3775.1471691075303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1-484B-8526-42AA19AEF605}"/>
            </c:ext>
          </c:extLst>
        </c:ser>
        <c:ser>
          <c:idx val="1"/>
          <c:order val="1"/>
          <c:tx>
            <c:strRef>
              <c:f>mop!$A$250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mop!$B$250:$AQ$250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1-484B-8526-42AA19AEF605}"/>
            </c:ext>
          </c:extLst>
        </c:ser>
        <c:ser>
          <c:idx val="2"/>
          <c:order val="2"/>
          <c:tx>
            <c:strRef>
              <c:f>mop!$A$251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mop!$B$251:$AQ$251</c:f>
              <c:numCache>
                <c:formatCode>0.0</c:formatCode>
                <c:ptCount val="30"/>
                <c:pt idx="0">
                  <c:v>575.61553308581779</c:v>
                </c:pt>
                <c:pt idx="1">
                  <c:v>593.64472606615493</c:v>
                </c:pt>
                <c:pt idx="2">
                  <c:v>611.67391904649196</c:v>
                </c:pt>
                <c:pt idx="3">
                  <c:v>629.70311202682899</c:v>
                </c:pt>
                <c:pt idx="4">
                  <c:v>672.94699386690536</c:v>
                </c:pt>
                <c:pt idx="5">
                  <c:v>716.19087570698173</c:v>
                </c:pt>
                <c:pt idx="6">
                  <c:v>759.4347575470581</c:v>
                </c:pt>
                <c:pt idx="7">
                  <c:v>802.67863938713435</c:v>
                </c:pt>
                <c:pt idx="8">
                  <c:v>845.92252122721072</c:v>
                </c:pt>
                <c:pt idx="9">
                  <c:v>856.43240502997276</c:v>
                </c:pt>
                <c:pt idx="10">
                  <c:v>866.9422888327349</c:v>
                </c:pt>
                <c:pt idx="11">
                  <c:v>877.45217263549694</c:v>
                </c:pt>
                <c:pt idx="12">
                  <c:v>887.96205643825908</c:v>
                </c:pt>
                <c:pt idx="13">
                  <c:v>898.47194024102112</c:v>
                </c:pt>
                <c:pt idx="14">
                  <c:v>863.34882874658024</c:v>
                </c:pt>
                <c:pt idx="15">
                  <c:v>828.22571725213948</c:v>
                </c:pt>
                <c:pt idx="16">
                  <c:v>793.1026057576986</c:v>
                </c:pt>
                <c:pt idx="17">
                  <c:v>757.97949426325772</c:v>
                </c:pt>
                <c:pt idx="18">
                  <c:v>722.85638276881696</c:v>
                </c:pt>
                <c:pt idx="19">
                  <c:v>721.57623276743732</c:v>
                </c:pt>
                <c:pt idx="20">
                  <c:v>720.29608276605768</c:v>
                </c:pt>
                <c:pt idx="21">
                  <c:v>719.01593276467793</c:v>
                </c:pt>
                <c:pt idx="22">
                  <c:v>717.73578276329829</c:v>
                </c:pt>
                <c:pt idx="23">
                  <c:v>716.45563276191865</c:v>
                </c:pt>
                <c:pt idx="24">
                  <c:v>686.76655605777546</c:v>
                </c:pt>
                <c:pt idx="25">
                  <c:v>657.07747935363227</c:v>
                </c:pt>
                <c:pt idx="26">
                  <c:v>627.38840264948897</c:v>
                </c:pt>
                <c:pt idx="27">
                  <c:v>597.69932594534578</c:v>
                </c:pt>
                <c:pt idx="28">
                  <c:v>568.01024924120259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1-484B-8526-42AA19AEF605}"/>
            </c:ext>
          </c:extLst>
        </c:ser>
        <c:ser>
          <c:idx val="3"/>
          <c:order val="3"/>
          <c:tx>
            <c:strRef>
              <c:f>mop!$A$253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mop!$B$253:$AQ$253</c:f>
              <c:numCache>
                <c:formatCode>0.0</c:formatCode>
                <c:ptCount val="30"/>
                <c:pt idx="0">
                  <c:v>3233.2065929606838</c:v>
                </c:pt>
                <c:pt idx="1">
                  <c:v>3307.3831119149409</c:v>
                </c:pt>
                <c:pt idx="2">
                  <c:v>3381.5596308691979</c:v>
                </c:pt>
                <c:pt idx="3">
                  <c:v>3455.736149823455</c:v>
                </c:pt>
                <c:pt idx="4">
                  <c:v>3521.2627219298802</c:v>
                </c:pt>
                <c:pt idx="5">
                  <c:v>3586.7892940363054</c:v>
                </c:pt>
                <c:pt idx="6">
                  <c:v>3652.3158661427306</c:v>
                </c:pt>
                <c:pt idx="7">
                  <c:v>3717.8424382491557</c:v>
                </c:pt>
                <c:pt idx="8">
                  <c:v>3783.3690103555809</c:v>
                </c:pt>
                <c:pt idx="9">
                  <c:v>3861.7663058457997</c:v>
                </c:pt>
                <c:pt idx="10">
                  <c:v>3940.1636013360185</c:v>
                </c:pt>
                <c:pt idx="11">
                  <c:v>4018.5608968262377</c:v>
                </c:pt>
                <c:pt idx="12">
                  <c:v>4096.958192316456</c:v>
                </c:pt>
                <c:pt idx="13">
                  <c:v>4175.3554878066752</c:v>
                </c:pt>
                <c:pt idx="14">
                  <c:v>4274.171300805986</c:v>
                </c:pt>
                <c:pt idx="15">
                  <c:v>4372.9871138052968</c:v>
                </c:pt>
                <c:pt idx="16">
                  <c:v>4471.8029268046084</c:v>
                </c:pt>
                <c:pt idx="17">
                  <c:v>4570.6187398039192</c:v>
                </c:pt>
                <c:pt idx="18">
                  <c:v>4669.43455280323</c:v>
                </c:pt>
                <c:pt idx="19">
                  <c:v>4809.3209447878116</c:v>
                </c:pt>
                <c:pt idx="20">
                  <c:v>4949.2073367723933</c:v>
                </c:pt>
                <c:pt idx="21">
                  <c:v>5089.0937287569741</c:v>
                </c:pt>
                <c:pt idx="22">
                  <c:v>5228.9801207415558</c:v>
                </c:pt>
                <c:pt idx="23">
                  <c:v>5368.8665127261374</c:v>
                </c:pt>
                <c:pt idx="24">
                  <c:v>5452.1135450897109</c:v>
                </c:pt>
                <c:pt idx="25">
                  <c:v>5535.3605774532843</c:v>
                </c:pt>
                <c:pt idx="26">
                  <c:v>5618.6076098168569</c:v>
                </c:pt>
                <c:pt idx="27">
                  <c:v>5701.8546421804303</c:v>
                </c:pt>
                <c:pt idx="28">
                  <c:v>5785.1016745440038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1-484B-8526-42AA19AEF605}"/>
            </c:ext>
          </c:extLst>
        </c:ser>
        <c:ser>
          <c:idx val="4"/>
          <c:order val="4"/>
          <c:tx>
            <c:strRef>
              <c:f>mop!$A$254</c:f>
              <c:strCache>
                <c:ptCount val="1"/>
                <c:pt idx="0">
                  <c:v>Petroleum Diesel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mop!$B$254:$AQ$254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B1-484B-8526-42AA19AEF605}"/>
            </c:ext>
          </c:extLst>
        </c:ser>
        <c:ser>
          <c:idx val="5"/>
          <c:order val="5"/>
          <c:tx>
            <c:strRef>
              <c:f>mop!$A$255</c:f>
              <c:strCache>
                <c:ptCount val="1"/>
                <c:pt idx="0">
                  <c:v>Heat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mop!$B$255:$AQ$255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B1-484B-8526-42AA19AEF605}"/>
            </c:ext>
          </c:extLst>
        </c:ser>
        <c:ser>
          <c:idx val="6"/>
          <c:order val="6"/>
          <c:tx>
            <c:strRef>
              <c:f>mop!$A$256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mop!$B$256:$AQ$256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B1-484B-8526-42AA19AEF605}"/>
            </c:ext>
          </c:extLst>
        </c:ser>
        <c:ser>
          <c:idx val="7"/>
          <c:order val="7"/>
          <c:tx>
            <c:strRef>
              <c:f>mop!$A$258</c:f>
              <c:strCache>
                <c:ptCount val="1"/>
                <c:pt idx="0">
                  <c:v>Heavy or residual oil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mop!$B$258:$AQ$258</c:f>
              <c:numCache>
                <c:formatCode>0.0</c:formatCode>
                <c:ptCount val="30"/>
                <c:pt idx="0">
                  <c:v>762.65933056519293</c:v>
                </c:pt>
                <c:pt idx="1">
                  <c:v>799.1662144061271</c:v>
                </c:pt>
                <c:pt idx="2">
                  <c:v>835.67309824706126</c:v>
                </c:pt>
                <c:pt idx="3">
                  <c:v>872.17998208799554</c:v>
                </c:pt>
                <c:pt idx="4">
                  <c:v>889.65075549819835</c:v>
                </c:pt>
                <c:pt idx="5">
                  <c:v>907.12152890840116</c:v>
                </c:pt>
                <c:pt idx="6">
                  <c:v>924.59230231860397</c:v>
                </c:pt>
                <c:pt idx="7">
                  <c:v>942.06307572880678</c:v>
                </c:pt>
                <c:pt idx="8">
                  <c:v>959.53384913900959</c:v>
                </c:pt>
                <c:pt idx="9">
                  <c:v>1019.251076587194</c:v>
                </c:pt>
                <c:pt idx="10">
                  <c:v>1078.9683040353784</c:v>
                </c:pt>
                <c:pt idx="11">
                  <c:v>1138.685531483563</c:v>
                </c:pt>
                <c:pt idx="12">
                  <c:v>1198.4027589317473</c:v>
                </c:pt>
                <c:pt idx="13">
                  <c:v>1258.1199863799318</c:v>
                </c:pt>
                <c:pt idx="14">
                  <c:v>1374.9030740532676</c:v>
                </c:pt>
                <c:pt idx="15">
                  <c:v>1491.6861617266034</c:v>
                </c:pt>
                <c:pt idx="16">
                  <c:v>1608.4692493999391</c:v>
                </c:pt>
                <c:pt idx="17">
                  <c:v>1725.2523370732749</c:v>
                </c:pt>
                <c:pt idx="18">
                  <c:v>1842.0354247466107</c:v>
                </c:pt>
                <c:pt idx="19">
                  <c:v>1937.1422079336162</c:v>
                </c:pt>
                <c:pt idx="20">
                  <c:v>2032.2489911206219</c:v>
                </c:pt>
                <c:pt idx="21">
                  <c:v>2127.3557743076276</c:v>
                </c:pt>
                <c:pt idx="22">
                  <c:v>2222.4625574946331</c:v>
                </c:pt>
                <c:pt idx="23">
                  <c:v>2317.5693406816386</c:v>
                </c:pt>
                <c:pt idx="24">
                  <c:v>2383.206458084263</c:v>
                </c:pt>
                <c:pt idx="25">
                  <c:v>2448.8435754868879</c:v>
                </c:pt>
                <c:pt idx="26">
                  <c:v>2514.4806928895123</c:v>
                </c:pt>
                <c:pt idx="27">
                  <c:v>2580.1178102921372</c:v>
                </c:pt>
                <c:pt idx="28">
                  <c:v>2645.7549276947616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B1-484B-8526-42AA19AEF605}"/>
            </c:ext>
          </c:extLst>
        </c:ser>
        <c:ser>
          <c:idx val="8"/>
          <c:order val="8"/>
          <c:tx>
            <c:strRef>
              <c:f>mop!$A$259</c:f>
              <c:strCache>
                <c:ptCount val="1"/>
                <c:pt idx="0">
                  <c:v>LPG propane or butane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mop!$B$259:$AQ$259</c:f>
              <c:numCache>
                <c:formatCode>0.0</c:formatCode>
                <c:ptCount val="30"/>
                <c:pt idx="0">
                  <c:v>164.98445280575518</c:v>
                </c:pt>
                <c:pt idx="1">
                  <c:v>168.72091350761195</c:v>
                </c:pt>
                <c:pt idx="2">
                  <c:v>172.45737420946872</c:v>
                </c:pt>
                <c:pt idx="3">
                  <c:v>176.1938349113255</c:v>
                </c:pt>
                <c:pt idx="4">
                  <c:v>179.46661228584304</c:v>
                </c:pt>
                <c:pt idx="5">
                  <c:v>182.73938966036059</c:v>
                </c:pt>
                <c:pt idx="6">
                  <c:v>186.01216703487816</c:v>
                </c:pt>
                <c:pt idx="7">
                  <c:v>189.28494440939571</c:v>
                </c:pt>
                <c:pt idx="8">
                  <c:v>192.55772178391325</c:v>
                </c:pt>
                <c:pt idx="9">
                  <c:v>196.59757093344064</c:v>
                </c:pt>
                <c:pt idx="10">
                  <c:v>200.63742008296805</c:v>
                </c:pt>
                <c:pt idx="11">
                  <c:v>204.67726923249543</c:v>
                </c:pt>
                <c:pt idx="12">
                  <c:v>208.71711838202285</c:v>
                </c:pt>
                <c:pt idx="13">
                  <c:v>212.75696753155023</c:v>
                </c:pt>
                <c:pt idx="14">
                  <c:v>217.85773567829466</c:v>
                </c:pt>
                <c:pt idx="15">
                  <c:v>222.95850382503906</c:v>
                </c:pt>
                <c:pt idx="16">
                  <c:v>228.05927197178349</c:v>
                </c:pt>
                <c:pt idx="17">
                  <c:v>233.16004011852789</c:v>
                </c:pt>
                <c:pt idx="18">
                  <c:v>238.26080826527232</c:v>
                </c:pt>
                <c:pt idx="19">
                  <c:v>245.23741073947934</c:v>
                </c:pt>
                <c:pt idx="20">
                  <c:v>252.21401321368634</c:v>
                </c:pt>
                <c:pt idx="21">
                  <c:v>259.19061568789334</c:v>
                </c:pt>
                <c:pt idx="22">
                  <c:v>266.16721816210037</c:v>
                </c:pt>
                <c:pt idx="23">
                  <c:v>273.1438206363074</c:v>
                </c:pt>
                <c:pt idx="24">
                  <c:v>277.51225239154627</c:v>
                </c:pt>
                <c:pt idx="25">
                  <c:v>281.8806841467852</c:v>
                </c:pt>
                <c:pt idx="26">
                  <c:v>286.24911590202407</c:v>
                </c:pt>
                <c:pt idx="27">
                  <c:v>290.617547657263</c:v>
                </c:pt>
                <c:pt idx="28">
                  <c:v>294.98597941250188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B1-484B-8526-42AA19AEF605}"/>
            </c:ext>
          </c:extLst>
        </c:ser>
        <c:ser>
          <c:idx val="9"/>
          <c:order val="9"/>
          <c:tx>
            <c:strRef>
              <c:f>mop!$A$260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mop!$B$260:$AQ$260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FB1-484B-8526-42AA19AEF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4890216"/>
        <c:axId val="864884312"/>
      </c:areaChart>
      <c:catAx>
        <c:axId val="8648902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4884312"/>
        <c:crosses val="autoZero"/>
        <c:auto val="1"/>
        <c:lblAlgn val="ctr"/>
        <c:lblOffset val="100"/>
        <c:noMultiLvlLbl val="0"/>
      </c:catAx>
      <c:valAx>
        <c:axId val="86488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4890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mop!$A$263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mop!$B$263:$AQ$263</c:f>
              <c:numCache>
                <c:formatCode>0.0</c:formatCode>
                <c:ptCount val="30"/>
                <c:pt idx="0">
                  <c:v>602</c:v>
                </c:pt>
                <c:pt idx="1">
                  <c:v>605</c:v>
                </c:pt>
                <c:pt idx="2">
                  <c:v>608</c:v>
                </c:pt>
                <c:pt idx="3">
                  <c:v>611</c:v>
                </c:pt>
                <c:pt idx="4">
                  <c:v>613</c:v>
                </c:pt>
                <c:pt idx="5">
                  <c:v>615</c:v>
                </c:pt>
                <c:pt idx="6">
                  <c:v>617</c:v>
                </c:pt>
                <c:pt idx="7">
                  <c:v>619</c:v>
                </c:pt>
                <c:pt idx="8">
                  <c:v>621</c:v>
                </c:pt>
                <c:pt idx="9">
                  <c:v>622.6</c:v>
                </c:pt>
                <c:pt idx="10">
                  <c:v>624.20000000000005</c:v>
                </c:pt>
                <c:pt idx="11">
                  <c:v>625.79999999999995</c:v>
                </c:pt>
                <c:pt idx="12">
                  <c:v>627.4</c:v>
                </c:pt>
                <c:pt idx="13">
                  <c:v>629</c:v>
                </c:pt>
                <c:pt idx="14">
                  <c:v>630.20000000000005</c:v>
                </c:pt>
                <c:pt idx="15">
                  <c:v>631.4</c:v>
                </c:pt>
                <c:pt idx="16">
                  <c:v>632.6</c:v>
                </c:pt>
                <c:pt idx="17">
                  <c:v>633.79999999999995</c:v>
                </c:pt>
                <c:pt idx="18">
                  <c:v>635</c:v>
                </c:pt>
                <c:pt idx="19">
                  <c:v>635.79999999999995</c:v>
                </c:pt>
                <c:pt idx="20">
                  <c:v>636.6</c:v>
                </c:pt>
                <c:pt idx="21">
                  <c:v>637.4</c:v>
                </c:pt>
                <c:pt idx="22">
                  <c:v>638.20000000000005</c:v>
                </c:pt>
                <c:pt idx="23">
                  <c:v>639</c:v>
                </c:pt>
                <c:pt idx="24">
                  <c:v>639.79999999999995</c:v>
                </c:pt>
                <c:pt idx="25">
                  <c:v>640.6</c:v>
                </c:pt>
                <c:pt idx="26">
                  <c:v>641.4</c:v>
                </c:pt>
                <c:pt idx="27">
                  <c:v>642.20000000000005</c:v>
                </c:pt>
                <c:pt idx="28">
                  <c:v>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3-4D7F-A398-69235E668C1B}"/>
            </c:ext>
          </c:extLst>
        </c:ser>
        <c:ser>
          <c:idx val="1"/>
          <c:order val="1"/>
          <c:tx>
            <c:strRef>
              <c:f>mop!$A$264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mop!$B$264:$AQ$264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3-4D7F-A398-69235E668C1B}"/>
            </c:ext>
          </c:extLst>
        </c:ser>
        <c:ser>
          <c:idx val="2"/>
          <c:order val="2"/>
          <c:tx>
            <c:strRef>
              <c:f>mop!$A$266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mop!$B$266:$AQ$266</c:f>
              <c:numCache>
                <c:formatCode>0.0</c:formatCode>
                <c:ptCount val="30"/>
                <c:pt idx="0">
                  <c:v>517.6</c:v>
                </c:pt>
                <c:pt idx="1">
                  <c:v>540.4</c:v>
                </c:pt>
                <c:pt idx="2">
                  <c:v>563.20000000000005</c:v>
                </c:pt>
                <c:pt idx="3">
                  <c:v>586</c:v>
                </c:pt>
                <c:pt idx="4">
                  <c:v>606.20000000000005</c:v>
                </c:pt>
                <c:pt idx="5">
                  <c:v>626.4</c:v>
                </c:pt>
                <c:pt idx="6">
                  <c:v>646.6</c:v>
                </c:pt>
                <c:pt idx="7">
                  <c:v>666.8</c:v>
                </c:pt>
                <c:pt idx="8">
                  <c:v>687</c:v>
                </c:pt>
                <c:pt idx="9">
                  <c:v>704.6</c:v>
                </c:pt>
                <c:pt idx="10">
                  <c:v>722.2</c:v>
                </c:pt>
                <c:pt idx="11">
                  <c:v>739.8</c:v>
                </c:pt>
                <c:pt idx="12">
                  <c:v>757.4</c:v>
                </c:pt>
                <c:pt idx="13">
                  <c:v>775</c:v>
                </c:pt>
                <c:pt idx="14">
                  <c:v>790</c:v>
                </c:pt>
                <c:pt idx="15">
                  <c:v>805</c:v>
                </c:pt>
                <c:pt idx="16">
                  <c:v>820</c:v>
                </c:pt>
                <c:pt idx="17">
                  <c:v>835</c:v>
                </c:pt>
                <c:pt idx="18">
                  <c:v>850</c:v>
                </c:pt>
                <c:pt idx="19">
                  <c:v>862.6</c:v>
                </c:pt>
                <c:pt idx="20">
                  <c:v>875.2</c:v>
                </c:pt>
                <c:pt idx="21">
                  <c:v>887.8</c:v>
                </c:pt>
                <c:pt idx="22">
                  <c:v>900.4</c:v>
                </c:pt>
                <c:pt idx="23">
                  <c:v>913</c:v>
                </c:pt>
                <c:pt idx="24">
                  <c:v>923.2</c:v>
                </c:pt>
                <c:pt idx="25">
                  <c:v>933.4</c:v>
                </c:pt>
                <c:pt idx="26">
                  <c:v>943.6</c:v>
                </c:pt>
                <c:pt idx="27">
                  <c:v>953.8</c:v>
                </c:pt>
                <c:pt idx="28">
                  <c:v>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3-4D7F-A398-69235E668C1B}"/>
            </c:ext>
          </c:extLst>
        </c:ser>
        <c:ser>
          <c:idx val="3"/>
          <c:order val="3"/>
          <c:tx>
            <c:strRef>
              <c:f>mop!$A$267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mop!$B$267:$AQ$267</c:f>
              <c:numCache>
                <c:formatCode>0.0</c:formatCode>
                <c:ptCount val="30"/>
                <c:pt idx="0">
                  <c:v>58.2</c:v>
                </c:pt>
                <c:pt idx="1">
                  <c:v>57.8</c:v>
                </c:pt>
                <c:pt idx="2">
                  <c:v>57.4</c:v>
                </c:pt>
                <c:pt idx="3">
                  <c:v>57</c:v>
                </c:pt>
                <c:pt idx="4">
                  <c:v>56.6</c:v>
                </c:pt>
                <c:pt idx="5">
                  <c:v>56.2</c:v>
                </c:pt>
                <c:pt idx="6">
                  <c:v>55.8</c:v>
                </c:pt>
                <c:pt idx="7">
                  <c:v>55.4</c:v>
                </c:pt>
                <c:pt idx="8">
                  <c:v>55</c:v>
                </c:pt>
                <c:pt idx="9">
                  <c:v>54.8</c:v>
                </c:pt>
                <c:pt idx="10">
                  <c:v>54.6</c:v>
                </c:pt>
                <c:pt idx="11">
                  <c:v>54.4</c:v>
                </c:pt>
                <c:pt idx="12">
                  <c:v>54.2</c:v>
                </c:pt>
                <c:pt idx="13">
                  <c:v>54</c:v>
                </c:pt>
                <c:pt idx="14">
                  <c:v>53.8</c:v>
                </c:pt>
                <c:pt idx="15">
                  <c:v>53.6</c:v>
                </c:pt>
                <c:pt idx="16">
                  <c:v>53.4</c:v>
                </c:pt>
                <c:pt idx="17">
                  <c:v>53.2</c:v>
                </c:pt>
                <c:pt idx="18">
                  <c:v>53</c:v>
                </c:pt>
                <c:pt idx="19">
                  <c:v>52.8</c:v>
                </c:pt>
                <c:pt idx="20">
                  <c:v>52.6</c:v>
                </c:pt>
                <c:pt idx="21">
                  <c:v>52.4</c:v>
                </c:pt>
                <c:pt idx="22">
                  <c:v>52.2</c:v>
                </c:pt>
                <c:pt idx="23">
                  <c:v>52</c:v>
                </c:pt>
                <c:pt idx="24">
                  <c:v>52</c:v>
                </c:pt>
                <c:pt idx="25">
                  <c:v>52</c:v>
                </c:pt>
                <c:pt idx="26">
                  <c:v>52</c:v>
                </c:pt>
                <c:pt idx="27">
                  <c:v>52</c:v>
                </c:pt>
                <c:pt idx="28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A3-4D7F-A398-69235E668C1B}"/>
            </c:ext>
          </c:extLst>
        </c:ser>
        <c:ser>
          <c:idx val="4"/>
          <c:order val="4"/>
          <c:tx>
            <c:strRef>
              <c:f>mop!$A$268</c:f>
              <c:strCache>
                <c:ptCount val="1"/>
                <c:pt idx="0">
                  <c:v>Petroleum Diesel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mop!$B$268:$AQ$268</c:f>
              <c:numCache>
                <c:formatCode>0.0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A3-4D7F-A398-69235E668C1B}"/>
            </c:ext>
          </c:extLst>
        </c:ser>
        <c:ser>
          <c:idx val="5"/>
          <c:order val="5"/>
          <c:tx>
            <c:strRef>
              <c:f>mop!$A$269</c:f>
              <c:strCache>
                <c:ptCount val="1"/>
                <c:pt idx="0">
                  <c:v>Heat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mop!$B$269:$AQ$269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A3-4D7F-A398-69235E668C1B}"/>
            </c:ext>
          </c:extLst>
        </c:ser>
        <c:ser>
          <c:idx val="6"/>
          <c:order val="6"/>
          <c:tx>
            <c:strRef>
              <c:f>mop!$A$270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mop!$B$270:$AQ$270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A3-4D7F-A398-69235E668C1B}"/>
            </c:ext>
          </c:extLst>
        </c:ser>
        <c:ser>
          <c:idx val="7"/>
          <c:order val="7"/>
          <c:tx>
            <c:strRef>
              <c:f>mop!$A$271</c:f>
              <c:strCache>
                <c:ptCount val="1"/>
                <c:pt idx="0">
                  <c:v>Heavy or residual oil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mop!$B$271:$AQ$271</c:f>
              <c:numCache>
                <c:formatCode>0.0</c:formatCode>
                <c:ptCount val="30"/>
                <c:pt idx="0">
                  <c:v>40.6</c:v>
                </c:pt>
                <c:pt idx="1">
                  <c:v>40.400000000000006</c:v>
                </c:pt>
                <c:pt idx="2">
                  <c:v>40.200000000000003</c:v>
                </c:pt>
                <c:pt idx="3">
                  <c:v>40.000000000000007</c:v>
                </c:pt>
                <c:pt idx="4">
                  <c:v>40.000000000000007</c:v>
                </c:pt>
                <c:pt idx="5">
                  <c:v>40.000000000000007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39.799999999999997</c:v>
                </c:pt>
                <c:pt idx="10">
                  <c:v>39.6</c:v>
                </c:pt>
                <c:pt idx="11">
                  <c:v>39.4</c:v>
                </c:pt>
                <c:pt idx="12">
                  <c:v>39.200000000000003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39</c:v>
                </c:pt>
                <c:pt idx="19">
                  <c:v>39</c:v>
                </c:pt>
                <c:pt idx="20">
                  <c:v>39</c:v>
                </c:pt>
                <c:pt idx="21">
                  <c:v>39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39</c:v>
                </c:pt>
                <c:pt idx="26">
                  <c:v>39</c:v>
                </c:pt>
                <c:pt idx="27">
                  <c:v>39</c:v>
                </c:pt>
                <c:pt idx="2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A3-4D7F-A398-69235E668C1B}"/>
            </c:ext>
          </c:extLst>
        </c:ser>
        <c:ser>
          <c:idx val="8"/>
          <c:order val="8"/>
          <c:tx>
            <c:strRef>
              <c:f>mop!$A$272</c:f>
              <c:strCache>
                <c:ptCount val="1"/>
                <c:pt idx="0">
                  <c:v>LPG propane or butane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mop!$B$272:$AQ$272</c:f>
              <c:numCache>
                <c:formatCode>0.0</c:formatCode>
                <c:ptCount val="30"/>
                <c:pt idx="0">
                  <c:v>22.8</c:v>
                </c:pt>
                <c:pt idx="1">
                  <c:v>22.2</c:v>
                </c:pt>
                <c:pt idx="2">
                  <c:v>21.6</c:v>
                </c:pt>
                <c:pt idx="3">
                  <c:v>21</c:v>
                </c:pt>
                <c:pt idx="4">
                  <c:v>20.8</c:v>
                </c:pt>
                <c:pt idx="5">
                  <c:v>20.6</c:v>
                </c:pt>
                <c:pt idx="6">
                  <c:v>20.399999999999999</c:v>
                </c:pt>
                <c:pt idx="7">
                  <c:v>20.2</c:v>
                </c:pt>
                <c:pt idx="8">
                  <c:v>20</c:v>
                </c:pt>
                <c:pt idx="9">
                  <c:v>19.8</c:v>
                </c:pt>
                <c:pt idx="10">
                  <c:v>19.600000000000001</c:v>
                </c:pt>
                <c:pt idx="11">
                  <c:v>19.399999999999999</c:v>
                </c:pt>
                <c:pt idx="12">
                  <c:v>19.2</c:v>
                </c:pt>
                <c:pt idx="13">
                  <c:v>19</c:v>
                </c:pt>
                <c:pt idx="14">
                  <c:v>18.8</c:v>
                </c:pt>
                <c:pt idx="15">
                  <c:v>18.600000000000001</c:v>
                </c:pt>
                <c:pt idx="16">
                  <c:v>18.399999999999999</c:v>
                </c:pt>
                <c:pt idx="17">
                  <c:v>18.2</c:v>
                </c:pt>
                <c:pt idx="18">
                  <c:v>18</c:v>
                </c:pt>
                <c:pt idx="19">
                  <c:v>17.8</c:v>
                </c:pt>
                <c:pt idx="20">
                  <c:v>17.600000000000001</c:v>
                </c:pt>
                <c:pt idx="21">
                  <c:v>17.399999999999999</c:v>
                </c:pt>
                <c:pt idx="22">
                  <c:v>17.2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17</c:v>
                </c:pt>
                <c:pt idx="2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A3-4D7F-A398-69235E668C1B}"/>
            </c:ext>
          </c:extLst>
        </c:ser>
        <c:ser>
          <c:idx val="9"/>
          <c:order val="9"/>
          <c:tx>
            <c:strRef>
              <c:f>mop!$A$273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mop!$B$273:$AQ$273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A3-4D7F-A398-69235E668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311792"/>
        <c:axId val="870314744"/>
      </c:areaChart>
      <c:catAx>
        <c:axId val="87031179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0314744"/>
        <c:crosses val="autoZero"/>
        <c:auto val="1"/>
        <c:lblAlgn val="ctr"/>
        <c:lblOffset val="100"/>
        <c:noMultiLvlLbl val="0"/>
      </c:catAx>
      <c:valAx>
        <c:axId val="87031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031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mop!$A$277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mop!$B$277:$AQ$277</c:f>
              <c:numCache>
                <c:formatCode>0.0</c:formatCode>
                <c:ptCount val="30"/>
                <c:pt idx="0">
                  <c:v>3798</c:v>
                </c:pt>
                <c:pt idx="1">
                  <c:v>3854</c:v>
                </c:pt>
                <c:pt idx="2">
                  <c:v>3910</c:v>
                </c:pt>
                <c:pt idx="3">
                  <c:v>3966</c:v>
                </c:pt>
                <c:pt idx="4">
                  <c:v>4028.2</c:v>
                </c:pt>
                <c:pt idx="5">
                  <c:v>4090.4</c:v>
                </c:pt>
                <c:pt idx="6">
                  <c:v>4152.6000000000004</c:v>
                </c:pt>
                <c:pt idx="7">
                  <c:v>4214.8</c:v>
                </c:pt>
                <c:pt idx="8">
                  <c:v>4277</c:v>
                </c:pt>
                <c:pt idx="9">
                  <c:v>4341.6000000000004</c:v>
                </c:pt>
                <c:pt idx="10">
                  <c:v>4406.2</c:v>
                </c:pt>
                <c:pt idx="11">
                  <c:v>4470.8</c:v>
                </c:pt>
                <c:pt idx="12">
                  <c:v>4535.3999999999996</c:v>
                </c:pt>
                <c:pt idx="13">
                  <c:v>4600</c:v>
                </c:pt>
                <c:pt idx="14">
                  <c:v>4664.6000000000004</c:v>
                </c:pt>
                <c:pt idx="15">
                  <c:v>4729.2</c:v>
                </c:pt>
                <c:pt idx="16">
                  <c:v>4793.8</c:v>
                </c:pt>
                <c:pt idx="17">
                  <c:v>4858.3999999999996</c:v>
                </c:pt>
                <c:pt idx="18">
                  <c:v>4923</c:v>
                </c:pt>
                <c:pt idx="19">
                  <c:v>4985.6000000000004</c:v>
                </c:pt>
                <c:pt idx="20">
                  <c:v>5048.2</c:v>
                </c:pt>
                <c:pt idx="21">
                  <c:v>5110.8</c:v>
                </c:pt>
                <c:pt idx="22">
                  <c:v>5173.3999999999996</c:v>
                </c:pt>
                <c:pt idx="23">
                  <c:v>5236</c:v>
                </c:pt>
                <c:pt idx="24">
                  <c:v>5298.6</c:v>
                </c:pt>
                <c:pt idx="25">
                  <c:v>5361.2</c:v>
                </c:pt>
                <c:pt idx="26">
                  <c:v>5423.8</c:v>
                </c:pt>
                <c:pt idx="27">
                  <c:v>5486.4</c:v>
                </c:pt>
                <c:pt idx="28">
                  <c:v>5535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7-46EF-A943-A2BC4A04C7E1}"/>
            </c:ext>
          </c:extLst>
        </c:ser>
        <c:ser>
          <c:idx val="1"/>
          <c:order val="1"/>
          <c:tx>
            <c:strRef>
              <c:f>mop!$A$278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mop!$B$278:$AQ$278</c:f>
              <c:numCache>
                <c:formatCode>0.0</c:formatCode>
                <c:ptCount val="30"/>
                <c:pt idx="0">
                  <c:v>97.8</c:v>
                </c:pt>
                <c:pt idx="1">
                  <c:v>99.2</c:v>
                </c:pt>
                <c:pt idx="2">
                  <c:v>100.6</c:v>
                </c:pt>
                <c:pt idx="3">
                  <c:v>102</c:v>
                </c:pt>
                <c:pt idx="4">
                  <c:v>103.6</c:v>
                </c:pt>
                <c:pt idx="5">
                  <c:v>105.2</c:v>
                </c:pt>
                <c:pt idx="6">
                  <c:v>106.8</c:v>
                </c:pt>
                <c:pt idx="7">
                  <c:v>108.4</c:v>
                </c:pt>
                <c:pt idx="8">
                  <c:v>110</c:v>
                </c:pt>
                <c:pt idx="9">
                  <c:v>111.6</c:v>
                </c:pt>
                <c:pt idx="10">
                  <c:v>113.2</c:v>
                </c:pt>
                <c:pt idx="11">
                  <c:v>114.8</c:v>
                </c:pt>
                <c:pt idx="12">
                  <c:v>116.4</c:v>
                </c:pt>
                <c:pt idx="13">
                  <c:v>118</c:v>
                </c:pt>
                <c:pt idx="14">
                  <c:v>119.8</c:v>
                </c:pt>
                <c:pt idx="15">
                  <c:v>121.6</c:v>
                </c:pt>
                <c:pt idx="16">
                  <c:v>123.4</c:v>
                </c:pt>
                <c:pt idx="17">
                  <c:v>125.2</c:v>
                </c:pt>
                <c:pt idx="18">
                  <c:v>127</c:v>
                </c:pt>
                <c:pt idx="19">
                  <c:v>128.6</c:v>
                </c:pt>
                <c:pt idx="20">
                  <c:v>130.19999999999999</c:v>
                </c:pt>
                <c:pt idx="21">
                  <c:v>131.80000000000001</c:v>
                </c:pt>
                <c:pt idx="22">
                  <c:v>133.4</c:v>
                </c:pt>
                <c:pt idx="23" formatCode="General">
                  <c:v>135</c:v>
                </c:pt>
                <c:pt idx="24">
                  <c:v>136.6</c:v>
                </c:pt>
                <c:pt idx="25">
                  <c:v>138.19999999999999</c:v>
                </c:pt>
                <c:pt idx="26">
                  <c:v>139.80000000000001</c:v>
                </c:pt>
                <c:pt idx="27">
                  <c:v>141.4</c:v>
                </c:pt>
                <c:pt idx="28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D7-46EF-A943-A2BC4A04C7E1}"/>
            </c:ext>
          </c:extLst>
        </c:ser>
        <c:ser>
          <c:idx val="2"/>
          <c:order val="2"/>
          <c:tx>
            <c:strRef>
              <c:f>mop!$A$280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mop!$B$280:$AQ$280</c:f>
              <c:numCache>
                <c:formatCode>0.0</c:formatCode>
                <c:ptCount val="30"/>
                <c:pt idx="0">
                  <c:v>2136.1999999999998</c:v>
                </c:pt>
                <c:pt idx="1">
                  <c:v>2167.8000000000002</c:v>
                </c:pt>
                <c:pt idx="2">
                  <c:v>2199.4</c:v>
                </c:pt>
                <c:pt idx="3">
                  <c:v>2231</c:v>
                </c:pt>
                <c:pt idx="4">
                  <c:v>2265.8000000000002</c:v>
                </c:pt>
                <c:pt idx="5">
                  <c:v>2300.6</c:v>
                </c:pt>
                <c:pt idx="6">
                  <c:v>2335.4</c:v>
                </c:pt>
                <c:pt idx="7">
                  <c:v>2370.1999999999998</c:v>
                </c:pt>
                <c:pt idx="8">
                  <c:v>2405</c:v>
                </c:pt>
                <c:pt idx="9">
                  <c:v>2441.4</c:v>
                </c:pt>
                <c:pt idx="10">
                  <c:v>2477.8000000000002</c:v>
                </c:pt>
                <c:pt idx="11">
                  <c:v>2514.1999999999998</c:v>
                </c:pt>
                <c:pt idx="12">
                  <c:v>2550.6</c:v>
                </c:pt>
                <c:pt idx="13">
                  <c:v>2587</c:v>
                </c:pt>
                <c:pt idx="14">
                  <c:v>2623.4</c:v>
                </c:pt>
                <c:pt idx="15">
                  <c:v>2659.8</c:v>
                </c:pt>
                <c:pt idx="16">
                  <c:v>2696.2</c:v>
                </c:pt>
                <c:pt idx="17">
                  <c:v>2732.6</c:v>
                </c:pt>
                <c:pt idx="18">
                  <c:v>2769</c:v>
                </c:pt>
                <c:pt idx="19">
                  <c:v>2804.2</c:v>
                </c:pt>
                <c:pt idx="20">
                  <c:v>2839.4</c:v>
                </c:pt>
                <c:pt idx="21">
                  <c:v>2874.6</c:v>
                </c:pt>
                <c:pt idx="22">
                  <c:v>2909.8</c:v>
                </c:pt>
                <c:pt idx="23">
                  <c:v>2945</c:v>
                </c:pt>
                <c:pt idx="24">
                  <c:v>2980.2</c:v>
                </c:pt>
                <c:pt idx="25">
                  <c:v>3015.4</c:v>
                </c:pt>
                <c:pt idx="26">
                  <c:v>3050.6</c:v>
                </c:pt>
                <c:pt idx="27">
                  <c:v>3085.8</c:v>
                </c:pt>
                <c:pt idx="28" formatCode="General">
                  <c:v>3113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D7-46EF-A943-A2BC4A04C7E1}"/>
            </c:ext>
          </c:extLst>
        </c:ser>
        <c:ser>
          <c:idx val="3"/>
          <c:order val="3"/>
          <c:tx>
            <c:strRef>
              <c:f>mop!$A$281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mop!$B$281:$AQ$281</c:f>
              <c:numCache>
                <c:formatCode>0.0</c:formatCode>
                <c:ptCount val="30"/>
                <c:pt idx="0">
                  <c:v>982.2</c:v>
                </c:pt>
                <c:pt idx="1">
                  <c:v>996.8</c:v>
                </c:pt>
                <c:pt idx="2">
                  <c:v>1011.4</c:v>
                </c:pt>
                <c:pt idx="3">
                  <c:v>1026</c:v>
                </c:pt>
                <c:pt idx="4">
                  <c:v>1042</c:v>
                </c:pt>
                <c:pt idx="5">
                  <c:v>1058</c:v>
                </c:pt>
                <c:pt idx="6">
                  <c:v>1074</c:v>
                </c:pt>
                <c:pt idx="7">
                  <c:v>1090</c:v>
                </c:pt>
                <c:pt idx="8">
                  <c:v>1106</c:v>
                </c:pt>
                <c:pt idx="9">
                  <c:v>1122.5999999999999</c:v>
                </c:pt>
                <c:pt idx="10">
                  <c:v>1139.2</c:v>
                </c:pt>
                <c:pt idx="11">
                  <c:v>1155.8</c:v>
                </c:pt>
                <c:pt idx="12">
                  <c:v>1172.4000000000001</c:v>
                </c:pt>
                <c:pt idx="13">
                  <c:v>1189</c:v>
                </c:pt>
                <c:pt idx="14">
                  <c:v>1208.5</c:v>
                </c:pt>
                <c:pt idx="15">
                  <c:v>1228</c:v>
                </c:pt>
                <c:pt idx="16">
                  <c:v>1247.5</c:v>
                </c:pt>
                <c:pt idx="17">
                  <c:v>1267</c:v>
                </c:pt>
                <c:pt idx="18">
                  <c:v>1286.5</c:v>
                </c:pt>
                <c:pt idx="19">
                  <c:v>1300</c:v>
                </c:pt>
                <c:pt idx="20">
                  <c:v>1313.5</c:v>
                </c:pt>
                <c:pt idx="21">
                  <c:v>1327</c:v>
                </c:pt>
                <c:pt idx="22">
                  <c:v>1340.5</c:v>
                </c:pt>
                <c:pt idx="23">
                  <c:v>1354</c:v>
                </c:pt>
                <c:pt idx="24">
                  <c:v>1367.5</c:v>
                </c:pt>
                <c:pt idx="25">
                  <c:v>1381</c:v>
                </c:pt>
                <c:pt idx="26">
                  <c:v>1394.5</c:v>
                </c:pt>
                <c:pt idx="27">
                  <c:v>1408</c:v>
                </c:pt>
                <c:pt idx="28">
                  <c:v>1431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D7-46EF-A943-A2BC4A04C7E1}"/>
            </c:ext>
          </c:extLst>
        </c:ser>
        <c:ser>
          <c:idx val="4"/>
          <c:order val="4"/>
          <c:tx>
            <c:strRef>
              <c:f>mop!$A$282</c:f>
              <c:strCache>
                <c:ptCount val="1"/>
                <c:pt idx="0">
                  <c:v>Petroleum Diesel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mop!$B$282:$AQ$282</c:f>
              <c:numCache>
                <c:formatCode>0.0</c:formatCode>
                <c:ptCount val="30"/>
                <c:pt idx="0">
                  <c:v>716.2</c:v>
                </c:pt>
                <c:pt idx="1">
                  <c:v>726.8</c:v>
                </c:pt>
                <c:pt idx="2">
                  <c:v>737.4</c:v>
                </c:pt>
                <c:pt idx="3">
                  <c:v>748</c:v>
                </c:pt>
                <c:pt idx="4">
                  <c:v>759.6</c:v>
                </c:pt>
                <c:pt idx="5">
                  <c:v>771.2</c:v>
                </c:pt>
                <c:pt idx="6">
                  <c:v>782.8</c:v>
                </c:pt>
                <c:pt idx="7">
                  <c:v>794.4</c:v>
                </c:pt>
                <c:pt idx="8">
                  <c:v>806</c:v>
                </c:pt>
                <c:pt idx="9">
                  <c:v>818.2</c:v>
                </c:pt>
                <c:pt idx="10">
                  <c:v>830.4</c:v>
                </c:pt>
                <c:pt idx="11">
                  <c:v>842.6</c:v>
                </c:pt>
                <c:pt idx="12">
                  <c:v>854.8</c:v>
                </c:pt>
                <c:pt idx="13">
                  <c:v>867</c:v>
                </c:pt>
                <c:pt idx="14">
                  <c:v>879.2</c:v>
                </c:pt>
                <c:pt idx="15">
                  <c:v>891.4</c:v>
                </c:pt>
                <c:pt idx="16">
                  <c:v>903.6</c:v>
                </c:pt>
                <c:pt idx="17">
                  <c:v>915.8</c:v>
                </c:pt>
                <c:pt idx="18">
                  <c:v>928</c:v>
                </c:pt>
                <c:pt idx="19">
                  <c:v>939.8</c:v>
                </c:pt>
                <c:pt idx="20">
                  <c:v>951.6</c:v>
                </c:pt>
                <c:pt idx="21">
                  <c:v>963.4</c:v>
                </c:pt>
                <c:pt idx="22">
                  <c:v>975.2</c:v>
                </c:pt>
                <c:pt idx="23">
                  <c:v>987</c:v>
                </c:pt>
                <c:pt idx="24">
                  <c:v>998.8</c:v>
                </c:pt>
                <c:pt idx="25">
                  <c:v>1010.6</c:v>
                </c:pt>
                <c:pt idx="26">
                  <c:v>1022.4</c:v>
                </c:pt>
                <c:pt idx="27">
                  <c:v>1034.2</c:v>
                </c:pt>
                <c:pt idx="28">
                  <c:v>1043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D7-46EF-A943-A2BC4A04C7E1}"/>
            </c:ext>
          </c:extLst>
        </c:ser>
        <c:ser>
          <c:idx val="5"/>
          <c:order val="5"/>
          <c:tx>
            <c:strRef>
              <c:f>mop!$A$283</c:f>
              <c:strCache>
                <c:ptCount val="1"/>
                <c:pt idx="0">
                  <c:v>Heat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val>
            <c:numRef>
              <c:f>mop!$B$283:$AQ$283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D7-46EF-A943-A2BC4A04C7E1}"/>
            </c:ext>
          </c:extLst>
        </c:ser>
        <c:ser>
          <c:idx val="6"/>
          <c:order val="6"/>
          <c:tx>
            <c:strRef>
              <c:f>mop!$A$284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val>
            <c:numRef>
              <c:f>mop!$B$284:$AQ$284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D7-46EF-A943-A2BC4A04C7E1}"/>
            </c:ext>
          </c:extLst>
        </c:ser>
        <c:ser>
          <c:idx val="7"/>
          <c:order val="7"/>
          <c:tx>
            <c:strRef>
              <c:f>mop!$A$285</c:f>
              <c:strCache>
                <c:ptCount val="1"/>
                <c:pt idx="0">
                  <c:v>Heavy or residual oil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val>
            <c:numRef>
              <c:f>mop!$B$285:$AQ$285</c:f>
              <c:numCache>
                <c:formatCode>0.0</c:formatCode>
                <c:ptCount val="30"/>
                <c:pt idx="0">
                  <c:v>199</c:v>
                </c:pt>
                <c:pt idx="1">
                  <c:v>202</c:v>
                </c:pt>
                <c:pt idx="2">
                  <c:v>205</c:v>
                </c:pt>
                <c:pt idx="3">
                  <c:v>208</c:v>
                </c:pt>
                <c:pt idx="4">
                  <c:v>211.2</c:v>
                </c:pt>
                <c:pt idx="5">
                  <c:v>214.4</c:v>
                </c:pt>
                <c:pt idx="6">
                  <c:v>217.6</c:v>
                </c:pt>
                <c:pt idx="7">
                  <c:v>220.8</c:v>
                </c:pt>
                <c:pt idx="8">
                  <c:v>224</c:v>
                </c:pt>
                <c:pt idx="9">
                  <c:v>227.4</c:v>
                </c:pt>
                <c:pt idx="10">
                  <c:v>230.8</c:v>
                </c:pt>
                <c:pt idx="11">
                  <c:v>234.2</c:v>
                </c:pt>
                <c:pt idx="12">
                  <c:v>237.6</c:v>
                </c:pt>
                <c:pt idx="13">
                  <c:v>241</c:v>
                </c:pt>
                <c:pt idx="14">
                  <c:v>244.4</c:v>
                </c:pt>
                <c:pt idx="15">
                  <c:v>247.8</c:v>
                </c:pt>
                <c:pt idx="16">
                  <c:v>251.2</c:v>
                </c:pt>
                <c:pt idx="17">
                  <c:v>254.6</c:v>
                </c:pt>
                <c:pt idx="18">
                  <c:v>258</c:v>
                </c:pt>
                <c:pt idx="19">
                  <c:v>261.2</c:v>
                </c:pt>
                <c:pt idx="20">
                  <c:v>264.39999999999998</c:v>
                </c:pt>
                <c:pt idx="21">
                  <c:v>267.60000000000002</c:v>
                </c:pt>
                <c:pt idx="22">
                  <c:v>270.8</c:v>
                </c:pt>
                <c:pt idx="23">
                  <c:v>274</c:v>
                </c:pt>
                <c:pt idx="24">
                  <c:v>277.2</c:v>
                </c:pt>
                <c:pt idx="25">
                  <c:v>280.39999999999998</c:v>
                </c:pt>
                <c:pt idx="26">
                  <c:v>283.60000000000002</c:v>
                </c:pt>
                <c:pt idx="27">
                  <c:v>286.8</c:v>
                </c:pt>
                <c:pt idx="28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D7-46EF-A943-A2BC4A04C7E1}"/>
            </c:ext>
          </c:extLst>
        </c:ser>
        <c:ser>
          <c:idx val="8"/>
          <c:order val="8"/>
          <c:tx>
            <c:strRef>
              <c:f>mop!$A$286</c:f>
              <c:strCache>
                <c:ptCount val="1"/>
                <c:pt idx="0">
                  <c:v>LPG propane or butane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val>
            <c:numRef>
              <c:f>mop!$B$286:$AQ$286</c:f>
              <c:numCache>
                <c:formatCode>0.0</c:formatCode>
                <c:ptCount val="30"/>
                <c:pt idx="0">
                  <c:v>172.2</c:v>
                </c:pt>
                <c:pt idx="1">
                  <c:v>174.8</c:v>
                </c:pt>
                <c:pt idx="2">
                  <c:v>177.4</c:v>
                </c:pt>
                <c:pt idx="3" formatCode="General">
                  <c:v>180</c:v>
                </c:pt>
                <c:pt idx="4">
                  <c:v>182.8</c:v>
                </c:pt>
                <c:pt idx="5">
                  <c:v>185.6</c:v>
                </c:pt>
                <c:pt idx="6">
                  <c:v>188.4</c:v>
                </c:pt>
                <c:pt idx="7">
                  <c:v>191.2</c:v>
                </c:pt>
                <c:pt idx="8" formatCode="General">
                  <c:v>194</c:v>
                </c:pt>
                <c:pt idx="9">
                  <c:v>196.8</c:v>
                </c:pt>
                <c:pt idx="10">
                  <c:v>199.6</c:v>
                </c:pt>
                <c:pt idx="11">
                  <c:v>202.4</c:v>
                </c:pt>
                <c:pt idx="12">
                  <c:v>205.2</c:v>
                </c:pt>
                <c:pt idx="13" formatCode="General">
                  <c:v>208</c:v>
                </c:pt>
                <c:pt idx="14">
                  <c:v>211</c:v>
                </c:pt>
                <c:pt idx="15">
                  <c:v>214</c:v>
                </c:pt>
                <c:pt idx="16">
                  <c:v>217</c:v>
                </c:pt>
                <c:pt idx="17">
                  <c:v>220</c:v>
                </c:pt>
                <c:pt idx="18" formatCode="General">
                  <c:v>223</c:v>
                </c:pt>
                <c:pt idx="19">
                  <c:v>225.8</c:v>
                </c:pt>
                <c:pt idx="20">
                  <c:v>228.6</c:v>
                </c:pt>
                <c:pt idx="21">
                  <c:v>231.4</c:v>
                </c:pt>
                <c:pt idx="22">
                  <c:v>234.2</c:v>
                </c:pt>
                <c:pt idx="23" formatCode="General">
                  <c:v>237</c:v>
                </c:pt>
                <c:pt idx="24">
                  <c:v>239.8</c:v>
                </c:pt>
                <c:pt idx="25">
                  <c:v>242.6</c:v>
                </c:pt>
                <c:pt idx="26">
                  <c:v>245.4</c:v>
                </c:pt>
                <c:pt idx="27">
                  <c:v>248.2</c:v>
                </c:pt>
                <c:pt idx="28" formatCode="General">
                  <c:v>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D7-46EF-A943-A2BC4A04C7E1}"/>
            </c:ext>
          </c:extLst>
        </c:ser>
        <c:ser>
          <c:idx val="9"/>
          <c:order val="9"/>
          <c:tx>
            <c:strRef>
              <c:f>mop!$A$287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val>
            <c:numRef>
              <c:f>mop!$B$287:$AQ$287</c:f>
              <c:numCache>
                <c:formatCode>General</c:formatCode>
                <c:ptCount val="30"/>
              </c:numCache>
            </c:numRef>
          </c:val>
          <c:extLst>
            <c:ext xmlns:c16="http://schemas.microsoft.com/office/drawing/2014/chart" uri="{C3380CC4-5D6E-409C-BE32-E72D297353CC}">
              <c16:uniqueId val="{00000009-62D7-46EF-A943-A2BC4A04C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97448"/>
        <c:axId val="853393840"/>
      </c:areaChart>
      <c:catAx>
        <c:axId val="8533974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3393840"/>
        <c:crosses val="autoZero"/>
        <c:auto val="1"/>
        <c:lblAlgn val="ctr"/>
        <c:lblOffset val="100"/>
        <c:noMultiLvlLbl val="0"/>
      </c:catAx>
      <c:valAx>
        <c:axId val="8533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3397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'BIFUbC-natural-gas'!$B$2:$AF$2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BB-4788-B2B7-861989C0F69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'BIFUbC-natural-gas'!$B$3:$AF$3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BB-4788-B2B7-861989C0F69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'BIFUbC-natural-gas'!$B$4:$AF$4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BB-4788-B2B7-861989C0F69F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'BIFUbC-natural-gas'!$B$5:$AF$5</c:f>
              <c:numCache>
                <c:formatCode>0.00E+00</c:formatCode>
                <c:ptCount val="31"/>
                <c:pt idx="0">
                  <c:v>8884614139.2995777</c:v>
                </c:pt>
                <c:pt idx="1">
                  <c:v>10385257794.127872</c:v>
                </c:pt>
                <c:pt idx="2">
                  <c:v>10776455141.573776</c:v>
                </c:pt>
                <c:pt idx="3">
                  <c:v>10809879143.046738</c:v>
                </c:pt>
                <c:pt idx="4">
                  <c:v>10843303144.519699</c:v>
                </c:pt>
                <c:pt idx="5">
                  <c:v>10876727145.992659</c:v>
                </c:pt>
                <c:pt idx="6">
                  <c:v>10982569817.323702</c:v>
                </c:pt>
                <c:pt idx="7">
                  <c:v>11088412488.654745</c:v>
                </c:pt>
                <c:pt idx="8">
                  <c:v>11194255159.985786</c:v>
                </c:pt>
                <c:pt idx="9">
                  <c:v>11300097831.31683</c:v>
                </c:pt>
                <c:pt idx="10">
                  <c:v>11405940502.647873</c:v>
                </c:pt>
                <c:pt idx="11">
                  <c:v>11567489843.100517</c:v>
                </c:pt>
                <c:pt idx="12">
                  <c:v>11729039183.553162</c:v>
                </c:pt>
                <c:pt idx="13">
                  <c:v>11890588524.005804</c:v>
                </c:pt>
                <c:pt idx="14">
                  <c:v>12052137864.458448</c:v>
                </c:pt>
                <c:pt idx="15">
                  <c:v>12213687204.911093</c:v>
                </c:pt>
                <c:pt idx="16">
                  <c:v>12414231213.748857</c:v>
                </c:pt>
                <c:pt idx="17">
                  <c:v>12614775222.586622</c:v>
                </c:pt>
                <c:pt idx="18">
                  <c:v>12815319231.424389</c:v>
                </c:pt>
                <c:pt idx="19">
                  <c:v>13015863240.262154</c:v>
                </c:pt>
                <c:pt idx="20">
                  <c:v>13216407249.099918</c:v>
                </c:pt>
                <c:pt idx="21">
                  <c:v>13433663258.674164</c:v>
                </c:pt>
                <c:pt idx="22">
                  <c:v>13650919268.248409</c:v>
                </c:pt>
                <c:pt idx="23">
                  <c:v>13868175277.822653</c:v>
                </c:pt>
                <c:pt idx="24">
                  <c:v>14085431287.396898</c:v>
                </c:pt>
                <c:pt idx="25">
                  <c:v>14302687296.971144</c:v>
                </c:pt>
                <c:pt idx="26">
                  <c:v>14533869973.825788</c:v>
                </c:pt>
                <c:pt idx="27">
                  <c:v>14765052650.680435</c:v>
                </c:pt>
                <c:pt idx="28">
                  <c:v>14996235327.535078</c:v>
                </c:pt>
                <c:pt idx="29">
                  <c:v>15227418004.389725</c:v>
                </c:pt>
                <c:pt idx="30">
                  <c:v>15458600681.244368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BB-4788-B2B7-861989C0F69F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'BIFUbC-natural-gas'!$B$6:$AF$6</c:f>
              <c:numCache>
                <c:formatCode>0.00E+00</c:formatCode>
                <c:ptCount val="31"/>
                <c:pt idx="0">
                  <c:v>32113529923.601078</c:v>
                </c:pt>
                <c:pt idx="1">
                  <c:v>35115809452.074165</c:v>
                </c:pt>
                <c:pt idx="2">
                  <c:v>35037155148.610847</c:v>
                </c:pt>
                <c:pt idx="3">
                  <c:v>35199500877.296982</c:v>
                </c:pt>
                <c:pt idx="4">
                  <c:v>35361846605.983109</c:v>
                </c:pt>
                <c:pt idx="5">
                  <c:v>35524192334.669243</c:v>
                </c:pt>
                <c:pt idx="6">
                  <c:v>36981863301.949867</c:v>
                </c:pt>
                <c:pt idx="7">
                  <c:v>38439534269.230484</c:v>
                </c:pt>
                <c:pt idx="8">
                  <c:v>39897205236.511108</c:v>
                </c:pt>
                <c:pt idx="9">
                  <c:v>41354876203.791725</c:v>
                </c:pt>
                <c:pt idx="10">
                  <c:v>42812547171.072342</c:v>
                </c:pt>
                <c:pt idx="11">
                  <c:v>42368030279.946869</c:v>
                </c:pt>
                <c:pt idx="12">
                  <c:v>41923513388.821388</c:v>
                </c:pt>
                <c:pt idx="13">
                  <c:v>41478996497.695915</c:v>
                </c:pt>
                <c:pt idx="14">
                  <c:v>41034479606.570435</c:v>
                </c:pt>
                <c:pt idx="15">
                  <c:v>40589962715.444962</c:v>
                </c:pt>
                <c:pt idx="16">
                  <c:v>38249236602.257675</c:v>
                </c:pt>
                <c:pt idx="17">
                  <c:v>35908510489.070389</c:v>
                </c:pt>
                <c:pt idx="18">
                  <c:v>33567784375.883106</c:v>
                </c:pt>
                <c:pt idx="19">
                  <c:v>31227058262.695812</c:v>
                </c:pt>
                <c:pt idx="20">
                  <c:v>28886332149.508526</c:v>
                </c:pt>
                <c:pt idx="21">
                  <c:v>28086147577.202057</c:v>
                </c:pt>
                <c:pt idx="22">
                  <c:v>27285963004.895588</c:v>
                </c:pt>
                <c:pt idx="23">
                  <c:v>26485778432.589111</c:v>
                </c:pt>
                <c:pt idx="24">
                  <c:v>25685593860.282639</c:v>
                </c:pt>
                <c:pt idx="25">
                  <c:v>24885409287.97617</c:v>
                </c:pt>
                <c:pt idx="26">
                  <c:v>23624422225.379627</c:v>
                </c:pt>
                <c:pt idx="27">
                  <c:v>22363435162.783085</c:v>
                </c:pt>
                <c:pt idx="28">
                  <c:v>21102448100.186543</c:v>
                </c:pt>
                <c:pt idx="29">
                  <c:v>19841461037.59</c:v>
                </c:pt>
                <c:pt idx="30">
                  <c:v>18580473974.993458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BB-4788-B2B7-861989C0F69F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'BIFUbC-natural-gas'!$B$7:$AF$7</c:f>
              <c:numCache>
                <c:formatCode>0.00E+00</c:formatCode>
                <c:ptCount val="31"/>
                <c:pt idx="0">
                  <c:v>6926944607.2980623</c:v>
                </c:pt>
                <c:pt idx="1">
                  <c:v>7123506827.4224691</c:v>
                </c:pt>
                <c:pt idx="2">
                  <c:v>6652920753.6341219</c:v>
                </c:pt>
                <c:pt idx="3">
                  <c:v>6945978313.8792105</c:v>
                </c:pt>
                <c:pt idx="4">
                  <c:v>7239035874.1243</c:v>
                </c:pt>
                <c:pt idx="5">
                  <c:v>7532093434.3693886</c:v>
                </c:pt>
                <c:pt idx="6">
                  <c:v>7791732150.0251255</c:v>
                </c:pt>
                <c:pt idx="7">
                  <c:v>8051370865.6808605</c:v>
                </c:pt>
                <c:pt idx="8">
                  <c:v>8311009581.3365965</c:v>
                </c:pt>
                <c:pt idx="9">
                  <c:v>8570648296.9923325</c:v>
                </c:pt>
                <c:pt idx="10">
                  <c:v>8830287012.6480694</c:v>
                </c:pt>
                <c:pt idx="11">
                  <c:v>9056506883.7144547</c:v>
                </c:pt>
                <c:pt idx="12">
                  <c:v>9282726754.780838</c:v>
                </c:pt>
                <c:pt idx="13">
                  <c:v>9508946625.8472214</c:v>
                </c:pt>
                <c:pt idx="14">
                  <c:v>9735166496.9136066</c:v>
                </c:pt>
                <c:pt idx="15">
                  <c:v>9961386367.97999</c:v>
                </c:pt>
                <c:pt idx="16">
                  <c:v>10154187394.457022</c:v>
                </c:pt>
                <c:pt idx="17">
                  <c:v>10346988420.934053</c:v>
                </c:pt>
                <c:pt idx="18">
                  <c:v>10539789447.411085</c:v>
                </c:pt>
                <c:pt idx="19">
                  <c:v>10732590473.888117</c:v>
                </c:pt>
                <c:pt idx="20">
                  <c:v>10925391500.365149</c:v>
                </c:pt>
                <c:pt idx="21">
                  <c:v>11087344362.605854</c:v>
                </c:pt>
                <c:pt idx="22">
                  <c:v>11249297224.846561</c:v>
                </c:pt>
                <c:pt idx="23">
                  <c:v>11411250087.087267</c:v>
                </c:pt>
                <c:pt idx="24">
                  <c:v>11573202949.327974</c:v>
                </c:pt>
                <c:pt idx="25">
                  <c:v>11735155811.568682</c:v>
                </c:pt>
                <c:pt idx="26">
                  <c:v>11866260509.573063</c:v>
                </c:pt>
                <c:pt idx="27">
                  <c:v>11997365207.577444</c:v>
                </c:pt>
                <c:pt idx="28">
                  <c:v>12128469905.581825</c:v>
                </c:pt>
                <c:pt idx="29">
                  <c:v>12259574603.586206</c:v>
                </c:pt>
                <c:pt idx="30">
                  <c:v>12390679301.59059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BB-4788-B2B7-861989C0F69F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'BIFUbC-natural-gas'!$B$8:$AF$8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BB-4788-B2B7-861989C0F69F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'BIFUbC-natural-gas'!$B$9:$AF$9</c:f>
              <c:numCache>
                <c:formatCode>0.00E+00</c:formatCode>
                <c:ptCount val="31"/>
                <c:pt idx="0">
                  <c:v>35702929198.330788</c:v>
                </c:pt>
                <c:pt idx="1">
                  <c:v>41327194804.096153</c:v>
                </c:pt>
                <c:pt idx="2">
                  <c:v>41149792178.778625</c:v>
                </c:pt>
                <c:pt idx="3">
                  <c:v>41886583444.289436</c:v>
                </c:pt>
                <c:pt idx="4">
                  <c:v>42623374709.80024</c:v>
                </c:pt>
                <c:pt idx="5">
                  <c:v>43360165975.31105</c:v>
                </c:pt>
                <c:pt idx="6">
                  <c:v>44141164716.75251</c:v>
                </c:pt>
                <c:pt idx="7">
                  <c:v>44922163458.19397</c:v>
                </c:pt>
                <c:pt idx="8">
                  <c:v>45703162199.635422</c:v>
                </c:pt>
                <c:pt idx="9">
                  <c:v>46484160941.076881</c:v>
                </c:pt>
                <c:pt idx="10">
                  <c:v>47265159682.518341</c:v>
                </c:pt>
                <c:pt idx="11">
                  <c:v>48024054685.994469</c:v>
                </c:pt>
                <c:pt idx="12">
                  <c:v>48782949689.470604</c:v>
                </c:pt>
                <c:pt idx="13">
                  <c:v>49541844692.946732</c:v>
                </c:pt>
                <c:pt idx="14">
                  <c:v>50300739696.422867</c:v>
                </c:pt>
                <c:pt idx="15">
                  <c:v>51059634699.898994</c:v>
                </c:pt>
                <c:pt idx="16">
                  <c:v>51789058052.754692</c:v>
                </c:pt>
                <c:pt idx="17">
                  <c:v>52518481405.61039</c:v>
                </c:pt>
                <c:pt idx="18">
                  <c:v>53247904758.466103</c:v>
                </c:pt>
                <c:pt idx="19">
                  <c:v>53977328111.3218</c:v>
                </c:pt>
                <c:pt idx="20">
                  <c:v>54706751464.177498</c:v>
                </c:pt>
                <c:pt idx="21">
                  <c:v>55391967341.102547</c:v>
                </c:pt>
                <c:pt idx="22">
                  <c:v>56077183218.027603</c:v>
                </c:pt>
                <c:pt idx="23">
                  <c:v>56762399094.952644</c:v>
                </c:pt>
                <c:pt idx="24">
                  <c:v>57447614971.877701</c:v>
                </c:pt>
                <c:pt idx="25">
                  <c:v>58132830848.80275</c:v>
                </c:pt>
                <c:pt idx="26">
                  <c:v>58736999686.521614</c:v>
                </c:pt>
                <c:pt idx="27">
                  <c:v>59341168524.240471</c:v>
                </c:pt>
                <c:pt idx="28">
                  <c:v>59945337361.959335</c:v>
                </c:pt>
                <c:pt idx="29">
                  <c:v>60549506199.678192</c:v>
                </c:pt>
                <c:pt idx="30">
                  <c:v>61153675037.397057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BB-4788-B2B7-861989C0F69F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'BIFUbC-natural-gas'!$B$10:$AF$10</c:f>
              <c:numCache>
                <c:formatCode>0.00E+00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9BB-4788-B2B7-861989C0F69F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'BIFUbC-natural-gas'!$B$11:$AF$11</c:f>
              <c:numCache>
                <c:formatCode>0.00E+00</c:formatCode>
                <c:ptCount val="31"/>
                <c:pt idx="0">
                  <c:v>72208820341.6483</c:v>
                </c:pt>
                <c:pt idx="1">
                  <c:v>79232803772.583115</c:v>
                </c:pt>
                <c:pt idx="2">
                  <c:v>78486996483.259094</c:v>
                </c:pt>
                <c:pt idx="3">
                  <c:v>81172863283.066452</c:v>
                </c:pt>
                <c:pt idx="4">
                  <c:v>83858730082.873795</c:v>
                </c:pt>
                <c:pt idx="5">
                  <c:v>86544596882.681137</c:v>
                </c:pt>
                <c:pt idx="6">
                  <c:v>89230463682.48848</c:v>
                </c:pt>
                <c:pt idx="7">
                  <c:v>91916330482.295837</c:v>
                </c:pt>
                <c:pt idx="8">
                  <c:v>94602197282.10318</c:v>
                </c:pt>
                <c:pt idx="9">
                  <c:v>97288064081.910522</c:v>
                </c:pt>
                <c:pt idx="10">
                  <c:v>99973930881.717865</c:v>
                </c:pt>
                <c:pt idx="11">
                  <c:v>102062938392.67914</c:v>
                </c:pt>
                <c:pt idx="12">
                  <c:v>104151945903.64041</c:v>
                </c:pt>
                <c:pt idx="13">
                  <c:v>106240953414.60168</c:v>
                </c:pt>
                <c:pt idx="14">
                  <c:v>108329960925.56296</c:v>
                </c:pt>
                <c:pt idx="15">
                  <c:v>110418968436.52423</c:v>
                </c:pt>
                <c:pt idx="16">
                  <c:v>113104835236.33157</c:v>
                </c:pt>
                <c:pt idx="17">
                  <c:v>115790702036.13892</c:v>
                </c:pt>
                <c:pt idx="18">
                  <c:v>118476568835.94626</c:v>
                </c:pt>
                <c:pt idx="19">
                  <c:v>121162435635.7536</c:v>
                </c:pt>
                <c:pt idx="20">
                  <c:v>123848302435.56094</c:v>
                </c:pt>
                <c:pt idx="21">
                  <c:v>125042021013.2531</c:v>
                </c:pt>
                <c:pt idx="22">
                  <c:v>126235739590.94525</c:v>
                </c:pt>
                <c:pt idx="23">
                  <c:v>127429458168.63741</c:v>
                </c:pt>
                <c:pt idx="24">
                  <c:v>128623176746.32956</c:v>
                </c:pt>
                <c:pt idx="25">
                  <c:v>129816895324.02171</c:v>
                </c:pt>
                <c:pt idx="26">
                  <c:v>130413754612.86778</c:v>
                </c:pt>
                <c:pt idx="27">
                  <c:v>131010613901.71387</c:v>
                </c:pt>
                <c:pt idx="28">
                  <c:v>131607473190.55994</c:v>
                </c:pt>
                <c:pt idx="29">
                  <c:v>132204332479.40601</c:v>
                </c:pt>
                <c:pt idx="30">
                  <c:v>132801191768.25209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9BB-4788-B2B7-861989C0F69F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'BIFUbC-natural-gas'!$B$12:$AF$12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9BB-4788-B2B7-861989C0F69F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'BIFUbC-natural-gas'!$B$13:$AF$13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9BB-4788-B2B7-861989C0F69F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'BIFUbC-natural-gas'!$B$14:$AF$14</c:f>
              <c:numCache>
                <c:formatCode>0.00E+00</c:formatCode>
                <c:ptCount val="31"/>
                <c:pt idx="0">
                  <c:v>56862594085.413742</c:v>
                </c:pt>
                <c:pt idx="1">
                  <c:v>77939595443.022415</c:v>
                </c:pt>
                <c:pt idx="2">
                  <c:v>71730056172.164612</c:v>
                </c:pt>
                <c:pt idx="3">
                  <c:v>65178980033.640533</c:v>
                </c:pt>
                <c:pt idx="4">
                  <c:v>58627903895.116463</c:v>
                </c:pt>
                <c:pt idx="5">
                  <c:v>52076827756.592392</c:v>
                </c:pt>
                <c:pt idx="6">
                  <c:v>54447665241.67218</c:v>
                </c:pt>
                <c:pt idx="7">
                  <c:v>56818502726.751976</c:v>
                </c:pt>
                <c:pt idx="8">
                  <c:v>59189340211.831764</c:v>
                </c:pt>
                <c:pt idx="9">
                  <c:v>61560177696.911552</c:v>
                </c:pt>
                <c:pt idx="10">
                  <c:v>63931015181.991356</c:v>
                </c:pt>
                <c:pt idx="11">
                  <c:v>65905652030.291229</c:v>
                </c:pt>
                <c:pt idx="12">
                  <c:v>67880288878.591103</c:v>
                </c:pt>
                <c:pt idx="13">
                  <c:v>69854925726.890976</c:v>
                </c:pt>
                <c:pt idx="14">
                  <c:v>71829562575.190857</c:v>
                </c:pt>
                <c:pt idx="15">
                  <c:v>73804199423.490738</c:v>
                </c:pt>
                <c:pt idx="16">
                  <c:v>76079530259.759064</c:v>
                </c:pt>
                <c:pt idx="17">
                  <c:v>78354861096.027405</c:v>
                </c:pt>
                <c:pt idx="18">
                  <c:v>80630191932.295746</c:v>
                </c:pt>
                <c:pt idx="19">
                  <c:v>82905522768.564072</c:v>
                </c:pt>
                <c:pt idx="20">
                  <c:v>85180853604.832413</c:v>
                </c:pt>
                <c:pt idx="21">
                  <c:v>87550345754.275543</c:v>
                </c:pt>
                <c:pt idx="22">
                  <c:v>89919837903.718643</c:v>
                </c:pt>
                <c:pt idx="23">
                  <c:v>92289330053.161758</c:v>
                </c:pt>
                <c:pt idx="24">
                  <c:v>94658822202.604889</c:v>
                </c:pt>
                <c:pt idx="25">
                  <c:v>97028314352.048004</c:v>
                </c:pt>
                <c:pt idx="26">
                  <c:v>105211831966.64272</c:v>
                </c:pt>
                <c:pt idx="27">
                  <c:v>113395349581.23738</c:v>
                </c:pt>
                <c:pt idx="28">
                  <c:v>121578867195.83208</c:v>
                </c:pt>
                <c:pt idx="29">
                  <c:v>129762384810.42676</c:v>
                </c:pt>
                <c:pt idx="30">
                  <c:v>137945902425.02145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9BB-4788-B2B7-861989C0F69F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'BIFUbC-natural-gas'!$B$15:$AF$15</c:f>
              <c:numCache>
                <c:formatCode>0.00E+00</c:formatCode>
                <c:ptCount val="31"/>
                <c:pt idx="0">
                  <c:v>45348834957.329254</c:v>
                </c:pt>
                <c:pt idx="1">
                  <c:v>51342361300.12487</c:v>
                </c:pt>
                <c:pt idx="2">
                  <c:v>54565275851.545784</c:v>
                </c:pt>
                <c:pt idx="3">
                  <c:v>55956784798.79792</c:v>
                </c:pt>
                <c:pt idx="4">
                  <c:v>57348293746.050056</c:v>
                </c:pt>
                <c:pt idx="5">
                  <c:v>58739802693.302185</c:v>
                </c:pt>
                <c:pt idx="6">
                  <c:v>60132978291.733467</c:v>
                </c:pt>
                <c:pt idx="7">
                  <c:v>61526153890.164734</c:v>
                </c:pt>
                <c:pt idx="8">
                  <c:v>62919329488.596008</c:v>
                </c:pt>
                <c:pt idx="9">
                  <c:v>64312505087.027275</c:v>
                </c:pt>
                <c:pt idx="10">
                  <c:v>65705680685.458549</c:v>
                </c:pt>
                <c:pt idx="11">
                  <c:v>67094123817.578758</c:v>
                </c:pt>
                <c:pt idx="12">
                  <c:v>68482566949.698959</c:v>
                </c:pt>
                <c:pt idx="13">
                  <c:v>69871010081.819153</c:v>
                </c:pt>
                <c:pt idx="14">
                  <c:v>71259453213.939346</c:v>
                </c:pt>
                <c:pt idx="15">
                  <c:v>72647896346.059555</c:v>
                </c:pt>
                <c:pt idx="16">
                  <c:v>74033726333.738495</c:v>
                </c:pt>
                <c:pt idx="17">
                  <c:v>75419556321.417435</c:v>
                </c:pt>
                <c:pt idx="18">
                  <c:v>76805386309.096375</c:v>
                </c:pt>
                <c:pt idx="19">
                  <c:v>78191216296.775314</c:v>
                </c:pt>
                <c:pt idx="20">
                  <c:v>79577046284.454254</c:v>
                </c:pt>
                <c:pt idx="21">
                  <c:v>80975839114.637314</c:v>
                </c:pt>
                <c:pt idx="22">
                  <c:v>82374631944.820374</c:v>
                </c:pt>
                <c:pt idx="23">
                  <c:v>83773424775.003433</c:v>
                </c:pt>
                <c:pt idx="24">
                  <c:v>85172217605.186493</c:v>
                </c:pt>
                <c:pt idx="25">
                  <c:v>86571010435.369553</c:v>
                </c:pt>
                <c:pt idx="26">
                  <c:v>88062240678.17099</c:v>
                </c:pt>
                <c:pt idx="27">
                  <c:v>89553470920.972427</c:v>
                </c:pt>
                <c:pt idx="28">
                  <c:v>91044701163.773849</c:v>
                </c:pt>
                <c:pt idx="29">
                  <c:v>92535931406.575302</c:v>
                </c:pt>
                <c:pt idx="30">
                  <c:v>94027161649.376755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9BB-4788-B2B7-861989C0F69F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'BIFUbC-natural-gas'!$B$16:$AF$16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9BB-4788-B2B7-861989C0F69F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'BIFUbC-natural-gas'!$B$17:$AF$17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9BB-4788-B2B7-861989C0F69F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'BIFUbC-natural-gas'!$B$18:$AF$18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9BB-4788-B2B7-861989C0F69F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'BIFUbC-natural-gas'!$B$19:$AF$19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9BB-4788-B2B7-861989C0F69F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'BIFUbC-natural-gas'!$B$20:$AF$20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9BB-4788-B2B7-861989C0F69F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'BIFUbC-natural-gas'!$B$21:$AF$21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9BB-4788-B2B7-861989C0F69F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'BIFUbC-natural-gas'!$B$22:$AF$22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9BB-4788-B2B7-861989C0F69F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'BIFUbC-natural-gas'!$B$23:$AF$23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9BB-4788-B2B7-861989C0F69F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'BIFUbC-natural-gas'!$B$24:$AF$24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9BB-4788-B2B7-861989C0F69F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'BIFUbC-natural-gas'!$B$25:$AF$25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9BB-4788-B2B7-861989C0F69F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'BIFUbC-natural-gas'!$B$26:$AF$26</c:f>
              <c:numCache>
                <c:formatCode>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9BB-4788-B2B7-861989C0F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647135"/>
        <c:axId val="708642975"/>
      </c:lineChart>
      <c:catAx>
        <c:axId val="708647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8642975"/>
        <c:crosses val="autoZero"/>
        <c:auto val="1"/>
        <c:lblAlgn val="ctr"/>
        <c:lblOffset val="100"/>
        <c:noMultiLvlLbl val="0"/>
      </c:catAx>
      <c:valAx>
        <c:axId val="70864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8647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2" name="Picture 1" descr="Logo EPE">
          <a:extLst>
            <a:ext uri="{FF2B5EF4-FFF2-40B4-BE49-F238E27FC236}">
              <a16:creationId xmlns:a16="http://schemas.microsoft.com/office/drawing/2014/main" id="{04BF0393-9FC7-4ED7-A9E8-0C3649294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0"/>
          <a:ext cx="1695450" cy="1141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2" name="Picture 1" descr="Logo EPE">
          <a:extLst>
            <a:ext uri="{FF2B5EF4-FFF2-40B4-BE49-F238E27FC236}">
              <a16:creationId xmlns:a16="http://schemas.microsoft.com/office/drawing/2014/main" id="{5EA2613A-FCBD-47EC-A26F-F114893BB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0"/>
          <a:ext cx="1695450" cy="1141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1695450</xdr:colOff>
      <xdr:row>8</xdr:row>
      <xdr:rowOff>104775</xdr:rowOff>
    </xdr:to>
    <xdr:pic>
      <xdr:nvPicPr>
        <xdr:cNvPr id="2" name="Picture 1" descr="Logo EPE">
          <a:extLst>
            <a:ext uri="{FF2B5EF4-FFF2-40B4-BE49-F238E27FC236}">
              <a16:creationId xmlns:a16="http://schemas.microsoft.com/office/drawing/2014/main" id="{06BE96F1-184B-4559-8D5E-87FD9269B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0"/>
          <a:ext cx="1695450" cy="11410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28575</xdr:rowOff>
    </xdr:from>
    <xdr:to>
      <xdr:col>8</xdr:col>
      <xdr:colOff>138361</xdr:colOff>
      <xdr:row>24</xdr:row>
      <xdr:rowOff>104289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04DF6D0-DC2A-4A82-8A54-D81DA6169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9690" y="760095"/>
          <a:ext cx="4333171" cy="37333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20877</xdr:colOff>
      <xdr:row>4</xdr:row>
      <xdr:rowOff>148746</xdr:rowOff>
    </xdr:from>
    <xdr:to>
      <xdr:col>9</xdr:col>
      <xdr:colOff>528519</xdr:colOff>
      <xdr:row>21</xdr:row>
      <xdr:rowOff>10300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D7D4F1E-81CE-4D64-BB97-600A9D68C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197" y="880266"/>
          <a:ext cx="5529222" cy="2970514"/>
        </a:xfrm>
        <a:prstGeom prst="rect">
          <a:avLst/>
        </a:prstGeom>
      </xdr:spPr>
    </xdr:pic>
    <xdr:clientData/>
  </xdr:twoCellAnchor>
  <xdr:twoCellAnchor>
    <xdr:from>
      <xdr:col>16</xdr:col>
      <xdr:colOff>396658</xdr:colOff>
      <xdr:row>4</xdr:row>
      <xdr:rowOff>62630</xdr:rowOff>
    </xdr:from>
    <xdr:to>
      <xdr:col>24</xdr:col>
      <xdr:colOff>125260</xdr:colOff>
      <xdr:row>18</xdr:row>
      <xdr:rowOff>175365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EC1EF76-EC5F-41B5-920A-DEF57CD6D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1062446</xdr:colOff>
      <xdr:row>143</xdr:row>
      <xdr:rowOff>120952</xdr:rowOff>
    </xdr:from>
    <xdr:to>
      <xdr:col>17</xdr:col>
      <xdr:colOff>699588</xdr:colOff>
      <xdr:row>168</xdr:row>
      <xdr:rowOff>83457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B3DB61-1509-4AF4-9415-F78661B63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505558</xdr:colOff>
      <xdr:row>7</xdr:row>
      <xdr:rowOff>64478</xdr:rowOff>
    </xdr:from>
    <xdr:to>
      <xdr:col>51</xdr:col>
      <xdr:colOff>243253</xdr:colOff>
      <xdr:row>21</xdr:row>
      <xdr:rowOff>177314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0D31AAF-C405-443B-9675-14F75D562E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1213339</xdr:colOff>
      <xdr:row>191</xdr:row>
      <xdr:rowOff>87924</xdr:rowOff>
    </xdr:from>
    <xdr:to>
      <xdr:col>13</xdr:col>
      <xdr:colOff>861647</xdr:colOff>
      <xdr:row>206</xdr:row>
      <xdr:rowOff>17585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3F6D7A-ABC9-464E-B923-51CD2FFB3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345831</xdr:colOff>
      <xdr:row>239</xdr:row>
      <xdr:rowOff>134815</xdr:rowOff>
    </xdr:from>
    <xdr:to>
      <xdr:col>17</xdr:col>
      <xdr:colOff>1225062</xdr:colOff>
      <xdr:row>255</xdr:row>
      <xdr:rowOff>41030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C6D2F59-BA29-42CF-967D-A587FA73B1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64477</xdr:colOff>
      <xdr:row>244</xdr:row>
      <xdr:rowOff>169985</xdr:rowOff>
    </xdr:from>
    <xdr:to>
      <xdr:col>23</xdr:col>
      <xdr:colOff>943707</xdr:colOff>
      <xdr:row>260</xdr:row>
      <xdr:rowOff>99646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6932B7B-DF58-4D40-BC5D-90924AB6A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1119553</xdr:colOff>
      <xdr:row>255</xdr:row>
      <xdr:rowOff>111369</xdr:rowOff>
    </xdr:from>
    <xdr:to>
      <xdr:col>26</xdr:col>
      <xdr:colOff>767861</xdr:colOff>
      <xdr:row>271</xdr:row>
      <xdr:rowOff>64477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1541790-64D6-4543-BE10-048E56204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609600</xdr:colOff>
      <xdr:row>12</xdr:row>
      <xdr:rowOff>30162</xdr:rowOff>
    </xdr:from>
    <xdr:to>
      <xdr:col>29</xdr:col>
      <xdr:colOff>352425</xdr:colOff>
      <xdr:row>41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402B4D-983E-6D24-CDFB-6F44F8242D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ctic.gov.br/mctic/opencms/ciencia/SEPED/clima/opcoes_mitigacao/Opcoes_de_Mitigacao_de_Emissoes_de_Gases_de_Efeito_Estufa_GEE_em_SetoresChave_do_Brasil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irene.mctic.gov.br/portal/opencms/paineis/2018/08/24/Opcoes_de_Mitigacao_de_Emissoes_de_Gases_de_Efeito_Estuf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opLeftCell="A114" workbookViewId="0">
      <selection activeCell="B113" sqref="B113"/>
    </sheetView>
  </sheetViews>
  <sheetFormatPr defaultColWidth="8.88671875" defaultRowHeight="14.4" x14ac:dyDescent="0.3"/>
  <cols>
    <col min="2" max="2" width="76.5546875" customWidth="1"/>
    <col min="3" max="3" width="42.44140625" customWidth="1"/>
  </cols>
  <sheetData>
    <row r="1" spans="1:3" x14ac:dyDescent="0.3">
      <c r="A1" s="1" t="s">
        <v>2</v>
      </c>
    </row>
    <row r="3" spans="1:3" x14ac:dyDescent="0.3">
      <c r="A3" s="1" t="s">
        <v>0</v>
      </c>
      <c r="B3" s="3" t="s">
        <v>76</v>
      </c>
    </row>
    <row r="4" spans="1:3" x14ac:dyDescent="0.3">
      <c r="B4" t="s">
        <v>77</v>
      </c>
    </row>
    <row r="5" spans="1:3" x14ac:dyDescent="0.3">
      <c r="B5" s="2" t="s">
        <v>78</v>
      </c>
    </row>
    <row r="6" spans="1:3" x14ac:dyDescent="0.3">
      <c r="B6" t="s">
        <v>79</v>
      </c>
    </row>
    <row r="7" spans="1:3" x14ac:dyDescent="0.3">
      <c r="B7" s="4" t="s">
        <v>80</v>
      </c>
    </row>
    <row r="8" spans="1:3" x14ac:dyDescent="0.3">
      <c r="B8" t="s">
        <v>81</v>
      </c>
    </row>
    <row r="10" spans="1:3" x14ac:dyDescent="0.3">
      <c r="B10" s="3" t="s">
        <v>82</v>
      </c>
    </row>
    <row r="11" spans="1:3" x14ac:dyDescent="0.3">
      <c r="B11" t="s">
        <v>83</v>
      </c>
    </row>
    <row r="12" spans="1:3" x14ac:dyDescent="0.3">
      <c r="B12" s="2">
        <v>2017</v>
      </c>
    </row>
    <row r="13" spans="1:3" x14ac:dyDescent="0.3">
      <c r="B13" t="s">
        <v>84</v>
      </c>
    </row>
    <row r="14" spans="1:3" x14ac:dyDescent="0.3">
      <c r="B14" s="4" t="s">
        <v>85</v>
      </c>
      <c r="C14" s="1"/>
    </row>
    <row r="16" spans="1:3" x14ac:dyDescent="0.3">
      <c r="A16" s="1" t="s">
        <v>1</v>
      </c>
    </row>
    <row r="17" spans="1:3" x14ac:dyDescent="0.3">
      <c r="A17" t="s">
        <v>3</v>
      </c>
    </row>
    <row r="18" spans="1:3" x14ac:dyDescent="0.3">
      <c r="A18" t="s">
        <v>4</v>
      </c>
    </row>
    <row r="19" spans="1:3" x14ac:dyDescent="0.3">
      <c r="A19" t="s">
        <v>5</v>
      </c>
    </row>
    <row r="21" spans="1:3" x14ac:dyDescent="0.3">
      <c r="A21" s="26" t="s">
        <v>86</v>
      </c>
      <c r="B21" s="44"/>
      <c r="C21" s="44"/>
    </row>
    <row r="22" spans="1:3" x14ac:dyDescent="0.3">
      <c r="A22" t="s">
        <v>87</v>
      </c>
    </row>
    <row r="23" spans="1:3" x14ac:dyDescent="0.3">
      <c r="A23" t="s">
        <v>146</v>
      </c>
    </row>
    <row r="25" spans="1:3" x14ac:dyDescent="0.3">
      <c r="B25" s="3" t="s">
        <v>163</v>
      </c>
      <c r="C25" s="3" t="s">
        <v>16</v>
      </c>
    </row>
    <row r="26" spans="1:3" x14ac:dyDescent="0.3">
      <c r="B26" t="s">
        <v>249</v>
      </c>
      <c r="C26" s="42" t="s">
        <v>25</v>
      </c>
    </row>
    <row r="27" spans="1:3" x14ac:dyDescent="0.3">
      <c r="B27" t="s">
        <v>250</v>
      </c>
      <c r="C27" s="42" t="s">
        <v>25</v>
      </c>
    </row>
    <row r="28" spans="1:3" x14ac:dyDescent="0.3">
      <c r="B28" t="s">
        <v>68</v>
      </c>
      <c r="C28" s="42" t="s">
        <v>25</v>
      </c>
    </row>
    <row r="29" spans="1:3" x14ac:dyDescent="0.3">
      <c r="B29" t="s">
        <v>147</v>
      </c>
      <c r="C29" t="s">
        <v>17</v>
      </c>
    </row>
    <row r="30" spans="1:3" x14ac:dyDescent="0.3">
      <c r="B30" t="s">
        <v>148</v>
      </c>
      <c r="C30" t="s">
        <v>29</v>
      </c>
    </row>
    <row r="31" spans="1:3" x14ac:dyDescent="0.3">
      <c r="B31" t="s">
        <v>149</v>
      </c>
      <c r="C31" t="s">
        <v>30</v>
      </c>
    </row>
    <row r="32" spans="1:3" x14ac:dyDescent="0.3">
      <c r="B32" t="s">
        <v>150</v>
      </c>
      <c r="C32" t="s">
        <v>30</v>
      </c>
    </row>
    <row r="33" spans="1:3" x14ac:dyDescent="0.3">
      <c r="B33" t="s">
        <v>151</v>
      </c>
      <c r="C33" t="s">
        <v>20</v>
      </c>
    </row>
    <row r="34" spans="1:3" x14ac:dyDescent="0.3">
      <c r="B34" t="s">
        <v>152</v>
      </c>
      <c r="C34" t="s">
        <v>29</v>
      </c>
    </row>
    <row r="35" spans="1:3" x14ac:dyDescent="0.3">
      <c r="B35" t="s">
        <v>153</v>
      </c>
      <c r="C35" t="s">
        <v>26</v>
      </c>
    </row>
    <row r="36" spans="1:3" x14ac:dyDescent="0.3">
      <c r="B36" t="s">
        <v>154</v>
      </c>
      <c r="C36" t="s">
        <v>21</v>
      </c>
    </row>
    <row r="37" spans="1:3" x14ac:dyDescent="0.3">
      <c r="B37" t="s">
        <v>155</v>
      </c>
      <c r="C37" t="s">
        <v>22</v>
      </c>
    </row>
    <row r="38" spans="1:3" x14ac:dyDescent="0.3">
      <c r="B38" t="s">
        <v>156</v>
      </c>
      <c r="C38" t="s">
        <v>24</v>
      </c>
    </row>
    <row r="39" spans="1:3" x14ac:dyDescent="0.3">
      <c r="B39" t="s">
        <v>157</v>
      </c>
      <c r="C39" t="s">
        <v>29</v>
      </c>
    </row>
    <row r="41" spans="1:3" x14ac:dyDescent="0.3">
      <c r="A41" t="s">
        <v>166</v>
      </c>
    </row>
    <row r="42" spans="1:3" x14ac:dyDescent="0.3">
      <c r="A42" t="s">
        <v>167</v>
      </c>
    </row>
    <row r="43" spans="1:3" x14ac:dyDescent="0.3">
      <c r="B43" s="1"/>
      <c r="C43" s="1"/>
    </row>
    <row r="44" spans="1:3" x14ac:dyDescent="0.3">
      <c r="B44" s="3" t="s">
        <v>16</v>
      </c>
      <c r="C44" s="3" t="s">
        <v>163</v>
      </c>
    </row>
    <row r="45" spans="1:3" x14ac:dyDescent="0.3">
      <c r="B45" t="s">
        <v>18</v>
      </c>
      <c r="C45" s="45" t="s">
        <v>164</v>
      </c>
    </row>
    <row r="46" spans="1:3" x14ac:dyDescent="0.3">
      <c r="B46" t="s">
        <v>19</v>
      </c>
      <c r="C46" s="45" t="s">
        <v>164</v>
      </c>
    </row>
    <row r="47" spans="1:3" x14ac:dyDescent="0.3">
      <c r="B47" t="s">
        <v>23</v>
      </c>
      <c r="C47" t="s">
        <v>158</v>
      </c>
    </row>
    <row r="48" spans="1:3" x14ac:dyDescent="0.3">
      <c r="B48" t="s">
        <v>27</v>
      </c>
      <c r="C48" t="s">
        <v>158</v>
      </c>
    </row>
    <row r="49" spans="1:3" x14ac:dyDescent="0.3">
      <c r="B49" t="s">
        <v>28</v>
      </c>
      <c r="C49" t="s">
        <v>158</v>
      </c>
    </row>
    <row r="50" spans="1:3" x14ac:dyDescent="0.3">
      <c r="B50" t="s">
        <v>31</v>
      </c>
      <c r="C50" t="s">
        <v>150</v>
      </c>
    </row>
    <row r="51" spans="1:3" x14ac:dyDescent="0.3">
      <c r="B51" t="s">
        <v>32</v>
      </c>
      <c r="C51" t="s">
        <v>150</v>
      </c>
    </row>
    <row r="52" spans="1:3" x14ac:dyDescent="0.3">
      <c r="B52" t="s">
        <v>33</v>
      </c>
      <c r="C52" t="s">
        <v>158</v>
      </c>
    </row>
    <row r="53" spans="1:3" x14ac:dyDescent="0.3">
      <c r="B53" t="s">
        <v>34</v>
      </c>
      <c r="C53" t="s">
        <v>158</v>
      </c>
    </row>
    <row r="54" spans="1:3" x14ac:dyDescent="0.3">
      <c r="B54" t="s">
        <v>35</v>
      </c>
      <c r="C54" t="s">
        <v>158</v>
      </c>
    </row>
    <row r="55" spans="1:3" x14ac:dyDescent="0.3">
      <c r="B55" t="s">
        <v>36</v>
      </c>
      <c r="C55" t="s">
        <v>158</v>
      </c>
    </row>
    <row r="56" spans="1:3" x14ac:dyDescent="0.3">
      <c r="B56" t="s">
        <v>37</v>
      </c>
      <c r="C56" t="s">
        <v>158</v>
      </c>
    </row>
    <row r="57" spans="1:3" x14ac:dyDescent="0.3">
      <c r="B57" t="s">
        <v>39</v>
      </c>
      <c r="C57" t="s">
        <v>158</v>
      </c>
    </row>
    <row r="58" spans="1:3" x14ac:dyDescent="0.3">
      <c r="B58" t="s">
        <v>40</v>
      </c>
      <c r="C58" t="s">
        <v>165</v>
      </c>
    </row>
    <row r="59" spans="1:3" x14ac:dyDescent="0.3">
      <c r="B59" t="s">
        <v>38</v>
      </c>
      <c r="C59" t="s">
        <v>158</v>
      </c>
    </row>
    <row r="60" spans="1:3" x14ac:dyDescent="0.3">
      <c r="B60" t="s">
        <v>41</v>
      </c>
      <c r="C60" t="s">
        <v>158</v>
      </c>
    </row>
    <row r="62" spans="1:3" x14ac:dyDescent="0.3">
      <c r="A62" s="15" t="s">
        <v>10</v>
      </c>
      <c r="B62" s="16"/>
      <c r="C62" s="16"/>
    </row>
    <row r="63" spans="1:3" x14ac:dyDescent="0.3">
      <c r="A63" t="s">
        <v>6</v>
      </c>
    </row>
    <row r="64" spans="1:3" x14ac:dyDescent="0.3">
      <c r="A64" t="s">
        <v>15</v>
      </c>
    </row>
    <row r="65" spans="1:3" x14ac:dyDescent="0.3">
      <c r="A65" t="s">
        <v>7</v>
      </c>
    </row>
    <row r="66" spans="1:3" x14ac:dyDescent="0.3">
      <c r="A66" t="s">
        <v>8</v>
      </c>
    </row>
    <row r="67" spans="1:3" x14ac:dyDescent="0.3">
      <c r="A67" t="s">
        <v>9</v>
      </c>
    </row>
    <row r="68" spans="1:3" x14ac:dyDescent="0.3">
      <c r="A68" s="1"/>
    </row>
    <row r="69" spans="1:3" x14ac:dyDescent="0.3">
      <c r="A69" t="s">
        <v>89</v>
      </c>
    </row>
    <row r="70" spans="1:3" x14ac:dyDescent="0.3">
      <c r="A70" t="s">
        <v>88</v>
      </c>
    </row>
    <row r="71" spans="1:3" x14ac:dyDescent="0.3">
      <c r="A71" t="s">
        <v>93</v>
      </c>
    </row>
    <row r="73" spans="1:3" x14ac:dyDescent="0.3">
      <c r="A73" t="s">
        <v>94</v>
      </c>
    </row>
    <row r="75" spans="1:3" x14ac:dyDescent="0.3">
      <c r="A75" s="29" t="s">
        <v>43</v>
      </c>
      <c r="B75" s="46"/>
      <c r="C75" s="46"/>
    </row>
    <row r="76" spans="1:3" x14ac:dyDescent="0.3">
      <c r="A76" t="s">
        <v>95</v>
      </c>
    </row>
    <row r="78" spans="1:3" x14ac:dyDescent="0.3">
      <c r="A78" s="1" t="s">
        <v>44</v>
      </c>
    </row>
    <row r="79" spans="1:3" x14ac:dyDescent="0.3">
      <c r="B79" s="3" t="s">
        <v>96</v>
      </c>
      <c r="C79" s="3" t="s">
        <v>45</v>
      </c>
    </row>
    <row r="80" spans="1:3" x14ac:dyDescent="0.3">
      <c r="B80" t="s">
        <v>128</v>
      </c>
      <c r="C80" t="s">
        <v>11</v>
      </c>
    </row>
    <row r="81" spans="2:3" x14ac:dyDescent="0.3">
      <c r="B81" t="s">
        <v>129</v>
      </c>
      <c r="C81" s="25" t="s">
        <v>49</v>
      </c>
    </row>
    <row r="82" spans="2:3" x14ac:dyDescent="0.3">
      <c r="B82" t="s">
        <v>130</v>
      </c>
      <c r="C82" s="25" t="s">
        <v>51</v>
      </c>
    </row>
    <row r="83" spans="2:3" x14ac:dyDescent="0.3">
      <c r="B83" t="s">
        <v>131</v>
      </c>
      <c r="C83" s="25" t="s">
        <v>51</v>
      </c>
    </row>
    <row r="84" spans="2:3" x14ac:dyDescent="0.3">
      <c r="B84" t="s">
        <v>126</v>
      </c>
      <c r="C84" s="27" t="s">
        <v>125</v>
      </c>
    </row>
    <row r="85" spans="2:3" x14ac:dyDescent="0.3">
      <c r="B85" t="s">
        <v>132</v>
      </c>
      <c r="C85" s="25" t="s">
        <v>46</v>
      </c>
    </row>
    <row r="86" spans="2:3" x14ac:dyDescent="0.3">
      <c r="B86" t="s">
        <v>133</v>
      </c>
      <c r="C86" s="25" t="s">
        <v>124</v>
      </c>
    </row>
    <row r="87" spans="2:3" x14ac:dyDescent="0.3">
      <c r="B87" t="s">
        <v>127</v>
      </c>
      <c r="C87" s="25" t="s">
        <v>124</v>
      </c>
    </row>
    <row r="88" spans="2:3" x14ac:dyDescent="0.3">
      <c r="B88" t="s">
        <v>134</v>
      </c>
      <c r="C88" s="27" t="s">
        <v>125</v>
      </c>
    </row>
    <row r="89" spans="2:3" x14ac:dyDescent="0.3">
      <c r="B89" t="s">
        <v>135</v>
      </c>
      <c r="C89" s="25" t="s">
        <v>124</v>
      </c>
    </row>
    <row r="90" spans="2:3" x14ac:dyDescent="0.3">
      <c r="B90" t="s">
        <v>136</v>
      </c>
      <c r="C90" t="s">
        <v>13</v>
      </c>
    </row>
    <row r="91" spans="2:3" x14ac:dyDescent="0.3">
      <c r="B91" t="s">
        <v>137</v>
      </c>
      <c r="C91" t="s">
        <v>14</v>
      </c>
    </row>
    <row r="92" spans="2:3" x14ac:dyDescent="0.3">
      <c r="B92" t="s">
        <v>138</v>
      </c>
      <c r="C92" t="s">
        <v>13</v>
      </c>
    </row>
    <row r="93" spans="2:3" x14ac:dyDescent="0.3">
      <c r="B93" t="s">
        <v>67</v>
      </c>
      <c r="C93" t="s">
        <v>12</v>
      </c>
    </row>
    <row r="94" spans="2:3" x14ac:dyDescent="0.3">
      <c r="B94" t="s">
        <v>139</v>
      </c>
      <c r="C94" t="s">
        <v>12</v>
      </c>
    </row>
    <row r="95" spans="2:3" x14ac:dyDescent="0.3">
      <c r="B95" t="s">
        <v>140</v>
      </c>
      <c r="C95" t="s">
        <v>13</v>
      </c>
    </row>
    <row r="96" spans="2:3" x14ac:dyDescent="0.3">
      <c r="B96" t="s">
        <v>141</v>
      </c>
      <c r="C96" s="25" t="s">
        <v>51</v>
      </c>
    </row>
    <row r="97" spans="1:3" x14ac:dyDescent="0.3">
      <c r="B97" t="s">
        <v>142</v>
      </c>
      <c r="C97" s="25" t="s">
        <v>51</v>
      </c>
    </row>
    <row r="98" spans="1:3" x14ac:dyDescent="0.3">
      <c r="B98" t="s">
        <v>122</v>
      </c>
      <c r="C98" s="27" t="s">
        <v>125</v>
      </c>
    </row>
    <row r="99" spans="1:3" x14ac:dyDescent="0.3">
      <c r="B99" t="s">
        <v>120</v>
      </c>
      <c r="C99" s="25" t="s">
        <v>46</v>
      </c>
    </row>
    <row r="100" spans="1:3" x14ac:dyDescent="0.3">
      <c r="B100" t="s">
        <v>143</v>
      </c>
      <c r="C100" s="25" t="s">
        <v>124</v>
      </c>
    </row>
    <row r="101" spans="1:3" x14ac:dyDescent="0.3">
      <c r="B101" t="s">
        <v>144</v>
      </c>
      <c r="C101" s="25" t="s">
        <v>124</v>
      </c>
    </row>
    <row r="102" spans="1:3" x14ac:dyDescent="0.3">
      <c r="B102" t="s">
        <v>145</v>
      </c>
      <c r="C102" t="s">
        <v>14</v>
      </c>
    </row>
    <row r="103" spans="1:3" x14ac:dyDescent="0.3">
      <c r="B103" t="s">
        <v>123</v>
      </c>
      <c r="C103" s="43" t="s">
        <v>125</v>
      </c>
    </row>
    <row r="104" spans="1:3" x14ac:dyDescent="0.3">
      <c r="B104" t="s">
        <v>121</v>
      </c>
      <c r="C104" t="s">
        <v>14</v>
      </c>
    </row>
    <row r="106" spans="1:3" x14ac:dyDescent="0.3">
      <c r="A106" s="1" t="s">
        <v>244</v>
      </c>
    </row>
    <row r="107" spans="1:3" x14ac:dyDescent="0.3">
      <c r="A107">
        <v>42</v>
      </c>
      <c r="B107" t="s">
        <v>243</v>
      </c>
    </row>
    <row r="108" spans="1:3" x14ac:dyDescent="0.3">
      <c r="A108" s="19">
        <v>39680000</v>
      </c>
      <c r="B108" t="s">
        <v>245</v>
      </c>
    </row>
    <row r="110" spans="1:3" x14ac:dyDescent="0.3">
      <c r="A110" s="85" t="s">
        <v>247</v>
      </c>
      <c r="B110" s="85"/>
    </row>
    <row r="111" spans="1:3" x14ac:dyDescent="0.3">
      <c r="A111" s="38">
        <v>23</v>
      </c>
      <c r="B111" t="s">
        <v>249</v>
      </c>
    </row>
    <row r="112" spans="1:3" x14ac:dyDescent="0.3">
      <c r="A112" s="38">
        <v>24</v>
      </c>
      <c r="B112" t="s">
        <v>250</v>
      </c>
    </row>
    <row r="113" spans="1:2" x14ac:dyDescent="0.3">
      <c r="A113" s="38">
        <v>26</v>
      </c>
      <c r="B113" t="s">
        <v>68</v>
      </c>
    </row>
    <row r="114" spans="1:2" x14ac:dyDescent="0.3">
      <c r="A114" s="38">
        <v>41</v>
      </c>
      <c r="B114" t="s">
        <v>147</v>
      </c>
    </row>
    <row r="115" spans="1:2" x14ac:dyDescent="0.3">
      <c r="A115" s="38">
        <v>48</v>
      </c>
      <c r="B115" t="s">
        <v>148</v>
      </c>
    </row>
    <row r="116" spans="1:2" x14ac:dyDescent="0.3">
      <c r="A116" s="38">
        <v>49</v>
      </c>
      <c r="B116" t="s">
        <v>149</v>
      </c>
    </row>
    <row r="117" spans="1:2" x14ac:dyDescent="0.3">
      <c r="A117" s="38">
        <v>50</v>
      </c>
      <c r="B117" t="s">
        <v>150</v>
      </c>
    </row>
    <row r="118" spans="1:2" x14ac:dyDescent="0.3">
      <c r="A118" s="38">
        <v>51</v>
      </c>
      <c r="B118" t="s">
        <v>151</v>
      </c>
    </row>
    <row r="119" spans="1:2" x14ac:dyDescent="0.3">
      <c r="A119" s="38">
        <v>52</v>
      </c>
      <c r="B119" t="s">
        <v>152</v>
      </c>
    </row>
    <row r="120" spans="1:2" x14ac:dyDescent="0.3">
      <c r="A120" s="38">
        <v>53</v>
      </c>
      <c r="B120" t="s">
        <v>153</v>
      </c>
    </row>
    <row r="121" spans="1:2" x14ac:dyDescent="0.3">
      <c r="A121" s="38">
        <v>54</v>
      </c>
      <c r="B121" t="s">
        <v>154</v>
      </c>
    </row>
    <row r="122" spans="1:2" x14ac:dyDescent="0.3">
      <c r="A122" s="38">
        <v>55</v>
      </c>
      <c r="B122" t="s">
        <v>155</v>
      </c>
    </row>
    <row r="123" spans="1:2" x14ac:dyDescent="0.3">
      <c r="A123" s="38">
        <v>56</v>
      </c>
      <c r="B123" t="s">
        <v>156</v>
      </c>
    </row>
    <row r="124" spans="1:2" x14ac:dyDescent="0.3">
      <c r="A124" s="38">
        <v>57</v>
      </c>
      <c r="B124" t="s">
        <v>157</v>
      </c>
    </row>
    <row r="126" spans="1:2" x14ac:dyDescent="0.3">
      <c r="A126" s="85" t="s">
        <v>248</v>
      </c>
      <c r="B126" s="85"/>
    </row>
    <row r="127" spans="1:2" x14ac:dyDescent="0.3">
      <c r="A127" s="38">
        <v>3</v>
      </c>
      <c r="B127" t="s">
        <v>128</v>
      </c>
    </row>
    <row r="128" spans="1:2" x14ac:dyDescent="0.3">
      <c r="A128" s="38">
        <v>4</v>
      </c>
      <c r="B128" t="s">
        <v>129</v>
      </c>
    </row>
    <row r="129" spans="1:2" x14ac:dyDescent="0.3">
      <c r="A129" s="38">
        <v>5</v>
      </c>
      <c r="B129" t="s">
        <v>130</v>
      </c>
    </row>
    <row r="130" spans="1:2" x14ac:dyDescent="0.3">
      <c r="A130" s="38">
        <v>6</v>
      </c>
      <c r="B130" t="s">
        <v>131</v>
      </c>
    </row>
    <row r="131" spans="1:2" x14ac:dyDescent="0.3">
      <c r="A131" s="38">
        <v>7</v>
      </c>
      <c r="B131" t="s">
        <v>126</v>
      </c>
    </row>
    <row r="132" spans="1:2" x14ac:dyDescent="0.3">
      <c r="A132" s="38">
        <v>8</v>
      </c>
      <c r="B132" t="s">
        <v>132</v>
      </c>
    </row>
    <row r="133" spans="1:2" x14ac:dyDescent="0.3">
      <c r="A133" s="38">
        <v>9</v>
      </c>
      <c r="B133" t="s">
        <v>133</v>
      </c>
    </row>
    <row r="134" spans="1:2" x14ac:dyDescent="0.3">
      <c r="A134" s="38">
        <v>10</v>
      </c>
      <c r="B134" t="s">
        <v>127</v>
      </c>
    </row>
    <row r="135" spans="1:2" x14ac:dyDescent="0.3">
      <c r="A135" s="38">
        <v>11</v>
      </c>
      <c r="B135" t="s">
        <v>134</v>
      </c>
    </row>
    <row r="136" spans="1:2" x14ac:dyDescent="0.3">
      <c r="A136" s="38">
        <v>13</v>
      </c>
      <c r="B136" t="s">
        <v>135</v>
      </c>
    </row>
    <row r="137" spans="1:2" x14ac:dyDescent="0.3">
      <c r="A137" s="38">
        <v>14</v>
      </c>
      <c r="B137" t="s">
        <v>136</v>
      </c>
    </row>
    <row r="138" spans="1:2" x14ac:dyDescent="0.3">
      <c r="A138" s="38">
        <v>15</v>
      </c>
      <c r="B138" t="s">
        <v>137</v>
      </c>
    </row>
    <row r="139" spans="1:2" x14ac:dyDescent="0.3">
      <c r="A139" s="38">
        <v>16</v>
      </c>
      <c r="B139" t="s">
        <v>138</v>
      </c>
    </row>
    <row r="140" spans="1:2" x14ac:dyDescent="0.3">
      <c r="A140" s="38">
        <v>17</v>
      </c>
      <c r="B140" t="s">
        <v>67</v>
      </c>
    </row>
    <row r="141" spans="1:2" x14ac:dyDescent="0.3">
      <c r="A141" s="38">
        <v>18</v>
      </c>
      <c r="B141" t="s">
        <v>139</v>
      </c>
    </row>
    <row r="142" spans="1:2" x14ac:dyDescent="0.3">
      <c r="A142" s="38">
        <v>19</v>
      </c>
      <c r="B142" t="s">
        <v>140</v>
      </c>
    </row>
    <row r="143" spans="1:2" x14ac:dyDescent="0.3">
      <c r="A143" s="38">
        <v>20</v>
      </c>
      <c r="B143" t="s">
        <v>141</v>
      </c>
    </row>
    <row r="144" spans="1:2" x14ac:dyDescent="0.3">
      <c r="A144" s="38">
        <v>21</v>
      </c>
      <c r="B144" t="s">
        <v>142</v>
      </c>
    </row>
    <row r="145" spans="1:2" x14ac:dyDescent="0.3">
      <c r="A145" s="38">
        <v>22</v>
      </c>
      <c r="B145" t="s">
        <v>122</v>
      </c>
    </row>
    <row r="146" spans="1:2" x14ac:dyDescent="0.3">
      <c r="A146" s="38">
        <v>23</v>
      </c>
      <c r="B146" t="s">
        <v>120</v>
      </c>
    </row>
    <row r="147" spans="1:2" x14ac:dyDescent="0.3">
      <c r="A147" s="38">
        <v>24</v>
      </c>
      <c r="B147" t="s">
        <v>143</v>
      </c>
    </row>
    <row r="148" spans="1:2" x14ac:dyDescent="0.3">
      <c r="A148" s="38">
        <v>25</v>
      </c>
      <c r="B148" t="s">
        <v>144</v>
      </c>
    </row>
    <row r="149" spans="1:2" x14ac:dyDescent="0.3">
      <c r="A149" s="38">
        <v>26</v>
      </c>
      <c r="B149" t="s">
        <v>145</v>
      </c>
    </row>
    <row r="150" spans="1:2" x14ac:dyDescent="0.3">
      <c r="A150" s="38">
        <v>27</v>
      </c>
      <c r="B150" t="s">
        <v>123</v>
      </c>
    </row>
    <row r="151" spans="1:2" x14ac:dyDescent="0.3">
      <c r="A151" s="38">
        <v>28</v>
      </c>
      <c r="B151" t="s">
        <v>121</v>
      </c>
    </row>
  </sheetData>
  <hyperlinks>
    <hyperlink ref="B14" r:id="rId1" xr:uid="{FF46A01C-7279-4EBB-8247-11E11C751421}"/>
  </hyperlinks>
  <pageMargins left="0.7" right="0.7" top="0.75" bottom="0.75" header="0.3" footer="0.3"/>
  <pageSetup orientation="portrait" horizontalDpi="1200" verticalDpi="1200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AC9E-80E8-4617-BD0E-023E1CE14677}">
  <dimension ref="B2:M31"/>
  <sheetViews>
    <sheetView workbookViewId="0">
      <selection activeCell="B20" sqref="B20"/>
    </sheetView>
  </sheetViews>
  <sheetFormatPr defaultRowHeight="12" x14ac:dyDescent="0.3"/>
  <cols>
    <col min="1" max="1" width="8.88671875" style="47"/>
    <col min="2" max="2" width="20.44140625" style="47" customWidth="1"/>
    <col min="3" max="16384" width="8.88671875" style="47"/>
  </cols>
  <sheetData>
    <row r="2" spans="2:13" x14ac:dyDescent="0.3">
      <c r="B2" s="47" t="s">
        <v>168</v>
      </c>
    </row>
    <row r="3" spans="2:13" x14ac:dyDescent="0.3">
      <c r="B3" s="47" t="s">
        <v>169</v>
      </c>
    </row>
    <row r="5" spans="2:13" x14ac:dyDescent="0.3">
      <c r="B5" s="47" t="s">
        <v>170</v>
      </c>
      <c r="C5" s="47">
        <v>2013</v>
      </c>
      <c r="D5" s="47">
        <v>2014</v>
      </c>
      <c r="E5" s="47">
        <v>2015</v>
      </c>
      <c r="F5" s="47">
        <v>2016</v>
      </c>
      <c r="G5" s="47">
        <v>2017</v>
      </c>
      <c r="H5" s="47">
        <v>2018</v>
      </c>
      <c r="I5" s="47">
        <v>2019</v>
      </c>
      <c r="J5" s="47">
        <v>2020</v>
      </c>
      <c r="K5" s="47">
        <v>2021</v>
      </c>
      <c r="L5" s="47">
        <v>2022</v>
      </c>
      <c r="M5" s="47" t="s">
        <v>171</v>
      </c>
    </row>
    <row r="6" spans="2:13" x14ac:dyDescent="0.3">
      <c r="B6" s="47" t="s">
        <v>69</v>
      </c>
      <c r="C6" s="48">
        <v>259166</v>
      </c>
      <c r="D6" s="48">
        <v>264703</v>
      </c>
      <c r="E6" s="48">
        <v>260221</v>
      </c>
      <c r="F6" s="48">
        <v>254784</v>
      </c>
      <c r="G6" s="48">
        <v>258830</v>
      </c>
      <c r="H6" s="48">
        <v>257468</v>
      </c>
      <c r="I6" s="48">
        <v>259042</v>
      </c>
      <c r="J6" s="48">
        <v>253785</v>
      </c>
      <c r="K6" s="48">
        <v>263799</v>
      </c>
      <c r="L6" s="48">
        <v>271317</v>
      </c>
      <c r="M6" s="47" t="s">
        <v>172</v>
      </c>
    </row>
    <row r="7" spans="2:13" x14ac:dyDescent="0.3">
      <c r="B7" s="47" t="s">
        <v>173</v>
      </c>
      <c r="C7" s="48">
        <v>16329</v>
      </c>
      <c r="D7" s="48">
        <v>16009</v>
      </c>
      <c r="E7" s="48">
        <v>15110</v>
      </c>
      <c r="F7" s="48">
        <v>14771</v>
      </c>
      <c r="G7" s="48">
        <v>15048</v>
      </c>
      <c r="H7" s="48">
        <v>14130</v>
      </c>
      <c r="I7" s="48">
        <v>14253</v>
      </c>
      <c r="J7" s="48">
        <v>12563</v>
      </c>
      <c r="K7" s="48">
        <v>13785</v>
      </c>
      <c r="L7" s="48">
        <v>15942</v>
      </c>
      <c r="M7" s="47" t="s">
        <v>174</v>
      </c>
    </row>
    <row r="8" spans="2:13" x14ac:dyDescent="0.3">
      <c r="B8" s="47" t="s">
        <v>55</v>
      </c>
      <c r="C8" s="48">
        <v>242837</v>
      </c>
      <c r="D8" s="48">
        <v>248694</v>
      </c>
      <c r="E8" s="48">
        <v>245110</v>
      </c>
      <c r="F8" s="48">
        <v>240013</v>
      </c>
      <c r="G8" s="48">
        <v>243782</v>
      </c>
      <c r="H8" s="48">
        <v>243338</v>
      </c>
      <c r="I8" s="48">
        <v>244789</v>
      </c>
      <c r="J8" s="48">
        <v>241222</v>
      </c>
      <c r="K8" s="48">
        <v>250014</v>
      </c>
      <c r="L8" s="48">
        <v>255375</v>
      </c>
      <c r="M8" s="47" t="s">
        <v>175</v>
      </c>
    </row>
    <row r="9" spans="2:13" x14ac:dyDescent="0.3">
      <c r="B9" s="47" t="s">
        <v>56</v>
      </c>
      <c r="C9" s="48">
        <v>25079</v>
      </c>
      <c r="D9" s="48">
        <v>26540</v>
      </c>
      <c r="E9" s="48">
        <v>26919</v>
      </c>
      <c r="F9" s="48">
        <v>25419</v>
      </c>
      <c r="G9" s="48">
        <v>24983</v>
      </c>
      <c r="H9" s="48">
        <v>27660</v>
      </c>
      <c r="I9" s="48">
        <v>27718</v>
      </c>
      <c r="J9" s="48">
        <v>26317</v>
      </c>
      <c r="K9" s="48">
        <v>24863</v>
      </c>
      <c r="L9" s="48">
        <v>23496</v>
      </c>
      <c r="M9" s="47" t="s">
        <v>164</v>
      </c>
    </row>
    <row r="10" spans="2:13" x14ac:dyDescent="0.3">
      <c r="B10" s="47" t="s">
        <v>70</v>
      </c>
      <c r="C10" s="48">
        <v>24125</v>
      </c>
      <c r="D10" s="48">
        <v>25256</v>
      </c>
      <c r="E10" s="48">
        <v>25438</v>
      </c>
      <c r="F10" s="48">
        <v>25393</v>
      </c>
      <c r="G10" s="48">
        <v>26001</v>
      </c>
      <c r="H10" s="48">
        <v>27063</v>
      </c>
      <c r="I10" s="48">
        <v>27354</v>
      </c>
      <c r="J10" s="48">
        <v>28298</v>
      </c>
      <c r="K10" s="48">
        <v>28577</v>
      </c>
      <c r="L10" s="48">
        <v>28963</v>
      </c>
      <c r="M10" s="47" t="s">
        <v>176</v>
      </c>
    </row>
    <row r="11" spans="2:13" x14ac:dyDescent="0.3">
      <c r="B11" s="47" t="s">
        <v>71</v>
      </c>
      <c r="C11" s="48">
        <v>8135</v>
      </c>
      <c r="D11" s="48">
        <v>8714</v>
      </c>
      <c r="E11" s="48">
        <v>8681</v>
      </c>
      <c r="F11" s="48">
        <v>8480</v>
      </c>
      <c r="G11" s="48">
        <v>8564</v>
      </c>
      <c r="H11" s="48">
        <v>8630</v>
      </c>
      <c r="I11" s="48">
        <v>8996</v>
      </c>
      <c r="J11" s="48">
        <v>8061</v>
      </c>
      <c r="K11" s="48">
        <v>8659</v>
      </c>
      <c r="L11" s="48">
        <v>9330</v>
      </c>
      <c r="M11" s="47" t="s">
        <v>177</v>
      </c>
    </row>
    <row r="12" spans="2:13" x14ac:dyDescent="0.3">
      <c r="B12" s="47" t="s">
        <v>57</v>
      </c>
      <c r="C12" s="48">
        <v>3872</v>
      </c>
      <c r="D12" s="48">
        <v>3997</v>
      </c>
      <c r="E12" s="48">
        <v>4048</v>
      </c>
      <c r="F12" s="48">
        <v>4032</v>
      </c>
      <c r="G12" s="48">
        <v>4035</v>
      </c>
      <c r="H12" s="48">
        <v>4204</v>
      </c>
      <c r="I12" s="48">
        <v>4268</v>
      </c>
      <c r="J12" s="48">
        <v>3976</v>
      </c>
      <c r="K12" s="48">
        <v>3968</v>
      </c>
      <c r="L12" s="48">
        <v>4128</v>
      </c>
      <c r="M12" s="47" t="s">
        <v>165</v>
      </c>
    </row>
    <row r="13" spans="2:13" x14ac:dyDescent="0.3">
      <c r="B13" s="47" t="s">
        <v>58</v>
      </c>
      <c r="C13" s="48">
        <v>10614</v>
      </c>
      <c r="D13" s="48">
        <v>11174</v>
      </c>
      <c r="E13" s="48">
        <v>11452</v>
      </c>
      <c r="F13" s="48">
        <v>11244</v>
      </c>
      <c r="G13" s="48">
        <v>12292</v>
      </c>
      <c r="H13" s="48">
        <v>12348</v>
      </c>
      <c r="I13" s="48">
        <v>12631</v>
      </c>
      <c r="J13" s="48">
        <v>13012</v>
      </c>
      <c r="K13" s="48">
        <v>13143</v>
      </c>
      <c r="L13" s="48">
        <v>13082</v>
      </c>
      <c r="M13" s="47" t="s">
        <v>147</v>
      </c>
    </row>
    <row r="14" spans="2:13" x14ac:dyDescent="0.3">
      <c r="B14" s="47" t="s">
        <v>178</v>
      </c>
      <c r="C14" s="48">
        <v>83022</v>
      </c>
      <c r="D14" s="48">
        <v>86027</v>
      </c>
      <c r="E14" s="48">
        <v>84203</v>
      </c>
      <c r="F14" s="48">
        <v>81987</v>
      </c>
      <c r="G14" s="48">
        <v>82890</v>
      </c>
      <c r="H14" s="48">
        <v>82189</v>
      </c>
      <c r="I14" s="48">
        <v>84685</v>
      </c>
      <c r="J14" s="48">
        <v>79375</v>
      </c>
      <c r="K14" s="48">
        <v>85187</v>
      </c>
      <c r="L14" s="48">
        <v>89426</v>
      </c>
      <c r="M14" s="47" t="s">
        <v>179</v>
      </c>
    </row>
    <row r="15" spans="2:13" x14ac:dyDescent="0.3">
      <c r="B15" s="47" t="s">
        <v>59</v>
      </c>
      <c r="C15" s="48">
        <v>76880</v>
      </c>
      <c r="D15" s="48">
        <v>79798</v>
      </c>
      <c r="E15" s="48">
        <v>78095</v>
      </c>
      <c r="F15" s="48">
        <v>76325</v>
      </c>
      <c r="G15" s="48">
        <v>77109</v>
      </c>
      <c r="H15" s="48">
        <v>76158</v>
      </c>
      <c r="I15" s="48">
        <v>78946</v>
      </c>
      <c r="J15" s="48">
        <v>75086</v>
      </c>
      <c r="K15" s="48">
        <v>80291</v>
      </c>
      <c r="L15" s="48">
        <v>83940</v>
      </c>
      <c r="M15" s="47" t="s">
        <v>180</v>
      </c>
    </row>
    <row r="16" spans="2:13" x14ac:dyDescent="0.3">
      <c r="B16" s="47" t="s">
        <v>60</v>
      </c>
      <c r="C16" s="48">
        <v>1178</v>
      </c>
      <c r="D16" s="48">
        <v>1172</v>
      </c>
      <c r="E16" s="48">
        <v>1143</v>
      </c>
      <c r="F16" s="48">
        <v>1120</v>
      </c>
      <c r="G16" s="48">
        <v>1204</v>
      </c>
      <c r="H16" s="48">
        <v>1317</v>
      </c>
      <c r="I16" s="48">
        <v>1219</v>
      </c>
      <c r="J16" s="48">
        <v>1225</v>
      </c>
      <c r="K16" s="48">
        <v>1213</v>
      </c>
      <c r="L16" s="48">
        <v>1224</v>
      </c>
      <c r="M16" s="47" t="s">
        <v>181</v>
      </c>
    </row>
    <row r="17" spans="2:13" x14ac:dyDescent="0.3">
      <c r="B17" s="47" t="s">
        <v>61</v>
      </c>
      <c r="C17" s="48">
        <v>3667</v>
      </c>
      <c r="D17" s="48">
        <v>3709</v>
      </c>
      <c r="E17" s="48">
        <v>3658</v>
      </c>
      <c r="F17" s="48">
        <v>3347</v>
      </c>
      <c r="G17" s="48">
        <v>3335</v>
      </c>
      <c r="H17" s="48">
        <v>3424</v>
      </c>
      <c r="I17" s="48">
        <v>3348</v>
      </c>
      <c r="J17" s="48">
        <v>1924</v>
      </c>
      <c r="K17" s="48">
        <v>2552</v>
      </c>
      <c r="L17" s="48">
        <v>3161</v>
      </c>
      <c r="M17" s="47" t="s">
        <v>182</v>
      </c>
    </row>
    <row r="18" spans="2:13" x14ac:dyDescent="0.3">
      <c r="B18" s="47" t="s">
        <v>62</v>
      </c>
      <c r="C18" s="48">
        <v>1298</v>
      </c>
      <c r="D18" s="48">
        <v>1348</v>
      </c>
      <c r="E18" s="48">
        <v>1307</v>
      </c>
      <c r="F18" s="48">
        <v>1194</v>
      </c>
      <c r="G18" s="48">
        <v>1242</v>
      </c>
      <c r="H18" s="48">
        <v>1289</v>
      </c>
      <c r="I18" s="48">
        <v>1172</v>
      </c>
      <c r="J18" s="48">
        <v>1140</v>
      </c>
      <c r="K18" s="48">
        <v>1130</v>
      </c>
      <c r="L18" s="48">
        <v>1101</v>
      </c>
      <c r="M18" s="47" t="s">
        <v>183</v>
      </c>
    </row>
    <row r="19" spans="2:13" x14ac:dyDescent="0.3">
      <c r="B19" s="47" t="s">
        <v>184</v>
      </c>
      <c r="C19" s="48">
        <v>87990</v>
      </c>
      <c r="D19" s="48">
        <v>86986</v>
      </c>
      <c r="E19" s="48">
        <v>84369</v>
      </c>
      <c r="F19" s="48">
        <v>83457</v>
      </c>
      <c r="G19" s="48">
        <v>85018</v>
      </c>
      <c r="H19" s="48">
        <v>81243</v>
      </c>
      <c r="I19" s="48">
        <v>79137</v>
      </c>
      <c r="J19" s="48">
        <v>82182</v>
      </c>
      <c r="K19" s="48">
        <v>85618</v>
      </c>
      <c r="L19" s="48">
        <v>86949</v>
      </c>
      <c r="M19" s="47" t="s">
        <v>72</v>
      </c>
    </row>
    <row r="20" spans="2:13" x14ac:dyDescent="0.3">
      <c r="B20" s="47" t="s">
        <v>73</v>
      </c>
      <c r="C20" s="48">
        <v>4947</v>
      </c>
      <c r="D20" s="48">
        <v>4948</v>
      </c>
      <c r="E20" s="48">
        <v>4434</v>
      </c>
      <c r="F20" s="48">
        <v>3873</v>
      </c>
      <c r="G20" s="48">
        <v>3664</v>
      </c>
      <c r="H20" s="48">
        <v>3634</v>
      </c>
      <c r="I20" s="48">
        <v>3707</v>
      </c>
      <c r="J20" s="48">
        <v>4068</v>
      </c>
      <c r="K20" s="48">
        <v>4352</v>
      </c>
      <c r="L20" s="48">
        <v>4217</v>
      </c>
      <c r="M20" s="47" t="s">
        <v>148</v>
      </c>
    </row>
    <row r="21" spans="2:13" x14ac:dyDescent="0.3">
      <c r="B21" s="47" t="s">
        <v>159</v>
      </c>
      <c r="C21" s="48">
        <v>16539</v>
      </c>
      <c r="D21" s="48">
        <v>16388</v>
      </c>
      <c r="E21" s="48">
        <v>16725</v>
      </c>
      <c r="F21" s="48">
        <v>14970</v>
      </c>
      <c r="G21" s="48">
        <v>16447</v>
      </c>
      <c r="H21" s="48">
        <v>16905</v>
      </c>
      <c r="I21" s="48">
        <v>15942</v>
      </c>
      <c r="J21" s="48">
        <v>15249</v>
      </c>
      <c r="K21" s="48">
        <v>17216</v>
      </c>
      <c r="L21" s="48">
        <v>16425</v>
      </c>
      <c r="M21" s="47" t="s">
        <v>149</v>
      </c>
    </row>
    <row r="22" spans="2:13" x14ac:dyDescent="0.3">
      <c r="B22" s="47" t="s">
        <v>160</v>
      </c>
      <c r="C22" s="48">
        <v>1631</v>
      </c>
      <c r="D22" s="48">
        <v>1679</v>
      </c>
      <c r="E22" s="48">
        <v>1359</v>
      </c>
      <c r="F22" s="48">
        <v>1685</v>
      </c>
      <c r="G22" s="48">
        <v>1766</v>
      </c>
      <c r="H22" s="48">
        <v>2041</v>
      </c>
      <c r="I22" s="48">
        <v>1977</v>
      </c>
      <c r="J22" s="48">
        <v>2028</v>
      </c>
      <c r="K22" s="48">
        <v>2082</v>
      </c>
      <c r="L22" s="48">
        <v>2078</v>
      </c>
      <c r="M22" s="47" t="s">
        <v>150</v>
      </c>
    </row>
    <row r="23" spans="2:13" x14ac:dyDescent="0.3">
      <c r="B23" s="47" t="s">
        <v>63</v>
      </c>
      <c r="C23" s="48">
        <v>3246</v>
      </c>
      <c r="D23" s="48">
        <v>3357</v>
      </c>
      <c r="E23" s="48">
        <v>3345</v>
      </c>
      <c r="F23" s="48">
        <v>2712</v>
      </c>
      <c r="G23" s="48">
        <v>2655</v>
      </c>
      <c r="H23" s="48">
        <v>2736</v>
      </c>
      <c r="I23" s="48">
        <v>2418</v>
      </c>
      <c r="J23" s="48">
        <v>2141</v>
      </c>
      <c r="K23" s="48">
        <v>2297</v>
      </c>
      <c r="L23" s="48">
        <v>2265</v>
      </c>
      <c r="M23" s="47" t="s">
        <v>151</v>
      </c>
    </row>
    <row r="24" spans="2:13" x14ac:dyDescent="0.3">
      <c r="B24" s="47" t="s">
        <v>161</v>
      </c>
      <c r="C24" s="48">
        <v>6936</v>
      </c>
      <c r="D24" s="48">
        <v>6617</v>
      </c>
      <c r="E24" s="48">
        <v>5646</v>
      </c>
      <c r="F24" s="48">
        <v>5649</v>
      </c>
      <c r="G24" s="48">
        <v>5661</v>
      </c>
      <c r="H24" s="48">
        <v>4517</v>
      </c>
      <c r="I24" s="48">
        <v>4648</v>
      </c>
      <c r="J24" s="48">
        <v>4834</v>
      </c>
      <c r="K24" s="48">
        <v>5387</v>
      </c>
      <c r="L24" s="48">
        <v>5109</v>
      </c>
      <c r="M24" s="47" t="s">
        <v>152</v>
      </c>
    </row>
    <row r="25" spans="2:13" x14ac:dyDescent="0.3">
      <c r="B25" s="47" t="s">
        <v>64</v>
      </c>
      <c r="C25" s="48">
        <v>6986</v>
      </c>
      <c r="D25" s="48">
        <v>6709</v>
      </c>
      <c r="E25" s="48">
        <v>6875</v>
      </c>
      <c r="F25" s="48">
        <v>6743</v>
      </c>
      <c r="G25" s="48">
        <v>7019</v>
      </c>
      <c r="H25" s="48">
        <v>6909</v>
      </c>
      <c r="I25" s="48">
        <v>6675</v>
      </c>
      <c r="J25" s="48">
        <v>5835</v>
      </c>
      <c r="K25" s="48">
        <v>6494</v>
      </c>
      <c r="L25" s="48">
        <v>6382</v>
      </c>
      <c r="M25" s="47" t="s">
        <v>153</v>
      </c>
    </row>
    <row r="26" spans="2:13" x14ac:dyDescent="0.3">
      <c r="B26" s="47" t="s">
        <v>74</v>
      </c>
      <c r="C26" s="48">
        <v>23339</v>
      </c>
      <c r="D26" s="48">
        <v>22396</v>
      </c>
      <c r="E26" s="48">
        <v>21475</v>
      </c>
      <c r="F26" s="48">
        <v>23531</v>
      </c>
      <c r="G26" s="48">
        <v>23297</v>
      </c>
      <c r="H26" s="48">
        <v>19236</v>
      </c>
      <c r="I26" s="48">
        <v>19223</v>
      </c>
      <c r="J26" s="48">
        <v>24389</v>
      </c>
      <c r="K26" s="48">
        <v>21839</v>
      </c>
      <c r="L26" s="48">
        <v>22519</v>
      </c>
      <c r="M26" s="47" t="s">
        <v>154</v>
      </c>
    </row>
    <row r="27" spans="2:13" x14ac:dyDescent="0.3">
      <c r="B27" s="47" t="s">
        <v>65</v>
      </c>
      <c r="C27" s="48">
        <v>1101</v>
      </c>
      <c r="D27" s="48">
        <v>1018</v>
      </c>
      <c r="E27" s="47">
        <v>895</v>
      </c>
      <c r="F27" s="47">
        <v>842</v>
      </c>
      <c r="G27" s="47">
        <v>890</v>
      </c>
      <c r="H27" s="47">
        <v>879</v>
      </c>
      <c r="I27" s="47">
        <v>861</v>
      </c>
      <c r="J27" s="47">
        <v>749</v>
      </c>
      <c r="K27" s="47">
        <v>854</v>
      </c>
      <c r="L27" s="47">
        <v>794</v>
      </c>
      <c r="M27" s="47" t="s">
        <v>155</v>
      </c>
    </row>
    <row r="28" spans="2:13" x14ac:dyDescent="0.3">
      <c r="B28" s="47" t="s">
        <v>75</v>
      </c>
      <c r="C28" s="48">
        <v>10574</v>
      </c>
      <c r="D28" s="48">
        <v>11173</v>
      </c>
      <c r="E28" s="48">
        <v>11729</v>
      </c>
      <c r="F28" s="48">
        <v>12381</v>
      </c>
      <c r="G28" s="48">
        <v>12674</v>
      </c>
      <c r="H28" s="48">
        <v>13366</v>
      </c>
      <c r="I28" s="48">
        <v>12785</v>
      </c>
      <c r="J28" s="48">
        <v>13150</v>
      </c>
      <c r="K28" s="48">
        <v>13949</v>
      </c>
      <c r="L28" s="48">
        <v>15085</v>
      </c>
      <c r="M28" s="47" t="s">
        <v>156</v>
      </c>
    </row>
    <row r="29" spans="2:13" x14ac:dyDescent="0.3">
      <c r="B29" s="47" t="s">
        <v>66</v>
      </c>
      <c r="C29" s="48">
        <v>5069</v>
      </c>
      <c r="D29" s="48">
        <v>5079</v>
      </c>
      <c r="E29" s="48">
        <v>4614</v>
      </c>
      <c r="F29" s="48">
        <v>4272</v>
      </c>
      <c r="G29" s="48">
        <v>4280</v>
      </c>
      <c r="H29" s="48">
        <v>4172</v>
      </c>
      <c r="I29" s="48">
        <v>4193</v>
      </c>
      <c r="J29" s="48">
        <v>3717</v>
      </c>
      <c r="K29" s="48">
        <v>4110</v>
      </c>
      <c r="L29" s="48">
        <v>3965</v>
      </c>
      <c r="M29" s="47" t="s">
        <v>157</v>
      </c>
    </row>
    <row r="30" spans="2:13" x14ac:dyDescent="0.3">
      <c r="B30" s="47" t="s">
        <v>162</v>
      </c>
      <c r="C30" s="48">
        <v>7622</v>
      </c>
      <c r="D30" s="48">
        <v>7622</v>
      </c>
      <c r="E30" s="48">
        <v>7271</v>
      </c>
      <c r="F30" s="48">
        <v>6797</v>
      </c>
      <c r="G30" s="48">
        <v>6663</v>
      </c>
      <c r="H30" s="48">
        <v>6848</v>
      </c>
      <c r="I30" s="48">
        <v>6706</v>
      </c>
      <c r="J30" s="48">
        <v>6020</v>
      </c>
      <c r="K30" s="48">
        <v>7039</v>
      </c>
      <c r="L30" s="48">
        <v>8112</v>
      </c>
      <c r="M30" s="47" t="s">
        <v>158</v>
      </c>
    </row>
    <row r="31" spans="2:13" x14ac:dyDescent="0.3">
      <c r="B31" s="47" t="s">
        <v>185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 t="s">
        <v>186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75E5-27AE-41EE-A45F-5702B6488E36}">
  <sheetPr>
    <tabColor rgb="FF0070C0"/>
  </sheetPr>
  <dimension ref="B10:BD60"/>
  <sheetViews>
    <sheetView workbookViewId="0">
      <selection sqref="A1:XFD1048576"/>
    </sheetView>
  </sheetViews>
  <sheetFormatPr defaultColWidth="10.109375" defaultRowHeight="10.199999999999999" x14ac:dyDescent="0.3"/>
  <cols>
    <col min="1" max="1" width="1.88671875" style="50" customWidth="1"/>
    <col min="2" max="2" width="35" style="50" customWidth="1"/>
    <col min="3" max="30" width="12.109375" style="50" customWidth="1"/>
    <col min="31" max="16384" width="10.109375" style="50"/>
  </cols>
  <sheetData>
    <row r="10" spans="2:56" ht="15" customHeight="1" x14ac:dyDescent="0.3">
      <c r="B10" s="49" t="s">
        <v>187</v>
      </c>
      <c r="C10" s="49"/>
      <c r="D10" s="49"/>
    </row>
    <row r="11" spans="2:56" ht="15" customHeight="1" thickBot="1" x14ac:dyDescent="0.35">
      <c r="B11" s="49" t="s">
        <v>242</v>
      </c>
      <c r="C11" s="84" t="s">
        <v>246</v>
      </c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</row>
    <row r="12" spans="2:56" ht="13.5" customHeight="1" thickBot="1" x14ac:dyDescent="0.35">
      <c r="C12" s="80">
        <v>3</v>
      </c>
      <c r="D12" s="81">
        <f>1+C12</f>
        <v>4</v>
      </c>
      <c r="E12" s="81">
        <f t="shared" ref="E12:AB12" si="0">1+D12</f>
        <v>5</v>
      </c>
      <c r="F12" s="81">
        <f t="shared" si="0"/>
        <v>6</v>
      </c>
      <c r="G12" s="81">
        <f t="shared" si="0"/>
        <v>7</v>
      </c>
      <c r="H12" s="81">
        <f t="shared" si="0"/>
        <v>8</v>
      </c>
      <c r="I12" s="81">
        <f t="shared" si="0"/>
        <v>9</v>
      </c>
      <c r="J12" s="81">
        <f t="shared" si="0"/>
        <v>10</v>
      </c>
      <c r="K12" s="81">
        <f t="shared" si="0"/>
        <v>11</v>
      </c>
      <c r="L12" s="81">
        <f t="shared" si="0"/>
        <v>12</v>
      </c>
      <c r="M12" s="81">
        <f t="shared" si="0"/>
        <v>13</v>
      </c>
      <c r="N12" s="81">
        <f t="shared" si="0"/>
        <v>14</v>
      </c>
      <c r="O12" s="81">
        <f t="shared" si="0"/>
        <v>15</v>
      </c>
      <c r="P12" s="81">
        <f t="shared" si="0"/>
        <v>16</v>
      </c>
      <c r="Q12" s="81">
        <f t="shared" si="0"/>
        <v>17</v>
      </c>
      <c r="R12" s="81">
        <f t="shared" si="0"/>
        <v>18</v>
      </c>
      <c r="S12" s="81">
        <f t="shared" si="0"/>
        <v>19</v>
      </c>
      <c r="T12" s="81">
        <f t="shared" si="0"/>
        <v>20</v>
      </c>
      <c r="U12" s="81">
        <f t="shared" si="0"/>
        <v>21</v>
      </c>
      <c r="V12" s="81">
        <f t="shared" si="0"/>
        <v>22</v>
      </c>
      <c r="W12" s="81">
        <f t="shared" si="0"/>
        <v>23</v>
      </c>
      <c r="X12" s="81">
        <f t="shared" si="0"/>
        <v>24</v>
      </c>
      <c r="Y12" s="81">
        <f t="shared" si="0"/>
        <v>25</v>
      </c>
      <c r="Z12" s="81">
        <f t="shared" si="0"/>
        <v>26</v>
      </c>
      <c r="AA12" s="81">
        <f t="shared" si="0"/>
        <v>27</v>
      </c>
      <c r="AB12" s="81">
        <f t="shared" si="0"/>
        <v>28</v>
      </c>
      <c r="AC12" s="82"/>
    </row>
    <row r="13" spans="2:56" ht="31.2" thickBot="1" x14ac:dyDescent="0.35">
      <c r="B13" s="51" t="s">
        <v>191</v>
      </c>
      <c r="C13" s="40" t="s">
        <v>97</v>
      </c>
      <c r="D13" s="39" t="s">
        <v>98</v>
      </c>
      <c r="E13" s="39" t="s">
        <v>99</v>
      </c>
      <c r="F13" s="39" t="s">
        <v>100</v>
      </c>
      <c r="G13" s="39" t="s">
        <v>101</v>
      </c>
      <c r="H13" s="39" t="s">
        <v>102</v>
      </c>
      <c r="I13" s="39" t="s">
        <v>90</v>
      </c>
      <c r="J13" s="39" t="s">
        <v>91</v>
      </c>
      <c r="K13" s="39" t="s">
        <v>103</v>
      </c>
      <c r="L13" s="41" t="s">
        <v>104</v>
      </c>
      <c r="M13" s="39" t="s">
        <v>105</v>
      </c>
      <c r="N13" s="39" t="s">
        <v>106</v>
      </c>
      <c r="O13" s="39" t="s">
        <v>107</v>
      </c>
      <c r="P13" s="39" t="s">
        <v>108</v>
      </c>
      <c r="Q13" s="39" t="s">
        <v>109</v>
      </c>
      <c r="R13" s="39" t="s">
        <v>110</v>
      </c>
      <c r="S13" s="39" t="s">
        <v>111</v>
      </c>
      <c r="T13" s="39" t="s">
        <v>112</v>
      </c>
      <c r="U13" s="39" t="s">
        <v>113</v>
      </c>
      <c r="V13" s="39" t="s">
        <v>114</v>
      </c>
      <c r="W13" s="39" t="s">
        <v>115</v>
      </c>
      <c r="X13" s="39" t="s">
        <v>92</v>
      </c>
      <c r="Y13" s="39" t="s">
        <v>116</v>
      </c>
      <c r="Z13" s="39" t="s">
        <v>117</v>
      </c>
      <c r="AA13" s="39" t="s">
        <v>118</v>
      </c>
      <c r="AB13" s="52" t="s">
        <v>119</v>
      </c>
      <c r="AC13" s="41" t="s">
        <v>192</v>
      </c>
      <c r="AD13" s="41" t="s">
        <v>193</v>
      </c>
    </row>
    <row r="14" spans="2:56" ht="15" customHeight="1" x14ac:dyDescent="0.3">
      <c r="B14" s="53" t="s">
        <v>194</v>
      </c>
      <c r="C14" s="54">
        <v>152634.90231</v>
      </c>
      <c r="D14" s="55">
        <v>46298.912526000007</v>
      </c>
      <c r="E14" s="55">
        <v>2084.7666965990966</v>
      </c>
      <c r="F14" s="55">
        <v>0</v>
      </c>
      <c r="G14" s="55">
        <v>205.82271499999996</v>
      </c>
      <c r="H14" s="55">
        <v>34088.782803496455</v>
      </c>
      <c r="I14" s="55">
        <v>26456.694162780597</v>
      </c>
      <c r="J14" s="55">
        <v>55597.40221108347</v>
      </c>
      <c r="K14" s="55">
        <v>25171.043291224014</v>
      </c>
      <c r="L14" s="56">
        <v>342538.32671618368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5">
        <v>0</v>
      </c>
      <c r="AB14" s="57">
        <v>0</v>
      </c>
      <c r="AC14" s="56">
        <v>0</v>
      </c>
      <c r="AD14" s="56">
        <v>342538.32671618368</v>
      </c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</row>
    <row r="15" spans="2:56" ht="15" customHeight="1" x14ac:dyDescent="0.3">
      <c r="B15" s="53" t="s">
        <v>195</v>
      </c>
      <c r="C15" s="59">
        <v>8684.4665160000004</v>
      </c>
      <c r="D15" s="60">
        <v>8457.8207999999995</v>
      </c>
      <c r="E15" s="60">
        <v>3897.3720913180491</v>
      </c>
      <c r="F15" s="60">
        <v>6814.5708786835994</v>
      </c>
      <c r="G15" s="60">
        <v>4698.8758047699985</v>
      </c>
      <c r="H15" s="60">
        <v>0</v>
      </c>
      <c r="I15" s="60">
        <v>0</v>
      </c>
      <c r="J15" s="60">
        <v>0</v>
      </c>
      <c r="K15" s="60">
        <v>0</v>
      </c>
      <c r="L15" s="61">
        <v>32553.106090771649</v>
      </c>
      <c r="M15" s="60">
        <v>0</v>
      </c>
      <c r="N15" s="60">
        <v>10171.386031999999</v>
      </c>
      <c r="O15" s="60">
        <v>37.244526</v>
      </c>
      <c r="P15" s="60">
        <v>3805.0645780000004</v>
      </c>
      <c r="Q15" s="60">
        <v>2234.6115220000002</v>
      </c>
      <c r="R15" s="60">
        <v>2932.0300350000002</v>
      </c>
      <c r="S15" s="60">
        <v>268.53589199999999</v>
      </c>
      <c r="T15" s="60">
        <v>0</v>
      </c>
      <c r="U15" s="60">
        <v>936.75256289999993</v>
      </c>
      <c r="V15" s="60">
        <v>2593.8118465376997</v>
      </c>
      <c r="W15" s="60">
        <v>2159.7112059999999</v>
      </c>
      <c r="X15" s="60">
        <v>0</v>
      </c>
      <c r="Y15" s="60">
        <v>511.43850000000003</v>
      </c>
      <c r="Z15" s="60">
        <v>2057.1885984</v>
      </c>
      <c r="AA15" s="60">
        <v>1235.5357759999999</v>
      </c>
      <c r="AB15" s="62">
        <v>0</v>
      </c>
      <c r="AC15" s="61">
        <v>28943.3110748377</v>
      </c>
      <c r="AD15" s="61">
        <v>61496.417165609353</v>
      </c>
    </row>
    <row r="16" spans="2:56" ht="15" customHeight="1" x14ac:dyDescent="0.3">
      <c r="B16" s="53" t="s">
        <v>196</v>
      </c>
      <c r="C16" s="59">
        <v>765.40642199999957</v>
      </c>
      <c r="D16" s="60">
        <v>0</v>
      </c>
      <c r="E16" s="60">
        <v>72.400572608647749</v>
      </c>
      <c r="F16" s="60">
        <v>59.2</v>
      </c>
      <c r="G16" s="60">
        <v>-857.54391678649984</v>
      </c>
      <c r="H16" s="60">
        <v>0</v>
      </c>
      <c r="I16" s="60">
        <v>0</v>
      </c>
      <c r="J16" s="60">
        <v>0</v>
      </c>
      <c r="K16" s="60">
        <v>0</v>
      </c>
      <c r="L16" s="61">
        <v>39.463077822147511</v>
      </c>
      <c r="M16" s="60">
        <v>-14.256</v>
      </c>
      <c r="N16" s="60">
        <v>40.469951999999942</v>
      </c>
      <c r="O16" s="60">
        <v>-65.404251000000073</v>
      </c>
      <c r="P16" s="60">
        <v>62.726006000000062</v>
      </c>
      <c r="Q16" s="60">
        <v>14.812473000000015</v>
      </c>
      <c r="R16" s="60">
        <v>-51.984045000000023</v>
      </c>
      <c r="S16" s="60">
        <v>30.867744000000016</v>
      </c>
      <c r="T16" s="60">
        <v>0</v>
      </c>
      <c r="U16" s="60">
        <v>89.834172204434239</v>
      </c>
      <c r="V16" s="60">
        <v>-2914.1532152703185</v>
      </c>
      <c r="W16" s="60">
        <v>0</v>
      </c>
      <c r="X16" s="60">
        <v>0</v>
      </c>
      <c r="Y16" s="60">
        <v>-113.1225240000002</v>
      </c>
      <c r="Z16" s="60">
        <v>-50.823302399999989</v>
      </c>
      <c r="AA16" s="60">
        <v>-18.049489999999999</v>
      </c>
      <c r="AB16" s="62">
        <v>0</v>
      </c>
      <c r="AC16" s="61">
        <v>-2989.0824804658846</v>
      </c>
      <c r="AD16" s="61">
        <v>-2949.619402643737</v>
      </c>
    </row>
    <row r="17" spans="2:30" ht="15" customHeight="1" x14ac:dyDescent="0.3">
      <c r="B17" s="53" t="s">
        <v>197</v>
      </c>
      <c r="C17" s="59">
        <v>162084.77524799999</v>
      </c>
      <c r="D17" s="60">
        <v>54756.733326000009</v>
      </c>
      <c r="E17" s="60">
        <v>6054.5393605257932</v>
      </c>
      <c r="F17" s="60">
        <v>6873.7708786835992</v>
      </c>
      <c r="G17" s="60">
        <v>4047.154602983499</v>
      </c>
      <c r="H17" s="60">
        <v>34088.782803496455</v>
      </c>
      <c r="I17" s="60">
        <v>26456.694162780597</v>
      </c>
      <c r="J17" s="60">
        <v>55597.40221108347</v>
      </c>
      <c r="K17" s="60">
        <v>25171.043291224014</v>
      </c>
      <c r="L17" s="61">
        <v>375130.89588477748</v>
      </c>
      <c r="M17" s="60">
        <v>-14.256</v>
      </c>
      <c r="N17" s="60">
        <v>10211.855984</v>
      </c>
      <c r="O17" s="60">
        <v>-28.159725000000073</v>
      </c>
      <c r="P17" s="60">
        <v>3867.7905839999999</v>
      </c>
      <c r="Q17" s="60">
        <v>2249.4239950000001</v>
      </c>
      <c r="R17" s="60">
        <v>2880.0459900000001</v>
      </c>
      <c r="S17" s="60">
        <v>299.40363600000001</v>
      </c>
      <c r="T17" s="60">
        <v>0</v>
      </c>
      <c r="U17" s="60">
        <v>1026.5867351044342</v>
      </c>
      <c r="V17" s="60">
        <v>-320.34136873261883</v>
      </c>
      <c r="W17" s="60">
        <v>2159.7112059999999</v>
      </c>
      <c r="X17" s="60">
        <v>0</v>
      </c>
      <c r="Y17" s="60">
        <v>398.31597599999986</v>
      </c>
      <c r="Z17" s="60">
        <v>2006.3652960000002</v>
      </c>
      <c r="AA17" s="60">
        <v>1217.4862860000003</v>
      </c>
      <c r="AB17" s="62">
        <v>0</v>
      </c>
      <c r="AC17" s="61">
        <v>25954.228594371816</v>
      </c>
      <c r="AD17" s="61">
        <v>401085.12447914929</v>
      </c>
    </row>
    <row r="18" spans="2:30" ht="15" customHeight="1" x14ac:dyDescent="0.3">
      <c r="B18" s="53" t="s">
        <v>198</v>
      </c>
      <c r="C18" s="59">
        <v>-70885.070487000005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1">
        <v>-70885.070487000005</v>
      </c>
      <c r="M18" s="60">
        <v>0</v>
      </c>
      <c r="N18" s="60">
        <v>-805.9274891199999</v>
      </c>
      <c r="O18" s="60">
        <v>-13883.92805217</v>
      </c>
      <c r="P18" s="60">
        <v>-1824.3024800000001</v>
      </c>
      <c r="Q18" s="60">
        <v>-0.12525499999999998</v>
      </c>
      <c r="R18" s="60">
        <v>-58.902704999999997</v>
      </c>
      <c r="S18" s="60">
        <v>-1135.357086</v>
      </c>
      <c r="T18" s="60">
        <v>0</v>
      </c>
      <c r="U18" s="60">
        <v>0</v>
      </c>
      <c r="V18" s="60">
        <v>0</v>
      </c>
      <c r="W18" s="60">
        <v>-33.989779999999996</v>
      </c>
      <c r="X18" s="60">
        <v>0</v>
      </c>
      <c r="Y18" s="60">
        <v>-1062.5192999999999</v>
      </c>
      <c r="Z18" s="60">
        <v>-566.65188000000001</v>
      </c>
      <c r="AA18" s="60">
        <v>-381.85077800000005</v>
      </c>
      <c r="AB18" s="62">
        <v>0</v>
      </c>
      <c r="AC18" s="61">
        <v>-19753.554805290001</v>
      </c>
      <c r="AD18" s="61">
        <v>-90638.625292290002</v>
      </c>
    </row>
    <row r="19" spans="2:30" ht="15" customHeight="1" x14ac:dyDescent="0.3">
      <c r="B19" s="53" t="s">
        <v>199</v>
      </c>
      <c r="C19" s="59">
        <v>0</v>
      </c>
      <c r="D19" s="60">
        <v>-1224.3687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1">
        <v>-1224.3687</v>
      </c>
      <c r="M19" s="60">
        <v>0</v>
      </c>
      <c r="N19" s="60">
        <v>0</v>
      </c>
      <c r="O19" s="60">
        <v>0</v>
      </c>
      <c r="P19" s="60">
        <v>0</v>
      </c>
      <c r="Q19" s="60">
        <v>0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2">
        <v>0</v>
      </c>
      <c r="AC19" s="61">
        <v>0</v>
      </c>
      <c r="AD19" s="61">
        <v>-1224.3687</v>
      </c>
    </row>
    <row r="20" spans="2:30" ht="15" customHeight="1" thickBot="1" x14ac:dyDescent="0.35">
      <c r="B20" s="63" t="s">
        <v>200</v>
      </c>
      <c r="C20" s="64">
        <v>0</v>
      </c>
      <c r="D20" s="65">
        <v>-19708.3256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6">
        <v>-19708.3256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7">
        <v>0</v>
      </c>
      <c r="AC20" s="66">
        <v>0</v>
      </c>
      <c r="AD20" s="66">
        <v>-19708.3256</v>
      </c>
    </row>
    <row r="21" spans="2:30" ht="15" customHeight="1" x14ac:dyDescent="0.3">
      <c r="B21" s="68" t="s">
        <v>201</v>
      </c>
      <c r="C21" s="69">
        <v>91199.704760999986</v>
      </c>
      <c r="D21" s="70">
        <v>33824.039026000006</v>
      </c>
      <c r="E21" s="70">
        <v>6054.5393605257932</v>
      </c>
      <c r="F21" s="70">
        <v>6873.7708786835992</v>
      </c>
      <c r="G21" s="70">
        <v>4047.154602983499</v>
      </c>
      <c r="H21" s="70">
        <v>34088.782803496455</v>
      </c>
      <c r="I21" s="70">
        <v>26456.694162780597</v>
      </c>
      <c r="J21" s="70">
        <v>55597.40221108347</v>
      </c>
      <c r="K21" s="70">
        <v>25171.043291224014</v>
      </c>
      <c r="L21" s="71">
        <v>283313.13109777746</v>
      </c>
      <c r="M21" s="70">
        <v>-14.256</v>
      </c>
      <c r="N21" s="70">
        <v>9405.9284948799996</v>
      </c>
      <c r="O21" s="70">
        <v>-13912.087777169998</v>
      </c>
      <c r="P21" s="70">
        <v>2043.4881039999996</v>
      </c>
      <c r="Q21" s="70">
        <v>2249.2987400000002</v>
      </c>
      <c r="R21" s="70">
        <v>2821.1432850000001</v>
      </c>
      <c r="S21" s="70">
        <v>-835.95344999999986</v>
      </c>
      <c r="T21" s="70">
        <v>0</v>
      </c>
      <c r="U21" s="70">
        <v>1026.5867351044342</v>
      </c>
      <c r="V21" s="70">
        <v>-320.34136873261883</v>
      </c>
      <c r="W21" s="70">
        <v>2125.7214260000001</v>
      </c>
      <c r="X21" s="70">
        <v>0</v>
      </c>
      <c r="Y21" s="70">
        <v>-664.20332400000029</v>
      </c>
      <c r="Z21" s="70">
        <v>1439.7134160000001</v>
      </c>
      <c r="AA21" s="70">
        <v>835.63550800000007</v>
      </c>
      <c r="AB21" s="72">
        <v>0</v>
      </c>
      <c r="AC21" s="71">
        <v>6200.6737890818176</v>
      </c>
      <c r="AD21" s="71">
        <v>289513.80488685926</v>
      </c>
    </row>
    <row r="22" spans="2:30" ht="15" customHeight="1" thickBot="1" x14ac:dyDescent="0.35">
      <c r="B22" s="63" t="s">
        <v>202</v>
      </c>
      <c r="C22" s="64">
        <v>-91051.076908439994</v>
      </c>
      <c r="D22" s="65">
        <v>-18769.498078371638</v>
      </c>
      <c r="E22" s="65">
        <v>-2818.5074089159762</v>
      </c>
      <c r="F22" s="65">
        <v>-6862.6708786835989</v>
      </c>
      <c r="G22" s="65">
        <v>-4047.154602983499</v>
      </c>
      <c r="H22" s="65">
        <v>-34088.782803496455</v>
      </c>
      <c r="I22" s="65">
        <v>-8733.6753534529089</v>
      </c>
      <c r="J22" s="65">
        <v>-23481.862476949187</v>
      </c>
      <c r="K22" s="65">
        <v>-15897.938359407835</v>
      </c>
      <c r="L22" s="66">
        <v>-205751.16687070113</v>
      </c>
      <c r="M22" s="65">
        <v>4975.2681257915037</v>
      </c>
      <c r="N22" s="65">
        <v>33712.964447029713</v>
      </c>
      <c r="O22" s="65">
        <v>16263.862845914855</v>
      </c>
      <c r="P22" s="65">
        <v>18131.357748000002</v>
      </c>
      <c r="Q22" s="65">
        <v>6056.9132650000001</v>
      </c>
      <c r="R22" s="65">
        <v>1862.7814722360349</v>
      </c>
      <c r="S22" s="65">
        <v>2743.8984719999999</v>
      </c>
      <c r="T22" s="65">
        <v>1210.7657699609272</v>
      </c>
      <c r="U22" s="65">
        <v>5873.4375073278234</v>
      </c>
      <c r="V22" s="65">
        <v>320.34136873261883</v>
      </c>
      <c r="W22" s="65">
        <v>54073.679648628429</v>
      </c>
      <c r="X22" s="65">
        <v>4413.1203039965958</v>
      </c>
      <c r="Y22" s="65">
        <v>16875.300384000002</v>
      </c>
      <c r="Z22" s="65">
        <v>7604.2168572046057</v>
      </c>
      <c r="AA22" s="65">
        <v>6039.0029664942849</v>
      </c>
      <c r="AB22" s="67">
        <v>211.22933344799719</v>
      </c>
      <c r="AC22" s="66">
        <v>180368.14051576538</v>
      </c>
      <c r="AD22" s="66">
        <v>-25383.026354935748</v>
      </c>
    </row>
    <row r="23" spans="2:30" ht="15" customHeight="1" x14ac:dyDescent="0.3">
      <c r="B23" s="73" t="s">
        <v>203</v>
      </c>
      <c r="C23" s="54">
        <v>-89531.483678999983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-5965.6982314600009</v>
      </c>
      <c r="L23" s="56">
        <v>-95497.181910459985</v>
      </c>
      <c r="M23" s="55">
        <v>0</v>
      </c>
      <c r="N23" s="55">
        <v>35798.423456000004</v>
      </c>
      <c r="O23" s="55">
        <v>16763.395769999999</v>
      </c>
      <c r="P23" s="55">
        <v>16714.789518000001</v>
      </c>
      <c r="Q23" s="55">
        <v>4496.0722169999999</v>
      </c>
      <c r="R23" s="55">
        <v>4766.3416799999995</v>
      </c>
      <c r="S23" s="55">
        <v>2743.8984719999999</v>
      </c>
      <c r="T23" s="55">
        <v>0</v>
      </c>
      <c r="U23" s="55">
        <v>0</v>
      </c>
      <c r="V23" s="55">
        <v>0</v>
      </c>
      <c r="W23" s="55">
        <v>0</v>
      </c>
      <c r="X23" s="55">
        <v>0</v>
      </c>
      <c r="Y23" s="55">
        <v>0</v>
      </c>
      <c r="Z23" s="55">
        <v>7794.7149793168064</v>
      </c>
      <c r="AA23" s="55">
        <v>5274.8340900000003</v>
      </c>
      <c r="AB23" s="57">
        <v>0</v>
      </c>
      <c r="AC23" s="54">
        <v>94352.470182316829</v>
      </c>
      <c r="AD23" s="56">
        <v>-1144.7117281431565</v>
      </c>
    </row>
    <row r="24" spans="2:30" ht="15" customHeight="1" x14ac:dyDescent="0.3">
      <c r="B24" s="53" t="s">
        <v>204</v>
      </c>
      <c r="C24" s="59">
        <v>0</v>
      </c>
      <c r="D24" s="60">
        <v>-3763.7603708999995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973.60711901491266</v>
      </c>
      <c r="L24" s="61">
        <v>-2790.1532518850868</v>
      </c>
      <c r="M24" s="60">
        <v>0</v>
      </c>
      <c r="N24" s="60">
        <v>0</v>
      </c>
      <c r="O24" s="60">
        <v>0</v>
      </c>
      <c r="P24" s="60">
        <v>115.5</v>
      </c>
      <c r="Q24" s="60">
        <v>1463.6022309999998</v>
      </c>
      <c r="R24" s="60">
        <v>0</v>
      </c>
      <c r="S24" s="60">
        <v>0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0">
        <v>958.92904171428563</v>
      </c>
      <c r="AB24" s="62">
        <v>0</v>
      </c>
      <c r="AC24" s="59">
        <v>2538.0312727142855</v>
      </c>
      <c r="AD24" s="61">
        <v>-252.1219791708013</v>
      </c>
    </row>
    <row r="25" spans="2:30" ht="15" customHeight="1" x14ac:dyDescent="0.3">
      <c r="B25" s="53" t="s">
        <v>205</v>
      </c>
      <c r="C25" s="59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61">
        <v>0</v>
      </c>
      <c r="M25" s="60">
        <v>0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2">
        <v>0</v>
      </c>
      <c r="AC25" s="59">
        <v>0</v>
      </c>
      <c r="AD25" s="61">
        <v>0</v>
      </c>
    </row>
    <row r="26" spans="2:30" ht="15" customHeight="1" x14ac:dyDescent="0.3">
      <c r="B26" s="53" t="s">
        <v>206</v>
      </c>
      <c r="C26" s="59">
        <v>0</v>
      </c>
      <c r="D26" s="60">
        <v>0</v>
      </c>
      <c r="E26" s="60">
        <v>0</v>
      </c>
      <c r="F26" s="60">
        <v>-6862.6708786835989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1">
        <v>-6862.6708786835989</v>
      </c>
      <c r="M26" s="60">
        <v>0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1537.165189120424</v>
      </c>
      <c r="U26" s="60">
        <v>5873.4375073278234</v>
      </c>
      <c r="V26" s="60">
        <v>0</v>
      </c>
      <c r="W26" s="60">
        <v>0</v>
      </c>
      <c r="X26" s="60">
        <v>0</v>
      </c>
      <c r="Y26" s="60">
        <v>0</v>
      </c>
      <c r="Z26" s="60">
        <v>-942.80182068008014</v>
      </c>
      <c r="AA26" s="60">
        <v>0</v>
      </c>
      <c r="AB26" s="62">
        <v>218.89791444388297</v>
      </c>
      <c r="AC26" s="59">
        <v>6686.69879021205</v>
      </c>
      <c r="AD26" s="61">
        <v>-175.97208847154889</v>
      </c>
    </row>
    <row r="27" spans="2:30" ht="15" customHeight="1" x14ac:dyDescent="0.3">
      <c r="B27" s="53" t="s">
        <v>207</v>
      </c>
      <c r="C27" s="59">
        <v>0</v>
      </c>
      <c r="D27" s="60">
        <v>0</v>
      </c>
      <c r="E27" s="60">
        <v>0</v>
      </c>
      <c r="F27" s="60">
        <v>0</v>
      </c>
      <c r="G27" s="60">
        <v>-4047.154602983499</v>
      </c>
      <c r="H27" s="60">
        <v>0</v>
      </c>
      <c r="I27" s="60">
        <v>0</v>
      </c>
      <c r="J27" s="60">
        <v>0</v>
      </c>
      <c r="K27" s="60">
        <v>0</v>
      </c>
      <c r="L27" s="61">
        <v>-4047.154602983499</v>
      </c>
      <c r="M27" s="60">
        <v>0</v>
      </c>
      <c r="N27" s="60">
        <v>0</v>
      </c>
      <c r="O27" s="60">
        <v>0</v>
      </c>
      <c r="P27" s="60">
        <v>0</v>
      </c>
      <c r="Q27" s="60">
        <v>0</v>
      </c>
      <c r="R27" s="60">
        <v>0</v>
      </c>
      <c r="S27" s="60">
        <v>0</v>
      </c>
      <c r="T27" s="60">
        <v>0</v>
      </c>
      <c r="U27" s="60">
        <v>0</v>
      </c>
      <c r="V27" s="60">
        <v>3982.5336190743642</v>
      </c>
      <c r="W27" s="60">
        <v>0</v>
      </c>
      <c r="X27" s="60">
        <v>0</v>
      </c>
      <c r="Y27" s="60">
        <v>0</v>
      </c>
      <c r="Z27" s="60">
        <v>0</v>
      </c>
      <c r="AA27" s="60">
        <v>0</v>
      </c>
      <c r="AB27" s="62">
        <v>0</v>
      </c>
      <c r="AC27" s="59">
        <v>3982.5336190743642</v>
      </c>
      <c r="AD27" s="61">
        <v>-64.620983909134793</v>
      </c>
    </row>
    <row r="28" spans="2:30" ht="15" customHeight="1" x14ac:dyDescent="0.3">
      <c r="B28" s="53" t="s">
        <v>208</v>
      </c>
      <c r="C28" s="59">
        <v>0</v>
      </c>
      <c r="D28" s="60">
        <v>-7813.3410091665564</v>
      </c>
      <c r="E28" s="60">
        <v>-2608.3236725517095</v>
      </c>
      <c r="F28" s="60">
        <v>0</v>
      </c>
      <c r="G28" s="60">
        <v>0</v>
      </c>
      <c r="H28" s="60">
        <v>-32562.746165442721</v>
      </c>
      <c r="I28" s="60">
        <v>-65.738943207056522</v>
      </c>
      <c r="J28" s="60">
        <v>0</v>
      </c>
      <c r="K28" s="60">
        <v>-5671.5961720874575</v>
      </c>
      <c r="L28" s="61">
        <v>-48721.745962455505</v>
      </c>
      <c r="M28" s="60">
        <v>-112.32791077063982</v>
      </c>
      <c r="N28" s="60">
        <v>-951.56964304813653</v>
      </c>
      <c r="O28" s="60">
        <v>-291.25917852505347</v>
      </c>
      <c r="P28" s="60">
        <v>0</v>
      </c>
      <c r="Q28" s="60">
        <v>0</v>
      </c>
      <c r="R28" s="60">
        <v>0</v>
      </c>
      <c r="S28" s="60">
        <v>0</v>
      </c>
      <c r="T28" s="60">
        <v>0</v>
      </c>
      <c r="U28" s="60">
        <v>0</v>
      </c>
      <c r="V28" s="60">
        <v>-3662.1922503417454</v>
      </c>
      <c r="W28" s="60">
        <v>44272.832699295897</v>
      </c>
      <c r="X28" s="60">
        <v>0</v>
      </c>
      <c r="Y28" s="60">
        <v>0</v>
      </c>
      <c r="Z28" s="60">
        <v>-71.903624148760002</v>
      </c>
      <c r="AA28" s="60">
        <v>0</v>
      </c>
      <c r="AB28" s="62">
        <v>0</v>
      </c>
      <c r="AC28" s="59">
        <v>39183.580092461561</v>
      </c>
      <c r="AD28" s="61">
        <v>-9538.1658699939435</v>
      </c>
    </row>
    <row r="29" spans="2:30" ht="15" customHeight="1" x14ac:dyDescent="0.3">
      <c r="B29" s="53" t="s">
        <v>209</v>
      </c>
      <c r="C29" s="59">
        <v>0</v>
      </c>
      <c r="D29" s="60">
        <v>-4539.1082931282172</v>
      </c>
      <c r="E29" s="60">
        <v>-210.18373636426685</v>
      </c>
      <c r="F29" s="60">
        <v>0</v>
      </c>
      <c r="G29" s="60">
        <v>0</v>
      </c>
      <c r="H29" s="60">
        <v>-1526.0366380537323</v>
      </c>
      <c r="I29" s="60">
        <v>-388.16098060871207</v>
      </c>
      <c r="J29" s="60">
        <v>-6564.6206447776513</v>
      </c>
      <c r="K29" s="60">
        <v>-4912.5554615262818</v>
      </c>
      <c r="L29" s="61">
        <v>-18140.66575445886</v>
      </c>
      <c r="M29" s="60">
        <v>-6.55429943785657</v>
      </c>
      <c r="N29" s="60">
        <v>-568.94519392214306</v>
      </c>
      <c r="O29" s="60">
        <v>-208.27374556009207</v>
      </c>
      <c r="P29" s="60">
        <v>0</v>
      </c>
      <c r="Q29" s="60">
        <v>0</v>
      </c>
      <c r="R29" s="60">
        <v>0</v>
      </c>
      <c r="S29" s="60">
        <v>0</v>
      </c>
      <c r="T29" s="60">
        <v>-326.3994191594968</v>
      </c>
      <c r="U29" s="60">
        <v>0</v>
      </c>
      <c r="V29" s="60">
        <v>0</v>
      </c>
      <c r="W29" s="60">
        <v>9800.8469493325283</v>
      </c>
      <c r="X29" s="60">
        <v>0</v>
      </c>
      <c r="Y29" s="60">
        <v>0</v>
      </c>
      <c r="Z29" s="60">
        <v>-570.63922424732425</v>
      </c>
      <c r="AA29" s="60">
        <v>0</v>
      </c>
      <c r="AB29" s="62">
        <v>-7.6685809958857725</v>
      </c>
      <c r="AC29" s="59">
        <v>8112.3664860097315</v>
      </c>
      <c r="AD29" s="61">
        <v>-10028.299268449129</v>
      </c>
    </row>
    <row r="30" spans="2:30" ht="15" customHeight="1" x14ac:dyDescent="0.3">
      <c r="B30" s="53" t="s">
        <v>210</v>
      </c>
      <c r="C30" s="59">
        <v>0</v>
      </c>
      <c r="D30" s="60">
        <v>0</v>
      </c>
      <c r="E30" s="60">
        <v>0</v>
      </c>
      <c r="F30" s="60">
        <v>0</v>
      </c>
      <c r="G30" s="60">
        <v>0</v>
      </c>
      <c r="H30" s="60">
        <v>0</v>
      </c>
      <c r="I30" s="60">
        <v>-8279.7754296371404</v>
      </c>
      <c r="J30" s="60">
        <v>0</v>
      </c>
      <c r="K30" s="60">
        <v>0</v>
      </c>
      <c r="L30" s="61">
        <v>-8279.7754296371404</v>
      </c>
      <c r="M30" s="60">
        <v>0</v>
      </c>
      <c r="N30" s="60">
        <v>0</v>
      </c>
      <c r="O30" s="60">
        <v>0</v>
      </c>
      <c r="P30" s="60">
        <v>0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0</v>
      </c>
      <c r="W30" s="60">
        <v>0</v>
      </c>
      <c r="X30" s="60">
        <v>4413.1203039965958</v>
      </c>
      <c r="Y30" s="60">
        <v>0</v>
      </c>
      <c r="Z30" s="60">
        <v>0</v>
      </c>
      <c r="AA30" s="60">
        <v>0</v>
      </c>
      <c r="AB30" s="62">
        <v>0</v>
      </c>
      <c r="AC30" s="59">
        <v>4413.1203039965958</v>
      </c>
      <c r="AD30" s="61">
        <v>-3866.6551256405446</v>
      </c>
    </row>
    <row r="31" spans="2:30" ht="15" customHeight="1" x14ac:dyDescent="0.3">
      <c r="B31" s="53" t="s">
        <v>211</v>
      </c>
      <c r="C31" s="59">
        <v>0</v>
      </c>
      <c r="D31" s="60">
        <v>0</v>
      </c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-16917.241832171538</v>
      </c>
      <c r="K31" s="60">
        <v>0</v>
      </c>
      <c r="L31" s="61">
        <v>-16917.241832171538</v>
      </c>
      <c r="M31" s="60">
        <v>0</v>
      </c>
      <c r="N31" s="60">
        <v>0</v>
      </c>
      <c r="O31" s="60">
        <v>0</v>
      </c>
      <c r="P31" s="60">
        <v>0</v>
      </c>
      <c r="Q31" s="60">
        <v>0</v>
      </c>
      <c r="R31" s="60">
        <v>0</v>
      </c>
      <c r="S31" s="60">
        <v>0</v>
      </c>
      <c r="T31" s="60">
        <v>0</v>
      </c>
      <c r="U31" s="60">
        <v>0</v>
      </c>
      <c r="V31" s="60">
        <v>0</v>
      </c>
      <c r="W31" s="60">
        <v>0</v>
      </c>
      <c r="X31" s="60">
        <v>0</v>
      </c>
      <c r="Y31" s="60">
        <v>16875.300384000002</v>
      </c>
      <c r="Z31" s="60">
        <v>0</v>
      </c>
      <c r="AA31" s="60">
        <v>0</v>
      </c>
      <c r="AB31" s="62">
        <v>0</v>
      </c>
      <c r="AC31" s="59">
        <v>16875.300384000002</v>
      </c>
      <c r="AD31" s="61">
        <v>-41.94144817153574</v>
      </c>
    </row>
    <row r="32" spans="2:30" ht="15" customHeight="1" x14ac:dyDescent="0.3">
      <c r="B32" s="53" t="s">
        <v>212</v>
      </c>
      <c r="C32" s="59">
        <v>-1519.5932294400002</v>
      </c>
      <c r="D32" s="60">
        <v>-2653.2884051768651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-321.69561334901027</v>
      </c>
      <c r="L32" s="61">
        <v>-4494.5772479658754</v>
      </c>
      <c r="M32" s="60">
        <v>5094.1503359999997</v>
      </c>
      <c r="N32" s="60">
        <v>-564.94417199999998</v>
      </c>
      <c r="O32" s="60">
        <v>0</v>
      </c>
      <c r="P32" s="60">
        <v>1301.0682300000001</v>
      </c>
      <c r="Q32" s="60">
        <v>97.238816999999997</v>
      </c>
      <c r="R32" s="60">
        <v>-2903.5602077639651</v>
      </c>
      <c r="S32" s="60">
        <v>0</v>
      </c>
      <c r="T32" s="60">
        <v>0</v>
      </c>
      <c r="U32" s="60">
        <v>0</v>
      </c>
      <c r="V32" s="60">
        <v>0</v>
      </c>
      <c r="W32" s="60">
        <v>0</v>
      </c>
      <c r="X32" s="60">
        <v>0</v>
      </c>
      <c r="Y32" s="60">
        <v>0</v>
      </c>
      <c r="Z32" s="60">
        <v>1394.846546963965</v>
      </c>
      <c r="AA32" s="60">
        <v>-194.76016522</v>
      </c>
      <c r="AB32" s="62">
        <v>0</v>
      </c>
      <c r="AC32" s="59">
        <v>4224.0393849800002</v>
      </c>
      <c r="AD32" s="61">
        <v>-270.53786298587511</v>
      </c>
    </row>
    <row r="33" spans="2:30" ht="15" customHeight="1" thickBot="1" x14ac:dyDescent="0.35">
      <c r="B33" s="63" t="s">
        <v>213</v>
      </c>
      <c r="C33" s="64">
        <v>0</v>
      </c>
      <c r="D33" s="65">
        <v>-407.86234983000008</v>
      </c>
      <c r="E33" s="65">
        <v>-6.84</v>
      </c>
      <c r="F33" s="65">
        <v>-11.1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6">
        <v>-425.80234983000008</v>
      </c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0</v>
      </c>
      <c r="T33" s="65">
        <v>0</v>
      </c>
      <c r="U33" s="65">
        <v>-41.4</v>
      </c>
      <c r="V33" s="65">
        <v>0</v>
      </c>
      <c r="W33" s="65">
        <v>-9097.1059739674547</v>
      </c>
      <c r="X33" s="65">
        <v>-65.218526660048227</v>
      </c>
      <c r="Y33" s="65">
        <v>-51.538392000000002</v>
      </c>
      <c r="Z33" s="65">
        <v>0</v>
      </c>
      <c r="AA33" s="65">
        <v>0</v>
      </c>
      <c r="AB33" s="67">
        <v>0</v>
      </c>
      <c r="AC33" s="64">
        <v>-9255.2628926275029</v>
      </c>
      <c r="AD33" s="66">
        <v>-9681.0652424575037</v>
      </c>
    </row>
    <row r="34" spans="2:30" ht="15" customHeight="1" x14ac:dyDescent="0.3">
      <c r="B34" s="68" t="s">
        <v>214</v>
      </c>
      <c r="C34" s="69">
        <v>0</v>
      </c>
      <c r="D34" s="70">
        <v>14619.099575716855</v>
      </c>
      <c r="E34" s="70">
        <v>3216.7719277132983</v>
      </c>
      <c r="F34" s="70">
        <v>0</v>
      </c>
      <c r="G34" s="70">
        <v>0</v>
      </c>
      <c r="H34" s="70">
        <v>0</v>
      </c>
      <c r="I34" s="70">
        <v>17723.018809327685</v>
      </c>
      <c r="J34" s="70">
        <v>32115.539734134283</v>
      </c>
      <c r="K34" s="70">
        <v>9273.1049318161749</v>
      </c>
      <c r="L34" s="71">
        <v>76947.534978708296</v>
      </c>
      <c r="M34" s="70">
        <v>4973.7731885074281</v>
      </c>
      <c r="N34" s="70">
        <v>42949.746530803059</v>
      </c>
      <c r="O34" s="70">
        <v>2384.9122095051971</v>
      </c>
      <c r="P34" s="70">
        <v>20166.208996708603</v>
      </c>
      <c r="Q34" s="70">
        <v>8357.4356460362324</v>
      </c>
      <c r="R34" s="70">
        <v>4608.748972236036</v>
      </c>
      <c r="S34" s="70">
        <v>1899.0374946239999</v>
      </c>
      <c r="T34" s="70">
        <v>1236.1895395071349</v>
      </c>
      <c r="U34" s="70">
        <v>6858.6242424322581</v>
      </c>
      <c r="V34" s="70">
        <v>0</v>
      </c>
      <c r="W34" s="70">
        <v>47102.295100660973</v>
      </c>
      <c r="X34" s="70">
        <v>4347.9017773365485</v>
      </c>
      <c r="Y34" s="70">
        <v>16080.466487999998</v>
      </c>
      <c r="Z34" s="70">
        <v>8792.1984467677721</v>
      </c>
      <c r="AA34" s="70">
        <v>6868.4676280000003</v>
      </c>
      <c r="AB34" s="72">
        <v>211.22933344799716</v>
      </c>
      <c r="AC34" s="71">
        <v>176837.2355945732</v>
      </c>
      <c r="AD34" s="72">
        <v>253784.77057328151</v>
      </c>
    </row>
    <row r="35" spans="2:30" ht="15" customHeight="1" x14ac:dyDescent="0.3">
      <c r="B35" s="53" t="s">
        <v>215</v>
      </c>
      <c r="C35" s="59">
        <v>0</v>
      </c>
      <c r="D35" s="60">
        <v>216.48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60">
        <v>0</v>
      </c>
      <c r="K35" s="60">
        <v>0</v>
      </c>
      <c r="L35" s="61">
        <v>216.48</v>
      </c>
      <c r="M35" s="60">
        <v>0</v>
      </c>
      <c r="N35" s="60">
        <v>0</v>
      </c>
      <c r="O35" s="60">
        <v>0</v>
      </c>
      <c r="P35" s="60">
        <v>0</v>
      </c>
      <c r="Q35" s="60">
        <v>0</v>
      </c>
      <c r="R35" s="60">
        <v>4608.748972236036</v>
      </c>
      <c r="S35" s="60">
        <v>1.8154691999999997</v>
      </c>
      <c r="T35" s="60">
        <v>0</v>
      </c>
      <c r="U35" s="60">
        <v>0</v>
      </c>
      <c r="V35" s="60">
        <v>0</v>
      </c>
      <c r="W35" s="60">
        <v>0</v>
      </c>
      <c r="X35" s="60">
        <v>0</v>
      </c>
      <c r="Y35" s="60">
        <v>734.30413800000008</v>
      </c>
      <c r="Z35" s="60">
        <v>0</v>
      </c>
      <c r="AA35" s="60">
        <v>6868.4676280000003</v>
      </c>
      <c r="AB35" s="62">
        <v>133.40214487855044</v>
      </c>
      <c r="AC35" s="61">
        <v>12346.738352314587</v>
      </c>
      <c r="AD35" s="62">
        <v>12563.218352314587</v>
      </c>
    </row>
    <row r="36" spans="2:30" ht="15" customHeight="1" x14ac:dyDescent="0.3">
      <c r="B36" s="74" t="s">
        <v>216</v>
      </c>
      <c r="C36" s="59">
        <v>0</v>
      </c>
      <c r="D36" s="60">
        <v>14402.619575716855</v>
      </c>
      <c r="E36" s="60">
        <v>3216.7719277132983</v>
      </c>
      <c r="F36" s="60">
        <v>0</v>
      </c>
      <c r="G36" s="60">
        <v>0</v>
      </c>
      <c r="H36" s="60">
        <v>0</v>
      </c>
      <c r="I36" s="60">
        <v>17723.018809327685</v>
      </c>
      <c r="J36" s="60">
        <v>32115.539734134283</v>
      </c>
      <c r="K36" s="60">
        <v>9273.1049318161749</v>
      </c>
      <c r="L36" s="61">
        <v>76731.0549787083</v>
      </c>
      <c r="M36" s="60">
        <v>4973.7731885074281</v>
      </c>
      <c r="N36" s="60">
        <v>42949.746530803059</v>
      </c>
      <c r="O36" s="60">
        <v>2384.9122095051971</v>
      </c>
      <c r="P36" s="60">
        <v>20166.208996708603</v>
      </c>
      <c r="Q36" s="60">
        <v>8357.4356460362324</v>
      </c>
      <c r="R36" s="60">
        <v>0</v>
      </c>
      <c r="S36" s="60">
        <v>1897.2220254240001</v>
      </c>
      <c r="T36" s="60">
        <v>1236.1895395071349</v>
      </c>
      <c r="U36" s="60">
        <v>6858.6242424322581</v>
      </c>
      <c r="V36" s="60">
        <v>0</v>
      </c>
      <c r="W36" s="60">
        <v>47102.295100660973</v>
      </c>
      <c r="X36" s="60">
        <v>4347.9017773365485</v>
      </c>
      <c r="Y36" s="60">
        <v>15346.162349999999</v>
      </c>
      <c r="Z36" s="60">
        <v>8792.1984467677721</v>
      </c>
      <c r="AA36" s="60">
        <v>0</v>
      </c>
      <c r="AB36" s="62">
        <v>77.827188569446747</v>
      </c>
      <c r="AC36" s="61">
        <v>164490.49724225866</v>
      </c>
      <c r="AD36" s="62">
        <v>241221.55222096696</v>
      </c>
    </row>
    <row r="37" spans="2:30" ht="15" customHeight="1" x14ac:dyDescent="0.3">
      <c r="B37" s="74" t="s">
        <v>217</v>
      </c>
      <c r="C37" s="59">
        <v>0</v>
      </c>
      <c r="D37" s="60">
        <v>4986.0195196498562</v>
      </c>
      <c r="E37" s="60">
        <v>0</v>
      </c>
      <c r="F37" s="60">
        <v>0</v>
      </c>
      <c r="G37" s="60">
        <v>0</v>
      </c>
      <c r="H37" s="60">
        <v>0</v>
      </c>
      <c r="I37" s="60">
        <v>0</v>
      </c>
      <c r="J37" s="60">
        <v>14037.95936349787</v>
      </c>
      <c r="K37" s="60">
        <v>0</v>
      </c>
      <c r="L37" s="61">
        <v>19023.978883147727</v>
      </c>
      <c r="M37" s="60">
        <v>0</v>
      </c>
      <c r="N37" s="60">
        <v>501.57860540540543</v>
      </c>
      <c r="O37" s="60">
        <v>111.13826666666665</v>
      </c>
      <c r="P37" s="60">
        <v>0</v>
      </c>
      <c r="Q37" s="60">
        <v>0</v>
      </c>
      <c r="R37" s="60">
        <v>0</v>
      </c>
      <c r="S37" s="60">
        <v>0</v>
      </c>
      <c r="T37" s="60">
        <v>174.87409335291815</v>
      </c>
      <c r="U37" s="60">
        <v>0</v>
      </c>
      <c r="V37" s="60">
        <v>0</v>
      </c>
      <c r="W37" s="60">
        <v>3295.6838139425286</v>
      </c>
      <c r="X37" s="60">
        <v>0</v>
      </c>
      <c r="Y37" s="60">
        <v>0</v>
      </c>
      <c r="Z37" s="60">
        <v>3209.9566737331397</v>
      </c>
      <c r="AA37" s="60">
        <v>0</v>
      </c>
      <c r="AB37" s="62">
        <v>0</v>
      </c>
      <c r="AC37" s="61">
        <v>7293.2314531006587</v>
      </c>
      <c r="AD37" s="62">
        <v>26317.210336248387</v>
      </c>
    </row>
    <row r="38" spans="2:30" ht="15" customHeight="1" x14ac:dyDescent="0.3">
      <c r="B38" s="74" t="s">
        <v>218</v>
      </c>
      <c r="C38" s="59">
        <v>0</v>
      </c>
      <c r="D38" s="60">
        <v>444.47039999999998</v>
      </c>
      <c r="E38" s="60">
        <v>0</v>
      </c>
      <c r="F38" s="60">
        <v>0</v>
      </c>
      <c r="G38" s="60">
        <v>0</v>
      </c>
      <c r="H38" s="60">
        <v>0</v>
      </c>
      <c r="I38" s="60">
        <v>7207.9357383425404</v>
      </c>
      <c r="J38" s="60">
        <v>0</v>
      </c>
      <c r="K38" s="60">
        <v>698.3937039199119</v>
      </c>
      <c r="L38" s="61">
        <v>8350.7998422624514</v>
      </c>
      <c r="M38" s="60">
        <v>0</v>
      </c>
      <c r="N38" s="60">
        <v>0</v>
      </c>
      <c r="O38" s="60">
        <v>0</v>
      </c>
      <c r="P38" s="60">
        <v>0</v>
      </c>
      <c r="Q38" s="60">
        <v>6739.9513637554337</v>
      </c>
      <c r="R38" s="60">
        <v>0</v>
      </c>
      <c r="S38" s="60">
        <v>1.5956664</v>
      </c>
      <c r="T38" s="60">
        <v>0</v>
      </c>
      <c r="U38" s="60">
        <v>0</v>
      </c>
      <c r="V38" s="60">
        <v>0</v>
      </c>
      <c r="W38" s="60">
        <v>12800.645771415691</v>
      </c>
      <c r="X38" s="60">
        <v>405.41103522486674</v>
      </c>
      <c r="Y38" s="60">
        <v>0</v>
      </c>
      <c r="Z38" s="60">
        <v>0</v>
      </c>
      <c r="AA38" s="60">
        <v>0</v>
      </c>
      <c r="AB38" s="62">
        <v>0</v>
      </c>
      <c r="AC38" s="61">
        <v>19947.603836795992</v>
      </c>
      <c r="AD38" s="62">
        <v>28298.403679058443</v>
      </c>
    </row>
    <row r="39" spans="2:30" ht="15" customHeight="1" x14ac:dyDescent="0.3">
      <c r="B39" s="74" t="s">
        <v>219</v>
      </c>
      <c r="C39" s="59">
        <v>0</v>
      </c>
      <c r="D39" s="60">
        <v>90.456376541361095</v>
      </c>
      <c r="E39" s="60">
        <v>0</v>
      </c>
      <c r="F39" s="60">
        <v>0</v>
      </c>
      <c r="G39" s="60">
        <v>0</v>
      </c>
      <c r="H39" s="60">
        <v>0</v>
      </c>
      <c r="I39" s="60">
        <v>78.789840271713288</v>
      </c>
      <c r="J39" s="60">
        <v>0</v>
      </c>
      <c r="K39" s="60">
        <v>144.88356683403887</v>
      </c>
      <c r="L39" s="61">
        <v>314.12978364711324</v>
      </c>
      <c r="M39" s="60">
        <v>3.343420625319915</v>
      </c>
      <c r="N39" s="60">
        <v>28.323304058344743</v>
      </c>
      <c r="O39" s="60">
        <v>10.185478469946538</v>
      </c>
      <c r="P39" s="60">
        <v>0</v>
      </c>
      <c r="Q39" s="60">
        <v>339.3931374166666</v>
      </c>
      <c r="R39" s="60">
        <v>0</v>
      </c>
      <c r="S39" s="60">
        <v>0</v>
      </c>
      <c r="T39" s="60">
        <v>0</v>
      </c>
      <c r="U39" s="60">
        <v>0</v>
      </c>
      <c r="V39" s="60">
        <v>0</v>
      </c>
      <c r="W39" s="60">
        <v>7291.7731301843332</v>
      </c>
      <c r="X39" s="60">
        <v>73.992555642266254</v>
      </c>
      <c r="Y39" s="60">
        <v>0</v>
      </c>
      <c r="Z39" s="60">
        <v>0</v>
      </c>
      <c r="AA39" s="60">
        <v>0</v>
      </c>
      <c r="AB39" s="62">
        <v>0</v>
      </c>
      <c r="AC39" s="61">
        <v>7747.0110263968772</v>
      </c>
      <c r="AD39" s="62">
        <v>8061.1408100439903</v>
      </c>
    </row>
    <row r="40" spans="2:30" ht="15" customHeight="1" x14ac:dyDescent="0.3">
      <c r="B40" s="74" t="s">
        <v>220</v>
      </c>
      <c r="C40" s="59">
        <v>0</v>
      </c>
      <c r="D40" s="60">
        <v>20.626539365886277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1">
        <v>20.626539365886277</v>
      </c>
      <c r="M40" s="60">
        <v>0.5006423415032486</v>
      </c>
      <c r="N40" s="60">
        <v>4.2411191566784625</v>
      </c>
      <c r="O40" s="60">
        <v>6.7122918802823319</v>
      </c>
      <c r="P40" s="60">
        <v>0</v>
      </c>
      <c r="Q40" s="60">
        <v>260.04936257789853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3683.4498539381939</v>
      </c>
      <c r="X40" s="60">
        <v>0</v>
      </c>
      <c r="Y40" s="60">
        <v>0</v>
      </c>
      <c r="Z40" s="60">
        <v>0</v>
      </c>
      <c r="AA40" s="60">
        <v>0</v>
      </c>
      <c r="AB40" s="62">
        <v>0</v>
      </c>
      <c r="AC40" s="61">
        <v>3954.9532698945563</v>
      </c>
      <c r="AD40" s="62">
        <v>3975.5798092604427</v>
      </c>
    </row>
    <row r="41" spans="2:30" ht="15" customHeight="1" x14ac:dyDescent="0.3">
      <c r="B41" s="74" t="s">
        <v>221</v>
      </c>
      <c r="C41" s="59">
        <v>0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3197.7105969996464</v>
      </c>
      <c r="J41" s="60">
        <v>0</v>
      </c>
      <c r="K41" s="60">
        <v>0</v>
      </c>
      <c r="L41" s="61">
        <v>3197.7105969996464</v>
      </c>
      <c r="M41" s="60">
        <v>735.46757266242196</v>
      </c>
      <c r="N41" s="60">
        <v>6230.4071249118815</v>
      </c>
      <c r="O41" s="60">
        <v>10.268232559200003</v>
      </c>
      <c r="P41" s="60">
        <v>0</v>
      </c>
      <c r="Q41" s="60">
        <v>23.131283382246373</v>
      </c>
      <c r="R41" s="60">
        <v>0</v>
      </c>
      <c r="S41" s="60">
        <v>0</v>
      </c>
      <c r="T41" s="60">
        <v>0</v>
      </c>
      <c r="U41" s="60">
        <v>0</v>
      </c>
      <c r="V41" s="60">
        <v>0</v>
      </c>
      <c r="W41" s="60">
        <v>2797.1245775838743</v>
      </c>
      <c r="X41" s="60">
        <v>9.2496559310086965</v>
      </c>
      <c r="Y41" s="60">
        <v>8.9536149068322981</v>
      </c>
      <c r="Z41" s="60">
        <v>0</v>
      </c>
      <c r="AA41" s="60">
        <v>0</v>
      </c>
      <c r="AB41" s="62">
        <v>0</v>
      </c>
      <c r="AC41" s="61">
        <v>9814.6020619374667</v>
      </c>
      <c r="AD41" s="62">
        <v>13012.312658937113</v>
      </c>
    </row>
    <row r="42" spans="2:30" ht="15" customHeight="1" x14ac:dyDescent="0.3">
      <c r="B42" s="74" t="s">
        <v>222</v>
      </c>
      <c r="C42" s="59">
        <v>0</v>
      </c>
      <c r="D42" s="60">
        <v>1658.712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1">
        <v>1658.712</v>
      </c>
      <c r="M42" s="60">
        <v>4118.1841689381172</v>
      </c>
      <c r="N42" s="60">
        <v>35200.169343728347</v>
      </c>
      <c r="O42" s="60">
        <v>826.58907998528889</v>
      </c>
      <c r="P42" s="60">
        <v>20166.208996708603</v>
      </c>
      <c r="Q42" s="60">
        <v>0</v>
      </c>
      <c r="R42" s="60">
        <v>0</v>
      </c>
      <c r="S42" s="60">
        <v>1894.672188</v>
      </c>
      <c r="T42" s="60">
        <v>0</v>
      </c>
      <c r="U42" s="60">
        <v>0</v>
      </c>
      <c r="V42" s="60">
        <v>0</v>
      </c>
      <c r="W42" s="60">
        <v>173.173126</v>
      </c>
      <c r="X42" s="60">
        <v>0</v>
      </c>
      <c r="Y42" s="60">
        <v>15337.208735093165</v>
      </c>
      <c r="Z42" s="60">
        <v>0</v>
      </c>
      <c r="AA42" s="60">
        <v>0</v>
      </c>
      <c r="AB42" s="62">
        <v>0</v>
      </c>
      <c r="AC42" s="61">
        <v>77716.20563845351</v>
      </c>
      <c r="AD42" s="62">
        <v>79374.917638453509</v>
      </c>
    </row>
    <row r="43" spans="2:30" ht="15" customHeight="1" x14ac:dyDescent="0.3">
      <c r="B43" s="74" t="s">
        <v>223</v>
      </c>
      <c r="C43" s="59">
        <v>0</v>
      </c>
      <c r="D43" s="60">
        <v>1658.712</v>
      </c>
      <c r="E43" s="60">
        <v>0</v>
      </c>
      <c r="F43" s="60">
        <v>0</v>
      </c>
      <c r="G43" s="60">
        <v>0</v>
      </c>
      <c r="H43" s="60">
        <v>0</v>
      </c>
      <c r="I43" s="60">
        <v>0</v>
      </c>
      <c r="J43" s="60">
        <v>0</v>
      </c>
      <c r="K43" s="60">
        <v>0</v>
      </c>
      <c r="L43" s="61">
        <v>1658.712</v>
      </c>
      <c r="M43" s="60">
        <v>4007.1811182624342</v>
      </c>
      <c r="N43" s="60">
        <v>33946.255032911067</v>
      </c>
      <c r="O43" s="60">
        <v>0</v>
      </c>
      <c r="P43" s="60">
        <v>20136.453522708602</v>
      </c>
      <c r="Q43" s="60">
        <v>0</v>
      </c>
      <c r="R43" s="60">
        <v>0</v>
      </c>
      <c r="S43" s="60">
        <v>0</v>
      </c>
      <c r="T43" s="60">
        <v>0</v>
      </c>
      <c r="U43" s="60">
        <v>0</v>
      </c>
      <c r="V43" s="60">
        <v>0</v>
      </c>
      <c r="W43" s="60">
        <v>0</v>
      </c>
      <c r="X43" s="60">
        <v>0</v>
      </c>
      <c r="Y43" s="60">
        <v>15337.208735093165</v>
      </c>
      <c r="Z43" s="60">
        <v>0</v>
      </c>
      <c r="AA43" s="60">
        <v>0</v>
      </c>
      <c r="AB43" s="62">
        <v>0</v>
      </c>
      <c r="AC43" s="61">
        <v>73427.098408975275</v>
      </c>
      <c r="AD43" s="62">
        <v>75085.810408975274</v>
      </c>
    </row>
    <row r="44" spans="2:30" ht="15" customHeight="1" x14ac:dyDescent="0.3">
      <c r="B44" s="74" t="s">
        <v>224</v>
      </c>
      <c r="C44" s="59">
        <v>0</v>
      </c>
      <c r="D44" s="60">
        <v>0</v>
      </c>
      <c r="E44" s="60">
        <v>0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0</v>
      </c>
      <c r="L44" s="61">
        <v>0</v>
      </c>
      <c r="M44" s="60">
        <v>111.00305067568304</v>
      </c>
      <c r="N44" s="60">
        <v>940.34628245149088</v>
      </c>
      <c r="O44" s="60">
        <v>0</v>
      </c>
      <c r="P44" s="60">
        <v>0</v>
      </c>
      <c r="Q44" s="60">
        <v>0</v>
      </c>
      <c r="R44" s="60">
        <v>0</v>
      </c>
      <c r="S44" s="60">
        <v>0</v>
      </c>
      <c r="T44" s="60">
        <v>0</v>
      </c>
      <c r="U44" s="60">
        <v>0</v>
      </c>
      <c r="V44" s="60">
        <v>0</v>
      </c>
      <c r="W44" s="60">
        <v>173.173126</v>
      </c>
      <c r="X44" s="60">
        <v>0</v>
      </c>
      <c r="Y44" s="60">
        <v>0</v>
      </c>
      <c r="Z44" s="60">
        <v>0</v>
      </c>
      <c r="AA44" s="60">
        <v>0</v>
      </c>
      <c r="AB44" s="62">
        <v>0</v>
      </c>
      <c r="AC44" s="61">
        <v>1224.5224591271738</v>
      </c>
      <c r="AD44" s="62">
        <v>1224.5224591271738</v>
      </c>
    </row>
    <row r="45" spans="2:30" ht="15" customHeight="1" x14ac:dyDescent="0.3">
      <c r="B45" s="74" t="s">
        <v>225</v>
      </c>
      <c r="C45" s="59">
        <v>0</v>
      </c>
      <c r="D45" s="60">
        <v>0</v>
      </c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1">
        <v>0</v>
      </c>
      <c r="M45" s="60">
        <v>0</v>
      </c>
      <c r="N45" s="60">
        <v>0</v>
      </c>
      <c r="O45" s="60">
        <v>0</v>
      </c>
      <c r="P45" s="60">
        <v>29.755474</v>
      </c>
      <c r="Q45" s="60">
        <v>0</v>
      </c>
      <c r="R45" s="60">
        <v>0</v>
      </c>
      <c r="S45" s="60">
        <v>1894.672188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  <c r="Y45" s="60">
        <v>0</v>
      </c>
      <c r="Z45" s="60">
        <v>0</v>
      </c>
      <c r="AA45" s="60">
        <v>0</v>
      </c>
      <c r="AB45" s="62">
        <v>0</v>
      </c>
      <c r="AC45" s="61">
        <v>1924.4276620000001</v>
      </c>
      <c r="AD45" s="62">
        <v>1924.4276620000001</v>
      </c>
    </row>
    <row r="46" spans="2:30" ht="15" customHeight="1" x14ac:dyDescent="0.3">
      <c r="B46" s="74" t="s">
        <v>226</v>
      </c>
      <c r="C46" s="59">
        <v>0</v>
      </c>
      <c r="D46" s="60">
        <v>0</v>
      </c>
      <c r="E46" s="60">
        <v>0</v>
      </c>
      <c r="F46" s="60">
        <v>0</v>
      </c>
      <c r="G46" s="60">
        <v>0</v>
      </c>
      <c r="H46" s="60">
        <v>0</v>
      </c>
      <c r="I46" s="60">
        <v>0</v>
      </c>
      <c r="J46" s="60">
        <v>0</v>
      </c>
      <c r="K46" s="60">
        <v>0</v>
      </c>
      <c r="L46" s="61">
        <v>0</v>
      </c>
      <c r="M46" s="60">
        <v>0</v>
      </c>
      <c r="N46" s="60">
        <v>313.5680283657847</v>
      </c>
      <c r="O46" s="60">
        <v>826.58907998528889</v>
      </c>
      <c r="P46" s="60">
        <v>0</v>
      </c>
      <c r="Q46" s="60">
        <v>0</v>
      </c>
      <c r="R46" s="60">
        <v>0</v>
      </c>
      <c r="S46" s="60">
        <v>0</v>
      </c>
      <c r="T46" s="60">
        <v>0</v>
      </c>
      <c r="U46" s="60">
        <v>0</v>
      </c>
      <c r="V46" s="60">
        <v>0</v>
      </c>
      <c r="W46" s="60">
        <v>0</v>
      </c>
      <c r="X46" s="60">
        <v>0</v>
      </c>
      <c r="Y46" s="60">
        <v>0</v>
      </c>
      <c r="Z46" s="60">
        <v>0</v>
      </c>
      <c r="AA46" s="60">
        <v>0</v>
      </c>
      <c r="AB46" s="62">
        <v>0</v>
      </c>
      <c r="AC46" s="61">
        <v>1140.1571083510735</v>
      </c>
      <c r="AD46" s="62">
        <v>1140.1571083510735</v>
      </c>
    </row>
    <row r="47" spans="2:30" ht="15" customHeight="1" x14ac:dyDescent="0.3">
      <c r="B47" s="74" t="s">
        <v>227</v>
      </c>
      <c r="C47" s="59">
        <v>0</v>
      </c>
      <c r="D47" s="60">
        <v>7202.3347401597521</v>
      </c>
      <c r="E47" s="60">
        <v>3216.7719277132983</v>
      </c>
      <c r="F47" s="60">
        <v>0</v>
      </c>
      <c r="G47" s="60">
        <v>0</v>
      </c>
      <c r="H47" s="60">
        <v>0</v>
      </c>
      <c r="I47" s="60">
        <v>7238.5826337137878</v>
      </c>
      <c r="J47" s="60">
        <v>18077.580370636409</v>
      </c>
      <c r="K47" s="60">
        <v>8429.8276610622252</v>
      </c>
      <c r="L47" s="61">
        <v>44165.09733328547</v>
      </c>
      <c r="M47" s="60">
        <v>116.27738394006533</v>
      </c>
      <c r="N47" s="60">
        <v>985.02703354240327</v>
      </c>
      <c r="O47" s="60">
        <v>1420.0188599438122</v>
      </c>
      <c r="P47" s="60">
        <v>0</v>
      </c>
      <c r="Q47" s="60">
        <v>994.91049890398551</v>
      </c>
      <c r="R47" s="60">
        <v>0</v>
      </c>
      <c r="S47" s="60">
        <v>0.95417102399999998</v>
      </c>
      <c r="T47" s="60">
        <v>1061.3154461542167</v>
      </c>
      <c r="U47" s="60">
        <v>6858.6242424322581</v>
      </c>
      <c r="V47" s="60">
        <v>0</v>
      </c>
      <c r="W47" s="60">
        <v>17060.444827596351</v>
      </c>
      <c r="X47" s="60">
        <v>3859.2485305384066</v>
      </c>
      <c r="Y47" s="60">
        <v>0</v>
      </c>
      <c r="Z47" s="60">
        <v>5582.2417730346342</v>
      </c>
      <c r="AA47" s="60">
        <v>0</v>
      </c>
      <c r="AB47" s="62">
        <v>77.827188569446747</v>
      </c>
      <c r="AC47" s="61">
        <v>38016.88995567958</v>
      </c>
      <c r="AD47" s="62">
        <v>82181.987288965058</v>
      </c>
    </row>
    <row r="48" spans="2:30" ht="15" customHeight="1" x14ac:dyDescent="0.3">
      <c r="B48" s="74" t="s">
        <v>228</v>
      </c>
      <c r="C48" s="59">
        <v>0</v>
      </c>
      <c r="D48" s="60">
        <v>3.7622831155280374</v>
      </c>
      <c r="E48" s="60">
        <v>13.906044547957535</v>
      </c>
      <c r="F48" s="60">
        <v>0</v>
      </c>
      <c r="G48" s="60">
        <v>0</v>
      </c>
      <c r="H48" s="60">
        <v>0</v>
      </c>
      <c r="I48" s="60">
        <v>65.100700137235691</v>
      </c>
      <c r="J48" s="60">
        <v>0</v>
      </c>
      <c r="K48" s="60">
        <v>664.61684886021976</v>
      </c>
      <c r="L48" s="61">
        <v>747.38587666094099</v>
      </c>
      <c r="M48" s="60">
        <v>6.857424020942708</v>
      </c>
      <c r="N48" s="60">
        <v>58.091675373203437</v>
      </c>
      <c r="O48" s="60">
        <v>7.6016309159999995</v>
      </c>
      <c r="P48" s="60">
        <v>0</v>
      </c>
      <c r="Q48" s="60">
        <v>14.920235911231883</v>
      </c>
      <c r="R48" s="60">
        <v>0</v>
      </c>
      <c r="S48" s="60">
        <v>0</v>
      </c>
      <c r="T48" s="60">
        <v>0</v>
      </c>
      <c r="U48" s="60">
        <v>29.011472131004044</v>
      </c>
      <c r="V48" s="60">
        <v>0</v>
      </c>
      <c r="W48" s="60">
        <v>581.63395127571596</v>
      </c>
      <c r="X48" s="60">
        <v>101.23920700185548</v>
      </c>
      <c r="Y48" s="60">
        <v>0</v>
      </c>
      <c r="Z48" s="60">
        <v>2521.6725038571767</v>
      </c>
      <c r="AA48" s="60">
        <v>0</v>
      </c>
      <c r="AB48" s="62">
        <v>0</v>
      </c>
      <c r="AC48" s="61">
        <v>3321.0281004871304</v>
      </c>
      <c r="AD48" s="62">
        <v>4068.4139771480714</v>
      </c>
    </row>
    <row r="49" spans="2:30" ht="15" customHeight="1" x14ac:dyDescent="0.3">
      <c r="B49" s="74" t="s">
        <v>229</v>
      </c>
      <c r="C49" s="59">
        <v>0</v>
      </c>
      <c r="D49" s="60">
        <v>1140.365958088131</v>
      </c>
      <c r="E49" s="60">
        <v>2094.8361125241131</v>
      </c>
      <c r="F49" s="60">
        <v>0</v>
      </c>
      <c r="G49" s="60">
        <v>0</v>
      </c>
      <c r="H49" s="60">
        <v>0</v>
      </c>
      <c r="I49" s="60">
        <v>0</v>
      </c>
      <c r="J49" s="60">
        <v>0</v>
      </c>
      <c r="K49" s="60">
        <v>1.0000000000000001E-9</v>
      </c>
      <c r="L49" s="61">
        <v>3235.2020706132439</v>
      </c>
      <c r="M49" s="60">
        <v>3.1189197686388055</v>
      </c>
      <c r="N49" s="60">
        <v>26.421477534639099</v>
      </c>
      <c r="O49" s="60">
        <v>3.7539658726833616</v>
      </c>
      <c r="P49" s="60">
        <v>0</v>
      </c>
      <c r="Q49" s="60">
        <v>26.479504717391301</v>
      </c>
      <c r="R49" s="60">
        <v>0</v>
      </c>
      <c r="S49" s="60">
        <v>0</v>
      </c>
      <c r="T49" s="60">
        <v>1061.3154461542167</v>
      </c>
      <c r="U49" s="60">
        <v>6449.9069734198119</v>
      </c>
      <c r="V49" s="60">
        <v>0</v>
      </c>
      <c r="W49" s="60">
        <v>1456.5598566787862</v>
      </c>
      <c r="X49" s="60">
        <v>2873.6319152546221</v>
      </c>
      <c r="Y49" s="60">
        <v>0</v>
      </c>
      <c r="Z49" s="60">
        <v>35.045963765725553</v>
      </c>
      <c r="AA49" s="60">
        <v>0</v>
      </c>
      <c r="AB49" s="62">
        <v>77.827188569446747</v>
      </c>
      <c r="AC49" s="61">
        <v>12014.061211735961</v>
      </c>
      <c r="AD49" s="62">
        <v>15249.263282349206</v>
      </c>
    </row>
    <row r="50" spans="2:30" ht="15" customHeight="1" x14ac:dyDescent="0.3">
      <c r="B50" s="74" t="s">
        <v>230</v>
      </c>
      <c r="C50" s="59">
        <v>0</v>
      </c>
      <c r="D50" s="60">
        <v>2.497826118755595</v>
      </c>
      <c r="E50" s="60">
        <v>0</v>
      </c>
      <c r="F50" s="60">
        <v>0</v>
      </c>
      <c r="G50" s="60">
        <v>0</v>
      </c>
      <c r="H50" s="60">
        <v>0</v>
      </c>
      <c r="I50" s="60">
        <v>73.442274603842108</v>
      </c>
      <c r="J50" s="60">
        <v>0</v>
      </c>
      <c r="K50" s="60">
        <v>0</v>
      </c>
      <c r="L50" s="61">
        <v>75.940100722597705</v>
      </c>
      <c r="M50" s="60">
        <v>0.8791966000417667</v>
      </c>
      <c r="N50" s="60">
        <v>7.447986783793664</v>
      </c>
      <c r="O50" s="60">
        <v>37.996238972999997</v>
      </c>
      <c r="P50" s="60">
        <v>0</v>
      </c>
      <c r="Q50" s="60">
        <v>21.61117183333333</v>
      </c>
      <c r="R50" s="60">
        <v>0</v>
      </c>
      <c r="S50" s="60">
        <v>1.6440000000000001E-4</v>
      </c>
      <c r="T50" s="60">
        <v>0</v>
      </c>
      <c r="U50" s="60">
        <v>82.136775569973096</v>
      </c>
      <c r="V50" s="60">
        <v>0</v>
      </c>
      <c r="W50" s="60">
        <v>884.42456160330596</v>
      </c>
      <c r="X50" s="60">
        <v>845.63231317714281</v>
      </c>
      <c r="Y50" s="60">
        <v>0</v>
      </c>
      <c r="Z50" s="60">
        <v>72.108359075161047</v>
      </c>
      <c r="AA50" s="60">
        <v>0</v>
      </c>
      <c r="AB50" s="62">
        <v>0</v>
      </c>
      <c r="AC50" s="61">
        <v>1952.2367680157517</v>
      </c>
      <c r="AD50" s="62">
        <v>2028.1768687383494</v>
      </c>
    </row>
    <row r="51" spans="2:30" ht="15" customHeight="1" x14ac:dyDescent="0.3">
      <c r="B51" s="74" t="s">
        <v>231</v>
      </c>
      <c r="C51" s="59">
        <v>0</v>
      </c>
      <c r="D51" s="60">
        <v>223.90660633315468</v>
      </c>
      <c r="E51" s="60">
        <v>137.08523250030234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1">
        <v>360.991838833457</v>
      </c>
      <c r="M51" s="60">
        <v>39.988537507449877</v>
      </c>
      <c r="N51" s="60">
        <v>338.75710943897548</v>
      </c>
      <c r="O51" s="60">
        <v>115.58062673287117</v>
      </c>
      <c r="P51" s="60">
        <v>0</v>
      </c>
      <c r="Q51" s="60">
        <v>31.000081195652172</v>
      </c>
      <c r="R51" s="60">
        <v>0</v>
      </c>
      <c r="S51" s="60">
        <v>0.78138662399999992</v>
      </c>
      <c r="T51" s="60">
        <v>0</v>
      </c>
      <c r="U51" s="60">
        <v>30.353777176138529</v>
      </c>
      <c r="V51" s="60">
        <v>0</v>
      </c>
      <c r="W51" s="60">
        <v>1016.9712719161026</v>
      </c>
      <c r="X51" s="60">
        <v>0</v>
      </c>
      <c r="Y51" s="60">
        <v>0</v>
      </c>
      <c r="Z51" s="60">
        <v>206.95604733174892</v>
      </c>
      <c r="AA51" s="60">
        <v>0</v>
      </c>
      <c r="AB51" s="62">
        <v>0</v>
      </c>
      <c r="AC51" s="61">
        <v>1780.388837922939</v>
      </c>
      <c r="AD51" s="62">
        <v>2141.380676756396</v>
      </c>
    </row>
    <row r="52" spans="2:30" ht="15" customHeight="1" x14ac:dyDescent="0.3">
      <c r="B52" s="74" t="s">
        <v>232</v>
      </c>
      <c r="C52" s="59">
        <v>0</v>
      </c>
      <c r="D52" s="60">
        <v>311.80468220908989</v>
      </c>
      <c r="E52" s="60">
        <v>705.26723666141754</v>
      </c>
      <c r="F52" s="60">
        <v>0</v>
      </c>
      <c r="G52" s="60">
        <v>0</v>
      </c>
      <c r="H52" s="60">
        <v>0</v>
      </c>
      <c r="I52" s="60">
        <v>0</v>
      </c>
      <c r="J52" s="60">
        <v>0</v>
      </c>
      <c r="K52" s="60">
        <v>0</v>
      </c>
      <c r="L52" s="61">
        <v>1017.0719188705075</v>
      </c>
      <c r="M52" s="60">
        <v>1.4134734546693537</v>
      </c>
      <c r="N52" s="60">
        <v>11.974035851731458</v>
      </c>
      <c r="O52" s="60">
        <v>811.80306699091511</v>
      </c>
      <c r="P52" s="60">
        <v>0</v>
      </c>
      <c r="Q52" s="60">
        <v>33.780820784420285</v>
      </c>
      <c r="R52" s="60">
        <v>0</v>
      </c>
      <c r="S52" s="60">
        <v>0</v>
      </c>
      <c r="T52" s="60">
        <v>0</v>
      </c>
      <c r="U52" s="60">
        <v>267.21524413532984</v>
      </c>
      <c r="V52" s="60">
        <v>0</v>
      </c>
      <c r="W52" s="60">
        <v>2208.7064505629478</v>
      </c>
      <c r="X52" s="60">
        <v>10.454281281526651</v>
      </c>
      <c r="Y52" s="60">
        <v>0</v>
      </c>
      <c r="Z52" s="60">
        <v>471.34449177419418</v>
      </c>
      <c r="AA52" s="60">
        <v>0</v>
      </c>
      <c r="AB52" s="62">
        <v>0</v>
      </c>
      <c r="AC52" s="61">
        <v>3816.6918648357346</v>
      </c>
      <c r="AD52" s="62">
        <v>4833.7637837062421</v>
      </c>
    </row>
    <row r="53" spans="2:30" ht="15" customHeight="1" x14ac:dyDescent="0.3">
      <c r="B53" s="74" t="s">
        <v>233</v>
      </c>
      <c r="C53" s="59">
        <v>0</v>
      </c>
      <c r="D53" s="60">
        <v>1819.7787384487979</v>
      </c>
      <c r="E53" s="60">
        <v>104.79473180996723</v>
      </c>
      <c r="F53" s="60">
        <v>0</v>
      </c>
      <c r="G53" s="60">
        <v>0</v>
      </c>
      <c r="H53" s="60">
        <v>0</v>
      </c>
      <c r="I53" s="60">
        <v>46.496817130663935</v>
      </c>
      <c r="J53" s="60">
        <v>0</v>
      </c>
      <c r="K53" s="60">
        <v>80.252258904549151</v>
      </c>
      <c r="L53" s="61">
        <v>2051.3225462939781</v>
      </c>
      <c r="M53" s="60">
        <v>1.9174718239449806</v>
      </c>
      <c r="N53" s="60">
        <v>16.243585112090408</v>
      </c>
      <c r="O53" s="60">
        <v>70.711926094848337</v>
      </c>
      <c r="P53" s="60">
        <v>0</v>
      </c>
      <c r="Q53" s="60">
        <v>185.57739845289854</v>
      </c>
      <c r="R53" s="60">
        <v>0</v>
      </c>
      <c r="S53" s="60">
        <v>0</v>
      </c>
      <c r="T53" s="60">
        <v>0</v>
      </c>
      <c r="U53" s="60">
        <v>0</v>
      </c>
      <c r="V53" s="60">
        <v>0</v>
      </c>
      <c r="W53" s="60">
        <v>1785.0156999404251</v>
      </c>
      <c r="X53" s="60">
        <v>16.718150574995683</v>
      </c>
      <c r="Y53" s="60">
        <v>0</v>
      </c>
      <c r="Z53" s="60">
        <v>1707.1253225573021</v>
      </c>
      <c r="AA53" s="60">
        <v>0</v>
      </c>
      <c r="AB53" s="62">
        <v>0</v>
      </c>
      <c r="AC53" s="61">
        <v>3783.3095545565052</v>
      </c>
      <c r="AD53" s="62">
        <v>5834.6321008504838</v>
      </c>
    </row>
    <row r="54" spans="2:30" ht="15" customHeight="1" x14ac:dyDescent="0.3">
      <c r="B54" s="74" t="s">
        <v>234</v>
      </c>
      <c r="C54" s="59">
        <v>0</v>
      </c>
      <c r="D54" s="60">
        <v>809.31275009075296</v>
      </c>
      <c r="E54" s="60">
        <v>21.936374918789998</v>
      </c>
      <c r="F54" s="60">
        <v>0</v>
      </c>
      <c r="G54" s="60">
        <v>0</v>
      </c>
      <c r="H54" s="60">
        <v>0</v>
      </c>
      <c r="I54" s="60">
        <v>2358.9117045267535</v>
      </c>
      <c r="J54" s="60">
        <v>18044.29699474978</v>
      </c>
      <c r="K54" s="60">
        <v>10.941171303932888</v>
      </c>
      <c r="L54" s="61">
        <v>21245.398995590011</v>
      </c>
      <c r="M54" s="60">
        <v>24.784781541854347</v>
      </c>
      <c r="N54" s="60">
        <v>209.9606906511865</v>
      </c>
      <c r="O54" s="60">
        <v>61.052309768999997</v>
      </c>
      <c r="P54" s="60">
        <v>0</v>
      </c>
      <c r="Q54" s="60">
        <v>248.49819837681162</v>
      </c>
      <c r="R54" s="60">
        <v>0</v>
      </c>
      <c r="S54" s="60">
        <v>4.521E-2</v>
      </c>
      <c r="T54" s="60">
        <v>0</v>
      </c>
      <c r="U54" s="60">
        <v>0</v>
      </c>
      <c r="V54" s="60">
        <v>0</v>
      </c>
      <c r="W54" s="60">
        <v>2515.0609626521896</v>
      </c>
      <c r="X54" s="60">
        <v>0</v>
      </c>
      <c r="Y54" s="60">
        <v>0</v>
      </c>
      <c r="Z54" s="60">
        <v>84.468346491139684</v>
      </c>
      <c r="AA54" s="60">
        <v>0</v>
      </c>
      <c r="AB54" s="62">
        <v>0</v>
      </c>
      <c r="AC54" s="61">
        <v>3143.8704994821815</v>
      </c>
      <c r="AD54" s="62">
        <v>24389.269495072193</v>
      </c>
    </row>
    <row r="55" spans="2:30" ht="15" customHeight="1" x14ac:dyDescent="0.3">
      <c r="B55" s="74" t="s">
        <v>235</v>
      </c>
      <c r="C55" s="59">
        <v>0</v>
      </c>
      <c r="D55" s="60">
        <v>174.57017659521327</v>
      </c>
      <c r="E55" s="60">
        <v>0</v>
      </c>
      <c r="F55" s="60">
        <v>0</v>
      </c>
      <c r="G55" s="60">
        <v>0</v>
      </c>
      <c r="H55" s="60">
        <v>0</v>
      </c>
      <c r="I55" s="60">
        <v>53.10462020958861</v>
      </c>
      <c r="J55" s="60">
        <v>0</v>
      </c>
      <c r="K55" s="60">
        <v>0</v>
      </c>
      <c r="L55" s="61">
        <v>227.67479680480187</v>
      </c>
      <c r="M55" s="60">
        <v>0.11159101777047664</v>
      </c>
      <c r="N55" s="60">
        <v>0.94532716062040123</v>
      </c>
      <c r="O55" s="60">
        <v>4.5427545900000004</v>
      </c>
      <c r="P55" s="60">
        <v>0</v>
      </c>
      <c r="Q55" s="60">
        <v>31.387148588768113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484.58245439250703</v>
      </c>
      <c r="X55" s="60">
        <v>0</v>
      </c>
      <c r="Y55" s="60">
        <v>0</v>
      </c>
      <c r="Z55" s="60">
        <v>0</v>
      </c>
      <c r="AA55" s="60">
        <v>0</v>
      </c>
      <c r="AB55" s="62">
        <v>0</v>
      </c>
      <c r="AC55" s="61">
        <v>521.56927574966608</v>
      </c>
      <c r="AD55" s="62">
        <v>749.24407255446795</v>
      </c>
    </row>
    <row r="56" spans="2:30" ht="15" customHeight="1" x14ac:dyDescent="0.3">
      <c r="B56" s="74" t="s">
        <v>236</v>
      </c>
      <c r="C56" s="59">
        <v>0</v>
      </c>
      <c r="D56" s="60">
        <v>899.77140116761052</v>
      </c>
      <c r="E56" s="60">
        <v>93.262366639999996</v>
      </c>
      <c r="F56" s="60">
        <v>0</v>
      </c>
      <c r="G56" s="60">
        <v>0</v>
      </c>
      <c r="H56" s="60">
        <v>0</v>
      </c>
      <c r="I56" s="60">
        <v>1974.6587680733303</v>
      </c>
      <c r="J56" s="60">
        <v>33.283375886632385</v>
      </c>
      <c r="K56" s="60">
        <v>7601.6499658067269</v>
      </c>
      <c r="L56" s="61">
        <v>10602.625877574301</v>
      </c>
      <c r="M56" s="60">
        <v>24.267750749440236</v>
      </c>
      <c r="N56" s="60">
        <v>205.58073910390829</v>
      </c>
      <c r="O56" s="60">
        <v>221.03994646369435</v>
      </c>
      <c r="P56" s="60">
        <v>0</v>
      </c>
      <c r="Q56" s="60">
        <v>70.204002940217393</v>
      </c>
      <c r="R56" s="60">
        <v>0</v>
      </c>
      <c r="S56" s="60">
        <v>0</v>
      </c>
      <c r="T56" s="60">
        <v>0</v>
      </c>
      <c r="U56" s="60">
        <v>0</v>
      </c>
      <c r="V56" s="60">
        <v>0</v>
      </c>
      <c r="W56" s="60">
        <v>2026.6644659151762</v>
      </c>
      <c r="X56" s="60">
        <v>0</v>
      </c>
      <c r="Y56" s="60">
        <v>0</v>
      </c>
      <c r="Z56" s="60">
        <v>0</v>
      </c>
      <c r="AA56" s="60">
        <v>0</v>
      </c>
      <c r="AB56" s="62">
        <v>0</v>
      </c>
      <c r="AC56" s="61">
        <v>2547.7569051724363</v>
      </c>
      <c r="AD56" s="62">
        <v>13150.382782746738</v>
      </c>
    </row>
    <row r="57" spans="2:30" ht="15" customHeight="1" x14ac:dyDescent="0.3">
      <c r="B57" s="74" t="s">
        <v>237</v>
      </c>
      <c r="C57" s="59">
        <v>0</v>
      </c>
      <c r="D57" s="60">
        <v>1117.4621194892363</v>
      </c>
      <c r="E57" s="60">
        <v>44.786807660749993</v>
      </c>
      <c r="F57" s="60">
        <v>0</v>
      </c>
      <c r="G57" s="60">
        <v>0</v>
      </c>
      <c r="H57" s="60">
        <v>0</v>
      </c>
      <c r="I57" s="60">
        <v>1854.4771703887325</v>
      </c>
      <c r="J57" s="60">
        <v>0</v>
      </c>
      <c r="K57" s="60">
        <v>48.721702374070723</v>
      </c>
      <c r="L57" s="61">
        <v>3065.4477999127898</v>
      </c>
      <c r="M57" s="60">
        <v>1.848099995778733</v>
      </c>
      <c r="N57" s="60">
        <v>15.655911707387439</v>
      </c>
      <c r="O57" s="60">
        <v>41.638996693800003</v>
      </c>
      <c r="P57" s="60">
        <v>0</v>
      </c>
      <c r="Q57" s="60">
        <v>165.9524846793478</v>
      </c>
      <c r="R57" s="60">
        <v>0</v>
      </c>
      <c r="S57" s="60">
        <v>0</v>
      </c>
      <c r="T57" s="60">
        <v>0</v>
      </c>
      <c r="U57" s="60">
        <v>0</v>
      </c>
      <c r="V57" s="60">
        <v>0</v>
      </c>
      <c r="W57" s="60">
        <v>286.92700380330723</v>
      </c>
      <c r="X57" s="60">
        <v>0</v>
      </c>
      <c r="Y57" s="60">
        <v>0</v>
      </c>
      <c r="Z57" s="60">
        <v>139.56000496497495</v>
      </c>
      <c r="AA57" s="60">
        <v>0</v>
      </c>
      <c r="AB57" s="62">
        <v>0</v>
      </c>
      <c r="AC57" s="61">
        <v>651.58250184459621</v>
      </c>
      <c r="AD57" s="62">
        <v>3717.030301757386</v>
      </c>
    </row>
    <row r="58" spans="2:30" ht="15" customHeight="1" x14ac:dyDescent="0.3">
      <c r="B58" s="74" t="s">
        <v>238</v>
      </c>
      <c r="C58" s="59">
        <v>0</v>
      </c>
      <c r="D58" s="60">
        <v>699.10219850348244</v>
      </c>
      <c r="E58" s="60">
        <v>0.89702044999999986</v>
      </c>
      <c r="F58" s="60">
        <v>0</v>
      </c>
      <c r="G58" s="60">
        <v>0</v>
      </c>
      <c r="H58" s="60">
        <v>0</v>
      </c>
      <c r="I58" s="60">
        <v>812.39057864364224</v>
      </c>
      <c r="J58" s="60">
        <v>0</v>
      </c>
      <c r="K58" s="60">
        <v>23.645713811725336</v>
      </c>
      <c r="L58" s="61">
        <v>1536.0355114088502</v>
      </c>
      <c r="M58" s="60">
        <v>11.090137459534059</v>
      </c>
      <c r="N58" s="60">
        <v>93.948494824867154</v>
      </c>
      <c r="O58" s="60">
        <v>44.297396846999995</v>
      </c>
      <c r="P58" s="60">
        <v>0</v>
      </c>
      <c r="Q58" s="60">
        <v>165.499451423913</v>
      </c>
      <c r="R58" s="60">
        <v>0</v>
      </c>
      <c r="S58" s="60">
        <v>0.12741</v>
      </c>
      <c r="T58" s="60">
        <v>0</v>
      </c>
      <c r="U58" s="60">
        <v>0</v>
      </c>
      <c r="V58" s="60">
        <v>0</v>
      </c>
      <c r="W58" s="60">
        <v>3813.8981488558893</v>
      </c>
      <c r="X58" s="60">
        <v>11.572663248264002</v>
      </c>
      <c r="Y58" s="60">
        <v>0</v>
      </c>
      <c r="Z58" s="60">
        <v>343.9607332172107</v>
      </c>
      <c r="AA58" s="60">
        <v>0</v>
      </c>
      <c r="AB58" s="62">
        <v>0</v>
      </c>
      <c r="AC58" s="61">
        <v>4484.3944358766785</v>
      </c>
      <c r="AD58" s="62">
        <v>6020.4299472855291</v>
      </c>
    </row>
    <row r="59" spans="2:30" ht="15" customHeight="1" thickBot="1" x14ac:dyDescent="0.35">
      <c r="B59" s="74" t="s">
        <v>239</v>
      </c>
      <c r="C59" s="59">
        <v>0</v>
      </c>
      <c r="D59" s="60">
        <v>0</v>
      </c>
      <c r="E59" s="60">
        <v>0</v>
      </c>
      <c r="F59" s="60">
        <v>0</v>
      </c>
      <c r="G59" s="60">
        <v>0</v>
      </c>
      <c r="H59" s="60">
        <v>0</v>
      </c>
      <c r="I59" s="60">
        <v>0</v>
      </c>
      <c r="J59" s="60">
        <v>0</v>
      </c>
      <c r="K59" s="60">
        <v>0</v>
      </c>
      <c r="L59" s="61">
        <v>0</v>
      </c>
      <c r="M59" s="60">
        <v>0</v>
      </c>
      <c r="N59" s="60">
        <v>0</v>
      </c>
      <c r="O59" s="60">
        <v>0</v>
      </c>
      <c r="P59" s="60">
        <v>0</v>
      </c>
      <c r="Q59" s="60">
        <v>0</v>
      </c>
      <c r="R59" s="60">
        <v>0</v>
      </c>
      <c r="S59" s="60">
        <v>0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  <c r="Y59" s="60">
        <v>0</v>
      </c>
      <c r="Z59" s="60">
        <v>0</v>
      </c>
      <c r="AA59" s="60">
        <v>0</v>
      </c>
      <c r="AB59" s="62">
        <v>0</v>
      </c>
      <c r="AC59" s="61">
        <v>0</v>
      </c>
      <c r="AD59" s="62">
        <v>0</v>
      </c>
    </row>
    <row r="60" spans="2:30" ht="15" customHeight="1" thickBot="1" x14ac:dyDescent="0.35">
      <c r="B60" s="75" t="s">
        <v>240</v>
      </c>
      <c r="C60" s="76">
        <v>-148.62785255999432</v>
      </c>
      <c r="D60" s="77">
        <v>-27.579022081514751</v>
      </c>
      <c r="E60" s="77">
        <v>-12.420023896519485</v>
      </c>
      <c r="F60" s="77">
        <v>0</v>
      </c>
      <c r="G60" s="77">
        <v>0</v>
      </c>
      <c r="H60" s="77">
        <v>0</v>
      </c>
      <c r="I60" s="77">
        <v>-2.255546860396862E-12</v>
      </c>
      <c r="J60" s="77">
        <v>0</v>
      </c>
      <c r="K60" s="77">
        <v>8.1432153820060197E-13</v>
      </c>
      <c r="L60" s="78">
        <v>-188.62689853803002</v>
      </c>
      <c r="M60" s="77">
        <v>12.761062715924396</v>
      </c>
      <c r="N60" s="77">
        <v>-169.1464111066542</v>
      </c>
      <c r="O60" s="77">
        <v>33.137140760340749</v>
      </c>
      <c r="P60" s="77">
        <v>-8.6368552914002308</v>
      </c>
      <c r="Q60" s="77">
        <v>51.223641036231875</v>
      </c>
      <c r="R60" s="77">
        <v>-75.175784999999479</v>
      </c>
      <c r="S60" s="77">
        <v>-8.9075273759999121</v>
      </c>
      <c r="T60" s="77">
        <v>25.423769546207669</v>
      </c>
      <c r="U60" s="77">
        <v>0</v>
      </c>
      <c r="V60" s="77">
        <v>0</v>
      </c>
      <c r="W60" s="77">
        <v>0</v>
      </c>
      <c r="X60" s="77">
        <v>0</v>
      </c>
      <c r="Y60" s="77">
        <v>-79.092180000000468</v>
      </c>
      <c r="Z60" s="77">
        <v>-251.7318264368333</v>
      </c>
      <c r="AA60" s="77">
        <v>-6.1708464942854846</v>
      </c>
      <c r="AB60" s="79">
        <v>-2.4300561562995426E-14</v>
      </c>
      <c r="AC60" s="78">
        <v>-476.31581764646847</v>
      </c>
      <c r="AD60" s="79">
        <v>-664.94271618449852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5294-B27A-4CA2-8618-C1489096B56F}">
  <sheetPr>
    <tabColor rgb="FF0070C0"/>
  </sheetPr>
  <dimension ref="B10:BF60"/>
  <sheetViews>
    <sheetView topLeftCell="A10" workbookViewId="0">
      <selection activeCell="A10" sqref="A1:XFD1048576"/>
    </sheetView>
  </sheetViews>
  <sheetFormatPr defaultColWidth="10.109375" defaultRowHeight="10.199999999999999" x14ac:dyDescent="0.3"/>
  <cols>
    <col min="1" max="1" width="1.88671875" style="50" customWidth="1"/>
    <col min="2" max="2" width="35" style="50" customWidth="1"/>
    <col min="3" max="30" width="12.109375" style="50" customWidth="1"/>
    <col min="31" max="16384" width="10.109375" style="50"/>
  </cols>
  <sheetData>
    <row r="10" spans="2:58" ht="15" customHeight="1" x14ac:dyDescent="0.3">
      <c r="B10" s="49" t="s">
        <v>187</v>
      </c>
      <c r="C10" s="49"/>
      <c r="D10" s="49"/>
    </row>
    <row r="11" spans="2:58" ht="15" customHeight="1" thickBot="1" x14ac:dyDescent="0.35">
      <c r="B11" s="49" t="s">
        <v>241</v>
      </c>
      <c r="C11" s="84" t="s">
        <v>246</v>
      </c>
      <c r="D11" s="49"/>
    </row>
    <row r="12" spans="2:58" ht="13.5" customHeight="1" thickBot="1" x14ac:dyDescent="0.35">
      <c r="C12" s="80" t="s">
        <v>189</v>
      </c>
      <c r="D12" s="81"/>
      <c r="E12" s="81"/>
      <c r="F12" s="81"/>
      <c r="G12" s="81"/>
      <c r="H12" s="81"/>
      <c r="I12" s="81"/>
      <c r="J12" s="81"/>
      <c r="K12" s="81"/>
      <c r="L12" s="82"/>
      <c r="M12" s="80" t="s">
        <v>190</v>
      </c>
      <c r="N12" s="83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2"/>
    </row>
    <row r="13" spans="2:58" ht="31.2" thickBot="1" x14ac:dyDescent="0.35">
      <c r="B13" s="51" t="s">
        <v>191</v>
      </c>
      <c r="C13" s="40" t="s">
        <v>97</v>
      </c>
      <c r="D13" s="39" t="s">
        <v>98</v>
      </c>
      <c r="E13" s="39" t="s">
        <v>99</v>
      </c>
      <c r="F13" s="39" t="s">
        <v>100</v>
      </c>
      <c r="G13" s="39" t="s">
        <v>101</v>
      </c>
      <c r="H13" s="39" t="s">
        <v>102</v>
      </c>
      <c r="I13" s="39" t="s">
        <v>90</v>
      </c>
      <c r="J13" s="39" t="s">
        <v>91</v>
      </c>
      <c r="K13" s="39" t="s">
        <v>103</v>
      </c>
      <c r="L13" s="41" t="s">
        <v>104</v>
      </c>
      <c r="M13" s="39" t="s">
        <v>105</v>
      </c>
      <c r="N13" s="39" t="s">
        <v>106</v>
      </c>
      <c r="O13" s="39" t="s">
        <v>107</v>
      </c>
      <c r="P13" s="39" t="s">
        <v>108</v>
      </c>
      <c r="Q13" s="39" t="s">
        <v>109</v>
      </c>
      <c r="R13" s="39" t="s">
        <v>110</v>
      </c>
      <c r="S13" s="39" t="s">
        <v>111</v>
      </c>
      <c r="T13" s="39" t="s">
        <v>112</v>
      </c>
      <c r="U13" s="39" t="s">
        <v>113</v>
      </c>
      <c r="V13" s="39" t="s">
        <v>114</v>
      </c>
      <c r="W13" s="39" t="s">
        <v>115</v>
      </c>
      <c r="X13" s="39" t="s">
        <v>92</v>
      </c>
      <c r="Y13" s="39" t="s">
        <v>116</v>
      </c>
      <c r="Z13" s="39" t="s">
        <v>117</v>
      </c>
      <c r="AA13" s="39" t="s">
        <v>118</v>
      </c>
      <c r="AB13" s="52" t="s">
        <v>119</v>
      </c>
      <c r="AC13" s="41" t="s">
        <v>192</v>
      </c>
      <c r="AD13" s="41" t="s">
        <v>193</v>
      </c>
    </row>
    <row r="14" spans="2:58" ht="15" customHeight="1" x14ac:dyDescent="0.3">
      <c r="B14" s="53" t="s">
        <v>194</v>
      </c>
      <c r="C14" s="54">
        <v>150386.11275600002</v>
      </c>
      <c r="D14" s="55">
        <v>48462.373124999998</v>
      </c>
      <c r="E14" s="55">
        <v>2639.6247441998057</v>
      </c>
      <c r="F14" s="55">
        <v>0</v>
      </c>
      <c r="G14" s="55">
        <v>342.64919474999994</v>
      </c>
      <c r="H14" s="55">
        <v>31202.386794153845</v>
      </c>
      <c r="I14" s="55">
        <v>27406.731966993779</v>
      </c>
      <c r="J14" s="55">
        <v>49425.409064611216</v>
      </c>
      <c r="K14" s="55">
        <v>28436.729559164352</v>
      </c>
      <c r="L14" s="56">
        <v>338302.01720487297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5">
        <v>0</v>
      </c>
      <c r="AB14" s="57">
        <v>0</v>
      </c>
      <c r="AC14" s="56">
        <v>0</v>
      </c>
      <c r="AD14" s="56">
        <v>338302.01720487297</v>
      </c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</row>
    <row r="15" spans="2:58" ht="15" customHeight="1" x14ac:dyDescent="0.3">
      <c r="B15" s="53" t="s">
        <v>195</v>
      </c>
      <c r="C15" s="59">
        <v>7247.0563109999994</v>
      </c>
      <c r="D15" s="60">
        <v>14833.016000000001</v>
      </c>
      <c r="E15" s="60">
        <v>5372.3470055704984</v>
      </c>
      <c r="F15" s="60">
        <v>7893.3911759260181</v>
      </c>
      <c r="G15" s="60">
        <v>4722.7886528044992</v>
      </c>
      <c r="H15" s="60">
        <v>0</v>
      </c>
      <c r="I15" s="60">
        <v>0</v>
      </c>
      <c r="J15" s="60">
        <v>0</v>
      </c>
      <c r="K15" s="60">
        <v>0</v>
      </c>
      <c r="L15" s="61">
        <v>40068.599145301014</v>
      </c>
      <c r="M15" s="60">
        <v>0</v>
      </c>
      <c r="N15" s="60">
        <v>12242.282592</v>
      </c>
      <c r="O15" s="60">
        <v>595.08748200000002</v>
      </c>
      <c r="P15" s="60">
        <v>2121.3222799999999</v>
      </c>
      <c r="Q15" s="60">
        <v>2454.470096</v>
      </c>
      <c r="R15" s="60">
        <v>6051.8782799999999</v>
      </c>
      <c r="S15" s="60">
        <v>307.30059</v>
      </c>
      <c r="T15" s="60">
        <v>0</v>
      </c>
      <c r="U15" s="60">
        <v>1153.0172963999999</v>
      </c>
      <c r="V15" s="60">
        <v>3128.7673261660998</v>
      </c>
      <c r="W15" s="60">
        <v>1990.6326259999998</v>
      </c>
      <c r="X15" s="60">
        <v>0</v>
      </c>
      <c r="Y15" s="60">
        <v>230.68800000000002</v>
      </c>
      <c r="Z15" s="60">
        <v>2898.4257120000002</v>
      </c>
      <c r="AA15" s="60">
        <v>1710.736232</v>
      </c>
      <c r="AB15" s="62">
        <v>0</v>
      </c>
      <c r="AC15" s="61">
        <v>34884.608512566097</v>
      </c>
      <c r="AD15" s="61">
        <v>74953.207657867111</v>
      </c>
    </row>
    <row r="16" spans="2:58" ht="15" customHeight="1" x14ac:dyDescent="0.3">
      <c r="B16" s="53" t="s">
        <v>196</v>
      </c>
      <c r="C16" s="59">
        <v>-308.26461599999971</v>
      </c>
      <c r="D16" s="60">
        <v>176</v>
      </c>
      <c r="E16" s="60">
        <v>41.551513812236806</v>
      </c>
      <c r="F16" s="60">
        <v>59.2</v>
      </c>
      <c r="G16" s="60">
        <v>-786.51307837299976</v>
      </c>
      <c r="H16" s="60">
        <v>0</v>
      </c>
      <c r="I16" s="60">
        <v>0</v>
      </c>
      <c r="J16" s="60">
        <v>0</v>
      </c>
      <c r="K16" s="60">
        <v>0</v>
      </c>
      <c r="L16" s="61">
        <v>-818.02618056076267</v>
      </c>
      <c r="M16" s="60">
        <v>-14.256</v>
      </c>
      <c r="N16" s="60">
        <v>-7.4573119999998889</v>
      </c>
      <c r="O16" s="60">
        <v>-441.61339199999986</v>
      </c>
      <c r="P16" s="60">
        <v>-200.61696200000003</v>
      </c>
      <c r="Q16" s="60">
        <v>-63.834224999999975</v>
      </c>
      <c r="R16" s="60">
        <v>107.96368499999993</v>
      </c>
      <c r="S16" s="60">
        <v>-53.777705999999995</v>
      </c>
      <c r="T16" s="60">
        <v>0</v>
      </c>
      <c r="U16" s="60">
        <v>-214.39140475882903</v>
      </c>
      <c r="V16" s="60">
        <v>-3507.2657865628025</v>
      </c>
      <c r="W16" s="60">
        <v>0</v>
      </c>
      <c r="X16" s="60">
        <v>0</v>
      </c>
      <c r="Y16" s="60">
        <v>755.29728000000011</v>
      </c>
      <c r="Z16" s="60">
        <v>-25.281859200000046</v>
      </c>
      <c r="AA16" s="60">
        <v>-8.193237999999992</v>
      </c>
      <c r="AB16" s="62">
        <v>0</v>
      </c>
      <c r="AC16" s="61">
        <v>-3673.426920521631</v>
      </c>
      <c r="AD16" s="61">
        <v>-4491.4531010823939</v>
      </c>
    </row>
    <row r="17" spans="2:30" ht="15" customHeight="1" x14ac:dyDescent="0.3">
      <c r="B17" s="53" t="s">
        <v>197</v>
      </c>
      <c r="C17" s="59">
        <v>157324.90445100001</v>
      </c>
      <c r="D17" s="60">
        <v>63471.389125000002</v>
      </c>
      <c r="E17" s="60">
        <v>8053.5232635825405</v>
      </c>
      <c r="F17" s="60">
        <v>7952.591175926018</v>
      </c>
      <c r="G17" s="60">
        <v>4278.924769181499</v>
      </c>
      <c r="H17" s="60">
        <v>31202.386794153845</v>
      </c>
      <c r="I17" s="60">
        <v>27406.731966993779</v>
      </c>
      <c r="J17" s="60">
        <v>49425.409064611216</v>
      </c>
      <c r="K17" s="60">
        <v>28436.729559164352</v>
      </c>
      <c r="L17" s="61">
        <v>377552.59016961325</v>
      </c>
      <c r="M17" s="60">
        <v>-14.256</v>
      </c>
      <c r="N17" s="60">
        <v>12234.825280000001</v>
      </c>
      <c r="O17" s="60">
        <v>153.4740900000001</v>
      </c>
      <c r="P17" s="60">
        <v>1920.705318</v>
      </c>
      <c r="Q17" s="60">
        <v>2390.635871</v>
      </c>
      <c r="R17" s="60">
        <v>6159.8419650000005</v>
      </c>
      <c r="S17" s="60">
        <v>253.522884</v>
      </c>
      <c r="T17" s="60">
        <v>0</v>
      </c>
      <c r="U17" s="60">
        <v>938.62589164117094</v>
      </c>
      <c r="V17" s="60">
        <v>-378.49846039670274</v>
      </c>
      <c r="W17" s="60">
        <v>1990.6326259999998</v>
      </c>
      <c r="X17" s="60">
        <v>0</v>
      </c>
      <c r="Y17" s="60">
        <v>985.9852800000001</v>
      </c>
      <c r="Z17" s="60">
        <v>2873.1438527999999</v>
      </c>
      <c r="AA17" s="60">
        <v>1702.5429940000004</v>
      </c>
      <c r="AB17" s="62">
        <v>0</v>
      </c>
      <c r="AC17" s="61">
        <v>31211.181592044475</v>
      </c>
      <c r="AD17" s="61">
        <v>408763.77176165773</v>
      </c>
    </row>
    <row r="18" spans="2:30" ht="15" customHeight="1" x14ac:dyDescent="0.3">
      <c r="B18" s="53" t="s">
        <v>198</v>
      </c>
      <c r="C18" s="59">
        <v>-64722.452949000006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1">
        <v>-64722.452949000006</v>
      </c>
      <c r="M18" s="60">
        <v>0</v>
      </c>
      <c r="N18" s="60">
        <v>-500.53635871999995</v>
      </c>
      <c r="O18" s="60">
        <v>-12237.573247019998</v>
      </c>
      <c r="P18" s="60">
        <v>-1381.8219800000002</v>
      </c>
      <c r="Q18" s="60">
        <v>-0.12525499999999998</v>
      </c>
      <c r="R18" s="60">
        <v>-230.63296500000001</v>
      </c>
      <c r="S18" s="60">
        <v>-1088.752974</v>
      </c>
      <c r="T18" s="60">
        <v>0</v>
      </c>
      <c r="U18" s="60">
        <v>0</v>
      </c>
      <c r="V18" s="60">
        <v>0</v>
      </c>
      <c r="W18" s="60">
        <v>-3.7990499999999994</v>
      </c>
      <c r="X18" s="60">
        <v>0</v>
      </c>
      <c r="Y18" s="60">
        <v>-967.18264199999999</v>
      </c>
      <c r="Z18" s="60">
        <v>-841.03422</v>
      </c>
      <c r="AA18" s="60">
        <v>-385.39723199999992</v>
      </c>
      <c r="AB18" s="62">
        <v>0</v>
      </c>
      <c r="AC18" s="61">
        <v>-17636.855923740004</v>
      </c>
      <c r="AD18" s="61">
        <v>-82359.308872740017</v>
      </c>
    </row>
    <row r="19" spans="2:30" ht="15" customHeight="1" x14ac:dyDescent="0.3">
      <c r="B19" s="53" t="s">
        <v>199</v>
      </c>
      <c r="C19" s="59">
        <v>0</v>
      </c>
      <c r="D19" s="60">
        <v>-1220.896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1">
        <v>-1220.896</v>
      </c>
      <c r="M19" s="60">
        <v>0</v>
      </c>
      <c r="N19" s="60">
        <v>0</v>
      </c>
      <c r="O19" s="60">
        <v>0</v>
      </c>
      <c r="P19" s="60">
        <v>0</v>
      </c>
      <c r="Q19" s="60">
        <v>0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2">
        <v>0</v>
      </c>
      <c r="AC19" s="61">
        <v>0</v>
      </c>
      <c r="AD19" s="61">
        <v>-1220.896</v>
      </c>
    </row>
    <row r="20" spans="2:30" ht="15" customHeight="1" thickBot="1" x14ac:dyDescent="0.35">
      <c r="B20" s="63" t="s">
        <v>200</v>
      </c>
      <c r="C20" s="64">
        <v>0</v>
      </c>
      <c r="D20" s="65">
        <v>-22025.33282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6">
        <v>-22025.33282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7">
        <v>0</v>
      </c>
      <c r="AC20" s="66">
        <v>0</v>
      </c>
      <c r="AD20" s="66">
        <v>-22025.33282</v>
      </c>
    </row>
    <row r="21" spans="2:30" ht="15" customHeight="1" x14ac:dyDescent="0.3">
      <c r="B21" s="68" t="s">
        <v>201</v>
      </c>
      <c r="C21" s="69">
        <v>92602.451501999996</v>
      </c>
      <c r="D21" s="70">
        <v>40225.160304999998</v>
      </c>
      <c r="E21" s="70">
        <v>8053.5232635825405</v>
      </c>
      <c r="F21" s="70">
        <v>7952.591175926018</v>
      </c>
      <c r="G21" s="70">
        <v>4278.924769181499</v>
      </c>
      <c r="H21" s="70">
        <v>31202.386794153845</v>
      </c>
      <c r="I21" s="70">
        <v>27406.731966993779</v>
      </c>
      <c r="J21" s="70">
        <v>49425.409064611216</v>
      </c>
      <c r="K21" s="70">
        <v>28436.729559164352</v>
      </c>
      <c r="L21" s="71">
        <v>289583.90840061317</v>
      </c>
      <c r="M21" s="70">
        <v>-14.256</v>
      </c>
      <c r="N21" s="70">
        <v>11734.28892128</v>
      </c>
      <c r="O21" s="70">
        <v>-12084.099157019999</v>
      </c>
      <c r="P21" s="70">
        <v>538.88333800000009</v>
      </c>
      <c r="Q21" s="70">
        <v>2390.510616</v>
      </c>
      <c r="R21" s="70">
        <v>5929.2090000000007</v>
      </c>
      <c r="S21" s="70">
        <v>-835.23009000000002</v>
      </c>
      <c r="T21" s="70">
        <v>0</v>
      </c>
      <c r="U21" s="70">
        <v>938.62589164117094</v>
      </c>
      <c r="V21" s="70">
        <v>-378.49846039670274</v>
      </c>
      <c r="W21" s="70">
        <v>1986.8335759999998</v>
      </c>
      <c r="X21" s="70">
        <v>0</v>
      </c>
      <c r="Y21" s="70">
        <v>18.802638000000059</v>
      </c>
      <c r="Z21" s="70">
        <v>2032.1096328000001</v>
      </c>
      <c r="AA21" s="70">
        <v>1317.1457620000001</v>
      </c>
      <c r="AB21" s="72">
        <v>0</v>
      </c>
      <c r="AC21" s="71">
        <v>13574.325668304471</v>
      </c>
      <c r="AD21" s="71">
        <v>303158.23406891763</v>
      </c>
    </row>
    <row r="22" spans="2:30" ht="15" customHeight="1" thickBot="1" x14ac:dyDescent="0.35">
      <c r="B22" s="63" t="s">
        <v>202</v>
      </c>
      <c r="C22" s="64">
        <v>-92548.701214200002</v>
      </c>
      <c r="D22" s="65">
        <v>-23366.315536057045</v>
      </c>
      <c r="E22" s="65">
        <v>-4416.4027905724106</v>
      </c>
      <c r="F22" s="65">
        <v>-7941.4911759260185</v>
      </c>
      <c r="G22" s="65">
        <v>-4278.924769181499</v>
      </c>
      <c r="H22" s="65">
        <v>-31202.386794153841</v>
      </c>
      <c r="I22" s="65">
        <v>-9118.9396290376644</v>
      </c>
      <c r="J22" s="65">
        <v>-21146.697890704359</v>
      </c>
      <c r="K22" s="65">
        <v>-18557.444132351338</v>
      </c>
      <c r="L22" s="66">
        <v>-212577.30393218418</v>
      </c>
      <c r="M22" s="65">
        <v>5211.1387102580993</v>
      </c>
      <c r="N22" s="65">
        <v>34559.175035674809</v>
      </c>
      <c r="O22" s="65">
        <v>14553.88733585228</v>
      </c>
      <c r="P22" s="65">
        <v>21636.378477000002</v>
      </c>
      <c r="Q22" s="65">
        <v>5871.5236450000011</v>
      </c>
      <c r="R22" s="65">
        <v>-230.16866858363622</v>
      </c>
      <c r="S22" s="65">
        <v>3353.4780539999997</v>
      </c>
      <c r="T22" s="65">
        <v>1433.6053548627158</v>
      </c>
      <c r="U22" s="65">
        <v>6945.6675259086787</v>
      </c>
      <c r="V22" s="65">
        <v>378.49846039670274</v>
      </c>
      <c r="W22" s="65">
        <v>56425.386820392843</v>
      </c>
      <c r="X22" s="65">
        <v>4632.4834285239695</v>
      </c>
      <c r="Y22" s="65">
        <v>15525.213396000003</v>
      </c>
      <c r="Z22" s="65">
        <v>7185.6154078706959</v>
      </c>
      <c r="AA22" s="65">
        <v>5392.5707920761233</v>
      </c>
      <c r="AB22" s="67">
        <v>248.93728968689555</v>
      </c>
      <c r="AC22" s="66">
        <v>183123.39106492017</v>
      </c>
      <c r="AD22" s="66">
        <v>-29453.912867264007</v>
      </c>
    </row>
    <row r="23" spans="2:30" ht="15" customHeight="1" x14ac:dyDescent="0.3">
      <c r="B23" s="73" t="s">
        <v>203</v>
      </c>
      <c r="C23" s="54">
        <v>-91825.434458999996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-4539.288869934534</v>
      </c>
      <c r="L23" s="56">
        <v>-96364.723328934531</v>
      </c>
      <c r="M23" s="55">
        <v>0</v>
      </c>
      <c r="N23" s="55">
        <v>36339.327040000004</v>
      </c>
      <c r="O23" s="55">
        <v>16478.872971000001</v>
      </c>
      <c r="P23" s="55">
        <v>19602.856217</v>
      </c>
      <c r="Q23" s="55">
        <v>4421.8033340000002</v>
      </c>
      <c r="R23" s="55">
        <v>3558.223845</v>
      </c>
      <c r="S23" s="55">
        <v>3353.4780539999997</v>
      </c>
      <c r="T23" s="55">
        <v>0</v>
      </c>
      <c r="U23" s="55">
        <v>0</v>
      </c>
      <c r="V23" s="55">
        <v>0</v>
      </c>
      <c r="W23" s="55">
        <v>0</v>
      </c>
      <c r="X23" s="55">
        <v>0</v>
      </c>
      <c r="Y23" s="55">
        <v>0</v>
      </c>
      <c r="Z23" s="55">
        <v>7521.1502603271283</v>
      </c>
      <c r="AA23" s="55">
        <v>4705.9952800000001</v>
      </c>
      <c r="AB23" s="57">
        <v>0</v>
      </c>
      <c r="AC23" s="54">
        <v>95981.70700132713</v>
      </c>
      <c r="AD23" s="56">
        <v>-383.01632760740176</v>
      </c>
    </row>
    <row r="24" spans="2:30" ht="15" customHeight="1" x14ac:dyDescent="0.3">
      <c r="B24" s="53" t="s">
        <v>204</v>
      </c>
      <c r="C24" s="59">
        <v>0</v>
      </c>
      <c r="D24" s="60">
        <v>-3480.2547191000012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889.24396100000001</v>
      </c>
      <c r="L24" s="61">
        <v>-2591.0107581000011</v>
      </c>
      <c r="M24" s="60">
        <v>0</v>
      </c>
      <c r="N24" s="60">
        <v>0</v>
      </c>
      <c r="O24" s="60">
        <v>0</v>
      </c>
      <c r="P24" s="60">
        <v>115.5</v>
      </c>
      <c r="Q24" s="60">
        <v>1321.6541</v>
      </c>
      <c r="R24" s="60">
        <v>0</v>
      </c>
      <c r="S24" s="60">
        <v>0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0">
        <v>919.61360171428578</v>
      </c>
      <c r="AB24" s="62">
        <v>0</v>
      </c>
      <c r="AC24" s="59">
        <v>2356.767701714286</v>
      </c>
      <c r="AD24" s="61">
        <v>-234.24305638571514</v>
      </c>
    </row>
    <row r="25" spans="2:30" ht="15" customHeight="1" x14ac:dyDescent="0.3">
      <c r="B25" s="53" t="s">
        <v>205</v>
      </c>
      <c r="C25" s="59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61">
        <v>0</v>
      </c>
      <c r="M25" s="60">
        <v>0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2">
        <v>0</v>
      </c>
      <c r="AC25" s="59">
        <v>0</v>
      </c>
      <c r="AD25" s="61">
        <v>0</v>
      </c>
    </row>
    <row r="26" spans="2:30" ht="15" customHeight="1" x14ac:dyDescent="0.3">
      <c r="B26" s="53" t="s">
        <v>206</v>
      </c>
      <c r="C26" s="59">
        <v>0</v>
      </c>
      <c r="D26" s="60">
        <v>0</v>
      </c>
      <c r="E26" s="60">
        <v>0</v>
      </c>
      <c r="F26" s="60">
        <v>-7941.4911759260185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1">
        <v>-7941.4911759260185</v>
      </c>
      <c r="M26" s="60">
        <v>0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1817.7835931191244</v>
      </c>
      <c r="U26" s="60">
        <v>6945.6675259086787</v>
      </c>
      <c r="V26" s="60">
        <v>0</v>
      </c>
      <c r="W26" s="60">
        <v>0</v>
      </c>
      <c r="X26" s="60">
        <v>0</v>
      </c>
      <c r="Y26" s="60">
        <v>0</v>
      </c>
      <c r="Z26" s="60">
        <v>-1288.9157509712677</v>
      </c>
      <c r="AA26" s="60">
        <v>0</v>
      </c>
      <c r="AB26" s="62">
        <v>258.8589959363901</v>
      </c>
      <c r="AC26" s="59">
        <v>7733.3943639929248</v>
      </c>
      <c r="AD26" s="61">
        <v>-208.0968119330937</v>
      </c>
    </row>
    <row r="27" spans="2:30" ht="15" customHeight="1" x14ac:dyDescent="0.3">
      <c r="B27" s="53" t="s">
        <v>207</v>
      </c>
      <c r="C27" s="59">
        <v>0</v>
      </c>
      <c r="D27" s="60">
        <v>0</v>
      </c>
      <c r="E27" s="60">
        <v>0</v>
      </c>
      <c r="F27" s="60">
        <v>0</v>
      </c>
      <c r="G27" s="60">
        <v>-4278.924769181499</v>
      </c>
      <c r="H27" s="60">
        <v>0</v>
      </c>
      <c r="I27" s="60">
        <v>0</v>
      </c>
      <c r="J27" s="60">
        <v>0</v>
      </c>
      <c r="K27" s="60">
        <v>0</v>
      </c>
      <c r="L27" s="61">
        <v>-4278.924769181499</v>
      </c>
      <c r="M27" s="60">
        <v>0</v>
      </c>
      <c r="N27" s="60">
        <v>0</v>
      </c>
      <c r="O27" s="60">
        <v>0</v>
      </c>
      <c r="P27" s="60">
        <v>0</v>
      </c>
      <c r="Q27" s="60">
        <v>0</v>
      </c>
      <c r="R27" s="60">
        <v>0</v>
      </c>
      <c r="S27" s="60">
        <v>0</v>
      </c>
      <c r="T27" s="60">
        <v>0</v>
      </c>
      <c r="U27" s="60">
        <v>0</v>
      </c>
      <c r="V27" s="60">
        <v>4210.603107228224</v>
      </c>
      <c r="W27" s="60">
        <v>0</v>
      </c>
      <c r="X27" s="60">
        <v>0</v>
      </c>
      <c r="Y27" s="60">
        <v>0</v>
      </c>
      <c r="Z27" s="60">
        <v>0</v>
      </c>
      <c r="AA27" s="60">
        <v>0</v>
      </c>
      <c r="AB27" s="62">
        <v>0</v>
      </c>
      <c r="AC27" s="59">
        <v>4210.603107228224</v>
      </c>
      <c r="AD27" s="61">
        <v>-68.321661953274997</v>
      </c>
    </row>
    <row r="28" spans="2:30" ht="15" customHeight="1" x14ac:dyDescent="0.3">
      <c r="B28" s="53" t="s">
        <v>208</v>
      </c>
      <c r="C28" s="59">
        <v>0</v>
      </c>
      <c r="D28" s="60">
        <v>-13251.863016654303</v>
      </c>
      <c r="E28" s="60">
        <v>-4200.085592360495</v>
      </c>
      <c r="F28" s="60">
        <v>0</v>
      </c>
      <c r="G28" s="60">
        <v>0</v>
      </c>
      <c r="H28" s="60">
        <v>-29826.18484545108</v>
      </c>
      <c r="I28" s="60">
        <v>-56.245206448726805</v>
      </c>
      <c r="J28" s="60">
        <v>0</v>
      </c>
      <c r="K28" s="60">
        <v>-7131.6363682202837</v>
      </c>
      <c r="L28" s="61">
        <v>-54466.015029134891</v>
      </c>
      <c r="M28" s="60">
        <v>-141.02894688120139</v>
      </c>
      <c r="N28" s="60">
        <v>-1223.6171021167384</v>
      </c>
      <c r="O28" s="60">
        <v>-1694.4936296067835</v>
      </c>
      <c r="P28" s="60">
        <v>0</v>
      </c>
      <c r="Q28" s="60">
        <v>0</v>
      </c>
      <c r="R28" s="60">
        <v>0</v>
      </c>
      <c r="S28" s="60">
        <v>0</v>
      </c>
      <c r="T28" s="60">
        <v>0</v>
      </c>
      <c r="U28" s="60">
        <v>0</v>
      </c>
      <c r="V28" s="60">
        <v>-3832.1046468315212</v>
      </c>
      <c r="W28" s="60">
        <v>46624.114102101943</v>
      </c>
      <c r="X28" s="60">
        <v>0</v>
      </c>
      <c r="Y28" s="60">
        <v>0</v>
      </c>
      <c r="Z28" s="60">
        <v>-75.224087869070743</v>
      </c>
      <c r="AA28" s="60">
        <v>0</v>
      </c>
      <c r="AB28" s="62">
        <v>0</v>
      </c>
      <c r="AC28" s="59">
        <v>39657.645688796627</v>
      </c>
      <c r="AD28" s="61">
        <v>-14808.369340338264</v>
      </c>
    </row>
    <row r="29" spans="2:30" ht="15" customHeight="1" x14ac:dyDescent="0.3">
      <c r="B29" s="53" t="s">
        <v>209</v>
      </c>
      <c r="C29" s="59">
        <v>0</v>
      </c>
      <c r="D29" s="60">
        <v>-4276.6422576689929</v>
      </c>
      <c r="E29" s="60">
        <v>-216.31719821191598</v>
      </c>
      <c r="F29" s="60">
        <v>0</v>
      </c>
      <c r="G29" s="60">
        <v>0</v>
      </c>
      <c r="H29" s="60">
        <v>-1376.2019487027599</v>
      </c>
      <c r="I29" s="60">
        <v>-371.35590753458797</v>
      </c>
      <c r="J29" s="60">
        <v>-5779.9418040199698</v>
      </c>
      <c r="K29" s="60">
        <v>-5683.0106721933871</v>
      </c>
      <c r="L29" s="61">
        <v>-17703.469788331615</v>
      </c>
      <c r="M29" s="60">
        <v>-6.3857218526993869</v>
      </c>
      <c r="N29" s="60">
        <v>-556.53490220845526</v>
      </c>
      <c r="O29" s="60">
        <v>-230.49200554093585</v>
      </c>
      <c r="P29" s="60">
        <v>0</v>
      </c>
      <c r="Q29" s="60">
        <v>0</v>
      </c>
      <c r="R29" s="60">
        <v>0</v>
      </c>
      <c r="S29" s="60">
        <v>0</v>
      </c>
      <c r="T29" s="60">
        <v>-384.17823825640835</v>
      </c>
      <c r="U29" s="60">
        <v>0</v>
      </c>
      <c r="V29" s="60">
        <v>0</v>
      </c>
      <c r="W29" s="60">
        <v>9801.272718290902</v>
      </c>
      <c r="X29" s="60">
        <v>0</v>
      </c>
      <c r="Y29" s="60">
        <v>0</v>
      </c>
      <c r="Z29" s="60">
        <v>-550.77705719972926</v>
      </c>
      <c r="AA29" s="60">
        <v>0</v>
      </c>
      <c r="AB29" s="62">
        <v>-9.9217062494945321</v>
      </c>
      <c r="AC29" s="59">
        <v>8062.9830869831803</v>
      </c>
      <c r="AD29" s="61">
        <v>-9640.4867013484345</v>
      </c>
    </row>
    <row r="30" spans="2:30" ht="15" customHeight="1" x14ac:dyDescent="0.3">
      <c r="B30" s="53" t="s">
        <v>210</v>
      </c>
      <c r="C30" s="59">
        <v>0</v>
      </c>
      <c r="D30" s="60">
        <v>0</v>
      </c>
      <c r="E30" s="60">
        <v>0</v>
      </c>
      <c r="F30" s="60">
        <v>0</v>
      </c>
      <c r="G30" s="60">
        <v>0</v>
      </c>
      <c r="H30" s="60">
        <v>0</v>
      </c>
      <c r="I30" s="60">
        <v>-8691.3385150543509</v>
      </c>
      <c r="J30" s="60">
        <v>0</v>
      </c>
      <c r="K30" s="60">
        <v>0</v>
      </c>
      <c r="L30" s="61">
        <v>-8691.3385150543509</v>
      </c>
      <c r="M30" s="60">
        <v>0</v>
      </c>
      <c r="N30" s="60">
        <v>0</v>
      </c>
      <c r="O30" s="60">
        <v>0</v>
      </c>
      <c r="P30" s="60">
        <v>0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0</v>
      </c>
      <c r="W30" s="60">
        <v>0</v>
      </c>
      <c r="X30" s="60">
        <v>4632.4834285239695</v>
      </c>
      <c r="Y30" s="60">
        <v>0</v>
      </c>
      <c r="Z30" s="60">
        <v>0</v>
      </c>
      <c r="AA30" s="60">
        <v>0</v>
      </c>
      <c r="AB30" s="62">
        <v>0</v>
      </c>
      <c r="AC30" s="59">
        <v>4632.4834285239695</v>
      </c>
      <c r="AD30" s="61">
        <v>-4058.8550865303814</v>
      </c>
    </row>
    <row r="31" spans="2:30" ht="15" customHeight="1" x14ac:dyDescent="0.3">
      <c r="B31" s="53" t="s">
        <v>211</v>
      </c>
      <c r="C31" s="59">
        <v>0</v>
      </c>
      <c r="D31" s="60">
        <v>0</v>
      </c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-15366.756086684389</v>
      </c>
      <c r="K31" s="60">
        <v>-158.457309315614</v>
      </c>
      <c r="L31" s="61">
        <v>-15525.213396000003</v>
      </c>
      <c r="M31" s="60">
        <v>0</v>
      </c>
      <c r="N31" s="60">
        <v>0</v>
      </c>
      <c r="O31" s="60">
        <v>0</v>
      </c>
      <c r="P31" s="60">
        <v>0</v>
      </c>
      <c r="Q31" s="60">
        <v>0</v>
      </c>
      <c r="R31" s="60">
        <v>0</v>
      </c>
      <c r="S31" s="60">
        <v>0</v>
      </c>
      <c r="T31" s="60">
        <v>0</v>
      </c>
      <c r="U31" s="60">
        <v>0</v>
      </c>
      <c r="V31" s="60">
        <v>0</v>
      </c>
      <c r="W31" s="60">
        <v>0</v>
      </c>
      <c r="X31" s="60">
        <v>0</v>
      </c>
      <c r="Y31" s="60">
        <v>15525.213396000003</v>
      </c>
      <c r="Z31" s="60">
        <v>0</v>
      </c>
      <c r="AA31" s="60">
        <v>0</v>
      </c>
      <c r="AB31" s="62">
        <v>0</v>
      </c>
      <c r="AC31" s="59">
        <v>15525.213396000003</v>
      </c>
      <c r="AD31" s="61">
        <v>0</v>
      </c>
    </row>
    <row r="32" spans="2:30" ht="15" customHeight="1" x14ac:dyDescent="0.3">
      <c r="B32" s="53" t="s">
        <v>212</v>
      </c>
      <c r="C32" s="59">
        <v>-723.26675520000015</v>
      </c>
      <c r="D32" s="60">
        <v>-2357.5555426337492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-1934.2948736875178</v>
      </c>
      <c r="L32" s="61">
        <v>-5015.1171715212677</v>
      </c>
      <c r="M32" s="60">
        <v>5358.553378992</v>
      </c>
      <c r="N32" s="60">
        <v>0</v>
      </c>
      <c r="O32" s="60">
        <v>0</v>
      </c>
      <c r="P32" s="60">
        <v>1918.0222600000002</v>
      </c>
      <c r="Q32" s="60">
        <v>128.06621100000001</v>
      </c>
      <c r="R32" s="60">
        <v>-3788.3925135836362</v>
      </c>
      <c r="S32" s="60">
        <v>0</v>
      </c>
      <c r="T32" s="60">
        <v>0</v>
      </c>
      <c r="U32" s="60">
        <v>0</v>
      </c>
      <c r="V32" s="60">
        <v>0</v>
      </c>
      <c r="W32" s="60">
        <v>0</v>
      </c>
      <c r="X32" s="60">
        <v>0</v>
      </c>
      <c r="Y32" s="60">
        <v>0</v>
      </c>
      <c r="Z32" s="60">
        <v>1579.382043583636</v>
      </c>
      <c r="AA32" s="60">
        <v>-233.03808963816255</v>
      </c>
      <c r="AB32" s="62">
        <v>0</v>
      </c>
      <c r="AC32" s="59">
        <v>4962.5932903538387</v>
      </c>
      <c r="AD32" s="61">
        <v>-52.523881167428954</v>
      </c>
    </row>
    <row r="33" spans="2:30" ht="15" customHeight="1" thickBot="1" x14ac:dyDescent="0.35">
      <c r="B33" s="63" t="s">
        <v>213</v>
      </c>
      <c r="C33" s="64">
        <v>0</v>
      </c>
      <c r="D33" s="65">
        <v>-242.13640625000005</v>
      </c>
      <c r="E33" s="65">
        <v>-6.84</v>
      </c>
      <c r="F33" s="65">
        <v>-11.1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6">
        <v>-260.07640625000005</v>
      </c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0</v>
      </c>
      <c r="T33" s="65">
        <v>0</v>
      </c>
      <c r="U33" s="65">
        <v>-41.4</v>
      </c>
      <c r="V33" s="65">
        <v>0</v>
      </c>
      <c r="W33" s="65">
        <v>-9148.1228320923019</v>
      </c>
      <c r="X33" s="65">
        <v>-68.460346234344371</v>
      </c>
      <c r="Y33" s="65">
        <v>-57.519036</v>
      </c>
      <c r="Z33" s="65">
        <v>0</v>
      </c>
      <c r="AA33" s="65">
        <v>0</v>
      </c>
      <c r="AB33" s="67">
        <v>0</v>
      </c>
      <c r="AC33" s="64">
        <v>-9315.5022143266451</v>
      </c>
      <c r="AD33" s="66">
        <v>-9575.5786205766453</v>
      </c>
    </row>
    <row r="34" spans="2:30" ht="15" customHeight="1" x14ac:dyDescent="0.3">
      <c r="B34" s="68" t="s">
        <v>214</v>
      </c>
      <c r="C34" s="69">
        <v>0</v>
      </c>
      <c r="D34" s="70">
        <v>16672.360105080163</v>
      </c>
      <c r="E34" s="70">
        <v>3629.7859254444465</v>
      </c>
      <c r="F34" s="70">
        <v>0</v>
      </c>
      <c r="G34" s="70">
        <v>0</v>
      </c>
      <c r="H34" s="70">
        <v>0</v>
      </c>
      <c r="I34" s="70">
        <v>18287.792337956111</v>
      </c>
      <c r="J34" s="70">
        <v>28278.711173906857</v>
      </c>
      <c r="K34" s="70">
        <v>9879.2854268130159</v>
      </c>
      <c r="L34" s="71">
        <v>76747.934969200593</v>
      </c>
      <c r="M34" s="70">
        <v>5238.8062315736379</v>
      </c>
      <c r="N34" s="70">
        <v>46299.568141460302</v>
      </c>
      <c r="O34" s="70">
        <v>2470.2263579241489</v>
      </c>
      <c r="P34" s="70">
        <v>22136.743833269797</v>
      </c>
      <c r="Q34" s="70">
        <v>8297.604113028985</v>
      </c>
      <c r="R34" s="70">
        <v>5550.3890504163646</v>
      </c>
      <c r="S34" s="70">
        <v>2520.3321449999999</v>
      </c>
      <c r="T34" s="70">
        <v>1452.6698717763441</v>
      </c>
      <c r="U34" s="70">
        <v>7842.8934175498489</v>
      </c>
      <c r="V34" s="70">
        <v>0</v>
      </c>
      <c r="W34" s="70">
        <v>49264.097564300544</v>
      </c>
      <c r="X34" s="70">
        <v>4564.0230822896247</v>
      </c>
      <c r="Y34" s="70">
        <v>15549.833028000001</v>
      </c>
      <c r="Z34" s="70">
        <v>8994.5682363164578</v>
      </c>
      <c r="AA34" s="70">
        <v>6620.3961351618382</v>
      </c>
      <c r="AB34" s="72">
        <v>248.93728968689555</v>
      </c>
      <c r="AC34" s="71">
        <v>187051.08849775477</v>
      </c>
      <c r="AD34" s="72">
        <v>263799.02346695535</v>
      </c>
    </row>
    <row r="35" spans="2:30" ht="15" customHeight="1" x14ac:dyDescent="0.3">
      <c r="B35" s="53" t="s">
        <v>215</v>
      </c>
      <c r="C35" s="59">
        <v>0</v>
      </c>
      <c r="D35" s="60">
        <v>752.88400000000013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60">
        <v>0</v>
      </c>
      <c r="K35" s="60">
        <v>0</v>
      </c>
      <c r="L35" s="61">
        <v>752.88400000000013</v>
      </c>
      <c r="M35" s="60">
        <v>0</v>
      </c>
      <c r="N35" s="60">
        <v>0</v>
      </c>
      <c r="O35" s="60">
        <v>0</v>
      </c>
      <c r="P35" s="60">
        <v>0</v>
      </c>
      <c r="Q35" s="60">
        <v>0</v>
      </c>
      <c r="R35" s="60">
        <v>5550.3890504163646</v>
      </c>
      <c r="S35" s="60">
        <v>1.8904356000000002</v>
      </c>
      <c r="T35" s="60">
        <v>0</v>
      </c>
      <c r="U35" s="60">
        <v>0</v>
      </c>
      <c r="V35" s="60">
        <v>0</v>
      </c>
      <c r="W35" s="60">
        <v>0</v>
      </c>
      <c r="X35" s="60">
        <v>0</v>
      </c>
      <c r="Y35" s="60">
        <v>701.39589600000011</v>
      </c>
      <c r="Z35" s="60">
        <v>0</v>
      </c>
      <c r="AA35" s="60">
        <v>6620.3961351618382</v>
      </c>
      <c r="AB35" s="62">
        <v>157.57644448237735</v>
      </c>
      <c r="AC35" s="61">
        <v>13031.647961660579</v>
      </c>
      <c r="AD35" s="62">
        <v>13784.531961660579</v>
      </c>
    </row>
    <row r="36" spans="2:30" ht="15" customHeight="1" x14ac:dyDescent="0.3">
      <c r="B36" s="74" t="s">
        <v>216</v>
      </c>
      <c r="C36" s="59">
        <v>0</v>
      </c>
      <c r="D36" s="60">
        <v>15919.476105080163</v>
      </c>
      <c r="E36" s="60">
        <v>3629.7859254444465</v>
      </c>
      <c r="F36" s="60">
        <v>0</v>
      </c>
      <c r="G36" s="60">
        <v>0</v>
      </c>
      <c r="H36" s="60">
        <v>0</v>
      </c>
      <c r="I36" s="60">
        <v>18287.792337956111</v>
      </c>
      <c r="J36" s="60">
        <v>28278.711173906857</v>
      </c>
      <c r="K36" s="60">
        <v>9879.2854268130159</v>
      </c>
      <c r="L36" s="61">
        <v>75995.050969200602</v>
      </c>
      <c r="M36" s="60">
        <v>5238.8062315736379</v>
      </c>
      <c r="N36" s="60">
        <v>46299.568141460302</v>
      </c>
      <c r="O36" s="60">
        <v>2470.2263579241489</v>
      </c>
      <c r="P36" s="60">
        <v>22136.743833269797</v>
      </c>
      <c r="Q36" s="60">
        <v>8297.604113028985</v>
      </c>
      <c r="R36" s="60">
        <v>0</v>
      </c>
      <c r="S36" s="60">
        <v>2518.4417094</v>
      </c>
      <c r="T36" s="60">
        <v>1452.6698717763441</v>
      </c>
      <c r="U36" s="60">
        <v>7842.8934175498489</v>
      </c>
      <c r="V36" s="60">
        <v>0</v>
      </c>
      <c r="W36" s="60">
        <v>49264.097564300544</v>
      </c>
      <c r="X36" s="60">
        <v>4564.0230822896247</v>
      </c>
      <c r="Y36" s="60">
        <v>14848.437132000003</v>
      </c>
      <c r="Z36" s="60">
        <v>8994.5682363164578</v>
      </c>
      <c r="AA36" s="60">
        <v>0</v>
      </c>
      <c r="AB36" s="62">
        <v>91.360845204518213</v>
      </c>
      <c r="AC36" s="61">
        <v>174019.44053609422</v>
      </c>
      <c r="AD36" s="62">
        <v>250014.49150529481</v>
      </c>
    </row>
    <row r="37" spans="2:30" ht="15" customHeight="1" x14ac:dyDescent="0.3">
      <c r="B37" s="74" t="s">
        <v>217</v>
      </c>
      <c r="C37" s="59">
        <v>0</v>
      </c>
      <c r="D37" s="60">
        <v>4717.7789005880459</v>
      </c>
      <c r="E37" s="60">
        <v>0</v>
      </c>
      <c r="F37" s="60">
        <v>0</v>
      </c>
      <c r="G37" s="60">
        <v>0</v>
      </c>
      <c r="H37" s="60">
        <v>0</v>
      </c>
      <c r="I37" s="60">
        <v>0</v>
      </c>
      <c r="J37" s="60">
        <v>12874.85983512287</v>
      </c>
      <c r="K37" s="60">
        <v>0</v>
      </c>
      <c r="L37" s="61">
        <v>17592.638735710916</v>
      </c>
      <c r="M37" s="60">
        <v>0</v>
      </c>
      <c r="N37" s="60">
        <v>510.28144206958569</v>
      </c>
      <c r="O37" s="60">
        <v>134.91326159795986</v>
      </c>
      <c r="P37" s="60">
        <v>0</v>
      </c>
      <c r="Q37" s="60">
        <v>0</v>
      </c>
      <c r="R37" s="60">
        <v>0</v>
      </c>
      <c r="S37" s="60">
        <v>0</v>
      </c>
      <c r="T37" s="60">
        <v>206.79837144920748</v>
      </c>
      <c r="U37" s="60">
        <v>0</v>
      </c>
      <c r="V37" s="60">
        <v>0</v>
      </c>
      <c r="W37" s="60">
        <v>3341.919457862663</v>
      </c>
      <c r="X37" s="60">
        <v>0</v>
      </c>
      <c r="Y37" s="60">
        <v>0</v>
      </c>
      <c r="Z37" s="60">
        <v>3076.049082559186</v>
      </c>
      <c r="AA37" s="60">
        <v>0</v>
      </c>
      <c r="AB37" s="62">
        <v>0</v>
      </c>
      <c r="AC37" s="61">
        <v>7269.961615538602</v>
      </c>
      <c r="AD37" s="62">
        <v>24862.600351249519</v>
      </c>
    </row>
    <row r="38" spans="2:30" ht="15" customHeight="1" x14ac:dyDescent="0.3">
      <c r="B38" s="74" t="s">
        <v>218</v>
      </c>
      <c r="C38" s="59">
        <v>0</v>
      </c>
      <c r="D38" s="60">
        <v>456.10399999999998</v>
      </c>
      <c r="E38" s="60">
        <v>0</v>
      </c>
      <c r="F38" s="60">
        <v>0</v>
      </c>
      <c r="G38" s="60">
        <v>0</v>
      </c>
      <c r="H38" s="60">
        <v>0</v>
      </c>
      <c r="I38" s="60">
        <v>7440.6743339914674</v>
      </c>
      <c r="J38" s="60">
        <v>0</v>
      </c>
      <c r="K38" s="60">
        <v>746.57333215833046</v>
      </c>
      <c r="L38" s="61">
        <v>8643.3516661497979</v>
      </c>
      <c r="M38" s="60">
        <v>0</v>
      </c>
      <c r="N38" s="60">
        <v>0</v>
      </c>
      <c r="O38" s="60">
        <v>0</v>
      </c>
      <c r="P38" s="60">
        <v>0</v>
      </c>
      <c r="Q38" s="60">
        <v>6521.8420661521732</v>
      </c>
      <c r="R38" s="60">
        <v>0</v>
      </c>
      <c r="S38" s="60">
        <v>1.6628237999999997</v>
      </c>
      <c r="T38" s="60">
        <v>0</v>
      </c>
      <c r="U38" s="60">
        <v>0</v>
      </c>
      <c r="V38" s="60">
        <v>0</v>
      </c>
      <c r="W38" s="60">
        <v>12997.182380628668</v>
      </c>
      <c r="X38" s="60">
        <v>412.7406260375389</v>
      </c>
      <c r="Y38" s="60">
        <v>0</v>
      </c>
      <c r="Z38" s="60">
        <v>0</v>
      </c>
      <c r="AA38" s="60">
        <v>0</v>
      </c>
      <c r="AB38" s="62">
        <v>0</v>
      </c>
      <c r="AC38" s="61">
        <v>19933.427896618381</v>
      </c>
      <c r="AD38" s="62">
        <v>28576.779562768177</v>
      </c>
    </row>
    <row r="39" spans="2:30" ht="15" customHeight="1" x14ac:dyDescent="0.3">
      <c r="B39" s="74" t="s">
        <v>219</v>
      </c>
      <c r="C39" s="59">
        <v>0</v>
      </c>
      <c r="D39" s="60">
        <v>116.48017620508669</v>
      </c>
      <c r="E39" s="60">
        <v>0</v>
      </c>
      <c r="F39" s="60">
        <v>0</v>
      </c>
      <c r="G39" s="60">
        <v>0</v>
      </c>
      <c r="H39" s="60">
        <v>0</v>
      </c>
      <c r="I39" s="60">
        <v>82.188973720879062</v>
      </c>
      <c r="J39" s="60">
        <v>0</v>
      </c>
      <c r="K39" s="60">
        <v>157.30690853231565</v>
      </c>
      <c r="L39" s="61">
        <v>355.97605845828139</v>
      </c>
      <c r="M39" s="60">
        <v>3.9090483369367766</v>
      </c>
      <c r="N39" s="60">
        <v>33.916288136974046</v>
      </c>
      <c r="O39" s="60">
        <v>15.7741618179301</v>
      </c>
      <c r="P39" s="60">
        <v>0</v>
      </c>
      <c r="Q39" s="60">
        <v>403.64632135326087</v>
      </c>
      <c r="R39" s="60">
        <v>0</v>
      </c>
      <c r="S39" s="60">
        <v>0</v>
      </c>
      <c r="T39" s="60">
        <v>0</v>
      </c>
      <c r="U39" s="60">
        <v>0</v>
      </c>
      <c r="V39" s="60">
        <v>0</v>
      </c>
      <c r="W39" s="60">
        <v>7768.97269036119</v>
      </c>
      <c r="X39" s="60">
        <v>77.184725724164252</v>
      </c>
      <c r="Y39" s="60">
        <v>0</v>
      </c>
      <c r="Z39" s="60">
        <v>0</v>
      </c>
      <c r="AA39" s="60">
        <v>0</v>
      </c>
      <c r="AB39" s="62">
        <v>0</v>
      </c>
      <c r="AC39" s="61">
        <v>8303.4032357304568</v>
      </c>
      <c r="AD39" s="62">
        <v>8659.3792941887386</v>
      </c>
    </row>
    <row r="40" spans="2:30" ht="15" customHeight="1" x14ac:dyDescent="0.3">
      <c r="B40" s="74" t="s">
        <v>220</v>
      </c>
      <c r="C40" s="59">
        <v>0</v>
      </c>
      <c r="D40" s="60">
        <v>20.626539365886277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1">
        <v>20.626539365886277</v>
      </c>
      <c r="M40" s="60">
        <v>0.60083394035091897</v>
      </c>
      <c r="N40" s="60">
        <v>5.2130481096542223</v>
      </c>
      <c r="O40" s="60">
        <v>8.1651470752823307</v>
      </c>
      <c r="P40" s="60">
        <v>0</v>
      </c>
      <c r="Q40" s="60">
        <v>259.7951987536232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3673.1089633245588</v>
      </c>
      <c r="X40" s="60">
        <v>0</v>
      </c>
      <c r="Y40" s="60">
        <v>0</v>
      </c>
      <c r="Z40" s="60">
        <v>0</v>
      </c>
      <c r="AA40" s="60">
        <v>0</v>
      </c>
      <c r="AB40" s="62">
        <v>0</v>
      </c>
      <c r="AC40" s="61">
        <v>3946.8831912034693</v>
      </c>
      <c r="AD40" s="62">
        <v>3967.5097305693557</v>
      </c>
    </row>
    <row r="41" spans="2:30" ht="15" customHeight="1" x14ac:dyDescent="0.3">
      <c r="B41" s="74" t="s">
        <v>221</v>
      </c>
      <c r="C41" s="59">
        <v>0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3157.7291180837174</v>
      </c>
      <c r="J41" s="60">
        <v>0</v>
      </c>
      <c r="K41" s="60">
        <v>0</v>
      </c>
      <c r="L41" s="61">
        <v>3157.7291180837174</v>
      </c>
      <c r="M41" s="60">
        <v>721.96755134407772</v>
      </c>
      <c r="N41" s="60">
        <v>6264.0462297581917</v>
      </c>
      <c r="O41" s="60">
        <v>8.747772970199998</v>
      </c>
      <c r="P41" s="60">
        <v>0</v>
      </c>
      <c r="Q41" s="60">
        <v>25.791572954710141</v>
      </c>
      <c r="R41" s="60">
        <v>0</v>
      </c>
      <c r="S41" s="60">
        <v>0</v>
      </c>
      <c r="T41" s="60">
        <v>0</v>
      </c>
      <c r="U41" s="60">
        <v>0</v>
      </c>
      <c r="V41" s="60">
        <v>0</v>
      </c>
      <c r="W41" s="60">
        <v>2946.8779022627709</v>
      </c>
      <c r="X41" s="60">
        <v>9.1340060270016821</v>
      </c>
      <c r="Y41" s="60">
        <v>8.7924498385093148</v>
      </c>
      <c r="Z41" s="60">
        <v>0</v>
      </c>
      <c r="AA41" s="60">
        <v>0</v>
      </c>
      <c r="AB41" s="62">
        <v>0</v>
      </c>
      <c r="AC41" s="61">
        <v>9985.3574851554604</v>
      </c>
      <c r="AD41" s="62">
        <v>13143.086603239179</v>
      </c>
    </row>
    <row r="42" spans="2:30" ht="15" customHeight="1" x14ac:dyDescent="0.3">
      <c r="B42" s="74" t="s">
        <v>222</v>
      </c>
      <c r="C42" s="59">
        <v>0</v>
      </c>
      <c r="D42" s="60">
        <v>1907.9280000000003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1">
        <v>1907.9280000000003</v>
      </c>
      <c r="M42" s="60">
        <v>4390.5499786749888</v>
      </c>
      <c r="N42" s="60">
        <v>38429.514957646243</v>
      </c>
      <c r="O42" s="60">
        <v>794.70991513536842</v>
      </c>
      <c r="P42" s="60">
        <v>22136.743833269797</v>
      </c>
      <c r="Q42" s="60">
        <v>0</v>
      </c>
      <c r="R42" s="60">
        <v>0</v>
      </c>
      <c r="S42" s="60">
        <v>2515.7811419999998</v>
      </c>
      <c r="T42" s="60">
        <v>0</v>
      </c>
      <c r="U42" s="60">
        <v>0</v>
      </c>
      <c r="V42" s="60">
        <v>0</v>
      </c>
      <c r="W42" s="60">
        <v>172.000688</v>
      </c>
      <c r="X42" s="60">
        <v>0</v>
      </c>
      <c r="Y42" s="60">
        <v>14839.644682161492</v>
      </c>
      <c r="Z42" s="60">
        <v>0</v>
      </c>
      <c r="AA42" s="60">
        <v>0</v>
      </c>
      <c r="AB42" s="62">
        <v>0</v>
      </c>
      <c r="AC42" s="61">
        <v>83278.945196887886</v>
      </c>
      <c r="AD42" s="62">
        <v>85186.873196887886</v>
      </c>
    </row>
    <row r="43" spans="2:30" ht="15" customHeight="1" x14ac:dyDescent="0.3">
      <c r="B43" s="74" t="s">
        <v>223</v>
      </c>
      <c r="C43" s="59">
        <v>0</v>
      </c>
      <c r="D43" s="60">
        <v>1907.9280000000003</v>
      </c>
      <c r="E43" s="60">
        <v>0</v>
      </c>
      <c r="F43" s="60">
        <v>0</v>
      </c>
      <c r="G43" s="60">
        <v>0</v>
      </c>
      <c r="H43" s="60">
        <v>0</v>
      </c>
      <c r="I43" s="60">
        <v>0</v>
      </c>
      <c r="J43" s="60">
        <v>0</v>
      </c>
      <c r="K43" s="60">
        <v>0</v>
      </c>
      <c r="L43" s="61">
        <v>1907.9280000000003</v>
      </c>
      <c r="M43" s="60">
        <v>4282.9414375973429</v>
      </c>
      <c r="N43" s="60">
        <v>37160.317128533563</v>
      </c>
      <c r="O43" s="60">
        <v>0</v>
      </c>
      <c r="P43" s="60">
        <v>22100.280826269798</v>
      </c>
      <c r="Q43" s="60">
        <v>0</v>
      </c>
      <c r="R43" s="60">
        <v>0</v>
      </c>
      <c r="S43" s="60">
        <v>0</v>
      </c>
      <c r="T43" s="60">
        <v>0</v>
      </c>
      <c r="U43" s="60">
        <v>0</v>
      </c>
      <c r="V43" s="60">
        <v>0</v>
      </c>
      <c r="W43" s="60">
        <v>0</v>
      </c>
      <c r="X43" s="60">
        <v>0</v>
      </c>
      <c r="Y43" s="60">
        <v>14839.644682161492</v>
      </c>
      <c r="Z43" s="60">
        <v>0</v>
      </c>
      <c r="AA43" s="60">
        <v>0</v>
      </c>
      <c r="AB43" s="62">
        <v>0</v>
      </c>
      <c r="AC43" s="61">
        <v>78383.184074562188</v>
      </c>
      <c r="AD43" s="62">
        <v>80291.112074562188</v>
      </c>
    </row>
    <row r="44" spans="2:30" ht="15" customHeight="1" x14ac:dyDescent="0.3">
      <c r="B44" s="74" t="s">
        <v>224</v>
      </c>
      <c r="C44" s="59">
        <v>0</v>
      </c>
      <c r="D44" s="60">
        <v>0</v>
      </c>
      <c r="E44" s="60">
        <v>0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0</v>
      </c>
      <c r="L44" s="61">
        <v>0</v>
      </c>
      <c r="M44" s="60">
        <v>107.60854107764568</v>
      </c>
      <c r="N44" s="60">
        <v>933.64982231169256</v>
      </c>
      <c r="O44" s="60">
        <v>0</v>
      </c>
      <c r="P44" s="60">
        <v>0</v>
      </c>
      <c r="Q44" s="60">
        <v>0</v>
      </c>
      <c r="R44" s="60">
        <v>0</v>
      </c>
      <c r="S44" s="60">
        <v>0</v>
      </c>
      <c r="T44" s="60">
        <v>0</v>
      </c>
      <c r="U44" s="60">
        <v>0</v>
      </c>
      <c r="V44" s="60">
        <v>0</v>
      </c>
      <c r="W44" s="60">
        <v>172.000688</v>
      </c>
      <c r="X44" s="60">
        <v>0</v>
      </c>
      <c r="Y44" s="60">
        <v>0</v>
      </c>
      <c r="Z44" s="60">
        <v>0</v>
      </c>
      <c r="AA44" s="60">
        <v>0</v>
      </c>
      <c r="AB44" s="62">
        <v>0</v>
      </c>
      <c r="AC44" s="61">
        <v>1213.2590513893383</v>
      </c>
      <c r="AD44" s="62">
        <v>1213.2590513893383</v>
      </c>
    </row>
    <row r="45" spans="2:30" ht="15" customHeight="1" x14ac:dyDescent="0.3">
      <c r="B45" s="74" t="s">
        <v>225</v>
      </c>
      <c r="C45" s="59">
        <v>0</v>
      </c>
      <c r="D45" s="60">
        <v>0</v>
      </c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1">
        <v>0</v>
      </c>
      <c r="M45" s="60">
        <v>0</v>
      </c>
      <c r="N45" s="60">
        <v>0</v>
      </c>
      <c r="O45" s="60">
        <v>0</v>
      </c>
      <c r="P45" s="60">
        <v>36.463007000000005</v>
      </c>
      <c r="Q45" s="60">
        <v>0</v>
      </c>
      <c r="R45" s="60">
        <v>0</v>
      </c>
      <c r="S45" s="60">
        <v>2515.7811419999998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  <c r="Y45" s="60">
        <v>0</v>
      </c>
      <c r="Z45" s="60">
        <v>0</v>
      </c>
      <c r="AA45" s="60">
        <v>0</v>
      </c>
      <c r="AB45" s="62">
        <v>0</v>
      </c>
      <c r="AC45" s="61">
        <v>2552.2441489999997</v>
      </c>
      <c r="AD45" s="62">
        <v>2552.2441489999997</v>
      </c>
    </row>
    <row r="46" spans="2:30" ht="15" customHeight="1" x14ac:dyDescent="0.3">
      <c r="B46" s="74" t="s">
        <v>226</v>
      </c>
      <c r="C46" s="59">
        <v>0</v>
      </c>
      <c r="D46" s="60">
        <v>0</v>
      </c>
      <c r="E46" s="60">
        <v>0</v>
      </c>
      <c r="F46" s="60">
        <v>0</v>
      </c>
      <c r="G46" s="60">
        <v>0</v>
      </c>
      <c r="H46" s="60">
        <v>0</v>
      </c>
      <c r="I46" s="60">
        <v>0</v>
      </c>
      <c r="J46" s="60">
        <v>0</v>
      </c>
      <c r="K46" s="60">
        <v>0</v>
      </c>
      <c r="L46" s="61">
        <v>0</v>
      </c>
      <c r="M46" s="60">
        <v>0</v>
      </c>
      <c r="N46" s="60">
        <v>335.54800680099089</v>
      </c>
      <c r="O46" s="60">
        <v>794.70991513536842</v>
      </c>
      <c r="P46" s="60">
        <v>0</v>
      </c>
      <c r="Q46" s="60">
        <v>0</v>
      </c>
      <c r="R46" s="60">
        <v>0</v>
      </c>
      <c r="S46" s="60">
        <v>0</v>
      </c>
      <c r="T46" s="60">
        <v>0</v>
      </c>
      <c r="U46" s="60">
        <v>0</v>
      </c>
      <c r="V46" s="60">
        <v>0</v>
      </c>
      <c r="W46" s="60">
        <v>0</v>
      </c>
      <c r="X46" s="60">
        <v>0</v>
      </c>
      <c r="Y46" s="60">
        <v>0</v>
      </c>
      <c r="Z46" s="60">
        <v>0</v>
      </c>
      <c r="AA46" s="60">
        <v>0</v>
      </c>
      <c r="AB46" s="62">
        <v>0</v>
      </c>
      <c r="AC46" s="61">
        <v>1130.2579219363593</v>
      </c>
      <c r="AD46" s="62">
        <v>1130.2579219363593</v>
      </c>
    </row>
    <row r="47" spans="2:30" ht="15" customHeight="1" x14ac:dyDescent="0.3">
      <c r="B47" s="74" t="s">
        <v>227</v>
      </c>
      <c r="C47" s="59">
        <v>0</v>
      </c>
      <c r="D47" s="60">
        <v>8700.5584889211441</v>
      </c>
      <c r="E47" s="60">
        <v>3629.7859254444465</v>
      </c>
      <c r="F47" s="60">
        <v>0</v>
      </c>
      <c r="G47" s="60">
        <v>0</v>
      </c>
      <c r="H47" s="60">
        <v>0</v>
      </c>
      <c r="I47" s="60">
        <v>7607.1999121600456</v>
      </c>
      <c r="J47" s="60">
        <v>15403.851338783985</v>
      </c>
      <c r="K47" s="60">
        <v>8975.4051861223688</v>
      </c>
      <c r="L47" s="61">
        <v>44316.800851431988</v>
      </c>
      <c r="M47" s="60">
        <v>121.77881927728372</v>
      </c>
      <c r="N47" s="60">
        <v>1056.5961757396517</v>
      </c>
      <c r="O47" s="60">
        <v>1507.9160993274081</v>
      </c>
      <c r="P47" s="60">
        <v>0</v>
      </c>
      <c r="Q47" s="60">
        <v>1086.5289538152172</v>
      </c>
      <c r="R47" s="60">
        <v>0</v>
      </c>
      <c r="S47" s="60">
        <v>0.99774359999999995</v>
      </c>
      <c r="T47" s="60">
        <v>1245.8715003271363</v>
      </c>
      <c r="U47" s="60">
        <v>7842.8934175498489</v>
      </c>
      <c r="V47" s="60">
        <v>0</v>
      </c>
      <c r="W47" s="60">
        <v>18364.03548186069</v>
      </c>
      <c r="X47" s="60">
        <v>4064.9637245009199</v>
      </c>
      <c r="Y47" s="60">
        <v>0</v>
      </c>
      <c r="Z47" s="60">
        <v>5918.5191537572719</v>
      </c>
      <c r="AA47" s="60">
        <v>0</v>
      </c>
      <c r="AB47" s="62">
        <v>91.360845204518213</v>
      </c>
      <c r="AC47" s="61">
        <v>41301.461914959946</v>
      </c>
      <c r="AD47" s="62">
        <v>85618.262766391941</v>
      </c>
    </row>
    <row r="48" spans="2:30" ht="15" customHeight="1" x14ac:dyDescent="0.3">
      <c r="B48" s="74" t="s">
        <v>228</v>
      </c>
      <c r="C48" s="59">
        <v>0</v>
      </c>
      <c r="D48" s="60">
        <v>5.5831311280800007</v>
      </c>
      <c r="E48" s="60">
        <v>51.173061888561506</v>
      </c>
      <c r="F48" s="60">
        <v>0</v>
      </c>
      <c r="G48" s="60">
        <v>0</v>
      </c>
      <c r="H48" s="60">
        <v>0</v>
      </c>
      <c r="I48" s="60">
        <v>68.225718930121843</v>
      </c>
      <c r="J48" s="60">
        <v>0</v>
      </c>
      <c r="K48" s="60">
        <v>749.09902695167352</v>
      </c>
      <c r="L48" s="61">
        <v>874.0809388984369</v>
      </c>
      <c r="M48" s="60">
        <v>3.2820214221914341</v>
      </c>
      <c r="N48" s="60">
        <v>28.475980502710875</v>
      </c>
      <c r="O48" s="60">
        <v>7.4116874700000004</v>
      </c>
      <c r="P48" s="60">
        <v>0</v>
      </c>
      <c r="Q48" s="60">
        <v>13.636079943840578</v>
      </c>
      <c r="R48" s="60">
        <v>0</v>
      </c>
      <c r="S48" s="60">
        <v>0</v>
      </c>
      <c r="T48" s="60">
        <v>0</v>
      </c>
      <c r="U48" s="60">
        <v>3.7977642031928145</v>
      </c>
      <c r="V48" s="60">
        <v>0</v>
      </c>
      <c r="W48" s="60">
        <v>626.89878201434908</v>
      </c>
      <c r="X48" s="60">
        <v>106.09897692431032</v>
      </c>
      <c r="Y48" s="60">
        <v>0</v>
      </c>
      <c r="Z48" s="60">
        <v>2687.9212555555446</v>
      </c>
      <c r="AA48" s="60">
        <v>0</v>
      </c>
      <c r="AB48" s="62">
        <v>0</v>
      </c>
      <c r="AC48" s="61">
        <v>3477.5225480361396</v>
      </c>
      <c r="AD48" s="62">
        <v>4351.6034869345767</v>
      </c>
    </row>
    <row r="49" spans="2:30" ht="15" customHeight="1" x14ac:dyDescent="0.3">
      <c r="B49" s="74" t="s">
        <v>229</v>
      </c>
      <c r="C49" s="59">
        <v>0</v>
      </c>
      <c r="D49" s="60">
        <v>1290.9886423306441</v>
      </c>
      <c r="E49" s="60">
        <v>2412.1789442765325</v>
      </c>
      <c r="F49" s="60">
        <v>0</v>
      </c>
      <c r="G49" s="60">
        <v>0</v>
      </c>
      <c r="H49" s="60">
        <v>0</v>
      </c>
      <c r="I49" s="60">
        <v>0</v>
      </c>
      <c r="J49" s="60">
        <v>0</v>
      </c>
      <c r="K49" s="60">
        <v>1.0000000000000001E-9</v>
      </c>
      <c r="L49" s="61">
        <v>3703.1675866081764</v>
      </c>
      <c r="M49" s="60">
        <v>3.9883914816330166</v>
      </c>
      <c r="N49" s="60">
        <v>34.604697367370015</v>
      </c>
      <c r="O49" s="60">
        <v>3.0987967676958528</v>
      </c>
      <c r="P49" s="60">
        <v>0</v>
      </c>
      <c r="Q49" s="60">
        <v>29.305449451086954</v>
      </c>
      <c r="R49" s="60">
        <v>0</v>
      </c>
      <c r="S49" s="60">
        <v>0</v>
      </c>
      <c r="T49" s="60">
        <v>1245.8715003271363</v>
      </c>
      <c r="U49" s="60">
        <v>7400.4126162857747</v>
      </c>
      <c r="V49" s="60">
        <v>0</v>
      </c>
      <c r="W49" s="60">
        <v>1649.9574672831891</v>
      </c>
      <c r="X49" s="60">
        <v>3013.1164810467926</v>
      </c>
      <c r="Y49" s="60">
        <v>0</v>
      </c>
      <c r="Z49" s="60">
        <v>40.882345130359717</v>
      </c>
      <c r="AA49" s="60">
        <v>0</v>
      </c>
      <c r="AB49" s="62">
        <v>91.360845204518213</v>
      </c>
      <c r="AC49" s="61">
        <v>13512.598590345557</v>
      </c>
      <c r="AD49" s="62">
        <v>17215.766176953734</v>
      </c>
    </row>
    <row r="50" spans="2:30" ht="15" customHeight="1" x14ac:dyDescent="0.3">
      <c r="B50" s="74" t="s">
        <v>230</v>
      </c>
      <c r="C50" s="59">
        <v>0</v>
      </c>
      <c r="D50" s="60">
        <v>2.921672692664</v>
      </c>
      <c r="E50" s="60">
        <v>0</v>
      </c>
      <c r="F50" s="60">
        <v>0</v>
      </c>
      <c r="G50" s="60">
        <v>0</v>
      </c>
      <c r="H50" s="60">
        <v>0</v>
      </c>
      <c r="I50" s="60">
        <v>76.420588438744787</v>
      </c>
      <c r="J50" s="60">
        <v>0</v>
      </c>
      <c r="K50" s="60">
        <v>0</v>
      </c>
      <c r="L50" s="61">
        <v>79.34226113140879</v>
      </c>
      <c r="M50" s="60">
        <v>0.969475316992363</v>
      </c>
      <c r="N50" s="60">
        <v>8.4115112832202978</v>
      </c>
      <c r="O50" s="60">
        <v>41.9460756</v>
      </c>
      <c r="P50" s="60">
        <v>0</v>
      </c>
      <c r="Q50" s="60">
        <v>25.141550864130433</v>
      </c>
      <c r="R50" s="60">
        <v>0</v>
      </c>
      <c r="S50" s="60">
        <v>0</v>
      </c>
      <c r="T50" s="60">
        <v>0</v>
      </c>
      <c r="U50" s="60">
        <v>85.467678600331439</v>
      </c>
      <c r="V50" s="60">
        <v>0</v>
      </c>
      <c r="W50" s="60">
        <v>870.50950308588938</v>
      </c>
      <c r="X50" s="60">
        <v>904.32813982133337</v>
      </c>
      <c r="Y50" s="60">
        <v>0</v>
      </c>
      <c r="Z50" s="60">
        <v>66.332578465207646</v>
      </c>
      <c r="AA50" s="60">
        <v>0</v>
      </c>
      <c r="AB50" s="62">
        <v>0</v>
      </c>
      <c r="AC50" s="61">
        <v>2003.1065130371051</v>
      </c>
      <c r="AD50" s="62">
        <v>2082.4487741685139</v>
      </c>
    </row>
    <row r="51" spans="2:30" ht="15" customHeight="1" x14ac:dyDescent="0.3">
      <c r="B51" s="74" t="s">
        <v>231</v>
      </c>
      <c r="C51" s="59">
        <v>0</v>
      </c>
      <c r="D51" s="60">
        <v>261.72524682781938</v>
      </c>
      <c r="E51" s="60">
        <v>146.47184769239746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1">
        <v>408.19709452021681</v>
      </c>
      <c r="M51" s="60">
        <v>45.430270396218539</v>
      </c>
      <c r="N51" s="60">
        <v>394.16911946047162</v>
      </c>
      <c r="O51" s="60">
        <v>92.335726753765684</v>
      </c>
      <c r="P51" s="60">
        <v>0</v>
      </c>
      <c r="Q51" s="60">
        <v>32.950133077898549</v>
      </c>
      <c r="R51" s="60">
        <v>0</v>
      </c>
      <c r="S51" s="60">
        <v>0.85800359999999998</v>
      </c>
      <c r="T51" s="60">
        <v>0</v>
      </c>
      <c r="U51" s="60">
        <v>32.55706549815406</v>
      </c>
      <c r="V51" s="60">
        <v>0</v>
      </c>
      <c r="W51" s="60">
        <v>1094.2211928305487</v>
      </c>
      <c r="X51" s="60">
        <v>0</v>
      </c>
      <c r="Y51" s="60">
        <v>0</v>
      </c>
      <c r="Z51" s="60">
        <v>196.38186235521385</v>
      </c>
      <c r="AA51" s="60">
        <v>0</v>
      </c>
      <c r="AB51" s="62">
        <v>0</v>
      </c>
      <c r="AC51" s="61">
        <v>1888.9033739722709</v>
      </c>
      <c r="AD51" s="62">
        <v>2297.1004684924878</v>
      </c>
    </row>
    <row r="52" spans="2:30" ht="15" customHeight="1" x14ac:dyDescent="0.3">
      <c r="B52" s="74" t="s">
        <v>232</v>
      </c>
      <c r="C52" s="59">
        <v>0</v>
      </c>
      <c r="D52" s="60">
        <v>565.81778838699813</v>
      </c>
      <c r="E52" s="60">
        <v>716.05469207061765</v>
      </c>
      <c r="F52" s="60">
        <v>0</v>
      </c>
      <c r="G52" s="60">
        <v>0</v>
      </c>
      <c r="H52" s="60">
        <v>0</v>
      </c>
      <c r="I52" s="60">
        <v>0</v>
      </c>
      <c r="J52" s="60">
        <v>0</v>
      </c>
      <c r="K52" s="60">
        <v>0</v>
      </c>
      <c r="L52" s="61">
        <v>1281.8724804576159</v>
      </c>
      <c r="M52" s="60">
        <v>1.4630377926416953</v>
      </c>
      <c r="N52" s="60">
        <v>12.693834164609557</v>
      </c>
      <c r="O52" s="60">
        <v>902.00187900979768</v>
      </c>
      <c r="P52" s="60">
        <v>0</v>
      </c>
      <c r="Q52" s="60">
        <v>40.636871708333331</v>
      </c>
      <c r="R52" s="60">
        <v>0</v>
      </c>
      <c r="S52" s="60">
        <v>0</v>
      </c>
      <c r="T52" s="60">
        <v>0</v>
      </c>
      <c r="U52" s="60">
        <v>320.65829296239582</v>
      </c>
      <c r="V52" s="60">
        <v>0</v>
      </c>
      <c r="W52" s="60">
        <v>2376.0644435262302</v>
      </c>
      <c r="X52" s="60">
        <v>11.05915864546464</v>
      </c>
      <c r="Y52" s="60">
        <v>0</v>
      </c>
      <c r="Z52" s="60">
        <v>440.61629265422113</v>
      </c>
      <c r="AA52" s="60">
        <v>0</v>
      </c>
      <c r="AB52" s="62">
        <v>0</v>
      </c>
      <c r="AC52" s="61">
        <v>4105.1938104636938</v>
      </c>
      <c r="AD52" s="62">
        <v>5387.0662909213097</v>
      </c>
    </row>
    <row r="53" spans="2:30" ht="15" customHeight="1" x14ac:dyDescent="0.3">
      <c r="B53" s="74" t="s">
        <v>233</v>
      </c>
      <c r="C53" s="59">
        <v>0</v>
      </c>
      <c r="D53" s="60">
        <v>1996.7944499138891</v>
      </c>
      <c r="E53" s="60">
        <v>130.567706150687</v>
      </c>
      <c r="F53" s="60">
        <v>0</v>
      </c>
      <c r="G53" s="60">
        <v>0</v>
      </c>
      <c r="H53" s="60">
        <v>0</v>
      </c>
      <c r="I53" s="60">
        <v>48.980666402365031</v>
      </c>
      <c r="J53" s="60">
        <v>0</v>
      </c>
      <c r="K53" s="60">
        <v>84.539316108320079</v>
      </c>
      <c r="L53" s="61">
        <v>2260.8821385752613</v>
      </c>
      <c r="M53" s="60">
        <v>2.1536864521978325</v>
      </c>
      <c r="N53" s="60">
        <v>18.686146594615636</v>
      </c>
      <c r="O53" s="60">
        <v>67.921160170706429</v>
      </c>
      <c r="P53" s="60">
        <v>0</v>
      </c>
      <c r="Q53" s="60">
        <v>217.20357976086959</v>
      </c>
      <c r="R53" s="60">
        <v>0</v>
      </c>
      <c r="S53" s="60">
        <v>0</v>
      </c>
      <c r="T53" s="60">
        <v>0</v>
      </c>
      <c r="U53" s="60">
        <v>0</v>
      </c>
      <c r="V53" s="60">
        <v>0</v>
      </c>
      <c r="W53" s="60">
        <v>1982.8198086035782</v>
      </c>
      <c r="X53" s="60">
        <v>17.611230331685242</v>
      </c>
      <c r="Y53" s="60">
        <v>0</v>
      </c>
      <c r="Z53" s="60">
        <v>1926.253156318744</v>
      </c>
      <c r="AA53" s="60">
        <v>0</v>
      </c>
      <c r="AB53" s="62">
        <v>0</v>
      </c>
      <c r="AC53" s="61">
        <v>4232.6487682323968</v>
      </c>
      <c r="AD53" s="62">
        <v>6493.5309068076585</v>
      </c>
    </row>
    <row r="54" spans="2:30" ht="15" customHeight="1" x14ac:dyDescent="0.3">
      <c r="B54" s="74" t="s">
        <v>234</v>
      </c>
      <c r="C54" s="59">
        <v>0</v>
      </c>
      <c r="D54" s="60">
        <v>884.97503659461097</v>
      </c>
      <c r="E54" s="60">
        <v>22.085196320729999</v>
      </c>
      <c r="F54" s="60">
        <v>0</v>
      </c>
      <c r="G54" s="60">
        <v>0</v>
      </c>
      <c r="H54" s="60">
        <v>0</v>
      </c>
      <c r="I54" s="60">
        <v>2448.3763975253923</v>
      </c>
      <c r="J54" s="60">
        <v>15368.337976712948</v>
      </c>
      <c r="K54" s="60">
        <v>11.356128985423663</v>
      </c>
      <c r="L54" s="61">
        <v>18735.130736139105</v>
      </c>
      <c r="M54" s="60">
        <v>23.905970581453964</v>
      </c>
      <c r="N54" s="60">
        <v>207.41666936510208</v>
      </c>
      <c r="O54" s="60">
        <v>47.315489661000001</v>
      </c>
      <c r="P54" s="60">
        <v>0</v>
      </c>
      <c r="Q54" s="60">
        <v>259.33091623550723</v>
      </c>
      <c r="R54" s="60">
        <v>0</v>
      </c>
      <c r="S54" s="60">
        <v>3.288E-2</v>
      </c>
      <c r="T54" s="60">
        <v>0</v>
      </c>
      <c r="U54" s="60">
        <v>0</v>
      </c>
      <c r="V54" s="60">
        <v>0</v>
      </c>
      <c r="W54" s="60">
        <v>2479.7640725141546</v>
      </c>
      <c r="X54" s="60">
        <v>0</v>
      </c>
      <c r="Y54" s="60">
        <v>0</v>
      </c>
      <c r="Z54" s="60">
        <v>85.918476465326506</v>
      </c>
      <c r="AA54" s="60">
        <v>0</v>
      </c>
      <c r="AB54" s="62">
        <v>0</v>
      </c>
      <c r="AC54" s="61">
        <v>3103.684474822544</v>
      </c>
      <c r="AD54" s="62">
        <v>21838.815210961649</v>
      </c>
    </row>
    <row r="55" spans="2:30" ht="15" customHeight="1" x14ac:dyDescent="0.3">
      <c r="B55" s="74" t="s">
        <v>235</v>
      </c>
      <c r="C55" s="59">
        <v>0</v>
      </c>
      <c r="D55" s="60">
        <v>179.52386157818722</v>
      </c>
      <c r="E55" s="60">
        <v>0</v>
      </c>
      <c r="F55" s="60">
        <v>0</v>
      </c>
      <c r="G55" s="60">
        <v>0</v>
      </c>
      <c r="H55" s="60">
        <v>0</v>
      </c>
      <c r="I55" s="60">
        <v>62.38984234816111</v>
      </c>
      <c r="J55" s="60">
        <v>0</v>
      </c>
      <c r="K55" s="60">
        <v>0</v>
      </c>
      <c r="L55" s="61">
        <v>241.91370392634832</v>
      </c>
      <c r="M55" s="60">
        <v>5.8522710981855949E-2</v>
      </c>
      <c r="N55" s="60">
        <v>0.50776377192942967</v>
      </c>
      <c r="O55" s="60">
        <v>4.3191228299999995</v>
      </c>
      <c r="P55" s="60">
        <v>0</v>
      </c>
      <c r="Q55" s="60">
        <v>37.585663893115935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569.3105951028831</v>
      </c>
      <c r="X55" s="60">
        <v>0</v>
      </c>
      <c r="Y55" s="60">
        <v>0</v>
      </c>
      <c r="Z55" s="60">
        <v>0</v>
      </c>
      <c r="AA55" s="60">
        <v>0</v>
      </c>
      <c r="AB55" s="62">
        <v>0</v>
      </c>
      <c r="AC55" s="61">
        <v>611.7816683089103</v>
      </c>
      <c r="AD55" s="62">
        <v>853.69537223525867</v>
      </c>
    </row>
    <row r="56" spans="2:30" ht="15" customHeight="1" x14ac:dyDescent="0.3">
      <c r="B56" s="74" t="s">
        <v>236</v>
      </c>
      <c r="C56" s="59">
        <v>0</v>
      </c>
      <c r="D56" s="60">
        <v>1041.5119658290362</v>
      </c>
      <c r="E56" s="60">
        <v>96.936594665000001</v>
      </c>
      <c r="F56" s="60">
        <v>0</v>
      </c>
      <c r="G56" s="60">
        <v>0</v>
      </c>
      <c r="H56" s="60">
        <v>0</v>
      </c>
      <c r="I56" s="60">
        <v>2030.8490838164698</v>
      </c>
      <c r="J56" s="60">
        <v>35.513362071036752</v>
      </c>
      <c r="K56" s="60">
        <v>8049.5671101007119</v>
      </c>
      <c r="L56" s="61">
        <v>11254.378116482254</v>
      </c>
      <c r="M56" s="60">
        <v>26.699273563018192</v>
      </c>
      <c r="N56" s="60">
        <v>231.65235555025694</v>
      </c>
      <c r="O56" s="60">
        <v>267.69702552864254</v>
      </c>
      <c r="P56" s="60">
        <v>0</v>
      </c>
      <c r="Q56" s="60">
        <v>65.001882527173905</v>
      </c>
      <c r="R56" s="60">
        <v>0</v>
      </c>
      <c r="S56" s="60">
        <v>0</v>
      </c>
      <c r="T56" s="60">
        <v>0</v>
      </c>
      <c r="U56" s="60">
        <v>0</v>
      </c>
      <c r="V56" s="60">
        <v>0</v>
      </c>
      <c r="W56" s="60">
        <v>2103.8637267888826</v>
      </c>
      <c r="X56" s="60">
        <v>0</v>
      </c>
      <c r="Y56" s="60">
        <v>0</v>
      </c>
      <c r="Z56" s="60">
        <v>0</v>
      </c>
      <c r="AA56" s="60">
        <v>0</v>
      </c>
      <c r="AB56" s="62">
        <v>0</v>
      </c>
      <c r="AC56" s="61">
        <v>2694.9142639579741</v>
      </c>
      <c r="AD56" s="62">
        <v>13949.292380440227</v>
      </c>
    </row>
    <row r="57" spans="2:30" ht="15" customHeight="1" x14ac:dyDescent="0.3">
      <c r="B57" s="74" t="s">
        <v>237</v>
      </c>
      <c r="C57" s="59">
        <v>0</v>
      </c>
      <c r="D57" s="60">
        <v>1392.8025946739949</v>
      </c>
      <c r="E57" s="60">
        <v>50.950223079920001</v>
      </c>
      <c r="F57" s="60">
        <v>0</v>
      </c>
      <c r="G57" s="60">
        <v>0</v>
      </c>
      <c r="H57" s="60">
        <v>0</v>
      </c>
      <c r="I57" s="60">
        <v>1976.9374632512397</v>
      </c>
      <c r="J57" s="60">
        <v>0</v>
      </c>
      <c r="K57" s="60">
        <v>54.519584956585142</v>
      </c>
      <c r="L57" s="61">
        <v>3475.20986596174</v>
      </c>
      <c r="M57" s="60">
        <v>2.194433463041054</v>
      </c>
      <c r="N57" s="60">
        <v>19.039682095167176</v>
      </c>
      <c r="O57" s="60">
        <v>35.702355334799996</v>
      </c>
      <c r="P57" s="60">
        <v>0</v>
      </c>
      <c r="Q57" s="60">
        <v>161.25912692028987</v>
      </c>
      <c r="R57" s="60">
        <v>0</v>
      </c>
      <c r="S57" s="60">
        <v>0</v>
      </c>
      <c r="T57" s="60">
        <v>0</v>
      </c>
      <c r="U57" s="60">
        <v>0</v>
      </c>
      <c r="V57" s="60">
        <v>0</v>
      </c>
      <c r="W57" s="60">
        <v>321.07131725590079</v>
      </c>
      <c r="X57" s="60">
        <v>0</v>
      </c>
      <c r="Y57" s="60">
        <v>0</v>
      </c>
      <c r="Z57" s="60">
        <v>95.267645555806979</v>
      </c>
      <c r="AA57" s="60">
        <v>0</v>
      </c>
      <c r="AB57" s="62">
        <v>0</v>
      </c>
      <c r="AC57" s="61">
        <v>634.53456062500584</v>
      </c>
      <c r="AD57" s="62">
        <v>4109.7444265867462</v>
      </c>
    </row>
    <row r="58" spans="2:30" ht="15" customHeight="1" x14ac:dyDescent="0.3">
      <c r="B58" s="74" t="s">
        <v>238</v>
      </c>
      <c r="C58" s="59">
        <v>0</v>
      </c>
      <c r="D58" s="60">
        <v>1077.9140989652205</v>
      </c>
      <c r="E58" s="60">
        <v>3.3676593000000001</v>
      </c>
      <c r="F58" s="60">
        <v>0</v>
      </c>
      <c r="G58" s="60">
        <v>0</v>
      </c>
      <c r="H58" s="60">
        <v>0</v>
      </c>
      <c r="I58" s="60">
        <v>895.02015144755103</v>
      </c>
      <c r="J58" s="60">
        <v>0</v>
      </c>
      <c r="K58" s="60">
        <v>26.324019018654081</v>
      </c>
      <c r="L58" s="61">
        <v>2002.6259287314256</v>
      </c>
      <c r="M58" s="60">
        <v>11.633736096913745</v>
      </c>
      <c r="N58" s="60">
        <v>100.93841558419801</v>
      </c>
      <c r="O58" s="60">
        <v>38.166780200999995</v>
      </c>
      <c r="P58" s="60">
        <v>0</v>
      </c>
      <c r="Q58" s="60">
        <v>204.47769943297095</v>
      </c>
      <c r="R58" s="60">
        <v>0</v>
      </c>
      <c r="S58" s="60">
        <v>0.10686</v>
      </c>
      <c r="T58" s="60">
        <v>0</v>
      </c>
      <c r="U58" s="60">
        <v>0</v>
      </c>
      <c r="V58" s="60">
        <v>0</v>
      </c>
      <c r="W58" s="60">
        <v>4289.554572855086</v>
      </c>
      <c r="X58" s="60">
        <v>12.749737731333568</v>
      </c>
      <c r="Y58" s="60">
        <v>0</v>
      </c>
      <c r="Z58" s="60">
        <v>378.9455412568476</v>
      </c>
      <c r="AA58" s="60">
        <v>0</v>
      </c>
      <c r="AB58" s="62">
        <v>0</v>
      </c>
      <c r="AC58" s="61">
        <v>5036.5733431583503</v>
      </c>
      <c r="AD58" s="62">
        <v>7039.1992718897764</v>
      </c>
    </row>
    <row r="59" spans="2:30" ht="15" customHeight="1" thickBot="1" x14ac:dyDescent="0.35">
      <c r="B59" s="74" t="s">
        <v>239</v>
      </c>
      <c r="C59" s="59">
        <v>0</v>
      </c>
      <c r="D59" s="60">
        <v>0</v>
      </c>
      <c r="E59" s="60">
        <v>0</v>
      </c>
      <c r="F59" s="60">
        <v>0</v>
      </c>
      <c r="G59" s="60">
        <v>0</v>
      </c>
      <c r="H59" s="60">
        <v>0</v>
      </c>
      <c r="I59" s="60">
        <v>0</v>
      </c>
      <c r="J59" s="60">
        <v>0</v>
      </c>
      <c r="K59" s="60">
        <v>0</v>
      </c>
      <c r="L59" s="61">
        <v>0</v>
      </c>
      <c r="M59" s="60">
        <v>0</v>
      </c>
      <c r="N59" s="60">
        <v>0</v>
      </c>
      <c r="O59" s="60">
        <v>0</v>
      </c>
      <c r="P59" s="60">
        <v>0</v>
      </c>
      <c r="Q59" s="60">
        <v>0</v>
      </c>
      <c r="R59" s="60">
        <v>0</v>
      </c>
      <c r="S59" s="60">
        <v>0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  <c r="Y59" s="60">
        <v>0</v>
      </c>
      <c r="Z59" s="60">
        <v>0</v>
      </c>
      <c r="AA59" s="60">
        <v>0</v>
      </c>
      <c r="AB59" s="62">
        <v>0</v>
      </c>
      <c r="AC59" s="61">
        <v>0</v>
      </c>
      <c r="AD59" s="62">
        <v>0</v>
      </c>
    </row>
    <row r="60" spans="2:30" ht="15" customHeight="1" thickBot="1" x14ac:dyDescent="0.35">
      <c r="B60" s="75" t="s">
        <v>240</v>
      </c>
      <c r="C60" s="76">
        <v>-53.750287799992364</v>
      </c>
      <c r="D60" s="77">
        <v>55.651742387212472</v>
      </c>
      <c r="E60" s="77">
        <v>-0.49454756568315578</v>
      </c>
      <c r="F60" s="77">
        <v>0</v>
      </c>
      <c r="G60" s="77">
        <v>0</v>
      </c>
      <c r="H60" s="77">
        <v>-5.0058588385581966E-12</v>
      </c>
      <c r="I60" s="77">
        <v>-2.255546860396862E-12</v>
      </c>
      <c r="J60" s="77">
        <v>0</v>
      </c>
      <c r="K60" s="77">
        <v>1.1368683772161603E-13</v>
      </c>
      <c r="L60" s="78">
        <v>1.406907021529805</v>
      </c>
      <c r="M60" s="77">
        <v>41.923521315538594</v>
      </c>
      <c r="N60" s="77">
        <v>6.1041845054907027</v>
      </c>
      <c r="O60" s="77">
        <v>0.43817909186752874</v>
      </c>
      <c r="P60" s="77">
        <v>-38.517981730203303</v>
      </c>
      <c r="Q60" s="77">
        <v>35.569852028983377</v>
      </c>
      <c r="R60" s="77">
        <v>-148.65128099999961</v>
      </c>
      <c r="S60" s="77">
        <v>2.0841810000002781</v>
      </c>
      <c r="T60" s="77">
        <v>19.06451691362809</v>
      </c>
      <c r="U60" s="77">
        <v>-1.2551026884466409E-12</v>
      </c>
      <c r="V60" s="77">
        <v>0</v>
      </c>
      <c r="W60" s="77">
        <v>0</v>
      </c>
      <c r="X60" s="77">
        <v>0</v>
      </c>
      <c r="Y60" s="77">
        <v>63.336029999997614</v>
      </c>
      <c r="Z60" s="77">
        <v>-223.15680435423869</v>
      </c>
      <c r="AA60" s="77">
        <v>-89.320418914284687</v>
      </c>
      <c r="AB60" s="79">
        <v>0</v>
      </c>
      <c r="AC60" s="78">
        <v>-331.12602114322135</v>
      </c>
      <c r="AD60" s="79">
        <v>-329.71911412169152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3A43-3F5F-4583-97DD-873A49DC299B}">
  <sheetPr>
    <tabColor theme="4"/>
  </sheetPr>
  <dimension ref="B10:BF60"/>
  <sheetViews>
    <sheetView topLeftCell="A13" workbookViewId="0">
      <selection activeCell="B20" sqref="B20"/>
    </sheetView>
  </sheetViews>
  <sheetFormatPr defaultColWidth="10.109375" defaultRowHeight="10.199999999999999" x14ac:dyDescent="0.3"/>
  <cols>
    <col min="1" max="1" width="1.88671875" style="50" customWidth="1"/>
    <col min="2" max="2" width="35" style="50" customWidth="1"/>
    <col min="3" max="30" width="12.109375" style="50" customWidth="1"/>
    <col min="31" max="16384" width="10.109375" style="50"/>
  </cols>
  <sheetData>
    <row r="10" spans="2:58" ht="15" customHeight="1" x14ac:dyDescent="0.3">
      <c r="B10" s="49" t="s">
        <v>187</v>
      </c>
      <c r="C10" s="49"/>
      <c r="D10" s="49"/>
    </row>
    <row r="11" spans="2:58" ht="15" customHeight="1" thickBot="1" x14ac:dyDescent="0.35">
      <c r="B11" s="49" t="s">
        <v>188</v>
      </c>
      <c r="C11" s="84" t="s">
        <v>246</v>
      </c>
      <c r="D11" s="49"/>
    </row>
    <row r="12" spans="2:58" ht="13.5" customHeight="1" thickBot="1" x14ac:dyDescent="0.35">
      <c r="C12" s="80" t="s">
        <v>189</v>
      </c>
      <c r="D12" s="81"/>
      <c r="E12" s="81"/>
      <c r="F12" s="81"/>
      <c r="G12" s="81"/>
      <c r="H12" s="81"/>
      <c r="I12" s="81"/>
      <c r="J12" s="81"/>
      <c r="K12" s="81"/>
      <c r="L12" s="82"/>
      <c r="M12" s="80" t="s">
        <v>190</v>
      </c>
      <c r="N12" s="83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2"/>
    </row>
    <row r="13" spans="2:58" ht="31.2" thickBot="1" x14ac:dyDescent="0.35">
      <c r="B13" s="51" t="s">
        <v>191</v>
      </c>
      <c r="C13" s="40" t="s">
        <v>97</v>
      </c>
      <c r="D13" s="39" t="s">
        <v>98</v>
      </c>
      <c r="E13" s="39" t="s">
        <v>99</v>
      </c>
      <c r="F13" s="39" t="s">
        <v>100</v>
      </c>
      <c r="G13" s="39" t="s">
        <v>101</v>
      </c>
      <c r="H13" s="39" t="s">
        <v>102</v>
      </c>
      <c r="I13" s="39" t="s">
        <v>90</v>
      </c>
      <c r="J13" s="39" t="s">
        <v>91</v>
      </c>
      <c r="K13" s="39" t="s">
        <v>103</v>
      </c>
      <c r="L13" s="41" t="s">
        <v>104</v>
      </c>
      <c r="M13" s="39" t="s">
        <v>105</v>
      </c>
      <c r="N13" s="39" t="s">
        <v>106</v>
      </c>
      <c r="O13" s="39" t="s">
        <v>107</v>
      </c>
      <c r="P13" s="39" t="s">
        <v>108</v>
      </c>
      <c r="Q13" s="39" t="s">
        <v>109</v>
      </c>
      <c r="R13" s="39" t="s">
        <v>110</v>
      </c>
      <c r="S13" s="39" t="s">
        <v>111</v>
      </c>
      <c r="T13" s="39" t="s">
        <v>112</v>
      </c>
      <c r="U13" s="39" t="s">
        <v>113</v>
      </c>
      <c r="V13" s="39" t="s">
        <v>114</v>
      </c>
      <c r="W13" s="39" t="s">
        <v>115</v>
      </c>
      <c r="X13" s="39" t="s">
        <v>92</v>
      </c>
      <c r="Y13" s="39" t="s">
        <v>116</v>
      </c>
      <c r="Z13" s="39" t="s">
        <v>117</v>
      </c>
      <c r="AA13" s="39" t="s">
        <v>118</v>
      </c>
      <c r="AB13" s="52" t="s">
        <v>119</v>
      </c>
      <c r="AC13" s="41" t="s">
        <v>192</v>
      </c>
      <c r="AD13" s="41" t="s">
        <v>193</v>
      </c>
    </row>
    <row r="14" spans="2:58" ht="15" customHeight="1" x14ac:dyDescent="0.3">
      <c r="B14" s="53" t="s">
        <v>194</v>
      </c>
      <c r="C14" s="54">
        <v>156397.80202199999</v>
      </c>
      <c r="D14" s="55">
        <v>49970.612016000006</v>
      </c>
      <c r="E14" s="55">
        <v>2311.0422162179398</v>
      </c>
      <c r="F14" s="55">
        <v>0</v>
      </c>
      <c r="G14" s="55">
        <v>516.23986979999984</v>
      </c>
      <c r="H14" s="55">
        <v>36731.765238840235</v>
      </c>
      <c r="I14" s="55">
        <v>27283.262219729237</v>
      </c>
      <c r="J14" s="55">
        <v>47740.20374115192</v>
      </c>
      <c r="K14" s="55">
        <v>33597.363451971811</v>
      </c>
      <c r="L14" s="56">
        <v>354548.29077571107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0</v>
      </c>
      <c r="X14" s="55">
        <v>0</v>
      </c>
      <c r="Y14" s="55">
        <v>0</v>
      </c>
      <c r="Z14" s="55">
        <v>0</v>
      </c>
      <c r="AA14" s="55">
        <v>0</v>
      </c>
      <c r="AB14" s="57">
        <v>0</v>
      </c>
      <c r="AC14" s="56">
        <v>0</v>
      </c>
      <c r="AD14" s="56">
        <v>354548.29077571107</v>
      </c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</row>
    <row r="15" spans="2:58" ht="15" customHeight="1" x14ac:dyDescent="0.3">
      <c r="B15" s="53" t="s">
        <v>195</v>
      </c>
      <c r="C15" s="59">
        <v>12723.559299</v>
      </c>
      <c r="D15" s="60">
        <v>7721.6480000000001</v>
      </c>
      <c r="E15" s="60">
        <v>3257.3704711506398</v>
      </c>
      <c r="F15" s="60">
        <v>7404.8992465666443</v>
      </c>
      <c r="G15" s="60">
        <v>3159.6227221834993</v>
      </c>
      <c r="H15" s="60">
        <v>0</v>
      </c>
      <c r="I15" s="60">
        <v>0</v>
      </c>
      <c r="J15" s="60">
        <v>0</v>
      </c>
      <c r="K15" s="60">
        <v>0</v>
      </c>
      <c r="L15" s="61">
        <v>34267.099738900783</v>
      </c>
      <c r="M15" s="60">
        <v>0</v>
      </c>
      <c r="N15" s="60">
        <v>12198.195072</v>
      </c>
      <c r="O15" s="60">
        <v>201.92891399999999</v>
      </c>
      <c r="P15" s="60">
        <v>3192.6471500000002</v>
      </c>
      <c r="Q15" s="60">
        <v>2143.7943150000001</v>
      </c>
      <c r="R15" s="60">
        <v>6451.2534150000001</v>
      </c>
      <c r="S15" s="60">
        <v>1063.94337</v>
      </c>
      <c r="T15" s="60">
        <v>0</v>
      </c>
      <c r="U15" s="60">
        <v>1081.6614455179374</v>
      </c>
      <c r="V15" s="60">
        <v>2780.5657141364995</v>
      </c>
      <c r="W15" s="60">
        <v>1538.255006338808</v>
      </c>
      <c r="X15" s="60">
        <v>0</v>
      </c>
      <c r="Y15" s="60">
        <v>52.799250000000001</v>
      </c>
      <c r="Z15" s="60">
        <v>2941.2846528</v>
      </c>
      <c r="AA15" s="60">
        <v>1533.4537239999997</v>
      </c>
      <c r="AB15" s="62">
        <v>0</v>
      </c>
      <c r="AC15" s="61">
        <v>35179.782028793248</v>
      </c>
      <c r="AD15" s="61">
        <v>69446.881767694023</v>
      </c>
    </row>
    <row r="16" spans="2:58" ht="15" customHeight="1" x14ac:dyDescent="0.3">
      <c r="B16" s="53" t="s">
        <v>196</v>
      </c>
      <c r="C16" s="59">
        <v>-470.11031100000008</v>
      </c>
      <c r="D16" s="60">
        <v>0</v>
      </c>
      <c r="E16" s="60">
        <v>55.41652767556414</v>
      </c>
      <c r="F16" s="60">
        <v>55.536337377238581</v>
      </c>
      <c r="G16" s="60">
        <v>534.58130985949981</v>
      </c>
      <c r="H16" s="60">
        <v>0</v>
      </c>
      <c r="I16" s="60">
        <v>0</v>
      </c>
      <c r="J16" s="60">
        <v>0</v>
      </c>
      <c r="K16" s="60">
        <v>0</v>
      </c>
      <c r="L16" s="61">
        <v>175.42386391230247</v>
      </c>
      <c r="M16" s="60">
        <v>-14.256</v>
      </c>
      <c r="N16" s="60">
        <v>-506.97595200000012</v>
      </c>
      <c r="O16" s="60">
        <v>-566.891391</v>
      </c>
      <c r="P16" s="60">
        <v>-568.263374</v>
      </c>
      <c r="Q16" s="60">
        <v>-37.610715999999989</v>
      </c>
      <c r="R16" s="60">
        <v>-52.104914999999991</v>
      </c>
      <c r="S16" s="60">
        <v>-148.31017199999994</v>
      </c>
      <c r="T16" s="60">
        <v>0</v>
      </c>
      <c r="U16" s="60">
        <v>-179.53129047240856</v>
      </c>
      <c r="V16" s="60">
        <v>-3129.6143094687559</v>
      </c>
      <c r="W16" s="60">
        <v>0</v>
      </c>
      <c r="X16" s="60">
        <v>0</v>
      </c>
      <c r="Y16" s="60">
        <v>176.01528600000128</v>
      </c>
      <c r="Z16" s="60">
        <v>27.567820800000032</v>
      </c>
      <c r="AA16" s="60">
        <v>-60.754524000000011</v>
      </c>
      <c r="AB16" s="62">
        <v>0</v>
      </c>
      <c r="AC16" s="61">
        <v>-5060.7295371411637</v>
      </c>
      <c r="AD16" s="61">
        <v>-4885.3056732288615</v>
      </c>
    </row>
    <row r="17" spans="2:30" ht="15" customHeight="1" x14ac:dyDescent="0.3">
      <c r="B17" s="53" t="s">
        <v>197</v>
      </c>
      <c r="C17" s="59">
        <v>168651.25100999998</v>
      </c>
      <c r="D17" s="60">
        <v>57692.260016000007</v>
      </c>
      <c r="E17" s="60">
        <v>5623.8292150441439</v>
      </c>
      <c r="F17" s="60">
        <v>7460.4355839438822</v>
      </c>
      <c r="G17" s="60">
        <v>4210.4439018429994</v>
      </c>
      <c r="H17" s="60">
        <v>36731.765238840235</v>
      </c>
      <c r="I17" s="60">
        <v>27283.262219729237</v>
      </c>
      <c r="J17" s="60">
        <v>47740.20374115192</v>
      </c>
      <c r="K17" s="60">
        <v>33597.363451971811</v>
      </c>
      <c r="L17" s="61">
        <v>388990.81437852408</v>
      </c>
      <c r="M17" s="60">
        <v>-14.256</v>
      </c>
      <c r="N17" s="60">
        <v>11691.21912</v>
      </c>
      <c r="O17" s="60">
        <v>-364.96247700000004</v>
      </c>
      <c r="P17" s="60">
        <v>2624.3837760000001</v>
      </c>
      <c r="Q17" s="60">
        <v>2106.183599</v>
      </c>
      <c r="R17" s="60">
        <v>6399.1485000000002</v>
      </c>
      <c r="S17" s="60">
        <v>915.63319799999999</v>
      </c>
      <c r="T17" s="60">
        <v>0</v>
      </c>
      <c r="U17" s="60">
        <v>902.13015504552868</v>
      </c>
      <c r="V17" s="60">
        <v>-349.04859533225641</v>
      </c>
      <c r="W17" s="60">
        <v>1538.255006338808</v>
      </c>
      <c r="X17" s="60">
        <v>0</v>
      </c>
      <c r="Y17" s="60">
        <v>228.81453600000131</v>
      </c>
      <c r="Z17" s="60">
        <v>2968.8524735999999</v>
      </c>
      <c r="AA17" s="60">
        <v>1472.6992</v>
      </c>
      <c r="AB17" s="62">
        <v>0</v>
      </c>
      <c r="AC17" s="61">
        <v>30119.052491652081</v>
      </c>
      <c r="AD17" s="61">
        <v>419109.86687017616</v>
      </c>
    </row>
    <row r="18" spans="2:30" ht="15" customHeight="1" x14ac:dyDescent="0.3">
      <c r="B18" s="53" t="s">
        <v>198</v>
      </c>
      <c r="C18" s="59">
        <v>-69579.63252900001</v>
      </c>
      <c r="D18" s="60">
        <v>0</v>
      </c>
      <c r="E18" s="60">
        <v>0</v>
      </c>
      <c r="F18" s="60">
        <v>0</v>
      </c>
      <c r="G18" s="60">
        <v>0</v>
      </c>
      <c r="H18" s="60">
        <v>0</v>
      </c>
      <c r="I18" s="60">
        <v>0</v>
      </c>
      <c r="J18" s="60">
        <v>0</v>
      </c>
      <c r="K18" s="60">
        <v>0</v>
      </c>
      <c r="L18" s="61">
        <v>-69579.63252900001</v>
      </c>
      <c r="M18" s="60">
        <v>0</v>
      </c>
      <c r="N18" s="60">
        <v>-547.37296192491578</v>
      </c>
      <c r="O18" s="60">
        <v>-14592.463952068279</v>
      </c>
      <c r="P18" s="60">
        <v>-420.42385000000002</v>
      </c>
      <c r="Q18" s="60">
        <v>-1.0997999999999999E-2</v>
      </c>
      <c r="R18" s="60">
        <v>-379.13629500000002</v>
      </c>
      <c r="S18" s="60">
        <v>-1772.4407879999999</v>
      </c>
      <c r="T18" s="60">
        <v>0</v>
      </c>
      <c r="U18" s="60">
        <v>0</v>
      </c>
      <c r="V18" s="60">
        <v>0</v>
      </c>
      <c r="W18" s="60">
        <v>-428.17287252289759</v>
      </c>
      <c r="X18" s="60">
        <v>0</v>
      </c>
      <c r="Y18" s="60">
        <v>-1235.1198960000002</v>
      </c>
      <c r="Z18" s="60">
        <v>-820.43784000000005</v>
      </c>
      <c r="AA18" s="60">
        <v>-282.34119600000002</v>
      </c>
      <c r="AB18" s="62">
        <v>0</v>
      </c>
      <c r="AC18" s="61">
        <v>-20477.920649516091</v>
      </c>
      <c r="AD18" s="61">
        <v>-90057.5531785161</v>
      </c>
    </row>
    <row r="19" spans="2:30" ht="15" customHeight="1" x14ac:dyDescent="0.3">
      <c r="B19" s="53" t="s">
        <v>199</v>
      </c>
      <c r="C19" s="59">
        <v>0</v>
      </c>
      <c r="D19" s="60">
        <v>-1253.0160000000001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1">
        <v>-1253.0160000000001</v>
      </c>
      <c r="M19" s="60">
        <v>0</v>
      </c>
      <c r="N19" s="60">
        <v>0</v>
      </c>
      <c r="O19" s="60">
        <v>0</v>
      </c>
      <c r="P19" s="60">
        <v>0</v>
      </c>
      <c r="Q19" s="60">
        <v>0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X19" s="60">
        <v>0</v>
      </c>
      <c r="Y19" s="60">
        <v>0</v>
      </c>
      <c r="Z19" s="60">
        <v>0</v>
      </c>
      <c r="AA19" s="60">
        <v>0</v>
      </c>
      <c r="AB19" s="62">
        <v>0</v>
      </c>
      <c r="AC19" s="61">
        <v>0</v>
      </c>
      <c r="AD19" s="61">
        <v>-1253.0160000000001</v>
      </c>
    </row>
    <row r="20" spans="2:30" ht="15" customHeight="1" thickBot="1" x14ac:dyDescent="0.35">
      <c r="B20" s="63" t="s">
        <v>200</v>
      </c>
      <c r="C20" s="64">
        <v>0</v>
      </c>
      <c r="D20" s="65">
        <v>-24724.806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6">
        <v>-24724.806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0</v>
      </c>
      <c r="Y20" s="65">
        <v>0</v>
      </c>
      <c r="Z20" s="65">
        <v>0</v>
      </c>
      <c r="AA20" s="65">
        <v>0</v>
      </c>
      <c r="AB20" s="67">
        <v>0</v>
      </c>
      <c r="AC20" s="66">
        <v>0</v>
      </c>
      <c r="AD20" s="66">
        <v>-24724.806</v>
      </c>
    </row>
    <row r="21" spans="2:30" ht="15" customHeight="1" x14ac:dyDescent="0.3">
      <c r="B21" s="68" t="s">
        <v>201</v>
      </c>
      <c r="C21" s="69">
        <v>99071.618480999983</v>
      </c>
      <c r="D21" s="70">
        <v>31714.438016000007</v>
      </c>
      <c r="E21" s="70">
        <v>5623.8292150441439</v>
      </c>
      <c r="F21" s="70">
        <v>7460.4355839438822</v>
      </c>
      <c r="G21" s="70">
        <v>4210.4439018429994</v>
      </c>
      <c r="H21" s="70">
        <v>36731.765238840235</v>
      </c>
      <c r="I21" s="70">
        <v>27283.262219729237</v>
      </c>
      <c r="J21" s="70">
        <v>47740.20374115192</v>
      </c>
      <c r="K21" s="70">
        <v>33597.363451971811</v>
      </c>
      <c r="L21" s="71">
        <v>293433.35984952422</v>
      </c>
      <c r="M21" s="70">
        <v>-14.256</v>
      </c>
      <c r="N21" s="70">
        <v>11143.846158075085</v>
      </c>
      <c r="O21" s="70">
        <v>-14957.42642906828</v>
      </c>
      <c r="P21" s="70">
        <v>2203.959926</v>
      </c>
      <c r="Q21" s="70">
        <v>2106.1726009999998</v>
      </c>
      <c r="R21" s="70">
        <v>6020.012205</v>
      </c>
      <c r="S21" s="70">
        <v>-856.80758999999978</v>
      </c>
      <c r="T21" s="70">
        <v>0</v>
      </c>
      <c r="U21" s="70">
        <v>902.13015504552868</v>
      </c>
      <c r="V21" s="70">
        <v>-349.04859533225641</v>
      </c>
      <c r="W21" s="70">
        <v>1110.0821338159105</v>
      </c>
      <c r="X21" s="70">
        <v>0</v>
      </c>
      <c r="Y21" s="70">
        <v>-1006.3053599999989</v>
      </c>
      <c r="Z21" s="70">
        <v>2148.4146335999999</v>
      </c>
      <c r="AA21" s="70">
        <v>1190.3580040000002</v>
      </c>
      <c r="AB21" s="72">
        <v>0</v>
      </c>
      <c r="AC21" s="71">
        <v>9641.1318421359865</v>
      </c>
      <c r="AD21" s="71">
        <v>303074.49169166019</v>
      </c>
    </row>
    <row r="22" spans="2:30" ht="15" customHeight="1" thickBot="1" x14ac:dyDescent="0.35">
      <c r="B22" s="63" t="s">
        <v>202</v>
      </c>
      <c r="C22" s="64">
        <v>-98819.219564999992</v>
      </c>
      <c r="D22" s="65">
        <v>-14847.896290375957</v>
      </c>
      <c r="E22" s="65">
        <v>-2034.5850491397334</v>
      </c>
      <c r="F22" s="65">
        <v>-7450.0225206856503</v>
      </c>
      <c r="G22" s="65">
        <v>-4210.4439018429994</v>
      </c>
      <c r="H22" s="65">
        <v>-36731.765238840235</v>
      </c>
      <c r="I22" s="65">
        <v>-8843.0097923571193</v>
      </c>
      <c r="J22" s="65">
        <v>-19722.192021659022</v>
      </c>
      <c r="K22" s="65">
        <v>-22828.821828926979</v>
      </c>
      <c r="L22" s="66">
        <v>-215487.95620882773</v>
      </c>
      <c r="M22" s="65">
        <v>4870.6069319326634</v>
      </c>
      <c r="N22" s="65">
        <v>37131.80889345875</v>
      </c>
      <c r="O22" s="65">
        <v>17449.647681567345</v>
      </c>
      <c r="P22" s="65">
        <v>22078.367983</v>
      </c>
      <c r="Q22" s="65">
        <v>6125.550561</v>
      </c>
      <c r="R22" s="65">
        <v>982.19154812739805</v>
      </c>
      <c r="S22" s="65">
        <v>3997.2166680000005</v>
      </c>
      <c r="T22" s="65">
        <v>1355.7233864587201</v>
      </c>
      <c r="U22" s="65">
        <v>6515.8266052195013</v>
      </c>
      <c r="V22" s="65">
        <v>349.04859533225641</v>
      </c>
      <c r="W22" s="65">
        <v>58236.88121317792</v>
      </c>
      <c r="X22" s="65">
        <v>4478.7887230536217</v>
      </c>
      <c r="Y22" s="65">
        <v>16884.884340000004</v>
      </c>
      <c r="Z22" s="65">
        <v>6557.3799285793984</v>
      </c>
      <c r="AA22" s="65">
        <v>6227.3261349536933</v>
      </c>
      <c r="AB22" s="67">
        <v>236.97950389143841</v>
      </c>
      <c r="AC22" s="66">
        <v>193478.2286977527</v>
      </c>
      <c r="AD22" s="66">
        <v>-22009.727511075034</v>
      </c>
    </row>
    <row r="23" spans="2:30" ht="15" customHeight="1" x14ac:dyDescent="0.3">
      <c r="B23" s="73" t="s">
        <v>203</v>
      </c>
      <c r="C23" s="54">
        <v>-97457.482881000004</v>
      </c>
      <c r="D23" s="55">
        <v>0</v>
      </c>
      <c r="E23" s="55">
        <v>0</v>
      </c>
      <c r="F23" s="55">
        <v>0</v>
      </c>
      <c r="G23" s="55">
        <v>0</v>
      </c>
      <c r="H23" s="55">
        <v>0</v>
      </c>
      <c r="I23" s="55">
        <v>0</v>
      </c>
      <c r="J23" s="55">
        <v>0</v>
      </c>
      <c r="K23" s="55">
        <v>-5691.5137563617336</v>
      </c>
      <c r="L23" s="56">
        <v>-103148.99663736174</v>
      </c>
      <c r="M23" s="55">
        <v>0</v>
      </c>
      <c r="N23" s="55">
        <v>38608.957487999993</v>
      </c>
      <c r="O23" s="55">
        <v>17724.089789999998</v>
      </c>
      <c r="P23" s="55">
        <v>20326.039713000002</v>
      </c>
      <c r="Q23" s="55">
        <v>4702.1655719999999</v>
      </c>
      <c r="R23" s="55">
        <v>4465.6622550000002</v>
      </c>
      <c r="S23" s="55">
        <v>3997.2166680000005</v>
      </c>
      <c r="T23" s="55">
        <v>0</v>
      </c>
      <c r="U23" s="55">
        <v>0</v>
      </c>
      <c r="V23" s="55">
        <v>0</v>
      </c>
      <c r="W23" s="55">
        <v>0</v>
      </c>
      <c r="X23" s="55">
        <v>0</v>
      </c>
      <c r="Y23" s="55">
        <v>0</v>
      </c>
      <c r="Z23" s="55">
        <v>7660.3697294729354</v>
      </c>
      <c r="AA23" s="55">
        <v>5378.5193340000005</v>
      </c>
      <c r="AB23" s="57">
        <v>0</v>
      </c>
      <c r="AC23" s="54">
        <v>102863.02054947293</v>
      </c>
      <c r="AD23" s="56">
        <v>-285.97608788880461</v>
      </c>
    </row>
    <row r="24" spans="2:30" ht="15" customHeight="1" x14ac:dyDescent="0.3">
      <c r="B24" s="53" t="s">
        <v>204</v>
      </c>
      <c r="C24" s="59">
        <v>0</v>
      </c>
      <c r="D24" s="60">
        <v>-3713.6618484999999</v>
      </c>
      <c r="E24" s="60">
        <v>0</v>
      </c>
      <c r="F24" s="60">
        <v>0</v>
      </c>
      <c r="G24" s="60">
        <v>0</v>
      </c>
      <c r="H24" s="60">
        <v>0</v>
      </c>
      <c r="I24" s="60">
        <v>0</v>
      </c>
      <c r="J24" s="60">
        <v>0</v>
      </c>
      <c r="K24" s="60">
        <v>1000.7848510000002</v>
      </c>
      <c r="L24" s="61">
        <v>-2712.8769974999996</v>
      </c>
      <c r="M24" s="60">
        <v>0</v>
      </c>
      <c r="N24" s="60">
        <v>0</v>
      </c>
      <c r="O24" s="60">
        <v>0</v>
      </c>
      <c r="P24" s="60">
        <v>0</v>
      </c>
      <c r="Q24" s="60">
        <v>1304.1843879999999</v>
      </c>
      <c r="R24" s="60">
        <v>0</v>
      </c>
      <c r="S24" s="60">
        <v>0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  <c r="Y24" s="60">
        <v>0</v>
      </c>
      <c r="Z24" s="60">
        <v>0</v>
      </c>
      <c r="AA24" s="60">
        <v>1033.6278817142856</v>
      </c>
      <c r="AB24" s="62">
        <v>0</v>
      </c>
      <c r="AC24" s="59">
        <v>2337.8122697142853</v>
      </c>
      <c r="AD24" s="61">
        <v>-375.06472778571424</v>
      </c>
    </row>
    <row r="25" spans="2:30" ht="15" customHeight="1" x14ac:dyDescent="0.3">
      <c r="B25" s="53" t="s">
        <v>205</v>
      </c>
      <c r="C25" s="59">
        <v>0</v>
      </c>
      <c r="D25" s="60">
        <v>0</v>
      </c>
      <c r="E25" s="60">
        <v>0</v>
      </c>
      <c r="F25" s="60">
        <v>0</v>
      </c>
      <c r="G25" s="60">
        <v>0</v>
      </c>
      <c r="H25" s="60">
        <v>0</v>
      </c>
      <c r="I25" s="60">
        <v>0</v>
      </c>
      <c r="J25" s="60">
        <v>0</v>
      </c>
      <c r="K25" s="60">
        <v>0</v>
      </c>
      <c r="L25" s="61">
        <v>0</v>
      </c>
      <c r="M25" s="60">
        <v>0</v>
      </c>
      <c r="N25" s="60">
        <v>0</v>
      </c>
      <c r="O25" s="60">
        <v>0</v>
      </c>
      <c r="P25" s="60">
        <v>0</v>
      </c>
      <c r="Q25" s="60">
        <v>0</v>
      </c>
      <c r="R25" s="60">
        <v>0</v>
      </c>
      <c r="S25" s="60">
        <v>0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  <c r="Y25" s="60">
        <v>0</v>
      </c>
      <c r="Z25" s="60">
        <v>0</v>
      </c>
      <c r="AA25" s="60">
        <v>0</v>
      </c>
      <c r="AB25" s="62">
        <v>0</v>
      </c>
      <c r="AC25" s="59">
        <v>0</v>
      </c>
      <c r="AD25" s="61">
        <v>0</v>
      </c>
    </row>
    <row r="26" spans="2:30" ht="15" customHeight="1" x14ac:dyDescent="0.3">
      <c r="B26" s="53" t="s">
        <v>206</v>
      </c>
      <c r="C26" s="59">
        <v>0</v>
      </c>
      <c r="D26" s="60">
        <v>0</v>
      </c>
      <c r="E26" s="60">
        <v>0</v>
      </c>
      <c r="F26" s="60">
        <v>-7450.0225206856503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1">
        <v>-7450.0225206856503</v>
      </c>
      <c r="M26" s="60">
        <v>0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1705.2878869302817</v>
      </c>
      <c r="U26" s="60">
        <v>6515.8266052195013</v>
      </c>
      <c r="V26" s="60">
        <v>0</v>
      </c>
      <c r="W26" s="60">
        <v>0</v>
      </c>
      <c r="X26" s="60">
        <v>0</v>
      </c>
      <c r="Y26" s="60">
        <v>0</v>
      </c>
      <c r="Z26" s="60">
        <v>-1209.1496621077222</v>
      </c>
      <c r="AA26" s="60">
        <v>0</v>
      </c>
      <c r="AB26" s="62">
        <v>244.54919816649652</v>
      </c>
      <c r="AC26" s="59">
        <v>7256.5140282085576</v>
      </c>
      <c r="AD26" s="61">
        <v>-193.50849247709266</v>
      </c>
    </row>
    <row r="27" spans="2:30" ht="15" customHeight="1" x14ac:dyDescent="0.3">
      <c r="B27" s="53" t="s">
        <v>207</v>
      </c>
      <c r="C27" s="59">
        <v>0</v>
      </c>
      <c r="D27" s="60">
        <v>0</v>
      </c>
      <c r="E27" s="60">
        <v>0</v>
      </c>
      <c r="F27" s="60">
        <v>0</v>
      </c>
      <c r="G27" s="60">
        <v>-4210.4439018429994</v>
      </c>
      <c r="H27" s="60">
        <v>0</v>
      </c>
      <c r="I27" s="60">
        <v>0</v>
      </c>
      <c r="J27" s="60">
        <v>0</v>
      </c>
      <c r="K27" s="60">
        <v>0</v>
      </c>
      <c r="L27" s="61">
        <v>-4210.4439018429994</v>
      </c>
      <c r="M27" s="60">
        <v>0</v>
      </c>
      <c r="N27" s="60">
        <v>0</v>
      </c>
      <c r="O27" s="60">
        <v>0</v>
      </c>
      <c r="P27" s="60">
        <v>0</v>
      </c>
      <c r="Q27" s="60">
        <v>0</v>
      </c>
      <c r="R27" s="60">
        <v>0</v>
      </c>
      <c r="S27" s="60">
        <v>0</v>
      </c>
      <c r="T27" s="60">
        <v>0</v>
      </c>
      <c r="U27" s="60">
        <v>0</v>
      </c>
      <c r="V27" s="60">
        <v>4143.2156750214353</v>
      </c>
      <c r="W27" s="60">
        <v>0</v>
      </c>
      <c r="X27" s="60">
        <v>0</v>
      </c>
      <c r="Y27" s="60">
        <v>0</v>
      </c>
      <c r="Z27" s="60">
        <v>0</v>
      </c>
      <c r="AA27" s="60">
        <v>0</v>
      </c>
      <c r="AB27" s="62">
        <v>0</v>
      </c>
      <c r="AC27" s="59">
        <v>4143.2156750214353</v>
      </c>
      <c r="AD27" s="61">
        <v>-67.228226821564022</v>
      </c>
    </row>
    <row r="28" spans="2:30" ht="15" customHeight="1" x14ac:dyDescent="0.3">
      <c r="B28" s="53" t="s">
        <v>208</v>
      </c>
      <c r="C28" s="59">
        <v>0</v>
      </c>
      <c r="D28" s="60">
        <v>-5147.8949146361092</v>
      </c>
      <c r="E28" s="60">
        <v>-1829.9369276622199</v>
      </c>
      <c r="F28" s="60">
        <v>0</v>
      </c>
      <c r="G28" s="60">
        <v>0</v>
      </c>
      <c r="H28" s="60">
        <v>-34972.118699423205</v>
      </c>
      <c r="I28" s="60">
        <v>-102.88424924999181</v>
      </c>
      <c r="J28" s="60">
        <v>0</v>
      </c>
      <c r="K28" s="60">
        <v>-8399.1140757342928</v>
      </c>
      <c r="L28" s="61">
        <v>-50451.948866705818</v>
      </c>
      <c r="M28" s="60">
        <v>-80.827178720535684</v>
      </c>
      <c r="N28" s="60">
        <v>-778.88008585243472</v>
      </c>
      <c r="O28" s="60">
        <v>-9.3063877088323714</v>
      </c>
      <c r="P28" s="60">
        <v>0</v>
      </c>
      <c r="Q28" s="60">
        <v>0</v>
      </c>
      <c r="R28" s="60">
        <v>0</v>
      </c>
      <c r="S28" s="60">
        <v>0</v>
      </c>
      <c r="T28" s="60">
        <v>0</v>
      </c>
      <c r="U28" s="60">
        <v>0</v>
      </c>
      <c r="V28" s="60">
        <v>-3794.167079689179</v>
      </c>
      <c r="W28" s="60">
        <v>47433.668791173215</v>
      </c>
      <c r="X28" s="60">
        <v>0</v>
      </c>
      <c r="Y28" s="60">
        <v>0</v>
      </c>
      <c r="Z28" s="60">
        <v>0</v>
      </c>
      <c r="AA28" s="60">
        <v>0</v>
      </c>
      <c r="AB28" s="62">
        <v>0</v>
      </c>
      <c r="AC28" s="59">
        <v>42770.488059202231</v>
      </c>
      <c r="AD28" s="61">
        <v>-7681.4608075035867</v>
      </c>
    </row>
    <row r="29" spans="2:30" ht="15" customHeight="1" x14ac:dyDescent="0.3">
      <c r="B29" s="53" t="s">
        <v>209</v>
      </c>
      <c r="C29" s="59">
        <v>0</v>
      </c>
      <c r="D29" s="60">
        <v>-4257.6175384709431</v>
      </c>
      <c r="E29" s="60">
        <v>-204.64812147751363</v>
      </c>
      <c r="F29" s="60">
        <v>0</v>
      </c>
      <c r="G29" s="60">
        <v>0</v>
      </c>
      <c r="H29" s="60">
        <v>-1759.6465394170302</v>
      </c>
      <c r="I29" s="60">
        <v>-337.1448244324169</v>
      </c>
      <c r="J29" s="60">
        <v>-5429.7905856786283</v>
      </c>
      <c r="K29" s="60">
        <v>-6526.5329663660004</v>
      </c>
      <c r="L29" s="61">
        <v>-18515.38057584253</v>
      </c>
      <c r="M29" s="60">
        <v>-5.6562479628017863</v>
      </c>
      <c r="N29" s="60">
        <v>-568.66663348880911</v>
      </c>
      <c r="O29" s="60">
        <v>-192.00541732382106</v>
      </c>
      <c r="P29" s="60">
        <v>0</v>
      </c>
      <c r="Q29" s="60">
        <v>0</v>
      </c>
      <c r="R29" s="60">
        <v>0</v>
      </c>
      <c r="S29" s="60">
        <v>0</v>
      </c>
      <c r="T29" s="60">
        <v>-349.56450047156164</v>
      </c>
      <c r="U29" s="60">
        <v>0</v>
      </c>
      <c r="V29" s="60">
        <v>0</v>
      </c>
      <c r="W29" s="60">
        <v>10803.212422004701</v>
      </c>
      <c r="X29" s="60">
        <v>0</v>
      </c>
      <c r="Y29" s="60">
        <v>0</v>
      </c>
      <c r="Z29" s="60">
        <v>-584.33333965841689</v>
      </c>
      <c r="AA29" s="60">
        <v>0</v>
      </c>
      <c r="AB29" s="62">
        <v>-7.5696942750581009</v>
      </c>
      <c r="AC29" s="59">
        <v>9095.4165888242314</v>
      </c>
      <c r="AD29" s="61">
        <v>-9419.9639870182982</v>
      </c>
    </row>
    <row r="30" spans="2:30" ht="15" customHeight="1" x14ac:dyDescent="0.3">
      <c r="B30" s="53" t="s">
        <v>210</v>
      </c>
      <c r="C30" s="59">
        <v>0</v>
      </c>
      <c r="D30" s="60">
        <v>0</v>
      </c>
      <c r="E30" s="60">
        <v>0</v>
      </c>
      <c r="F30" s="60">
        <v>0</v>
      </c>
      <c r="G30" s="60">
        <v>0</v>
      </c>
      <c r="H30" s="60">
        <v>0</v>
      </c>
      <c r="I30" s="60">
        <v>-8402.9807186747112</v>
      </c>
      <c r="J30" s="60">
        <v>0</v>
      </c>
      <c r="K30" s="60">
        <v>0</v>
      </c>
      <c r="L30" s="61">
        <v>-8402.9807186747112</v>
      </c>
      <c r="M30" s="60">
        <v>0</v>
      </c>
      <c r="N30" s="60">
        <v>0</v>
      </c>
      <c r="O30" s="60">
        <v>0</v>
      </c>
      <c r="P30" s="60">
        <v>0</v>
      </c>
      <c r="Q30" s="60">
        <v>0</v>
      </c>
      <c r="R30" s="60">
        <v>0</v>
      </c>
      <c r="S30" s="60">
        <v>0</v>
      </c>
      <c r="T30" s="60">
        <v>0</v>
      </c>
      <c r="U30" s="60">
        <v>0</v>
      </c>
      <c r="V30" s="60">
        <v>0</v>
      </c>
      <c r="W30" s="60">
        <v>0</v>
      </c>
      <c r="X30" s="60">
        <v>4478.7887230536217</v>
      </c>
      <c r="Y30" s="60">
        <v>0</v>
      </c>
      <c r="Z30" s="60">
        <v>0</v>
      </c>
      <c r="AA30" s="60">
        <v>0</v>
      </c>
      <c r="AB30" s="62">
        <v>0</v>
      </c>
      <c r="AC30" s="59">
        <v>4478.7887230536217</v>
      </c>
      <c r="AD30" s="61">
        <v>-3924.1919956210895</v>
      </c>
    </row>
    <row r="31" spans="2:30" ht="15" customHeight="1" x14ac:dyDescent="0.3">
      <c r="B31" s="53" t="s">
        <v>211</v>
      </c>
      <c r="C31" s="59">
        <v>0</v>
      </c>
      <c r="D31" s="60">
        <v>0</v>
      </c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-14292.401435980393</v>
      </c>
      <c r="K31" s="60">
        <v>-2636.3589207</v>
      </c>
      <c r="L31" s="61">
        <v>-16928.760356680392</v>
      </c>
      <c r="M31" s="60">
        <v>0</v>
      </c>
      <c r="N31" s="60">
        <v>0</v>
      </c>
      <c r="O31" s="60">
        <v>0</v>
      </c>
      <c r="P31" s="60">
        <v>0</v>
      </c>
      <c r="Q31" s="60">
        <v>0</v>
      </c>
      <c r="R31" s="60">
        <v>0</v>
      </c>
      <c r="S31" s="60">
        <v>0</v>
      </c>
      <c r="T31" s="60">
        <v>0</v>
      </c>
      <c r="U31" s="60">
        <v>0</v>
      </c>
      <c r="V31" s="60">
        <v>0</v>
      </c>
      <c r="W31" s="60">
        <v>0</v>
      </c>
      <c r="X31" s="60">
        <v>0</v>
      </c>
      <c r="Y31" s="60">
        <v>16884.884340000004</v>
      </c>
      <c r="Z31" s="60">
        <v>0</v>
      </c>
      <c r="AA31" s="60">
        <v>0</v>
      </c>
      <c r="AB31" s="62">
        <v>0</v>
      </c>
      <c r="AC31" s="59">
        <v>16884.884340000004</v>
      </c>
      <c r="AD31" s="61">
        <v>-43.876016680387693</v>
      </c>
    </row>
    <row r="32" spans="2:30" ht="15" customHeight="1" x14ac:dyDescent="0.3">
      <c r="B32" s="53" t="s">
        <v>212</v>
      </c>
      <c r="C32" s="59">
        <v>-1361.7366840000002</v>
      </c>
      <c r="D32" s="60">
        <v>-1728.721988768898</v>
      </c>
      <c r="E32" s="60">
        <v>0</v>
      </c>
      <c r="F32" s="60">
        <v>0</v>
      </c>
      <c r="G32" s="60">
        <v>0</v>
      </c>
      <c r="H32" s="60">
        <v>0</v>
      </c>
      <c r="I32" s="60">
        <v>0</v>
      </c>
      <c r="J32" s="60">
        <v>0</v>
      </c>
      <c r="K32" s="60">
        <v>-576.08696076495016</v>
      </c>
      <c r="L32" s="61">
        <v>-3666.5456335338486</v>
      </c>
      <c r="M32" s="60">
        <v>4957.0903586160002</v>
      </c>
      <c r="N32" s="60">
        <v>-129.60187519999999</v>
      </c>
      <c r="O32" s="60">
        <v>-73.130303400000003</v>
      </c>
      <c r="P32" s="60">
        <v>1752.3282700000002</v>
      </c>
      <c r="Q32" s="60">
        <v>119.20060100000001</v>
      </c>
      <c r="R32" s="60">
        <v>-3483.4707068726025</v>
      </c>
      <c r="S32" s="60">
        <v>0</v>
      </c>
      <c r="T32" s="60">
        <v>0</v>
      </c>
      <c r="U32" s="60">
        <v>0</v>
      </c>
      <c r="V32" s="60">
        <v>0</v>
      </c>
      <c r="W32" s="60">
        <v>0</v>
      </c>
      <c r="X32" s="60">
        <v>0</v>
      </c>
      <c r="Y32" s="60">
        <v>0</v>
      </c>
      <c r="Z32" s="60">
        <v>690.49320087260264</v>
      </c>
      <c r="AA32" s="60">
        <v>-184.82108076059271</v>
      </c>
      <c r="AB32" s="62">
        <v>0</v>
      </c>
      <c r="AC32" s="59">
        <v>3648.088464255407</v>
      </c>
      <c r="AD32" s="61">
        <v>-18.457169278441597</v>
      </c>
    </row>
    <row r="33" spans="2:30" ht="15" customHeight="1" thickBot="1" x14ac:dyDescent="0.35">
      <c r="B33" s="63" t="s">
        <v>213</v>
      </c>
      <c r="C33" s="64">
        <v>0</v>
      </c>
      <c r="D33" s="65">
        <v>-178.05023523200003</v>
      </c>
      <c r="E33" s="65">
        <v>-6.84</v>
      </c>
      <c r="F33" s="65">
        <v>-11.1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6">
        <v>-195.99023523200003</v>
      </c>
      <c r="M33" s="65">
        <v>0</v>
      </c>
      <c r="N33" s="65">
        <v>0</v>
      </c>
      <c r="O33" s="65">
        <v>0</v>
      </c>
      <c r="P33" s="65">
        <v>0</v>
      </c>
      <c r="Q33" s="65">
        <v>0</v>
      </c>
      <c r="R33" s="65">
        <v>0</v>
      </c>
      <c r="S33" s="65">
        <v>0</v>
      </c>
      <c r="T33" s="65">
        <v>0</v>
      </c>
      <c r="U33" s="65">
        <v>-41.4</v>
      </c>
      <c r="V33" s="65">
        <v>0</v>
      </c>
      <c r="W33" s="65">
        <v>-8943.6070271321769</v>
      </c>
      <c r="X33" s="65">
        <v>-66.188995907196372</v>
      </c>
      <c r="Y33" s="65">
        <v>-64.086666000000008</v>
      </c>
      <c r="Z33" s="65">
        <v>0</v>
      </c>
      <c r="AA33" s="65">
        <v>0</v>
      </c>
      <c r="AB33" s="67">
        <v>0</v>
      </c>
      <c r="AC33" s="64">
        <v>-9115.2826890393717</v>
      </c>
      <c r="AD33" s="66">
        <v>-9311.2729242713722</v>
      </c>
    </row>
    <row r="34" spans="2:30" ht="15" customHeight="1" x14ac:dyDescent="0.3">
      <c r="B34" s="68" t="s">
        <v>214</v>
      </c>
      <c r="C34" s="69">
        <v>0</v>
      </c>
      <c r="D34" s="70">
        <v>17077.406745920794</v>
      </c>
      <c r="E34" s="70">
        <v>3577.5695189157509</v>
      </c>
      <c r="F34" s="70">
        <v>0</v>
      </c>
      <c r="G34" s="70">
        <v>0</v>
      </c>
      <c r="H34" s="70">
        <v>0</v>
      </c>
      <c r="I34" s="70">
        <v>18440.252427372117</v>
      </c>
      <c r="J34" s="70">
        <v>28018.011719492897</v>
      </c>
      <c r="K34" s="70">
        <v>10768.54162304483</v>
      </c>
      <c r="L34" s="71">
        <v>77881.7820347464</v>
      </c>
      <c r="M34" s="70">
        <v>4903.1010970890638</v>
      </c>
      <c r="N34" s="70">
        <v>48188.147607613842</v>
      </c>
      <c r="O34" s="70">
        <v>2430.5197143149362</v>
      </c>
      <c r="P34" s="70">
        <v>24227.002836037402</v>
      </c>
      <c r="Q34" s="70">
        <v>8211.4711995144935</v>
      </c>
      <c r="R34" s="70">
        <v>6959.0387811273968</v>
      </c>
      <c r="S34" s="70">
        <v>3133.5027277079998</v>
      </c>
      <c r="T34" s="70">
        <v>1357.3048972202644</v>
      </c>
      <c r="U34" s="70">
        <v>7371.7533186501341</v>
      </c>
      <c r="V34" s="70">
        <v>0</v>
      </c>
      <c r="W34" s="70">
        <v>50403.356319861647</v>
      </c>
      <c r="X34" s="70">
        <v>4412.5997271464248</v>
      </c>
      <c r="Y34" s="70">
        <v>15814.463754</v>
      </c>
      <c r="Z34" s="70">
        <v>8580.2122960890265</v>
      </c>
      <c r="AA34" s="70">
        <v>7207.871636239408</v>
      </c>
      <c r="AB34" s="72">
        <v>235.2695038914384</v>
      </c>
      <c r="AC34" s="71">
        <v>193435.61541650345</v>
      </c>
      <c r="AD34" s="72">
        <v>271317.39745124988</v>
      </c>
    </row>
    <row r="35" spans="2:30" ht="15" customHeight="1" x14ac:dyDescent="0.3">
      <c r="B35" s="53" t="s">
        <v>215</v>
      </c>
      <c r="C35" s="59">
        <v>0</v>
      </c>
      <c r="D35" s="60">
        <v>974.51200000000006</v>
      </c>
      <c r="E35" s="60">
        <v>0</v>
      </c>
      <c r="F35" s="60">
        <v>0</v>
      </c>
      <c r="G35" s="60">
        <v>0</v>
      </c>
      <c r="H35" s="60">
        <v>0</v>
      </c>
      <c r="I35" s="60">
        <v>0</v>
      </c>
      <c r="J35" s="60">
        <v>0</v>
      </c>
      <c r="K35" s="60">
        <v>0</v>
      </c>
      <c r="L35" s="61">
        <v>974.51200000000006</v>
      </c>
      <c r="M35" s="60">
        <v>0</v>
      </c>
      <c r="N35" s="60">
        <v>0</v>
      </c>
      <c r="O35" s="60">
        <v>0</v>
      </c>
      <c r="P35" s="60">
        <v>0</v>
      </c>
      <c r="Q35" s="60">
        <v>0</v>
      </c>
      <c r="R35" s="60">
        <v>6959.0387811273968</v>
      </c>
      <c r="S35" s="60">
        <v>1.8905999999999998</v>
      </c>
      <c r="T35" s="60">
        <v>0</v>
      </c>
      <c r="U35" s="60">
        <v>0</v>
      </c>
      <c r="V35" s="60">
        <v>0</v>
      </c>
      <c r="W35" s="60">
        <v>0</v>
      </c>
      <c r="X35" s="60">
        <v>0</v>
      </c>
      <c r="Y35" s="60">
        <v>649.36293599999999</v>
      </c>
      <c r="Z35" s="60">
        <v>0</v>
      </c>
      <c r="AA35" s="60">
        <v>7207.871636239408</v>
      </c>
      <c r="AB35" s="62">
        <v>149.56263358150946</v>
      </c>
      <c r="AC35" s="61">
        <v>14967.726586948314</v>
      </c>
      <c r="AD35" s="62">
        <v>15942.238586948315</v>
      </c>
    </row>
    <row r="36" spans="2:30" ht="15" customHeight="1" x14ac:dyDescent="0.3">
      <c r="B36" s="74" t="s">
        <v>216</v>
      </c>
      <c r="C36" s="59">
        <v>0</v>
      </c>
      <c r="D36" s="60">
        <v>16102.894745920792</v>
      </c>
      <c r="E36" s="60">
        <v>3577.5695189157509</v>
      </c>
      <c r="F36" s="60">
        <v>0</v>
      </c>
      <c r="G36" s="60">
        <v>0</v>
      </c>
      <c r="H36" s="60">
        <v>0</v>
      </c>
      <c r="I36" s="60">
        <v>18440.252427372117</v>
      </c>
      <c r="J36" s="60">
        <v>28018.011719492897</v>
      </c>
      <c r="K36" s="60">
        <v>10768.54162304483</v>
      </c>
      <c r="L36" s="61">
        <v>76907.270034746383</v>
      </c>
      <c r="M36" s="60">
        <v>4903.1010970890638</v>
      </c>
      <c r="N36" s="60">
        <v>48188.147607613842</v>
      </c>
      <c r="O36" s="60">
        <v>2430.5197143149362</v>
      </c>
      <c r="P36" s="60">
        <v>24227.002836037402</v>
      </c>
      <c r="Q36" s="60">
        <v>8211.4711995144935</v>
      </c>
      <c r="R36" s="60">
        <v>0</v>
      </c>
      <c r="S36" s="60">
        <v>3131.6121277080001</v>
      </c>
      <c r="T36" s="60">
        <v>1357.3048972202644</v>
      </c>
      <c r="U36" s="60">
        <v>7371.7533186501341</v>
      </c>
      <c r="V36" s="60">
        <v>0</v>
      </c>
      <c r="W36" s="60">
        <v>50403.356319861647</v>
      </c>
      <c r="X36" s="60">
        <v>4412.5997271464248</v>
      </c>
      <c r="Y36" s="60">
        <v>15165.100818000003</v>
      </c>
      <c r="Z36" s="60">
        <v>8580.2122960890265</v>
      </c>
      <c r="AA36" s="60">
        <v>0</v>
      </c>
      <c r="AB36" s="62">
        <v>85.706870309928945</v>
      </c>
      <c r="AC36" s="61">
        <v>178467.88882955513</v>
      </c>
      <c r="AD36" s="62">
        <v>255375.15886430151</v>
      </c>
    </row>
    <row r="37" spans="2:30" ht="15" customHeight="1" x14ac:dyDescent="0.3">
      <c r="B37" s="74" t="s">
        <v>217</v>
      </c>
      <c r="C37" s="59">
        <v>0</v>
      </c>
      <c r="D37" s="60">
        <v>4345.3246773548944</v>
      </c>
      <c r="E37" s="60">
        <v>0</v>
      </c>
      <c r="F37" s="60">
        <v>0</v>
      </c>
      <c r="G37" s="60">
        <v>0</v>
      </c>
      <c r="H37" s="60">
        <v>0</v>
      </c>
      <c r="I37" s="60">
        <v>0</v>
      </c>
      <c r="J37" s="60">
        <v>12083.758184038927</v>
      </c>
      <c r="K37" s="60">
        <v>0</v>
      </c>
      <c r="L37" s="61">
        <v>16429.082861393821</v>
      </c>
      <c r="M37" s="60">
        <v>0</v>
      </c>
      <c r="N37" s="60">
        <v>581.5120841152642</v>
      </c>
      <c r="O37" s="60">
        <v>116.049551980624</v>
      </c>
      <c r="P37" s="60">
        <v>0</v>
      </c>
      <c r="Q37" s="60">
        <v>0</v>
      </c>
      <c r="R37" s="60">
        <v>0</v>
      </c>
      <c r="S37" s="60">
        <v>0</v>
      </c>
      <c r="T37" s="60">
        <v>172.44335393683133</v>
      </c>
      <c r="U37" s="60">
        <v>0</v>
      </c>
      <c r="V37" s="60">
        <v>0</v>
      </c>
      <c r="W37" s="60">
        <v>3078.7512714507416</v>
      </c>
      <c r="X37" s="60">
        <v>0</v>
      </c>
      <c r="Y37" s="60">
        <v>0</v>
      </c>
      <c r="Z37" s="60">
        <v>3118.235403732167</v>
      </c>
      <c r="AA37" s="60">
        <v>0</v>
      </c>
      <c r="AB37" s="62">
        <v>0</v>
      </c>
      <c r="AC37" s="61">
        <v>7066.991665215628</v>
      </c>
      <c r="AD37" s="62">
        <v>23496.074526609449</v>
      </c>
    </row>
    <row r="38" spans="2:30" ht="15" customHeight="1" x14ac:dyDescent="0.3">
      <c r="B38" s="74" t="s">
        <v>218</v>
      </c>
      <c r="C38" s="59">
        <v>0</v>
      </c>
      <c r="D38" s="60">
        <v>465.74</v>
      </c>
      <c r="E38" s="60">
        <v>0</v>
      </c>
      <c r="F38" s="60">
        <v>0</v>
      </c>
      <c r="G38" s="60">
        <v>0</v>
      </c>
      <c r="H38" s="60">
        <v>0</v>
      </c>
      <c r="I38" s="60">
        <v>7510.3798666079847</v>
      </c>
      <c r="J38" s="60">
        <v>0</v>
      </c>
      <c r="K38" s="60">
        <v>799.90465175506665</v>
      </c>
      <c r="L38" s="61">
        <v>8776.0245183630504</v>
      </c>
      <c r="M38" s="60">
        <v>0</v>
      </c>
      <c r="N38" s="60">
        <v>0</v>
      </c>
      <c r="O38" s="60">
        <v>0</v>
      </c>
      <c r="P38" s="60">
        <v>0</v>
      </c>
      <c r="Q38" s="60">
        <v>6406.705967764492</v>
      </c>
      <c r="R38" s="60">
        <v>0</v>
      </c>
      <c r="S38" s="60">
        <v>3.989520282</v>
      </c>
      <c r="T38" s="60">
        <v>0</v>
      </c>
      <c r="U38" s="60">
        <v>0</v>
      </c>
      <c r="V38" s="60">
        <v>0</v>
      </c>
      <c r="W38" s="60">
        <v>13381.480978481028</v>
      </c>
      <c r="X38" s="60">
        <v>395.01406417704675</v>
      </c>
      <c r="Y38" s="60">
        <v>0</v>
      </c>
      <c r="Z38" s="60">
        <v>0</v>
      </c>
      <c r="AA38" s="60">
        <v>0</v>
      </c>
      <c r="AB38" s="62">
        <v>0</v>
      </c>
      <c r="AC38" s="61">
        <v>20187.190530704567</v>
      </c>
      <c r="AD38" s="62">
        <v>28963.215049067618</v>
      </c>
    </row>
    <row r="39" spans="2:30" ht="15" customHeight="1" x14ac:dyDescent="0.3">
      <c r="B39" s="74" t="s">
        <v>219</v>
      </c>
      <c r="C39" s="59">
        <v>0</v>
      </c>
      <c r="D39" s="60">
        <v>142.90841825613936</v>
      </c>
      <c r="E39" s="60">
        <v>0</v>
      </c>
      <c r="F39" s="60">
        <v>0</v>
      </c>
      <c r="G39" s="60">
        <v>0</v>
      </c>
      <c r="H39" s="60">
        <v>0</v>
      </c>
      <c r="I39" s="60">
        <v>81.860284644727642</v>
      </c>
      <c r="J39" s="60">
        <v>0</v>
      </c>
      <c r="K39" s="60">
        <v>171.15074475838531</v>
      </c>
      <c r="L39" s="61">
        <v>395.91944765925228</v>
      </c>
      <c r="M39" s="60">
        <v>4.4956798368076827</v>
      </c>
      <c r="N39" s="60">
        <v>43.322005700146761</v>
      </c>
      <c r="O39" s="60">
        <v>12.4661803059301</v>
      </c>
      <c r="P39" s="60">
        <v>0</v>
      </c>
      <c r="Q39" s="60">
        <v>445.71395803623182</v>
      </c>
      <c r="R39" s="60">
        <v>0</v>
      </c>
      <c r="S39" s="60">
        <v>0</v>
      </c>
      <c r="T39" s="60">
        <v>0</v>
      </c>
      <c r="U39" s="60">
        <v>0</v>
      </c>
      <c r="V39" s="60">
        <v>0</v>
      </c>
      <c r="W39" s="60">
        <v>8351.3689815382731</v>
      </c>
      <c r="X39" s="60">
        <v>76.876049571601087</v>
      </c>
      <c r="Y39" s="60">
        <v>0</v>
      </c>
      <c r="Z39" s="60">
        <v>0</v>
      </c>
      <c r="AA39" s="60">
        <v>0</v>
      </c>
      <c r="AB39" s="62">
        <v>0</v>
      </c>
      <c r="AC39" s="61">
        <v>8934.2428549889919</v>
      </c>
      <c r="AD39" s="62">
        <v>9330.1623026482448</v>
      </c>
    </row>
    <row r="40" spans="2:30" ht="15" customHeight="1" x14ac:dyDescent="0.3">
      <c r="B40" s="74" t="s">
        <v>220</v>
      </c>
      <c r="C40" s="59">
        <v>0</v>
      </c>
      <c r="D40" s="60">
        <v>22.440775434411194</v>
      </c>
      <c r="E40" s="60">
        <v>0</v>
      </c>
      <c r="F40" s="60">
        <v>0</v>
      </c>
      <c r="G40" s="60">
        <v>0</v>
      </c>
      <c r="H40" s="60">
        <v>0</v>
      </c>
      <c r="I40" s="60">
        <v>0</v>
      </c>
      <c r="J40" s="60">
        <v>0</v>
      </c>
      <c r="K40" s="60">
        <v>0</v>
      </c>
      <c r="L40" s="61">
        <v>22.440775434411194</v>
      </c>
      <c r="M40" s="60">
        <v>0.39526841106913707</v>
      </c>
      <c r="N40" s="60">
        <v>3.808950143029866</v>
      </c>
      <c r="O40" s="60">
        <v>6.5470878412823312</v>
      </c>
      <c r="P40" s="60">
        <v>0</v>
      </c>
      <c r="Q40" s="60">
        <v>262.1104028315217</v>
      </c>
      <c r="R40" s="60">
        <v>0</v>
      </c>
      <c r="S40" s="60">
        <v>0</v>
      </c>
      <c r="T40" s="60">
        <v>0</v>
      </c>
      <c r="U40" s="60">
        <v>0</v>
      </c>
      <c r="V40" s="60">
        <v>0</v>
      </c>
      <c r="W40" s="60">
        <v>3832.7609789639378</v>
      </c>
      <c r="X40" s="60">
        <v>0</v>
      </c>
      <c r="Y40" s="60">
        <v>0</v>
      </c>
      <c r="Z40" s="60">
        <v>0</v>
      </c>
      <c r="AA40" s="60">
        <v>0</v>
      </c>
      <c r="AB40" s="62">
        <v>0</v>
      </c>
      <c r="AC40" s="61">
        <v>4105.6226881908406</v>
      </c>
      <c r="AD40" s="62">
        <v>4128.0634636252516</v>
      </c>
    </row>
    <row r="41" spans="2:30" ht="15" customHeight="1" x14ac:dyDescent="0.3">
      <c r="B41" s="74" t="s">
        <v>221</v>
      </c>
      <c r="C41" s="59">
        <v>0</v>
      </c>
      <c r="D41" s="60">
        <v>0</v>
      </c>
      <c r="E41" s="60">
        <v>0</v>
      </c>
      <c r="F41" s="60">
        <v>0</v>
      </c>
      <c r="G41" s="60">
        <v>0</v>
      </c>
      <c r="H41" s="60">
        <v>0</v>
      </c>
      <c r="I41" s="60">
        <v>3118.2475338917839</v>
      </c>
      <c r="J41" s="60">
        <v>0</v>
      </c>
      <c r="K41" s="60">
        <v>0</v>
      </c>
      <c r="L41" s="61">
        <v>3118.2475338917839</v>
      </c>
      <c r="M41" s="60">
        <v>670.64788037625021</v>
      </c>
      <c r="N41" s="60">
        <v>6462.6068472620464</v>
      </c>
      <c r="O41" s="60">
        <v>8.1027210924000013</v>
      </c>
      <c r="P41" s="60">
        <v>0</v>
      </c>
      <c r="Q41" s="60">
        <v>26.698270389492748</v>
      </c>
      <c r="R41" s="60">
        <v>0</v>
      </c>
      <c r="S41" s="60">
        <v>0</v>
      </c>
      <c r="T41" s="60">
        <v>0</v>
      </c>
      <c r="U41" s="60">
        <v>0</v>
      </c>
      <c r="V41" s="60">
        <v>0</v>
      </c>
      <c r="W41" s="60">
        <v>2776.7255078563248</v>
      </c>
      <c r="X41" s="60">
        <v>9.0198021119478344</v>
      </c>
      <c r="Y41" s="60">
        <v>9.69</v>
      </c>
      <c r="Z41" s="60">
        <v>0</v>
      </c>
      <c r="AA41" s="60">
        <v>0</v>
      </c>
      <c r="AB41" s="62">
        <v>0</v>
      </c>
      <c r="AC41" s="61">
        <v>9963.4910290884636</v>
      </c>
      <c r="AD41" s="62">
        <v>13081.738562980248</v>
      </c>
    </row>
    <row r="42" spans="2:30" ht="15" customHeight="1" x14ac:dyDescent="0.3">
      <c r="B42" s="74" t="s">
        <v>222</v>
      </c>
      <c r="C42" s="59">
        <v>0</v>
      </c>
      <c r="D42" s="60">
        <v>1991.44</v>
      </c>
      <c r="E42" s="60">
        <v>0</v>
      </c>
      <c r="F42" s="60">
        <v>0</v>
      </c>
      <c r="G42" s="60">
        <v>0</v>
      </c>
      <c r="H42" s="60">
        <v>0</v>
      </c>
      <c r="I42" s="60">
        <v>0</v>
      </c>
      <c r="J42" s="60">
        <v>0</v>
      </c>
      <c r="K42" s="60">
        <v>0</v>
      </c>
      <c r="L42" s="61">
        <v>1991.44</v>
      </c>
      <c r="M42" s="60">
        <v>4104.2410403086924</v>
      </c>
      <c r="N42" s="60">
        <v>39908.529521796816</v>
      </c>
      <c r="O42" s="60">
        <v>742.92127165640136</v>
      </c>
      <c r="P42" s="60">
        <v>24227.002836037402</v>
      </c>
      <c r="Q42" s="60">
        <v>0</v>
      </c>
      <c r="R42" s="60">
        <v>0</v>
      </c>
      <c r="S42" s="60">
        <v>3126.509619426</v>
      </c>
      <c r="T42" s="60">
        <v>0</v>
      </c>
      <c r="U42" s="60">
        <v>0</v>
      </c>
      <c r="V42" s="60">
        <v>0</v>
      </c>
      <c r="W42" s="60">
        <v>170.35886199999999</v>
      </c>
      <c r="X42" s="60">
        <v>0</v>
      </c>
      <c r="Y42" s="60">
        <v>15155.410818000002</v>
      </c>
      <c r="Z42" s="60">
        <v>0</v>
      </c>
      <c r="AA42" s="60">
        <v>0</v>
      </c>
      <c r="AB42" s="62">
        <v>0</v>
      </c>
      <c r="AC42" s="61">
        <v>87434.973969225292</v>
      </c>
      <c r="AD42" s="62">
        <v>89426.413969225294</v>
      </c>
    </row>
    <row r="43" spans="2:30" ht="15" customHeight="1" x14ac:dyDescent="0.3">
      <c r="B43" s="74" t="s">
        <v>223</v>
      </c>
      <c r="C43" s="59">
        <v>0</v>
      </c>
      <c r="D43" s="60">
        <v>1991.44</v>
      </c>
      <c r="E43" s="60">
        <v>0</v>
      </c>
      <c r="F43" s="60">
        <v>0</v>
      </c>
      <c r="G43" s="60">
        <v>0</v>
      </c>
      <c r="H43" s="60">
        <v>0</v>
      </c>
      <c r="I43" s="60">
        <v>0</v>
      </c>
      <c r="J43" s="60">
        <v>0</v>
      </c>
      <c r="K43" s="60">
        <v>0</v>
      </c>
      <c r="L43" s="61">
        <v>1991.44</v>
      </c>
      <c r="M43" s="60">
        <v>4005.1913408038927</v>
      </c>
      <c r="N43" s="60">
        <v>38595.480193201147</v>
      </c>
      <c r="O43" s="60">
        <v>0</v>
      </c>
      <c r="P43" s="60">
        <v>24192.3748440374</v>
      </c>
      <c r="Q43" s="60">
        <v>0</v>
      </c>
      <c r="R43" s="60">
        <v>0</v>
      </c>
      <c r="S43" s="60">
        <v>0</v>
      </c>
      <c r="T43" s="60">
        <v>0</v>
      </c>
      <c r="U43" s="60">
        <v>0</v>
      </c>
      <c r="V43" s="60">
        <v>0</v>
      </c>
      <c r="W43" s="60">
        <v>0</v>
      </c>
      <c r="X43" s="60">
        <v>0</v>
      </c>
      <c r="Y43" s="60">
        <v>15155.410818000002</v>
      </c>
      <c r="Z43" s="60">
        <v>0</v>
      </c>
      <c r="AA43" s="60">
        <v>0</v>
      </c>
      <c r="AB43" s="62">
        <v>0</v>
      </c>
      <c r="AC43" s="61">
        <v>81948.457196042451</v>
      </c>
      <c r="AD43" s="62">
        <v>83939.897196042453</v>
      </c>
    </row>
    <row r="44" spans="2:30" ht="15" customHeight="1" x14ac:dyDescent="0.3">
      <c r="B44" s="74" t="s">
        <v>224</v>
      </c>
      <c r="C44" s="59">
        <v>0</v>
      </c>
      <c r="D44" s="60">
        <v>0</v>
      </c>
      <c r="E44" s="60">
        <v>0</v>
      </c>
      <c r="F44" s="60">
        <v>0</v>
      </c>
      <c r="G44" s="60">
        <v>0</v>
      </c>
      <c r="H44" s="60">
        <v>0</v>
      </c>
      <c r="I44" s="60">
        <v>0</v>
      </c>
      <c r="J44" s="60">
        <v>0</v>
      </c>
      <c r="K44" s="60">
        <v>0</v>
      </c>
      <c r="L44" s="61">
        <v>0</v>
      </c>
      <c r="M44" s="60">
        <v>99.049699504800003</v>
      </c>
      <c r="N44" s="60">
        <v>954.47892250079985</v>
      </c>
      <c r="O44" s="60">
        <v>0</v>
      </c>
      <c r="P44" s="60">
        <v>0</v>
      </c>
      <c r="Q44" s="60">
        <v>0</v>
      </c>
      <c r="R44" s="60">
        <v>0</v>
      </c>
      <c r="S44" s="60">
        <v>0</v>
      </c>
      <c r="T44" s="60">
        <v>0</v>
      </c>
      <c r="U44" s="60">
        <v>0</v>
      </c>
      <c r="V44" s="60">
        <v>0</v>
      </c>
      <c r="W44" s="60">
        <v>170.35886199999999</v>
      </c>
      <c r="X44" s="60">
        <v>0</v>
      </c>
      <c r="Y44" s="60">
        <v>0</v>
      </c>
      <c r="Z44" s="60">
        <v>0</v>
      </c>
      <c r="AA44" s="60">
        <v>0</v>
      </c>
      <c r="AB44" s="62">
        <v>0</v>
      </c>
      <c r="AC44" s="61">
        <v>1223.8874840055998</v>
      </c>
      <c r="AD44" s="62">
        <v>1223.8874840055998</v>
      </c>
    </row>
    <row r="45" spans="2:30" ht="15" customHeight="1" x14ac:dyDescent="0.3">
      <c r="B45" s="74" t="s">
        <v>225</v>
      </c>
      <c r="C45" s="59">
        <v>0</v>
      </c>
      <c r="D45" s="60">
        <v>0</v>
      </c>
      <c r="E45" s="60">
        <v>0</v>
      </c>
      <c r="F45" s="60">
        <v>0</v>
      </c>
      <c r="G45" s="60">
        <v>0</v>
      </c>
      <c r="H45" s="60">
        <v>0</v>
      </c>
      <c r="I45" s="60">
        <v>0</v>
      </c>
      <c r="J45" s="60">
        <v>0</v>
      </c>
      <c r="K45" s="60">
        <v>0</v>
      </c>
      <c r="L45" s="61">
        <v>0</v>
      </c>
      <c r="M45" s="60">
        <v>0</v>
      </c>
      <c r="N45" s="60">
        <v>0</v>
      </c>
      <c r="O45" s="60">
        <v>0</v>
      </c>
      <c r="P45" s="60">
        <v>34.627991999999999</v>
      </c>
      <c r="Q45" s="60">
        <v>0</v>
      </c>
      <c r="R45" s="60">
        <v>0</v>
      </c>
      <c r="S45" s="60">
        <v>3126.509619426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  <c r="Y45" s="60">
        <v>0</v>
      </c>
      <c r="Z45" s="60">
        <v>0</v>
      </c>
      <c r="AA45" s="60">
        <v>0</v>
      </c>
      <c r="AB45" s="62">
        <v>0</v>
      </c>
      <c r="AC45" s="61">
        <v>3161.1376114260001</v>
      </c>
      <c r="AD45" s="62">
        <v>3161.1376114260001</v>
      </c>
    </row>
    <row r="46" spans="2:30" ht="15" customHeight="1" x14ac:dyDescent="0.3">
      <c r="B46" s="74" t="s">
        <v>226</v>
      </c>
      <c r="C46" s="59">
        <v>0</v>
      </c>
      <c r="D46" s="60">
        <v>0</v>
      </c>
      <c r="E46" s="60">
        <v>0</v>
      </c>
      <c r="F46" s="60">
        <v>0</v>
      </c>
      <c r="G46" s="60">
        <v>0</v>
      </c>
      <c r="H46" s="60">
        <v>0</v>
      </c>
      <c r="I46" s="60">
        <v>0</v>
      </c>
      <c r="J46" s="60">
        <v>0</v>
      </c>
      <c r="K46" s="60">
        <v>0</v>
      </c>
      <c r="L46" s="61">
        <v>0</v>
      </c>
      <c r="M46" s="60">
        <v>0</v>
      </c>
      <c r="N46" s="60">
        <v>358.57040609487382</v>
      </c>
      <c r="O46" s="60">
        <v>742.92127165640136</v>
      </c>
      <c r="P46" s="60">
        <v>0</v>
      </c>
      <c r="Q46" s="60">
        <v>0</v>
      </c>
      <c r="R46" s="60">
        <v>0</v>
      </c>
      <c r="S46" s="60">
        <v>0</v>
      </c>
      <c r="T46" s="60">
        <v>0</v>
      </c>
      <c r="U46" s="60">
        <v>0</v>
      </c>
      <c r="V46" s="60">
        <v>0</v>
      </c>
      <c r="W46" s="60">
        <v>0</v>
      </c>
      <c r="X46" s="60">
        <v>0</v>
      </c>
      <c r="Y46" s="60">
        <v>0</v>
      </c>
      <c r="Z46" s="60">
        <v>0</v>
      </c>
      <c r="AA46" s="60">
        <v>0</v>
      </c>
      <c r="AB46" s="62">
        <v>0</v>
      </c>
      <c r="AC46" s="61">
        <v>1101.4916777512751</v>
      </c>
      <c r="AD46" s="62">
        <v>1101.4916777512751</v>
      </c>
    </row>
    <row r="47" spans="2:30" ht="15" customHeight="1" x14ac:dyDescent="0.3">
      <c r="B47" s="74" t="s">
        <v>227</v>
      </c>
      <c r="C47" s="59">
        <v>0</v>
      </c>
      <c r="D47" s="60">
        <v>9135.0408748753471</v>
      </c>
      <c r="E47" s="60">
        <v>3577.5695189157509</v>
      </c>
      <c r="F47" s="60">
        <v>0</v>
      </c>
      <c r="G47" s="60">
        <v>0</v>
      </c>
      <c r="H47" s="60">
        <v>0</v>
      </c>
      <c r="I47" s="60">
        <v>7729.7647422276204</v>
      </c>
      <c r="J47" s="60">
        <v>15934.253535453974</v>
      </c>
      <c r="K47" s="60">
        <v>9797.4862265313786</v>
      </c>
      <c r="L47" s="61">
        <v>46174.114898004074</v>
      </c>
      <c r="M47" s="60">
        <v>123.32122815624395</v>
      </c>
      <c r="N47" s="60">
        <v>1188.3681985965327</v>
      </c>
      <c r="O47" s="60">
        <v>1544.4329014382984</v>
      </c>
      <c r="P47" s="60">
        <v>0</v>
      </c>
      <c r="Q47" s="60">
        <v>1070.2426004927536</v>
      </c>
      <c r="R47" s="60">
        <v>0</v>
      </c>
      <c r="S47" s="60">
        <v>1.1129880000000001</v>
      </c>
      <c r="T47" s="60">
        <v>1184.8615432834331</v>
      </c>
      <c r="U47" s="60">
        <v>7371.7533186501341</v>
      </c>
      <c r="V47" s="60">
        <v>0</v>
      </c>
      <c r="W47" s="60">
        <v>18811.909739571343</v>
      </c>
      <c r="X47" s="60">
        <v>3931.6898112858294</v>
      </c>
      <c r="Y47" s="60">
        <v>0</v>
      </c>
      <c r="Z47" s="60">
        <v>5461.9768923568581</v>
      </c>
      <c r="AA47" s="60">
        <v>0</v>
      </c>
      <c r="AB47" s="62">
        <v>85.706870309928945</v>
      </c>
      <c r="AC47" s="61">
        <v>40775.376092141356</v>
      </c>
      <c r="AD47" s="62">
        <v>86949.490990145423</v>
      </c>
    </row>
    <row r="48" spans="2:30" ht="15" customHeight="1" x14ac:dyDescent="0.3">
      <c r="B48" s="74" t="s">
        <v>228</v>
      </c>
      <c r="C48" s="59">
        <v>0</v>
      </c>
      <c r="D48" s="60">
        <v>2.5162396661600002</v>
      </c>
      <c r="E48" s="60">
        <v>132.43744329998293</v>
      </c>
      <c r="F48" s="60">
        <v>0</v>
      </c>
      <c r="G48" s="60">
        <v>0</v>
      </c>
      <c r="H48" s="60">
        <v>0</v>
      </c>
      <c r="I48" s="60">
        <v>66.435846674239016</v>
      </c>
      <c r="J48" s="60">
        <v>0</v>
      </c>
      <c r="K48" s="60">
        <v>786.52980462850553</v>
      </c>
      <c r="L48" s="61">
        <v>987.91933426888738</v>
      </c>
      <c r="M48" s="60">
        <v>4.0925517200821417</v>
      </c>
      <c r="N48" s="60">
        <v>39.437316575336993</v>
      </c>
      <c r="O48" s="60">
        <v>10.639265669999999</v>
      </c>
      <c r="P48" s="60">
        <v>0</v>
      </c>
      <c r="Q48" s="60">
        <v>9.5937139057971006</v>
      </c>
      <c r="R48" s="60">
        <v>0</v>
      </c>
      <c r="S48" s="60">
        <v>0</v>
      </c>
      <c r="T48" s="60">
        <v>0</v>
      </c>
      <c r="U48" s="60">
        <v>19.68100187070165</v>
      </c>
      <c r="V48" s="60">
        <v>0</v>
      </c>
      <c r="W48" s="60">
        <v>610.45236335039237</v>
      </c>
      <c r="X48" s="60">
        <v>103.315516109938</v>
      </c>
      <c r="Y48" s="60">
        <v>0</v>
      </c>
      <c r="Z48" s="60">
        <v>2431.406794283273</v>
      </c>
      <c r="AA48" s="60">
        <v>0</v>
      </c>
      <c r="AB48" s="62">
        <v>0</v>
      </c>
      <c r="AC48" s="61">
        <v>3228.6185234855211</v>
      </c>
      <c r="AD48" s="62">
        <v>4216.5378577544088</v>
      </c>
    </row>
    <row r="49" spans="2:30" ht="15" customHeight="1" x14ac:dyDescent="0.3">
      <c r="B49" s="74" t="s">
        <v>229</v>
      </c>
      <c r="C49" s="59">
        <v>0</v>
      </c>
      <c r="D49" s="60">
        <v>1372.5451552815837</v>
      </c>
      <c r="E49" s="60">
        <v>2262.8983726961605</v>
      </c>
      <c r="F49" s="60">
        <v>0</v>
      </c>
      <c r="G49" s="60">
        <v>0</v>
      </c>
      <c r="H49" s="60">
        <v>0</v>
      </c>
      <c r="I49" s="60">
        <v>0</v>
      </c>
      <c r="J49" s="60">
        <v>0</v>
      </c>
      <c r="K49" s="60">
        <v>1.0000000000000001E-9</v>
      </c>
      <c r="L49" s="61">
        <v>3635.4435279787444</v>
      </c>
      <c r="M49" s="60">
        <v>3.4816184146576963</v>
      </c>
      <c r="N49" s="60">
        <v>33.550141086701437</v>
      </c>
      <c r="O49" s="60">
        <v>10.923260787028131</v>
      </c>
      <c r="P49" s="60">
        <v>0</v>
      </c>
      <c r="Q49" s="60">
        <v>28.438458161231885</v>
      </c>
      <c r="R49" s="60">
        <v>0</v>
      </c>
      <c r="S49" s="60">
        <v>0</v>
      </c>
      <c r="T49" s="60">
        <v>1184.8615432834331</v>
      </c>
      <c r="U49" s="60">
        <v>6949.6877333516341</v>
      </c>
      <c r="V49" s="60">
        <v>0</v>
      </c>
      <c r="W49" s="60">
        <v>1558.7065083004036</v>
      </c>
      <c r="X49" s="60">
        <v>2895.2719731781572</v>
      </c>
      <c r="Y49" s="60">
        <v>0</v>
      </c>
      <c r="Z49" s="60">
        <v>38.436828128218473</v>
      </c>
      <c r="AA49" s="60">
        <v>0</v>
      </c>
      <c r="AB49" s="62">
        <v>85.706870309928945</v>
      </c>
      <c r="AC49" s="61">
        <v>12789.064935001395</v>
      </c>
      <c r="AD49" s="62">
        <v>16424.508462980139</v>
      </c>
    </row>
    <row r="50" spans="2:30" ht="15" customHeight="1" x14ac:dyDescent="0.3">
      <c r="B50" s="74" t="s">
        <v>230</v>
      </c>
      <c r="C50" s="59">
        <v>0</v>
      </c>
      <c r="D50" s="60">
        <v>2.5878046868080005</v>
      </c>
      <c r="E50" s="60">
        <v>0</v>
      </c>
      <c r="F50" s="60">
        <v>0</v>
      </c>
      <c r="G50" s="60">
        <v>0</v>
      </c>
      <c r="H50" s="60">
        <v>0</v>
      </c>
      <c r="I50" s="60">
        <v>74.304015107368301</v>
      </c>
      <c r="J50" s="60">
        <v>0</v>
      </c>
      <c r="K50" s="60">
        <v>0</v>
      </c>
      <c r="L50" s="61">
        <v>76.8918197941763</v>
      </c>
      <c r="M50" s="60">
        <v>1.1027158560000001</v>
      </c>
      <c r="N50" s="60">
        <v>10.626170976000001</v>
      </c>
      <c r="O50" s="60">
        <v>42.574643727000002</v>
      </c>
      <c r="P50" s="60">
        <v>0</v>
      </c>
      <c r="Q50" s="60">
        <v>27.283172277173911</v>
      </c>
      <c r="R50" s="60">
        <v>0</v>
      </c>
      <c r="S50" s="60">
        <v>0</v>
      </c>
      <c r="T50" s="60">
        <v>0</v>
      </c>
      <c r="U50" s="60">
        <v>80.475291397013024</v>
      </c>
      <c r="V50" s="60">
        <v>0</v>
      </c>
      <c r="W50" s="60">
        <v>883.91788257810379</v>
      </c>
      <c r="X50" s="60">
        <v>892.7467924500927</v>
      </c>
      <c r="Y50" s="60">
        <v>0</v>
      </c>
      <c r="Z50" s="60">
        <v>62.45792173747089</v>
      </c>
      <c r="AA50" s="60">
        <v>0</v>
      </c>
      <c r="AB50" s="62">
        <v>0</v>
      </c>
      <c r="AC50" s="61">
        <v>2001.1845909988544</v>
      </c>
      <c r="AD50" s="62">
        <v>2078.0764107930308</v>
      </c>
    </row>
    <row r="51" spans="2:30" ht="15" customHeight="1" x14ac:dyDescent="0.3">
      <c r="B51" s="74" t="s">
        <v>231</v>
      </c>
      <c r="C51" s="59">
        <v>0</v>
      </c>
      <c r="D51" s="60">
        <v>271.58405094691977</v>
      </c>
      <c r="E51" s="60">
        <v>135.46378384707077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0">
        <v>0</v>
      </c>
      <c r="L51" s="61">
        <v>407.04783479399055</v>
      </c>
      <c r="M51" s="60">
        <v>43.993281194750431</v>
      </c>
      <c r="N51" s="60">
        <v>423.93525514941319</v>
      </c>
      <c r="O51" s="60">
        <v>132.97345604650474</v>
      </c>
      <c r="P51" s="60">
        <v>0</v>
      </c>
      <c r="Q51" s="60">
        <v>32.651739273550717</v>
      </c>
      <c r="R51" s="60">
        <v>0</v>
      </c>
      <c r="S51" s="60">
        <v>1.026678</v>
      </c>
      <c r="T51" s="60">
        <v>0</v>
      </c>
      <c r="U51" s="60">
        <v>30.110245435005744</v>
      </c>
      <c r="V51" s="60">
        <v>0</v>
      </c>
      <c r="W51" s="60">
        <v>1011.9852072718481</v>
      </c>
      <c r="X51" s="60">
        <v>0</v>
      </c>
      <c r="Y51" s="60">
        <v>0</v>
      </c>
      <c r="Z51" s="60">
        <v>181.62282085387179</v>
      </c>
      <c r="AA51" s="60">
        <v>0</v>
      </c>
      <c r="AB51" s="62">
        <v>0</v>
      </c>
      <c r="AC51" s="61">
        <v>1858.2986832249446</v>
      </c>
      <c r="AD51" s="62">
        <v>2265.3465180189351</v>
      </c>
    </row>
    <row r="52" spans="2:30" ht="15" customHeight="1" x14ac:dyDescent="0.3">
      <c r="B52" s="74" t="s">
        <v>232</v>
      </c>
      <c r="C52" s="59">
        <v>0</v>
      </c>
      <c r="D52" s="60">
        <v>492.03548848067413</v>
      </c>
      <c r="E52" s="60">
        <v>678.71660425612561</v>
      </c>
      <c r="F52" s="60">
        <v>0</v>
      </c>
      <c r="G52" s="60">
        <v>0</v>
      </c>
      <c r="H52" s="60">
        <v>0</v>
      </c>
      <c r="I52" s="60">
        <v>0</v>
      </c>
      <c r="J52" s="60">
        <v>0</v>
      </c>
      <c r="K52" s="60">
        <v>0</v>
      </c>
      <c r="L52" s="61">
        <v>1170.7520927367998</v>
      </c>
      <c r="M52" s="60">
        <v>1.4965880689777038</v>
      </c>
      <c r="N52" s="60">
        <v>14.421666846512414</v>
      </c>
      <c r="O52" s="60">
        <v>843.09650109968379</v>
      </c>
      <c r="P52" s="60">
        <v>0</v>
      </c>
      <c r="Q52" s="60">
        <v>45.183897181159423</v>
      </c>
      <c r="R52" s="60">
        <v>0</v>
      </c>
      <c r="S52" s="60">
        <v>0</v>
      </c>
      <c r="T52" s="60">
        <v>0</v>
      </c>
      <c r="U52" s="60">
        <v>291.79904659578017</v>
      </c>
      <c r="V52" s="60">
        <v>0</v>
      </c>
      <c r="W52" s="60">
        <v>2336.1562570725569</v>
      </c>
      <c r="X52" s="60">
        <v>10.063834367372822</v>
      </c>
      <c r="Y52" s="60">
        <v>0</v>
      </c>
      <c r="Z52" s="60">
        <v>396.24239016084022</v>
      </c>
      <c r="AA52" s="60">
        <v>0</v>
      </c>
      <c r="AB52" s="62">
        <v>0</v>
      </c>
      <c r="AC52" s="61">
        <v>3938.4601813928834</v>
      </c>
      <c r="AD52" s="62">
        <v>5109.2122741296835</v>
      </c>
    </row>
    <row r="53" spans="2:30" ht="15" customHeight="1" x14ac:dyDescent="0.3">
      <c r="B53" s="74" t="s">
        <v>233</v>
      </c>
      <c r="C53" s="59">
        <v>0</v>
      </c>
      <c r="D53" s="60">
        <v>1977.998903307941</v>
      </c>
      <c r="E53" s="60">
        <v>138.721760553233</v>
      </c>
      <c r="F53" s="60">
        <v>0</v>
      </c>
      <c r="G53" s="60">
        <v>0</v>
      </c>
      <c r="H53" s="60">
        <v>0</v>
      </c>
      <c r="I53" s="60">
        <v>49.31326556018022</v>
      </c>
      <c r="J53" s="60">
        <v>0</v>
      </c>
      <c r="K53" s="60">
        <v>85.113373331407217</v>
      </c>
      <c r="L53" s="61">
        <v>2251.1473027527613</v>
      </c>
      <c r="M53" s="60">
        <v>2.1295394212361494</v>
      </c>
      <c r="N53" s="60">
        <v>20.521016241002894</v>
      </c>
      <c r="O53" s="60">
        <v>61.0373726580819</v>
      </c>
      <c r="P53" s="60">
        <v>0</v>
      </c>
      <c r="Q53" s="60">
        <v>198.91578082246377</v>
      </c>
      <c r="R53" s="60">
        <v>0</v>
      </c>
      <c r="S53" s="60">
        <v>0</v>
      </c>
      <c r="T53" s="60">
        <v>0</v>
      </c>
      <c r="U53" s="60">
        <v>0</v>
      </c>
      <c r="V53" s="60">
        <v>0</v>
      </c>
      <c r="W53" s="60">
        <v>2023.721290323426</v>
      </c>
      <c r="X53" s="60">
        <v>17.730817932398757</v>
      </c>
      <c r="Y53" s="60">
        <v>0</v>
      </c>
      <c r="Z53" s="60">
        <v>1806.6060531428029</v>
      </c>
      <c r="AA53" s="60">
        <v>0</v>
      </c>
      <c r="AB53" s="62">
        <v>0</v>
      </c>
      <c r="AC53" s="61">
        <v>4130.661870541413</v>
      </c>
      <c r="AD53" s="62">
        <v>6381.8091732941739</v>
      </c>
    </row>
    <row r="54" spans="2:30" ht="15" customHeight="1" x14ac:dyDescent="0.3">
      <c r="B54" s="74" t="s">
        <v>234</v>
      </c>
      <c r="C54" s="59">
        <v>0</v>
      </c>
      <c r="D54" s="60">
        <v>882.99282128555569</v>
      </c>
      <c r="E54" s="60">
        <v>34.146130399999997</v>
      </c>
      <c r="F54" s="60">
        <v>0</v>
      </c>
      <c r="G54" s="60">
        <v>0</v>
      </c>
      <c r="H54" s="60">
        <v>0</v>
      </c>
      <c r="I54" s="60">
        <v>2541.8827597182899</v>
      </c>
      <c r="J54" s="60">
        <v>15894.851929697399</v>
      </c>
      <c r="K54" s="60">
        <v>11.789832851828166</v>
      </c>
      <c r="L54" s="61">
        <v>19365.663473953071</v>
      </c>
      <c r="M54" s="60">
        <v>24.488207655753229</v>
      </c>
      <c r="N54" s="60">
        <v>235.97727377362202</v>
      </c>
      <c r="O54" s="60">
        <v>56.780543127000001</v>
      </c>
      <c r="P54" s="60">
        <v>0</v>
      </c>
      <c r="Q54" s="60">
        <v>249.28383147463768</v>
      </c>
      <c r="R54" s="60">
        <v>0</v>
      </c>
      <c r="S54" s="60">
        <v>2.4659999999999998E-2</v>
      </c>
      <c r="T54" s="60">
        <v>0</v>
      </c>
      <c r="U54" s="60">
        <v>0</v>
      </c>
      <c r="V54" s="60">
        <v>0</v>
      </c>
      <c r="W54" s="60">
        <v>2500.7207620913173</v>
      </c>
      <c r="X54" s="60">
        <v>0</v>
      </c>
      <c r="Y54" s="60">
        <v>0</v>
      </c>
      <c r="Z54" s="60">
        <v>85.940405742619035</v>
      </c>
      <c r="AA54" s="60">
        <v>0</v>
      </c>
      <c r="AB54" s="62">
        <v>0</v>
      </c>
      <c r="AC54" s="61">
        <v>3153.2156838649494</v>
      </c>
      <c r="AD54" s="62">
        <v>22518.879157818021</v>
      </c>
    </row>
    <row r="55" spans="2:30" ht="15" customHeight="1" x14ac:dyDescent="0.3">
      <c r="B55" s="74" t="s">
        <v>235</v>
      </c>
      <c r="C55" s="59">
        <v>0</v>
      </c>
      <c r="D55" s="60">
        <v>167.66433350892444</v>
      </c>
      <c r="E55" s="60">
        <v>0</v>
      </c>
      <c r="F55" s="60">
        <v>0</v>
      </c>
      <c r="G55" s="60">
        <v>0</v>
      </c>
      <c r="H55" s="60">
        <v>0</v>
      </c>
      <c r="I55" s="60">
        <v>58.704990271155182</v>
      </c>
      <c r="J55" s="60">
        <v>0</v>
      </c>
      <c r="K55" s="60">
        <v>0</v>
      </c>
      <c r="L55" s="61">
        <v>226.36932378007964</v>
      </c>
      <c r="M55" s="60">
        <v>1.2962691306688926E-2</v>
      </c>
      <c r="N55" s="60">
        <v>0.12491320713718419</v>
      </c>
      <c r="O55" s="60">
        <v>2.58574701</v>
      </c>
      <c r="P55" s="60">
        <v>0</v>
      </c>
      <c r="Q55" s="60">
        <v>29.278466938405796</v>
      </c>
      <c r="R55" s="60">
        <v>0</v>
      </c>
      <c r="S55" s="60">
        <v>0</v>
      </c>
      <c r="T55" s="60">
        <v>0</v>
      </c>
      <c r="U55" s="60">
        <v>0</v>
      </c>
      <c r="V55" s="60">
        <v>0</v>
      </c>
      <c r="W55" s="60">
        <v>535.6861259606211</v>
      </c>
      <c r="X55" s="60">
        <v>0</v>
      </c>
      <c r="Y55" s="60">
        <v>0</v>
      </c>
      <c r="Z55" s="60">
        <v>0</v>
      </c>
      <c r="AA55" s="60">
        <v>0</v>
      </c>
      <c r="AB55" s="62">
        <v>0</v>
      </c>
      <c r="AC55" s="61">
        <v>567.68821580747078</v>
      </c>
      <c r="AD55" s="62">
        <v>794.05753958755042</v>
      </c>
    </row>
    <row r="56" spans="2:30" ht="15" customHeight="1" x14ac:dyDescent="0.3">
      <c r="B56" s="74" t="s">
        <v>236</v>
      </c>
      <c r="C56" s="59">
        <v>0</v>
      </c>
      <c r="D56" s="60">
        <v>1037.0411335377678</v>
      </c>
      <c r="E56" s="60">
        <v>100.43925822999999</v>
      </c>
      <c r="F56" s="60">
        <v>0</v>
      </c>
      <c r="G56" s="60">
        <v>0</v>
      </c>
      <c r="H56" s="60">
        <v>0</v>
      </c>
      <c r="I56" s="60">
        <v>2132.2881868335321</v>
      </c>
      <c r="J56" s="60">
        <v>39.401605756574831</v>
      </c>
      <c r="K56" s="60">
        <v>8831.6344388112557</v>
      </c>
      <c r="L56" s="61">
        <v>12140.804623169131</v>
      </c>
      <c r="M56" s="60">
        <v>30.285041432650154</v>
      </c>
      <c r="N56" s="60">
        <v>291.83767198735603</v>
      </c>
      <c r="O56" s="60">
        <v>312.0011247833998</v>
      </c>
      <c r="P56" s="60">
        <v>0</v>
      </c>
      <c r="Q56" s="60">
        <v>69.484586967391294</v>
      </c>
      <c r="R56" s="60">
        <v>0</v>
      </c>
      <c r="S56" s="60">
        <v>0</v>
      </c>
      <c r="T56" s="60">
        <v>0</v>
      </c>
      <c r="U56" s="60">
        <v>0</v>
      </c>
      <c r="V56" s="60">
        <v>0</v>
      </c>
      <c r="W56" s="60">
        <v>2240.264632970182</v>
      </c>
      <c r="X56" s="60">
        <v>0</v>
      </c>
      <c r="Y56" s="60">
        <v>0</v>
      </c>
      <c r="Z56" s="60">
        <v>0</v>
      </c>
      <c r="AA56" s="60">
        <v>0</v>
      </c>
      <c r="AB56" s="62">
        <v>0</v>
      </c>
      <c r="AC56" s="61">
        <v>2943.8730581409791</v>
      </c>
      <c r="AD56" s="62">
        <v>15084.67768131011</v>
      </c>
    </row>
    <row r="57" spans="2:30" ht="15" customHeight="1" x14ac:dyDescent="0.3">
      <c r="B57" s="74" t="s">
        <v>237</v>
      </c>
      <c r="C57" s="59">
        <v>0</v>
      </c>
      <c r="D57" s="60">
        <v>1313.1613810307012</v>
      </c>
      <c r="E57" s="60">
        <v>54.861113649035623</v>
      </c>
      <c r="F57" s="60">
        <v>0</v>
      </c>
      <c r="G57" s="60">
        <v>0</v>
      </c>
      <c r="H57" s="60">
        <v>0</v>
      </c>
      <c r="I57" s="60">
        <v>1925.0733631350806</v>
      </c>
      <c r="J57" s="60">
        <v>0</v>
      </c>
      <c r="K57" s="60">
        <v>53.089287203094479</v>
      </c>
      <c r="L57" s="61">
        <v>3346.185145017912</v>
      </c>
      <c r="M57" s="60">
        <v>1.853438766135757</v>
      </c>
      <c r="N57" s="60">
        <v>17.86040992821729</v>
      </c>
      <c r="O57" s="60">
        <v>32.6755197516</v>
      </c>
      <c r="P57" s="60">
        <v>0</v>
      </c>
      <c r="Q57" s="60">
        <v>167.35833480072463</v>
      </c>
      <c r="R57" s="60">
        <v>0</v>
      </c>
      <c r="S57" s="60">
        <v>0</v>
      </c>
      <c r="T57" s="60">
        <v>0</v>
      </c>
      <c r="U57" s="60">
        <v>0</v>
      </c>
      <c r="V57" s="60">
        <v>0</v>
      </c>
      <c r="W57" s="60">
        <v>312.64814998221203</v>
      </c>
      <c r="X57" s="60">
        <v>0</v>
      </c>
      <c r="Y57" s="60">
        <v>0</v>
      </c>
      <c r="Z57" s="60">
        <v>85.931416291337896</v>
      </c>
      <c r="AA57" s="60">
        <v>0</v>
      </c>
      <c r="AB57" s="62">
        <v>0</v>
      </c>
      <c r="AC57" s="61">
        <v>618.32726952022756</v>
      </c>
      <c r="AD57" s="62">
        <v>3964.5124145381396</v>
      </c>
    </row>
    <row r="58" spans="2:30" ht="15" customHeight="1" x14ac:dyDescent="0.3">
      <c r="B58" s="74" t="s">
        <v>238</v>
      </c>
      <c r="C58" s="59">
        <v>0</v>
      </c>
      <c r="D58" s="60">
        <v>1614.9135631423121</v>
      </c>
      <c r="E58" s="60">
        <v>39.885051984141988</v>
      </c>
      <c r="F58" s="60">
        <v>0</v>
      </c>
      <c r="G58" s="60">
        <v>0</v>
      </c>
      <c r="H58" s="60">
        <v>0</v>
      </c>
      <c r="I58" s="60">
        <v>881.76231492777436</v>
      </c>
      <c r="J58" s="60">
        <v>0</v>
      </c>
      <c r="K58" s="60">
        <v>29.329489704286559</v>
      </c>
      <c r="L58" s="61">
        <v>2565.8904197585152</v>
      </c>
      <c r="M58" s="60">
        <v>10.38528293469402</v>
      </c>
      <c r="N58" s="60">
        <v>100.07636282523328</v>
      </c>
      <c r="O58" s="60">
        <v>39.145466777999999</v>
      </c>
      <c r="P58" s="60">
        <v>0</v>
      </c>
      <c r="Q58" s="60">
        <v>212.77061869021733</v>
      </c>
      <c r="R58" s="60">
        <v>0</v>
      </c>
      <c r="S58" s="60">
        <v>6.1649999999999996E-2</v>
      </c>
      <c r="T58" s="60">
        <v>0</v>
      </c>
      <c r="U58" s="60">
        <v>0</v>
      </c>
      <c r="V58" s="60">
        <v>0</v>
      </c>
      <c r="W58" s="60">
        <v>4797.65055967028</v>
      </c>
      <c r="X58" s="60">
        <v>12.56087724786997</v>
      </c>
      <c r="Y58" s="60">
        <v>0</v>
      </c>
      <c r="Z58" s="60">
        <v>373.33226201642378</v>
      </c>
      <c r="AA58" s="60">
        <v>0</v>
      </c>
      <c r="AB58" s="62">
        <v>0</v>
      </c>
      <c r="AC58" s="61">
        <v>5545.9830801627177</v>
      </c>
      <c r="AD58" s="62">
        <v>8111.8734999212329</v>
      </c>
    </row>
    <row r="59" spans="2:30" ht="15" hidden="1" customHeight="1" thickBot="1" x14ac:dyDescent="0.35">
      <c r="B59" s="74" t="s">
        <v>239</v>
      </c>
      <c r="C59" s="59">
        <v>0</v>
      </c>
      <c r="D59" s="60">
        <v>0</v>
      </c>
      <c r="E59" s="60">
        <v>0</v>
      </c>
      <c r="F59" s="60">
        <v>0</v>
      </c>
      <c r="G59" s="60">
        <v>0</v>
      </c>
      <c r="H59" s="60">
        <v>0</v>
      </c>
      <c r="I59" s="60">
        <v>0</v>
      </c>
      <c r="J59" s="60">
        <v>0</v>
      </c>
      <c r="K59" s="60">
        <v>0</v>
      </c>
      <c r="L59" s="61">
        <v>0</v>
      </c>
      <c r="M59" s="60">
        <v>0</v>
      </c>
      <c r="N59" s="60">
        <v>0</v>
      </c>
      <c r="O59" s="60">
        <v>0</v>
      </c>
      <c r="P59" s="60">
        <v>0</v>
      </c>
      <c r="Q59" s="60">
        <v>0</v>
      </c>
      <c r="R59" s="60">
        <v>0</v>
      </c>
      <c r="S59" s="60">
        <v>0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  <c r="Y59" s="60">
        <v>0</v>
      </c>
      <c r="Z59" s="60">
        <v>0</v>
      </c>
      <c r="AA59" s="60">
        <v>0</v>
      </c>
      <c r="AB59" s="62">
        <v>0</v>
      </c>
      <c r="AC59" s="61">
        <v>0</v>
      </c>
      <c r="AD59" s="62">
        <v>0</v>
      </c>
    </row>
    <row r="60" spans="2:30" ht="15" hidden="1" customHeight="1" thickBot="1" x14ac:dyDescent="0.35">
      <c r="B60" s="75" t="s">
        <v>240</v>
      </c>
      <c r="C60" s="76">
        <v>-252.39891599998526</v>
      </c>
      <c r="D60" s="77">
        <v>388.91525552874117</v>
      </c>
      <c r="E60" s="77">
        <v>-4.8346469886592303</v>
      </c>
      <c r="F60" s="77">
        <v>0.68693674176807684</v>
      </c>
      <c r="G60" s="77">
        <v>0</v>
      </c>
      <c r="H60" s="77">
        <v>0</v>
      </c>
      <c r="I60" s="77">
        <v>0</v>
      </c>
      <c r="J60" s="77">
        <v>0</v>
      </c>
      <c r="K60" s="77">
        <v>3.979039320256561E-13</v>
      </c>
      <c r="L60" s="78">
        <v>132.36862928186514</v>
      </c>
      <c r="M60" s="77">
        <v>46.750165156400236</v>
      </c>
      <c r="N60" s="77">
        <v>-87.507443919994515</v>
      </c>
      <c r="O60" s="77">
        <v>-61.701538184127116</v>
      </c>
      <c r="P60" s="77">
        <v>-55.325072962600366</v>
      </c>
      <c r="Q60" s="77">
        <v>-20.251962485507637</v>
      </c>
      <c r="R60" s="77">
        <v>-43.164972000001917</v>
      </c>
      <c r="S60" s="77">
        <v>-6.9063502920004822</v>
      </c>
      <c r="T60" s="77">
        <v>1.5815107615444095</v>
      </c>
      <c r="U60" s="77">
        <v>-4.8034416148953278</v>
      </c>
      <c r="V60" s="77">
        <v>0</v>
      </c>
      <c r="W60" s="77">
        <v>0</v>
      </c>
      <c r="X60" s="77">
        <v>0</v>
      </c>
      <c r="Y60" s="77">
        <v>-2.8559999999368302E-2</v>
      </c>
      <c r="Z60" s="77">
        <v>-125.58226609037274</v>
      </c>
      <c r="AA60" s="77">
        <v>-209.81250271428604</v>
      </c>
      <c r="AB60" s="79">
        <v>-1.71</v>
      </c>
      <c r="AC60" s="78">
        <v>-568.46243434584085</v>
      </c>
      <c r="AD60" s="79">
        <v>-436.09380506397571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82E8-75EB-4079-A851-C63A7BDE3597}">
  <dimension ref="A2:J56"/>
  <sheetViews>
    <sheetView workbookViewId="0">
      <selection activeCell="A20" sqref="A20"/>
    </sheetView>
  </sheetViews>
  <sheetFormatPr defaultColWidth="8.77734375" defaultRowHeight="14.4" x14ac:dyDescent="0.3"/>
  <cols>
    <col min="1" max="1" width="19.109375" customWidth="1"/>
  </cols>
  <sheetData>
    <row r="2" spans="2:2" s="16" customFormat="1" x14ac:dyDescent="0.3">
      <c r="B2" s="15" t="s">
        <v>299</v>
      </c>
    </row>
    <row r="3" spans="2:2" x14ac:dyDescent="0.3">
      <c r="B3" s="105" t="s">
        <v>300</v>
      </c>
    </row>
    <row r="4" spans="2:2" x14ac:dyDescent="0.3">
      <c r="B4" t="s">
        <v>301</v>
      </c>
    </row>
    <row r="29" spans="1:10" x14ac:dyDescent="0.3">
      <c r="A29" s="1" t="s">
        <v>302</v>
      </c>
      <c r="B29" s="1">
        <v>2010</v>
      </c>
      <c r="C29" s="1">
        <v>2015</v>
      </c>
      <c r="D29" s="1">
        <v>2020</v>
      </c>
      <c r="E29" s="1">
        <v>2025</v>
      </c>
      <c r="F29" s="1">
        <v>2030</v>
      </c>
      <c r="G29" s="1">
        <v>2035</v>
      </c>
      <c r="H29" s="1">
        <v>2040</v>
      </c>
      <c r="I29" s="1">
        <v>2045</v>
      </c>
      <c r="J29" s="1">
        <v>2050</v>
      </c>
    </row>
    <row r="30" spans="1:10" x14ac:dyDescent="0.3">
      <c r="B30" s="36">
        <v>16.293823038397299</v>
      </c>
      <c r="C30" s="36">
        <v>17.429048414023299</v>
      </c>
      <c r="D30" s="36">
        <v>19.232053422370598</v>
      </c>
      <c r="E30" s="36">
        <v>21.691708402893681</v>
      </c>
      <c r="F30" s="36">
        <v>24.151363383416765</v>
      </c>
      <c r="G30" s="36">
        <v>26.611018363939849</v>
      </c>
      <c r="H30" s="36">
        <v>29.070673344462932</v>
      </c>
      <c r="I30" s="36">
        <v>31.530328324986012</v>
      </c>
      <c r="J30" s="36">
        <v>33.989983305509099</v>
      </c>
    </row>
    <row r="31" spans="1:10" x14ac:dyDescent="0.3">
      <c r="B31" s="36">
        <v>14.3572621035058</v>
      </c>
      <c r="C31" s="36">
        <v>15.2253756260434</v>
      </c>
      <c r="D31" s="36">
        <v>16.828046744574198</v>
      </c>
      <c r="E31" s="36">
        <v>18.987200890372765</v>
      </c>
      <c r="F31" s="36">
        <v>21.146355036171332</v>
      </c>
      <c r="G31" s="36">
        <v>23.305509181969899</v>
      </c>
      <c r="H31" s="36">
        <v>25.464663327768466</v>
      </c>
      <c r="I31" s="36">
        <v>27.623817473567033</v>
      </c>
      <c r="J31" s="36">
        <v>29.7829716193656</v>
      </c>
    </row>
    <row r="32" spans="1:10" x14ac:dyDescent="0.3">
      <c r="B32" s="36">
        <v>12.6878130217028</v>
      </c>
      <c r="C32" s="36">
        <v>13.4891485809682</v>
      </c>
      <c r="D32" s="36">
        <v>14.824707846410606</v>
      </c>
      <c r="E32" s="36">
        <v>16.727879799666038</v>
      </c>
      <c r="F32" s="36">
        <v>18.631051752921472</v>
      </c>
      <c r="G32" s="36">
        <v>20.534223706176903</v>
      </c>
      <c r="H32" s="36">
        <v>22.437395659432337</v>
      </c>
      <c r="I32" s="36">
        <v>24.340567612687771</v>
      </c>
      <c r="J32" s="36">
        <v>26.243739565943201</v>
      </c>
    </row>
    <row r="33" spans="1:10" x14ac:dyDescent="0.3">
      <c r="B33" s="36">
        <v>11.686143572621001</v>
      </c>
      <c r="C33" s="36">
        <v>12.5542570951585</v>
      </c>
      <c r="D33" s="36">
        <v>13.823038397328796</v>
      </c>
      <c r="E33" s="36">
        <v>15.592654424039997</v>
      </c>
      <c r="F33" s="36">
        <v>17.362270450751197</v>
      </c>
      <c r="G33" s="36">
        <v>19.131886477462398</v>
      </c>
      <c r="H33" s="36">
        <v>20.9015025041736</v>
      </c>
      <c r="I33" s="36">
        <v>22.671118530884797</v>
      </c>
      <c r="J33" s="36">
        <v>24.440734557595999</v>
      </c>
    </row>
    <row r="34" spans="1:10" x14ac:dyDescent="0.3">
      <c r="B34" s="36">
        <v>11.4858096828046</v>
      </c>
      <c r="C34" s="36">
        <v>12.2871452420701</v>
      </c>
      <c r="D34" s="36">
        <v>13.489148580968198</v>
      </c>
      <c r="E34" s="36">
        <v>15.236505286588683</v>
      </c>
      <c r="F34" s="36">
        <v>16.983861992209164</v>
      </c>
      <c r="G34" s="36">
        <v>18.73121869782965</v>
      </c>
      <c r="H34" s="36">
        <v>20.478575403450133</v>
      </c>
      <c r="I34" s="36">
        <v>22.225932109070616</v>
      </c>
      <c r="J34" s="36">
        <v>23.973288814691102</v>
      </c>
    </row>
    <row r="35" spans="1:10" x14ac:dyDescent="0.3">
      <c r="B35" s="36">
        <v>10.083472454090099</v>
      </c>
      <c r="C35" s="36">
        <v>10.6844741235392</v>
      </c>
      <c r="D35" s="36">
        <v>11.819699499165202</v>
      </c>
      <c r="E35" s="36">
        <v>13.333333333333268</v>
      </c>
      <c r="F35" s="36">
        <v>14.846967167501333</v>
      </c>
      <c r="G35" s="36">
        <v>16.360601001669401</v>
      </c>
      <c r="H35" s="36">
        <v>17.874234835837466</v>
      </c>
      <c r="I35" s="36">
        <v>19.387868670005531</v>
      </c>
      <c r="J35" s="36">
        <v>20.9015025041736</v>
      </c>
    </row>
    <row r="36" spans="1:10" x14ac:dyDescent="0.3">
      <c r="B36" s="36">
        <v>7.1452420701168604</v>
      </c>
      <c r="C36" s="36">
        <v>7.54590984974958</v>
      </c>
      <c r="D36" s="36">
        <v>8.2136894824707785</v>
      </c>
      <c r="E36" s="36">
        <v>9.3043962159153999</v>
      </c>
      <c r="F36" s="36">
        <v>10.39510294936002</v>
      </c>
      <c r="G36" s="36">
        <v>11.485809682804639</v>
      </c>
      <c r="H36" s="36">
        <v>12.576516416249259</v>
      </c>
      <c r="I36" s="36">
        <v>13.667223149693879</v>
      </c>
      <c r="J36" s="36">
        <v>14.7579298831385</v>
      </c>
    </row>
    <row r="39" spans="1:10" x14ac:dyDescent="0.3">
      <c r="A39" s="1" t="s">
        <v>303</v>
      </c>
      <c r="B39" s="1">
        <v>2010</v>
      </c>
      <c r="C39" s="1">
        <v>2015</v>
      </c>
      <c r="D39" s="1">
        <v>2020</v>
      </c>
      <c r="E39" s="1">
        <v>2025</v>
      </c>
      <c r="F39" s="1">
        <v>2030</v>
      </c>
      <c r="G39" s="1">
        <v>2035</v>
      </c>
      <c r="H39" s="1">
        <v>2040</v>
      </c>
      <c r="I39" s="1">
        <v>2045</v>
      </c>
      <c r="J39" s="1">
        <v>2050</v>
      </c>
    </row>
    <row r="40" spans="1:10" x14ac:dyDescent="0.3">
      <c r="A40" t="s">
        <v>304</v>
      </c>
      <c r="B40" s="36">
        <f t="shared" ref="B40:J46" si="0">(B30-B31)*1000</f>
        <v>1936.5609348914993</v>
      </c>
      <c r="C40" s="36">
        <f t="shared" si="0"/>
        <v>2203.6727879798991</v>
      </c>
      <c r="D40" s="36">
        <f t="shared" si="0"/>
        <v>2404.0066777963993</v>
      </c>
      <c r="E40" s="36">
        <f t="shared" si="0"/>
        <v>2704.507512520916</v>
      </c>
      <c r="F40" s="36">
        <f t="shared" si="0"/>
        <v>3005.0083472454326</v>
      </c>
      <c r="G40" s="36">
        <f t="shared" si="0"/>
        <v>3305.5091819699492</v>
      </c>
      <c r="H40" s="36">
        <f t="shared" si="0"/>
        <v>3606.0100166944658</v>
      </c>
      <c r="I40" s="36">
        <f t="shared" si="0"/>
        <v>3906.5108514189787</v>
      </c>
      <c r="J40" s="36">
        <f t="shared" si="0"/>
        <v>4207.011686143499</v>
      </c>
    </row>
    <row r="41" spans="1:10" x14ac:dyDescent="0.3">
      <c r="A41" t="s">
        <v>305</v>
      </c>
      <c r="B41" s="36">
        <f t="shared" si="0"/>
        <v>1669.4490818030001</v>
      </c>
      <c r="C41" s="36">
        <f t="shared" si="0"/>
        <v>1736.2270450752001</v>
      </c>
      <c r="D41" s="36">
        <f t="shared" si="0"/>
        <v>2003.3388981635926</v>
      </c>
      <c r="E41" s="36">
        <f t="shared" si="0"/>
        <v>2259.3210907067273</v>
      </c>
      <c r="F41" s="36">
        <f t="shared" si="0"/>
        <v>2515.3032832498602</v>
      </c>
      <c r="G41" s="36">
        <f t="shared" si="0"/>
        <v>2771.2854757929967</v>
      </c>
      <c r="H41" s="36">
        <f t="shared" si="0"/>
        <v>3027.2676683361296</v>
      </c>
      <c r="I41" s="36">
        <f t="shared" si="0"/>
        <v>3283.2498608792625</v>
      </c>
      <c r="J41" s="36">
        <f t="shared" si="0"/>
        <v>3539.2320534223991</v>
      </c>
    </row>
    <row r="42" spans="1:10" x14ac:dyDescent="0.3">
      <c r="A42" t="s">
        <v>306</v>
      </c>
      <c r="B42" s="36">
        <f t="shared" si="0"/>
        <v>1001.669449081799</v>
      </c>
      <c r="C42" s="36">
        <f t="shared" si="0"/>
        <v>934.89148580970038</v>
      </c>
      <c r="D42" s="36">
        <f t="shared" si="0"/>
        <v>1001.6694490818097</v>
      </c>
      <c r="E42" s="36">
        <f t="shared" si="0"/>
        <v>1135.2253756260407</v>
      </c>
      <c r="F42" s="36">
        <f t="shared" si="0"/>
        <v>1268.7813021702752</v>
      </c>
      <c r="G42" s="36">
        <f t="shared" si="0"/>
        <v>1402.3372287145044</v>
      </c>
      <c r="H42" s="36">
        <f t="shared" si="0"/>
        <v>1535.8931552587371</v>
      </c>
      <c r="I42" s="36">
        <f t="shared" si="0"/>
        <v>1669.4490818029735</v>
      </c>
      <c r="J42" s="36">
        <f t="shared" si="0"/>
        <v>1803.0050083472026</v>
      </c>
    </row>
    <row r="43" spans="1:10" x14ac:dyDescent="0.3">
      <c r="A43" t="s">
        <v>307</v>
      </c>
      <c r="B43" s="36">
        <f>(B33-B34)*1000</f>
        <v>200.33388981640064</v>
      </c>
      <c r="C43" s="36">
        <f t="shared" si="0"/>
        <v>267.11185308839981</v>
      </c>
      <c r="D43" s="36">
        <f t="shared" si="0"/>
        <v>333.88981636059788</v>
      </c>
      <c r="E43" s="36">
        <f t="shared" si="0"/>
        <v>356.14913745131457</v>
      </c>
      <c r="F43" s="36">
        <f t="shared" si="0"/>
        <v>378.40845854203309</v>
      </c>
      <c r="G43" s="36">
        <f t="shared" si="0"/>
        <v>400.66777963274802</v>
      </c>
      <c r="H43" s="36">
        <f t="shared" si="0"/>
        <v>422.92710072346654</v>
      </c>
      <c r="I43" s="36">
        <f t="shared" si="0"/>
        <v>445.18642181418147</v>
      </c>
      <c r="J43" s="36">
        <f t="shared" si="0"/>
        <v>467.44574290489641</v>
      </c>
    </row>
    <row r="44" spans="1:10" x14ac:dyDescent="0.3">
      <c r="A44" t="s">
        <v>308</v>
      </c>
      <c r="B44" s="36">
        <f t="shared" si="0"/>
        <v>1402.3372287145007</v>
      </c>
      <c r="C44" s="36">
        <f t="shared" si="0"/>
        <v>1602.6711185308998</v>
      </c>
      <c r="D44" s="36">
        <f t="shared" si="0"/>
        <v>1669.4490818029965</v>
      </c>
      <c r="E44" s="36">
        <f t="shared" si="0"/>
        <v>1903.1719532554146</v>
      </c>
      <c r="F44" s="36">
        <f t="shared" si="0"/>
        <v>2136.8948247078306</v>
      </c>
      <c r="G44" s="36">
        <f t="shared" si="0"/>
        <v>2370.6176961602487</v>
      </c>
      <c r="H44" s="36">
        <f t="shared" si="0"/>
        <v>2604.3405676126667</v>
      </c>
      <c r="I44" s="36">
        <f t="shared" si="0"/>
        <v>2838.0634390650848</v>
      </c>
      <c r="J44" s="36">
        <f t="shared" si="0"/>
        <v>3071.7863105175029</v>
      </c>
    </row>
    <row r="45" spans="1:10" x14ac:dyDescent="0.3">
      <c r="A45" t="s">
        <v>309</v>
      </c>
      <c r="B45" s="36">
        <f t="shared" si="0"/>
        <v>2938.230383973239</v>
      </c>
      <c r="C45" s="36">
        <f t="shared" si="0"/>
        <v>3138.5642737896201</v>
      </c>
      <c r="D45" s="36">
        <f t="shared" si="0"/>
        <v>3606.010016694423</v>
      </c>
      <c r="E45" s="36">
        <f t="shared" si="0"/>
        <v>4028.9371174178682</v>
      </c>
      <c r="F45" s="36">
        <f t="shared" si="0"/>
        <v>4451.8642181413134</v>
      </c>
      <c r="G45" s="36">
        <f t="shared" si="0"/>
        <v>4874.7913188647626</v>
      </c>
      <c r="H45" s="36">
        <f t="shared" si="0"/>
        <v>5297.7184195882073</v>
      </c>
      <c r="I45" s="36">
        <f t="shared" si="0"/>
        <v>5720.6455203116529</v>
      </c>
      <c r="J45" s="36">
        <f t="shared" si="0"/>
        <v>6143.5726210350995</v>
      </c>
    </row>
    <row r="46" spans="1:10" x14ac:dyDescent="0.3">
      <c r="A46" t="s">
        <v>310</v>
      </c>
      <c r="B46" s="36">
        <f t="shared" si="0"/>
        <v>7145.2420701168603</v>
      </c>
      <c r="C46" s="36">
        <f t="shared" si="0"/>
        <v>7545.9098497495797</v>
      </c>
      <c r="D46" s="36">
        <f t="shared" si="0"/>
        <v>8213.6894824707779</v>
      </c>
      <c r="E46" s="36">
        <f t="shared" si="0"/>
        <v>9304.3962159153998</v>
      </c>
      <c r="F46" s="36">
        <f t="shared" si="0"/>
        <v>10395.10294936002</v>
      </c>
      <c r="G46" s="36">
        <f t="shared" si="0"/>
        <v>11485.80968280464</v>
      </c>
      <c r="H46" s="36">
        <f t="shared" si="0"/>
        <v>12576.516416249258</v>
      </c>
      <c r="I46" s="36">
        <f t="shared" si="0"/>
        <v>13667.223149693878</v>
      </c>
      <c r="J46" s="36">
        <f t="shared" si="0"/>
        <v>14757.9298831385</v>
      </c>
    </row>
    <row r="56" spans="2:2" x14ac:dyDescent="0.3">
      <c r="B56" s="36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C3C03-F196-4CC5-8B0F-E71913A5808A}">
  <dimension ref="A2:AP34"/>
  <sheetViews>
    <sheetView zoomScale="73" zoomScaleNormal="73" workbookViewId="0">
      <selection activeCell="A20" sqref="A20"/>
    </sheetView>
  </sheetViews>
  <sheetFormatPr defaultColWidth="8.77734375" defaultRowHeight="14.4" x14ac:dyDescent="0.3"/>
  <cols>
    <col min="1" max="1" width="15.109375" customWidth="1"/>
    <col min="2" max="2" width="11.77734375" customWidth="1"/>
  </cols>
  <sheetData>
    <row r="2" spans="2:16" s="16" customFormat="1" x14ac:dyDescent="0.3">
      <c r="B2" s="106" t="s">
        <v>53</v>
      </c>
    </row>
    <row r="3" spans="2:16" x14ac:dyDescent="0.3">
      <c r="B3" s="105" t="s">
        <v>311</v>
      </c>
    </row>
    <row r="4" spans="2:16" x14ac:dyDescent="0.3">
      <c r="B4" t="s">
        <v>312</v>
      </c>
    </row>
    <row r="10" spans="2:16" x14ac:dyDescent="0.3">
      <c r="L10" s="1">
        <v>2010</v>
      </c>
      <c r="M10" s="1">
        <v>2011</v>
      </c>
      <c r="N10" s="1">
        <v>2012</v>
      </c>
      <c r="O10" s="1">
        <v>2013</v>
      </c>
      <c r="P10" s="1">
        <v>2050</v>
      </c>
    </row>
    <row r="11" spans="2:16" x14ac:dyDescent="0.3">
      <c r="L11">
        <v>401612.90322580602</v>
      </c>
      <c r="M11">
        <v>420967.74193548301</v>
      </c>
      <c r="N11">
        <v>417741.93548386998</v>
      </c>
      <c r="O11">
        <v>454838.70967741898</v>
      </c>
      <c r="P11">
        <v>732258.06451612897</v>
      </c>
    </row>
    <row r="12" spans="2:16" x14ac:dyDescent="0.3">
      <c r="L12">
        <v>332258.06451612897</v>
      </c>
      <c r="M12">
        <v>345161.29032258003</v>
      </c>
      <c r="N12">
        <v>345161.29032258003</v>
      </c>
      <c r="O12">
        <v>383870.96774193499</v>
      </c>
      <c r="P12">
        <v>600000</v>
      </c>
    </row>
    <row r="13" spans="2:16" x14ac:dyDescent="0.3">
      <c r="L13">
        <v>219354.83870967699</v>
      </c>
      <c r="M13">
        <v>232258.064516129</v>
      </c>
      <c r="N13">
        <v>229032.25806451601</v>
      </c>
      <c r="O13">
        <v>250000</v>
      </c>
      <c r="P13">
        <v>329032.25806451601</v>
      </c>
    </row>
    <row r="14" spans="2:16" x14ac:dyDescent="0.3">
      <c r="L14">
        <v>0</v>
      </c>
      <c r="M14">
        <v>0</v>
      </c>
      <c r="N14">
        <v>0</v>
      </c>
      <c r="O14">
        <v>0</v>
      </c>
      <c r="P14">
        <v>0</v>
      </c>
    </row>
    <row r="24" spans="1:42" s="1" customFormat="1" x14ac:dyDescent="0.3">
      <c r="A24" s="1" t="s">
        <v>313</v>
      </c>
      <c r="B24" s="1">
        <v>2010</v>
      </c>
      <c r="C24" s="1">
        <v>2011</v>
      </c>
      <c r="D24" s="1">
        <v>2012</v>
      </c>
      <c r="E24" s="1">
        <v>2013</v>
      </c>
      <c r="F24" s="1">
        <v>2014</v>
      </c>
      <c r="G24" s="1">
        <v>2015</v>
      </c>
      <c r="H24" s="1">
        <v>2016</v>
      </c>
      <c r="I24" s="1">
        <v>2017</v>
      </c>
      <c r="J24" s="1">
        <v>2018</v>
      </c>
      <c r="K24" s="1">
        <v>2019</v>
      </c>
      <c r="L24" s="1">
        <v>2020</v>
      </c>
      <c r="M24" s="1">
        <v>2021</v>
      </c>
      <c r="N24" s="1">
        <v>2022</v>
      </c>
      <c r="O24" s="1">
        <v>2023</v>
      </c>
      <c r="P24" s="1">
        <v>2024</v>
      </c>
      <c r="Q24" s="1">
        <v>2025</v>
      </c>
      <c r="R24" s="1">
        <v>2026</v>
      </c>
      <c r="S24" s="1">
        <v>2027</v>
      </c>
      <c r="T24" s="1">
        <v>2028</v>
      </c>
      <c r="U24" s="1">
        <v>2029</v>
      </c>
      <c r="V24" s="1">
        <v>2030</v>
      </c>
      <c r="W24" s="1">
        <v>2031</v>
      </c>
      <c r="X24" s="1">
        <v>2032</v>
      </c>
      <c r="Y24" s="1">
        <v>2033</v>
      </c>
      <c r="Z24" s="1">
        <v>2034</v>
      </c>
      <c r="AA24" s="1">
        <v>2035</v>
      </c>
      <c r="AB24" s="1">
        <v>2036</v>
      </c>
      <c r="AC24" s="1">
        <v>2037</v>
      </c>
      <c r="AD24" s="1">
        <v>2038</v>
      </c>
      <c r="AE24" s="1">
        <v>2039</v>
      </c>
      <c r="AF24" s="1">
        <v>2040</v>
      </c>
      <c r="AG24" s="1">
        <v>2041</v>
      </c>
      <c r="AH24" s="1">
        <v>2042</v>
      </c>
      <c r="AI24" s="1">
        <v>2043</v>
      </c>
      <c r="AJ24" s="1">
        <v>2044</v>
      </c>
      <c r="AK24" s="1">
        <v>2045</v>
      </c>
      <c r="AL24" s="1">
        <v>2046</v>
      </c>
      <c r="AM24" s="1">
        <v>2047</v>
      </c>
      <c r="AN24" s="1">
        <v>2048</v>
      </c>
      <c r="AO24" s="1">
        <v>2049</v>
      </c>
      <c r="AP24" s="1">
        <v>2050</v>
      </c>
    </row>
    <row r="25" spans="1:42" x14ac:dyDescent="0.3">
      <c r="A25" t="s">
        <v>308</v>
      </c>
      <c r="B25">
        <f>L11-L12</f>
        <v>69354.838709677046</v>
      </c>
      <c r="C25">
        <f>M11-M12</f>
        <v>75806.45161290298</v>
      </c>
      <c r="D25">
        <f>N11-N12</f>
        <v>72580.645161289955</v>
      </c>
      <c r="E25">
        <f>O11-O12</f>
        <v>70967.741935483995</v>
      </c>
      <c r="F25">
        <f>$E25+(F24-$E$24)*($AP25-$E25)/($AP$24-$E$24)</f>
        <v>72624.237140366298</v>
      </c>
      <c r="G25">
        <f>$E25+(G24-$E$24)*($AP25-$E25)/($AP$24-$E$24)</f>
        <v>74280.732345248587</v>
      </c>
      <c r="H25">
        <f t="shared" ref="H25:AO25" si="0">$E25+(H24-$E$24)*($AP25-$E25)/($AP$24-$E$24)</f>
        <v>75937.22755013089</v>
      </c>
      <c r="I25">
        <f t="shared" si="0"/>
        <v>77593.722755013179</v>
      </c>
      <c r="J25">
        <f t="shared" si="0"/>
        <v>79250.217959895483</v>
      </c>
      <c r="K25">
        <f t="shared" si="0"/>
        <v>80906.713164777771</v>
      </c>
      <c r="L25">
        <f t="shared" si="0"/>
        <v>82563.208369660075</v>
      </c>
      <c r="M25">
        <f t="shared" si="0"/>
        <v>84219.703574542364</v>
      </c>
      <c r="N25">
        <f t="shared" si="0"/>
        <v>85876.198779424667</v>
      </c>
      <c r="O25">
        <f t="shared" si="0"/>
        <v>87532.69398430697</v>
      </c>
      <c r="P25">
        <f t="shared" si="0"/>
        <v>89189.189189189259</v>
      </c>
      <c r="Q25">
        <f t="shared" si="0"/>
        <v>90845.684394071548</v>
      </c>
      <c r="R25">
        <f t="shared" si="0"/>
        <v>92502.179598953851</v>
      </c>
      <c r="S25">
        <f t="shared" si="0"/>
        <v>94158.674803836155</v>
      </c>
      <c r="T25">
        <f t="shared" si="0"/>
        <v>95815.170008718444</v>
      </c>
      <c r="U25">
        <f t="shared" si="0"/>
        <v>97471.665213600747</v>
      </c>
      <c r="V25">
        <f t="shared" si="0"/>
        <v>99128.160418483036</v>
      </c>
      <c r="W25">
        <f t="shared" si="0"/>
        <v>100784.65562336534</v>
      </c>
      <c r="X25">
        <f t="shared" si="0"/>
        <v>102441.15082824763</v>
      </c>
      <c r="Y25">
        <f t="shared" si="0"/>
        <v>104097.64603312993</v>
      </c>
      <c r="Z25">
        <f t="shared" si="0"/>
        <v>105754.14123801222</v>
      </c>
      <c r="AA25">
        <f t="shared" si="0"/>
        <v>107410.63644289452</v>
      </c>
      <c r="AB25">
        <f t="shared" si="0"/>
        <v>109067.13164777681</v>
      </c>
      <c r="AC25">
        <f t="shared" si="0"/>
        <v>110723.62685265912</v>
      </c>
      <c r="AD25">
        <f t="shared" si="0"/>
        <v>112380.12205754142</v>
      </c>
      <c r="AE25">
        <f t="shared" si="0"/>
        <v>114036.61726242371</v>
      </c>
      <c r="AF25">
        <f t="shared" si="0"/>
        <v>115693.11246730601</v>
      </c>
      <c r="AG25">
        <f t="shared" si="0"/>
        <v>117349.6076721883</v>
      </c>
      <c r="AH25">
        <f t="shared" si="0"/>
        <v>119006.1028770706</v>
      </c>
      <c r="AI25">
        <f t="shared" si="0"/>
        <v>120662.59808195289</v>
      </c>
      <c r="AJ25">
        <f t="shared" si="0"/>
        <v>122319.0932868352</v>
      </c>
      <c r="AK25">
        <f t="shared" si="0"/>
        <v>123975.5884917175</v>
      </c>
      <c r="AL25">
        <f t="shared" si="0"/>
        <v>125632.08369659979</v>
      </c>
      <c r="AM25">
        <f t="shared" si="0"/>
        <v>127288.57890148208</v>
      </c>
      <c r="AN25">
        <f t="shared" si="0"/>
        <v>128945.07410636438</v>
      </c>
      <c r="AO25">
        <f t="shared" si="0"/>
        <v>130601.56931124668</v>
      </c>
      <c r="AP25">
        <f>P11-P12</f>
        <v>132258.06451612897</v>
      </c>
    </row>
    <row r="26" spans="1:42" x14ac:dyDescent="0.3">
      <c r="A26" t="s">
        <v>314</v>
      </c>
      <c r="B26">
        <f t="shared" ref="B26:D27" si="1">L12-L13</f>
        <v>112903.22580645198</v>
      </c>
      <c r="C26">
        <f t="shared" si="1"/>
        <v>112903.22580645102</v>
      </c>
      <c r="D26">
        <f t="shared" si="1"/>
        <v>116129.03225806402</v>
      </c>
      <c r="E26">
        <v>133870.96774193499</v>
      </c>
      <c r="F26">
        <f>$E26+(F$24-$E$24)*($AP26-$E26)/($AP$24-$E$24)</f>
        <v>137576.28596338225</v>
      </c>
      <c r="G26">
        <f t="shared" ref="G26:AO26" si="2">$E26+(G$24-$E$24)*($AP26-$E26)/($AP$24-$E$24)</f>
        <v>141281.60418482954</v>
      </c>
      <c r="H26">
        <f t="shared" si="2"/>
        <v>144986.9224062768</v>
      </c>
      <c r="I26">
        <f t="shared" si="2"/>
        <v>148692.24062772407</v>
      </c>
      <c r="J26">
        <f t="shared" si="2"/>
        <v>152397.55884917133</v>
      </c>
      <c r="K26">
        <f t="shared" si="2"/>
        <v>156102.87707061862</v>
      </c>
      <c r="L26">
        <f t="shared" si="2"/>
        <v>159808.19529206588</v>
      </c>
      <c r="M26">
        <f t="shared" si="2"/>
        <v>163513.51351351314</v>
      </c>
      <c r="N26">
        <f t="shared" si="2"/>
        <v>167218.83173496043</v>
      </c>
      <c r="O26">
        <f t="shared" si="2"/>
        <v>170924.14995640769</v>
      </c>
      <c r="P26">
        <f t="shared" si="2"/>
        <v>174629.46817785496</v>
      </c>
      <c r="Q26">
        <f t="shared" si="2"/>
        <v>178334.78639930225</v>
      </c>
      <c r="R26">
        <f t="shared" si="2"/>
        <v>182040.10462074951</v>
      </c>
      <c r="S26">
        <f t="shared" si="2"/>
        <v>185745.42284219677</v>
      </c>
      <c r="T26">
        <f t="shared" si="2"/>
        <v>189450.74106364406</v>
      </c>
      <c r="U26">
        <f t="shared" si="2"/>
        <v>193156.05928509132</v>
      </c>
      <c r="V26">
        <f t="shared" si="2"/>
        <v>196861.37750653859</v>
      </c>
      <c r="W26">
        <f t="shared" si="2"/>
        <v>200566.69572798588</v>
      </c>
      <c r="X26">
        <f t="shared" si="2"/>
        <v>204272.01394943314</v>
      </c>
      <c r="Y26">
        <f t="shared" si="2"/>
        <v>207977.3321708804</v>
      </c>
      <c r="Z26">
        <f t="shared" si="2"/>
        <v>211682.65039232766</v>
      </c>
      <c r="AA26">
        <f t="shared" si="2"/>
        <v>215387.96861377492</v>
      </c>
      <c r="AB26">
        <f t="shared" si="2"/>
        <v>219093.28683522221</v>
      </c>
      <c r="AC26">
        <f t="shared" si="2"/>
        <v>222798.60505666948</v>
      </c>
      <c r="AD26">
        <f t="shared" si="2"/>
        <v>226503.92327811674</v>
      </c>
      <c r="AE26">
        <f t="shared" si="2"/>
        <v>230209.24149956403</v>
      </c>
      <c r="AF26">
        <f t="shared" si="2"/>
        <v>233914.55972101129</v>
      </c>
      <c r="AG26">
        <f t="shared" si="2"/>
        <v>237619.87794245855</v>
      </c>
      <c r="AH26">
        <f t="shared" si="2"/>
        <v>241325.19616390584</v>
      </c>
      <c r="AI26">
        <f t="shared" si="2"/>
        <v>245030.5143853531</v>
      </c>
      <c r="AJ26">
        <f t="shared" si="2"/>
        <v>248735.83260680037</v>
      </c>
      <c r="AK26">
        <f t="shared" si="2"/>
        <v>252441.15082824766</v>
      </c>
      <c r="AL26">
        <f t="shared" si="2"/>
        <v>256146.46904969489</v>
      </c>
      <c r="AM26">
        <f t="shared" si="2"/>
        <v>259851.78727114218</v>
      </c>
      <c r="AN26">
        <f t="shared" si="2"/>
        <v>263557.10549258941</v>
      </c>
      <c r="AO26">
        <f t="shared" si="2"/>
        <v>267262.4237140367</v>
      </c>
      <c r="AP26">
        <f>P12-P13</f>
        <v>270967.74193548399</v>
      </c>
    </row>
    <row r="27" spans="1:42" x14ac:dyDescent="0.3">
      <c r="A27" t="s">
        <v>315</v>
      </c>
      <c r="B27">
        <f t="shared" si="1"/>
        <v>219354.83870967699</v>
      </c>
      <c r="C27">
        <f t="shared" si="1"/>
        <v>232258.064516129</v>
      </c>
      <c r="D27">
        <f t="shared" si="1"/>
        <v>229032.25806451601</v>
      </c>
      <c r="E27">
        <v>250000</v>
      </c>
      <c r="F27">
        <f t="shared" ref="F27:AO27" si="3">$E27+(F$24-$E$24)*($AP27-$E27)/($AP$24-$E$24)</f>
        <v>252136.00697471664</v>
      </c>
      <c r="G27">
        <f t="shared" si="3"/>
        <v>254272.01394943328</v>
      </c>
      <c r="H27">
        <f t="shared" si="3"/>
        <v>256408.02092414995</v>
      </c>
      <c r="I27">
        <f t="shared" si="3"/>
        <v>258544.0278988666</v>
      </c>
      <c r="J27">
        <f t="shared" si="3"/>
        <v>260680.03487358324</v>
      </c>
      <c r="K27">
        <f t="shared" si="3"/>
        <v>262816.04184829991</v>
      </c>
      <c r="L27">
        <f t="shared" si="3"/>
        <v>264952.04882301652</v>
      </c>
      <c r="M27">
        <f t="shared" si="3"/>
        <v>267088.05579773319</v>
      </c>
      <c r="N27">
        <f t="shared" si="3"/>
        <v>269224.06277244986</v>
      </c>
      <c r="O27">
        <f t="shared" si="3"/>
        <v>271360.06974716648</v>
      </c>
      <c r="P27">
        <f t="shared" si="3"/>
        <v>273496.07672188315</v>
      </c>
      <c r="Q27">
        <f t="shared" si="3"/>
        <v>275632.08369659976</v>
      </c>
      <c r="R27">
        <f t="shared" si="3"/>
        <v>277768.09067131643</v>
      </c>
      <c r="S27">
        <f t="shared" si="3"/>
        <v>279904.0976460331</v>
      </c>
      <c r="T27">
        <f t="shared" si="3"/>
        <v>282040.10462074971</v>
      </c>
      <c r="U27">
        <f t="shared" si="3"/>
        <v>284176.11159546638</v>
      </c>
      <c r="V27">
        <f t="shared" si="3"/>
        <v>286312.11857018305</v>
      </c>
      <c r="W27">
        <f t="shared" si="3"/>
        <v>288448.12554489967</v>
      </c>
      <c r="X27">
        <f t="shared" si="3"/>
        <v>290584.13251961634</v>
      </c>
      <c r="Y27">
        <f t="shared" si="3"/>
        <v>292720.13949433295</v>
      </c>
      <c r="Z27">
        <f t="shared" si="3"/>
        <v>294856.14646904962</v>
      </c>
      <c r="AA27">
        <f t="shared" si="3"/>
        <v>296992.15344376629</v>
      </c>
      <c r="AB27">
        <f t="shared" si="3"/>
        <v>299128.1604184829</v>
      </c>
      <c r="AC27">
        <f t="shared" si="3"/>
        <v>301264.16739319958</v>
      </c>
      <c r="AD27">
        <f t="shared" si="3"/>
        <v>303400.17436791619</v>
      </c>
      <c r="AE27">
        <f t="shared" si="3"/>
        <v>305536.18134263286</v>
      </c>
      <c r="AF27">
        <f t="shared" si="3"/>
        <v>307672.18831734953</v>
      </c>
      <c r="AG27">
        <f t="shared" si="3"/>
        <v>309808.19529206614</v>
      </c>
      <c r="AH27">
        <f t="shared" si="3"/>
        <v>311944.20226678281</v>
      </c>
      <c r="AI27">
        <f t="shared" si="3"/>
        <v>314080.20924149948</v>
      </c>
      <c r="AJ27">
        <f t="shared" si="3"/>
        <v>316216.2162162161</v>
      </c>
      <c r="AK27">
        <f t="shared" si="3"/>
        <v>318352.22319093277</v>
      </c>
      <c r="AL27">
        <f t="shared" si="3"/>
        <v>320488.23016564944</v>
      </c>
      <c r="AM27">
        <f t="shared" si="3"/>
        <v>322624.23714036605</v>
      </c>
      <c r="AN27">
        <f t="shared" si="3"/>
        <v>324760.24411508272</v>
      </c>
      <c r="AO27">
        <f t="shared" si="3"/>
        <v>326896.25108979933</v>
      </c>
      <c r="AP27">
        <f>P13</f>
        <v>329032.25806451601</v>
      </c>
    </row>
    <row r="29" spans="1:42" x14ac:dyDescent="0.3">
      <c r="A29" s="1" t="s">
        <v>303</v>
      </c>
      <c r="B29" s="1">
        <v>2010</v>
      </c>
      <c r="C29" s="1">
        <v>2011</v>
      </c>
      <c r="D29" s="1">
        <v>2012</v>
      </c>
      <c r="E29" s="1">
        <v>2013</v>
      </c>
      <c r="F29" s="1">
        <v>2014</v>
      </c>
      <c r="G29" s="1">
        <v>2015</v>
      </c>
      <c r="H29" s="1">
        <v>2016</v>
      </c>
      <c r="I29" s="1">
        <v>2017</v>
      </c>
      <c r="J29" s="1">
        <v>2018</v>
      </c>
      <c r="K29" s="1">
        <v>2019</v>
      </c>
      <c r="L29" s="1">
        <v>2020</v>
      </c>
      <c r="M29" s="1">
        <v>2021</v>
      </c>
      <c r="N29" s="1">
        <v>2022</v>
      </c>
      <c r="O29" s="1">
        <v>2023</v>
      </c>
      <c r="P29" s="1">
        <v>2024</v>
      </c>
      <c r="Q29" s="1">
        <v>2025</v>
      </c>
      <c r="R29" s="1">
        <v>2026</v>
      </c>
      <c r="S29" s="1">
        <v>2027</v>
      </c>
      <c r="T29" s="1">
        <v>2028</v>
      </c>
      <c r="U29" s="1">
        <v>2029</v>
      </c>
      <c r="V29" s="1">
        <v>2030</v>
      </c>
      <c r="W29" s="1">
        <v>2031</v>
      </c>
      <c r="X29" s="1">
        <v>2032</v>
      </c>
      <c r="Y29" s="1">
        <v>2033</v>
      </c>
      <c r="Z29" s="1">
        <v>2034</v>
      </c>
      <c r="AA29" s="1">
        <v>2035</v>
      </c>
      <c r="AB29" s="1">
        <v>2036</v>
      </c>
      <c r="AC29" s="1">
        <v>2037</v>
      </c>
      <c r="AD29" s="1">
        <v>2038</v>
      </c>
      <c r="AE29" s="1">
        <v>2039</v>
      </c>
      <c r="AF29" s="1">
        <v>2040</v>
      </c>
      <c r="AG29" s="1">
        <v>2041</v>
      </c>
      <c r="AH29" s="1">
        <v>2042</v>
      </c>
      <c r="AI29" s="1">
        <v>2043</v>
      </c>
      <c r="AJ29" s="1">
        <v>2044</v>
      </c>
      <c r="AK29" s="1">
        <v>2045</v>
      </c>
      <c r="AL29" s="1">
        <v>2046</v>
      </c>
      <c r="AM29" s="1">
        <v>2047</v>
      </c>
      <c r="AN29" s="1">
        <v>2048</v>
      </c>
      <c r="AO29" s="1">
        <v>2049</v>
      </c>
      <c r="AP29" s="1">
        <v>2050</v>
      </c>
    </row>
    <row r="30" spans="1:42" x14ac:dyDescent="0.3">
      <c r="A30" t="s">
        <v>308</v>
      </c>
      <c r="B30">
        <f>B25*$B$34/1000</f>
        <v>1656.5403225806363</v>
      </c>
      <c r="C30">
        <f t="shared" ref="C30:AP30" si="4">C25*$B$34/1000</f>
        <v>1810.637096774188</v>
      </c>
      <c r="D30">
        <f t="shared" si="4"/>
        <v>1733.5887096774109</v>
      </c>
      <c r="E30">
        <f t="shared" si="4"/>
        <v>1695.0645161290354</v>
      </c>
      <c r="F30">
        <f t="shared" si="4"/>
        <v>1734.6299040976489</v>
      </c>
      <c r="G30">
        <f t="shared" si="4"/>
        <v>1774.1952920662625</v>
      </c>
      <c r="H30">
        <f t="shared" si="4"/>
        <v>1813.7606800348763</v>
      </c>
      <c r="I30">
        <f t="shared" si="4"/>
        <v>1853.3260680034898</v>
      </c>
      <c r="J30">
        <f t="shared" si="4"/>
        <v>1892.8914559721036</v>
      </c>
      <c r="K30">
        <f t="shared" si="4"/>
        <v>1932.4568439407171</v>
      </c>
      <c r="L30">
        <f t="shared" si="4"/>
        <v>1972.0222319093309</v>
      </c>
      <c r="M30">
        <f t="shared" si="4"/>
        <v>2011.5876198779445</v>
      </c>
      <c r="N30">
        <f t="shared" si="4"/>
        <v>2051.153007846558</v>
      </c>
      <c r="O30">
        <f t="shared" si="4"/>
        <v>2090.7183958151722</v>
      </c>
      <c r="P30">
        <f t="shared" si="4"/>
        <v>2130.2837837837856</v>
      </c>
      <c r="Q30">
        <f t="shared" si="4"/>
        <v>2169.8491717523989</v>
      </c>
      <c r="R30">
        <f t="shared" si="4"/>
        <v>2209.4145597210131</v>
      </c>
      <c r="S30">
        <f t="shared" si="4"/>
        <v>2248.9799476896269</v>
      </c>
      <c r="T30">
        <f t="shared" si="4"/>
        <v>2288.5453356582402</v>
      </c>
      <c r="U30">
        <f t="shared" si="4"/>
        <v>2328.110723626854</v>
      </c>
      <c r="V30">
        <f t="shared" si="4"/>
        <v>2367.6761115954678</v>
      </c>
      <c r="W30">
        <f t="shared" si="4"/>
        <v>2407.2414995640816</v>
      </c>
      <c r="X30">
        <f t="shared" si="4"/>
        <v>2446.8068875326949</v>
      </c>
      <c r="Y30">
        <f t="shared" si="4"/>
        <v>2486.3722755013086</v>
      </c>
      <c r="Z30">
        <f t="shared" si="4"/>
        <v>2525.9376634699224</v>
      </c>
      <c r="AA30">
        <f t="shared" si="4"/>
        <v>2565.5030514385362</v>
      </c>
      <c r="AB30">
        <f t="shared" si="4"/>
        <v>2605.0684394071495</v>
      </c>
      <c r="AC30">
        <f t="shared" si="4"/>
        <v>2644.6338273757633</v>
      </c>
      <c r="AD30">
        <f t="shared" si="4"/>
        <v>2684.1992153443771</v>
      </c>
      <c r="AE30">
        <f t="shared" si="4"/>
        <v>2723.7646033129904</v>
      </c>
      <c r="AF30">
        <f t="shared" si="4"/>
        <v>2763.3299912816042</v>
      </c>
      <c r="AG30">
        <f t="shared" si="4"/>
        <v>2802.8953792502175</v>
      </c>
      <c r="AH30">
        <f t="shared" si="4"/>
        <v>2842.4607672188313</v>
      </c>
      <c r="AI30">
        <f t="shared" si="4"/>
        <v>2882.0261551874451</v>
      </c>
      <c r="AJ30">
        <f t="shared" si="4"/>
        <v>2921.5915431560588</v>
      </c>
      <c r="AK30">
        <f t="shared" si="4"/>
        <v>2961.1569311246726</v>
      </c>
      <c r="AL30">
        <f t="shared" si="4"/>
        <v>3000.7223190932859</v>
      </c>
      <c r="AM30">
        <f t="shared" si="4"/>
        <v>3040.2877070618997</v>
      </c>
      <c r="AN30">
        <f t="shared" si="4"/>
        <v>3079.8530950305135</v>
      </c>
      <c r="AO30">
        <f t="shared" si="4"/>
        <v>3119.4184829991273</v>
      </c>
      <c r="AP30">
        <f t="shared" si="4"/>
        <v>3158.9838709677406</v>
      </c>
    </row>
    <row r="31" spans="1:42" x14ac:dyDescent="0.3">
      <c r="A31" t="s">
        <v>314</v>
      </c>
      <c r="B31">
        <f t="shared" ref="B31:AP32" si="5">B26*$B$34/1000</f>
        <v>2696.6935483871061</v>
      </c>
      <c r="C31">
        <f t="shared" si="5"/>
        <v>2696.693548387083</v>
      </c>
      <c r="D31">
        <f t="shared" si="5"/>
        <v>2773.7419354838594</v>
      </c>
      <c r="E31">
        <f t="shared" si="5"/>
        <v>3197.5080645161174</v>
      </c>
      <c r="F31">
        <f t="shared" si="5"/>
        <v>3286.0095902353851</v>
      </c>
      <c r="G31">
        <f t="shared" si="5"/>
        <v>3374.5111159546536</v>
      </c>
      <c r="H31">
        <f t="shared" si="5"/>
        <v>3463.0126416739217</v>
      </c>
      <c r="I31">
        <f t="shared" si="5"/>
        <v>3551.5141673931894</v>
      </c>
      <c r="J31">
        <f t="shared" si="5"/>
        <v>3640.0156931124575</v>
      </c>
      <c r="K31">
        <f t="shared" si="5"/>
        <v>3728.517218831726</v>
      </c>
      <c r="L31">
        <f t="shared" si="5"/>
        <v>3817.0187445509937</v>
      </c>
      <c r="M31">
        <f t="shared" si="5"/>
        <v>3905.5202702702613</v>
      </c>
      <c r="N31">
        <f t="shared" si="5"/>
        <v>3994.0217959895303</v>
      </c>
      <c r="O31">
        <f t="shared" si="5"/>
        <v>4082.523321708798</v>
      </c>
      <c r="P31">
        <f t="shared" si="5"/>
        <v>4171.0248474280661</v>
      </c>
      <c r="Q31">
        <f t="shared" si="5"/>
        <v>4259.5263731473351</v>
      </c>
      <c r="R31">
        <f t="shared" si="5"/>
        <v>4348.0278988666023</v>
      </c>
      <c r="S31">
        <f t="shared" si="5"/>
        <v>4436.5294245858704</v>
      </c>
      <c r="T31">
        <f t="shared" si="5"/>
        <v>4525.0309503051385</v>
      </c>
      <c r="U31">
        <f t="shared" si="5"/>
        <v>4613.5324760244066</v>
      </c>
      <c r="V31">
        <f t="shared" si="5"/>
        <v>4702.0340017436747</v>
      </c>
      <c r="W31">
        <f t="shared" si="5"/>
        <v>4790.5355274629428</v>
      </c>
      <c r="X31">
        <f t="shared" si="5"/>
        <v>4879.0370531822109</v>
      </c>
      <c r="Y31">
        <f t="shared" si="5"/>
        <v>4967.538578901479</v>
      </c>
      <c r="Z31">
        <f t="shared" si="5"/>
        <v>5056.0401046207462</v>
      </c>
      <c r="AA31">
        <f t="shared" si="5"/>
        <v>5144.5416303400143</v>
      </c>
      <c r="AB31">
        <f t="shared" si="5"/>
        <v>5233.0431560592824</v>
      </c>
      <c r="AC31">
        <f t="shared" si="5"/>
        <v>5321.5446817785514</v>
      </c>
      <c r="AD31">
        <f t="shared" si="5"/>
        <v>5410.0462074978186</v>
      </c>
      <c r="AE31">
        <f t="shared" si="5"/>
        <v>5498.5477332170876</v>
      </c>
      <c r="AF31">
        <f t="shared" si="5"/>
        <v>5587.0492589363548</v>
      </c>
      <c r="AG31">
        <f t="shared" si="5"/>
        <v>5675.5507846556229</v>
      </c>
      <c r="AH31">
        <f t="shared" si="5"/>
        <v>5764.052310374891</v>
      </c>
      <c r="AI31">
        <f t="shared" si="5"/>
        <v>5852.55383609416</v>
      </c>
      <c r="AJ31">
        <f t="shared" si="5"/>
        <v>5941.0553618134272</v>
      </c>
      <c r="AK31">
        <f t="shared" si="5"/>
        <v>6029.5568875326962</v>
      </c>
      <c r="AL31">
        <f t="shared" si="5"/>
        <v>6118.0584132519625</v>
      </c>
      <c r="AM31">
        <f t="shared" si="5"/>
        <v>6206.5599389712315</v>
      </c>
      <c r="AN31">
        <f t="shared" si="5"/>
        <v>6295.0614646904987</v>
      </c>
      <c r="AO31">
        <f t="shared" si="5"/>
        <v>6383.5629904097668</v>
      </c>
      <c r="AP31">
        <f t="shared" si="5"/>
        <v>6472.0645161290358</v>
      </c>
    </row>
    <row r="32" spans="1:42" x14ac:dyDescent="0.3">
      <c r="A32" t="s">
        <v>315</v>
      </c>
      <c r="B32">
        <f t="shared" si="5"/>
        <v>5239.2903225806358</v>
      </c>
      <c r="C32">
        <f t="shared" si="5"/>
        <v>5547.4838709677415</v>
      </c>
      <c r="D32">
        <f t="shared" si="5"/>
        <v>5470.4354838709651</v>
      </c>
      <c r="E32">
        <f t="shared" si="5"/>
        <v>5971.25</v>
      </c>
      <c r="F32">
        <f t="shared" si="5"/>
        <v>6022.2685265911068</v>
      </c>
      <c r="G32">
        <f t="shared" si="5"/>
        <v>6073.2870531822145</v>
      </c>
      <c r="H32">
        <f t="shared" si="5"/>
        <v>6124.3055797733214</v>
      </c>
      <c r="I32">
        <f t="shared" si="5"/>
        <v>6175.3241063644291</v>
      </c>
      <c r="J32">
        <f t="shared" si="5"/>
        <v>6226.3426329555359</v>
      </c>
      <c r="K32">
        <f t="shared" si="5"/>
        <v>6277.3611595466436</v>
      </c>
      <c r="L32">
        <f t="shared" si="5"/>
        <v>6328.3796861377496</v>
      </c>
      <c r="M32">
        <f t="shared" si="5"/>
        <v>6379.3982127288582</v>
      </c>
      <c r="N32">
        <f t="shared" si="5"/>
        <v>6430.416739319965</v>
      </c>
      <c r="O32">
        <f t="shared" si="5"/>
        <v>6481.4352659110718</v>
      </c>
      <c r="P32">
        <f t="shared" si="5"/>
        <v>6532.4537925021796</v>
      </c>
      <c r="Q32">
        <f t="shared" si="5"/>
        <v>6583.4723190932864</v>
      </c>
      <c r="R32">
        <f t="shared" si="5"/>
        <v>6634.4908456843932</v>
      </c>
      <c r="S32">
        <f t="shared" si="5"/>
        <v>6685.5093722755018</v>
      </c>
      <c r="T32">
        <f t="shared" si="5"/>
        <v>6736.5278988666068</v>
      </c>
      <c r="U32">
        <f t="shared" si="5"/>
        <v>6787.5464254577155</v>
      </c>
      <c r="V32">
        <f t="shared" si="5"/>
        <v>6838.5649520488223</v>
      </c>
      <c r="W32">
        <f t="shared" si="5"/>
        <v>6889.5834786399282</v>
      </c>
      <c r="X32">
        <f t="shared" si="5"/>
        <v>6940.6020052310369</v>
      </c>
      <c r="Y32">
        <f t="shared" si="5"/>
        <v>6991.6205318221428</v>
      </c>
      <c r="Z32">
        <f t="shared" si="5"/>
        <v>7042.6390584132505</v>
      </c>
      <c r="AA32">
        <f t="shared" si="5"/>
        <v>7093.6575850043582</v>
      </c>
      <c r="AB32">
        <f t="shared" si="5"/>
        <v>7144.676111595465</v>
      </c>
      <c r="AC32">
        <f t="shared" si="5"/>
        <v>7195.6946381865719</v>
      </c>
      <c r="AD32">
        <f t="shared" si="5"/>
        <v>7246.7131647776787</v>
      </c>
      <c r="AE32">
        <f t="shared" si="5"/>
        <v>7297.7316913687864</v>
      </c>
      <c r="AF32">
        <f t="shared" si="5"/>
        <v>7348.7502179598941</v>
      </c>
      <c r="AG32">
        <f t="shared" si="5"/>
        <v>7399.7687445510001</v>
      </c>
      <c r="AH32">
        <f t="shared" si="5"/>
        <v>7450.7872711421087</v>
      </c>
      <c r="AI32">
        <f t="shared" si="5"/>
        <v>7501.8057977332155</v>
      </c>
      <c r="AJ32">
        <f t="shared" si="5"/>
        <v>7552.8243243243223</v>
      </c>
      <c r="AK32">
        <f t="shared" si="5"/>
        <v>7603.8428509154301</v>
      </c>
      <c r="AL32">
        <f t="shared" si="5"/>
        <v>7654.8613775065378</v>
      </c>
      <c r="AM32">
        <f t="shared" si="5"/>
        <v>7705.8799040976437</v>
      </c>
      <c r="AN32">
        <f t="shared" si="5"/>
        <v>7756.8984306887505</v>
      </c>
      <c r="AO32">
        <f t="shared" si="5"/>
        <v>7807.9169572798573</v>
      </c>
      <c r="AP32">
        <f t="shared" si="5"/>
        <v>7858.9354838709651</v>
      </c>
    </row>
    <row r="34" spans="1:2" x14ac:dyDescent="0.3">
      <c r="A34" s="1" t="s">
        <v>316</v>
      </c>
      <c r="B34" s="107">
        <v>23.885000000000002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ACB5-2109-4612-8C91-160728AB3512}">
  <dimension ref="A2:N45"/>
  <sheetViews>
    <sheetView zoomScale="60" zoomScaleNormal="60" workbookViewId="0">
      <selection activeCell="A20" sqref="A20"/>
    </sheetView>
  </sheetViews>
  <sheetFormatPr defaultColWidth="8.77734375" defaultRowHeight="14.4" x14ac:dyDescent="0.3"/>
  <cols>
    <col min="1" max="1" width="38.109375" style="1" customWidth="1"/>
    <col min="2" max="2" width="8.77734375" customWidth="1"/>
    <col min="6" max="6" width="8.77734375" customWidth="1"/>
  </cols>
  <sheetData>
    <row r="2" spans="1:14" s="16" customFormat="1" x14ac:dyDescent="0.3">
      <c r="A2" s="15"/>
      <c r="B2" s="15" t="s">
        <v>265</v>
      </c>
    </row>
    <row r="3" spans="1:14" x14ac:dyDescent="0.3">
      <c r="B3" s="105" t="s">
        <v>317</v>
      </c>
      <c r="D3" s="27" t="s">
        <v>318</v>
      </c>
      <c r="N3" s="35" t="s">
        <v>319</v>
      </c>
    </row>
    <row r="5" spans="1:14" x14ac:dyDescent="0.3">
      <c r="A5" s="1" t="s">
        <v>320</v>
      </c>
      <c r="D5" s="1" t="s">
        <v>321</v>
      </c>
      <c r="E5" s="1" t="s">
        <v>322</v>
      </c>
      <c r="F5" s="1" t="s">
        <v>323</v>
      </c>
      <c r="G5" s="1" t="s">
        <v>324</v>
      </c>
      <c r="H5" s="1" t="s">
        <v>325</v>
      </c>
      <c r="I5" s="1" t="s">
        <v>326</v>
      </c>
      <c r="J5" s="1" t="s">
        <v>327</v>
      </c>
      <c r="K5" s="1" t="s">
        <v>328</v>
      </c>
    </row>
    <row r="6" spans="1:14" x14ac:dyDescent="0.3">
      <c r="A6" s="108" t="s">
        <v>52</v>
      </c>
      <c r="B6" s="108" t="s">
        <v>320</v>
      </c>
      <c r="C6" s="108" t="s">
        <v>329</v>
      </c>
      <c r="D6" s="109">
        <v>9800</v>
      </c>
      <c r="E6" s="109">
        <v>10700</v>
      </c>
      <c r="F6" s="109">
        <v>12200</v>
      </c>
      <c r="G6" s="109">
        <v>14200</v>
      </c>
      <c r="H6" s="109">
        <v>16200</v>
      </c>
      <c r="I6" s="109">
        <v>17700</v>
      </c>
      <c r="J6" s="109">
        <v>19100</v>
      </c>
      <c r="K6" s="109">
        <v>19900</v>
      </c>
    </row>
    <row r="7" spans="1:14" x14ac:dyDescent="0.3">
      <c r="A7" s="108" t="s">
        <v>46</v>
      </c>
      <c r="B7" s="108" t="s">
        <v>320</v>
      </c>
      <c r="C7" s="108" t="s">
        <v>329</v>
      </c>
      <c r="D7" s="109">
        <v>1700</v>
      </c>
      <c r="E7" s="109">
        <v>1800</v>
      </c>
      <c r="F7" s="109">
        <v>1900</v>
      </c>
      <c r="G7" s="109">
        <v>2300</v>
      </c>
      <c r="H7" s="109">
        <v>2600</v>
      </c>
      <c r="I7" s="109">
        <v>2800</v>
      </c>
      <c r="J7" s="109">
        <v>3000</v>
      </c>
      <c r="K7" s="109">
        <v>3300</v>
      </c>
    </row>
    <row r="8" spans="1:14" x14ac:dyDescent="0.3">
      <c r="A8" s="108" t="s">
        <v>49</v>
      </c>
      <c r="B8" s="108" t="s">
        <v>320</v>
      </c>
      <c r="C8" s="108" t="s">
        <v>329</v>
      </c>
      <c r="D8" s="109">
        <v>3900</v>
      </c>
      <c r="E8" s="109">
        <v>4900</v>
      </c>
      <c r="F8" s="109">
        <v>5800</v>
      </c>
      <c r="G8" s="109">
        <v>6700</v>
      </c>
      <c r="H8" s="109">
        <v>7400</v>
      </c>
      <c r="I8" s="109">
        <v>8300</v>
      </c>
      <c r="J8" s="109">
        <v>8700</v>
      </c>
      <c r="K8" s="109">
        <v>8900</v>
      </c>
    </row>
    <row r="9" spans="1:14" x14ac:dyDescent="0.3">
      <c r="A9" s="108" t="s">
        <v>50</v>
      </c>
      <c r="B9" s="108" t="s">
        <v>320</v>
      </c>
      <c r="C9" s="108" t="s">
        <v>329</v>
      </c>
      <c r="D9" s="109">
        <v>0</v>
      </c>
      <c r="E9" s="109">
        <v>0</v>
      </c>
      <c r="F9" s="109">
        <v>0</v>
      </c>
      <c r="G9" s="109">
        <v>0</v>
      </c>
      <c r="H9" s="109">
        <v>0</v>
      </c>
      <c r="I9" s="109">
        <v>0</v>
      </c>
      <c r="J9" s="109">
        <v>0</v>
      </c>
      <c r="K9" s="109">
        <v>0</v>
      </c>
    </row>
    <row r="10" spans="1:14" x14ac:dyDescent="0.3">
      <c r="A10" s="108" t="s">
        <v>330</v>
      </c>
      <c r="B10" s="108" t="s">
        <v>320</v>
      </c>
      <c r="C10" s="108" t="s">
        <v>329</v>
      </c>
      <c r="D10" s="109">
        <v>800</v>
      </c>
      <c r="E10" s="109">
        <v>1100</v>
      </c>
      <c r="F10" s="109">
        <v>1200</v>
      </c>
      <c r="G10" s="109">
        <v>1300</v>
      </c>
      <c r="H10" s="109">
        <v>1400</v>
      </c>
      <c r="I10" s="109">
        <v>1400</v>
      </c>
      <c r="J10" s="109">
        <v>1400</v>
      </c>
      <c r="K10" s="109">
        <v>1300</v>
      </c>
    </row>
    <row r="11" spans="1:14" x14ac:dyDescent="0.3">
      <c r="A11" s="108" t="s">
        <v>54</v>
      </c>
      <c r="B11" s="108" t="s">
        <v>320</v>
      </c>
      <c r="C11" s="108" t="s">
        <v>329</v>
      </c>
      <c r="D11" s="109">
        <v>0</v>
      </c>
      <c r="E11" s="109">
        <v>0</v>
      </c>
      <c r="F11" s="109">
        <v>0</v>
      </c>
      <c r="G11" s="109">
        <v>0</v>
      </c>
      <c r="H11" s="109">
        <v>0</v>
      </c>
      <c r="I11" s="109">
        <v>0</v>
      </c>
      <c r="J11" s="109">
        <v>0</v>
      </c>
      <c r="K11" s="109">
        <v>0</v>
      </c>
    </row>
    <row r="12" spans="1:14" x14ac:dyDescent="0.3">
      <c r="A12" s="108" t="s">
        <v>331</v>
      </c>
      <c r="B12" s="108" t="s">
        <v>320</v>
      </c>
      <c r="C12" s="108" t="s">
        <v>329</v>
      </c>
      <c r="D12" s="109">
        <v>3100</v>
      </c>
      <c r="E12" s="109">
        <v>2700</v>
      </c>
      <c r="F12" s="109">
        <v>3000</v>
      </c>
      <c r="G12" s="109">
        <v>3500</v>
      </c>
      <c r="H12" s="109">
        <v>4200</v>
      </c>
      <c r="I12" s="109">
        <v>4800</v>
      </c>
      <c r="J12" s="109">
        <v>5400</v>
      </c>
      <c r="K12" s="109">
        <v>5700</v>
      </c>
    </row>
    <row r="13" spans="1:14" x14ac:dyDescent="0.3">
      <c r="A13" s="108" t="s">
        <v>332</v>
      </c>
      <c r="B13" s="108" t="s">
        <v>320</v>
      </c>
      <c r="C13" s="108" t="s">
        <v>329</v>
      </c>
      <c r="D13" s="109">
        <v>0</v>
      </c>
      <c r="E13" s="109">
        <v>0</v>
      </c>
      <c r="F13" s="109">
        <v>0</v>
      </c>
      <c r="G13" s="109">
        <v>0</v>
      </c>
      <c r="H13" s="109">
        <v>0</v>
      </c>
      <c r="I13" s="109">
        <v>0</v>
      </c>
      <c r="J13" s="109">
        <v>0</v>
      </c>
      <c r="K13" s="109">
        <v>0</v>
      </c>
    </row>
    <row r="14" spans="1:14" x14ac:dyDescent="0.3">
      <c r="A14" s="108" t="s">
        <v>51</v>
      </c>
      <c r="B14" s="108" t="s">
        <v>320</v>
      </c>
      <c r="C14" s="108" t="s">
        <v>329</v>
      </c>
      <c r="D14" s="109">
        <v>0</v>
      </c>
      <c r="E14" s="109">
        <v>0</v>
      </c>
      <c r="F14" s="109">
        <v>0</v>
      </c>
      <c r="G14" s="109">
        <v>0</v>
      </c>
      <c r="H14" s="109">
        <v>0</v>
      </c>
      <c r="I14" s="109">
        <v>0</v>
      </c>
      <c r="J14" s="109">
        <v>0</v>
      </c>
      <c r="K14" s="109">
        <v>0</v>
      </c>
    </row>
    <row r="15" spans="1:14" x14ac:dyDescent="0.3">
      <c r="A15" s="108" t="s">
        <v>124</v>
      </c>
      <c r="B15" s="108" t="s">
        <v>320</v>
      </c>
      <c r="C15" s="108" t="s">
        <v>329</v>
      </c>
      <c r="D15" s="109">
        <v>300</v>
      </c>
      <c r="E15" s="109">
        <v>300</v>
      </c>
      <c r="F15" s="109">
        <v>400</v>
      </c>
      <c r="G15" s="109">
        <v>400</v>
      </c>
      <c r="H15" s="109">
        <v>500</v>
      </c>
      <c r="I15" s="109">
        <v>500</v>
      </c>
      <c r="J15" s="109">
        <v>500</v>
      </c>
      <c r="K15" s="109">
        <v>700</v>
      </c>
    </row>
    <row r="16" spans="1:14" x14ac:dyDescent="0.3">
      <c r="A16" s="108"/>
      <c r="B16" s="108"/>
      <c r="C16" s="108"/>
    </row>
    <row r="17" spans="1:6" ht="15" thickBot="1" x14ac:dyDescent="0.35">
      <c r="A17" s="110" t="s">
        <v>333</v>
      </c>
      <c r="B17" s="111"/>
      <c r="C17" s="111"/>
      <c r="D17" s="111"/>
      <c r="E17" s="112"/>
      <c r="F17" s="112" t="s">
        <v>334</v>
      </c>
    </row>
    <row r="18" spans="1:6" x14ac:dyDescent="0.3">
      <c r="A18" s="113" t="s">
        <v>335</v>
      </c>
      <c r="B18" s="114">
        <v>2015</v>
      </c>
      <c r="C18" s="114">
        <v>2016</v>
      </c>
      <c r="D18" s="114">
        <v>2017</v>
      </c>
      <c r="E18" s="115">
        <v>2018</v>
      </c>
      <c r="F18" s="115">
        <v>2019</v>
      </c>
    </row>
    <row r="19" spans="1:6" x14ac:dyDescent="0.3">
      <c r="A19" s="116" t="s">
        <v>336</v>
      </c>
      <c r="B19" s="117">
        <v>2222.31008454524</v>
      </c>
      <c r="C19" s="117">
        <v>2197.9106368805983</v>
      </c>
      <c r="D19" s="117">
        <v>2162.6601586510533</v>
      </c>
      <c r="E19" s="118">
        <v>2422.2817061137112</v>
      </c>
      <c r="F19" s="118">
        <v>1941.0023575776679</v>
      </c>
    </row>
    <row r="20" spans="1:6" x14ac:dyDescent="0.3">
      <c r="A20" s="116" t="s">
        <v>337</v>
      </c>
      <c r="B20" s="117">
        <v>171.92037631898995</v>
      </c>
      <c r="C20" s="117">
        <v>125.76592376797797</v>
      </c>
      <c r="D20" s="117">
        <v>149.109338599354</v>
      </c>
      <c r="E20" s="118">
        <v>190.32745665938296</v>
      </c>
      <c r="F20" s="118">
        <v>137.51159563048898</v>
      </c>
    </row>
    <row r="21" spans="1:6" x14ac:dyDescent="0.3">
      <c r="A21" s="119" t="s">
        <v>338</v>
      </c>
      <c r="B21" s="117">
        <v>47.856869999999994</v>
      </c>
      <c r="C21" s="117">
        <v>42.966000000000001</v>
      </c>
      <c r="D21" s="117">
        <v>46.89172781307856</v>
      </c>
      <c r="E21" s="118">
        <v>46.148435849761846</v>
      </c>
      <c r="F21" s="118">
        <v>44.145415874431798</v>
      </c>
    </row>
    <row r="22" spans="1:6" x14ac:dyDescent="0.3">
      <c r="A22" s="119" t="s">
        <v>339</v>
      </c>
      <c r="B22" s="117">
        <v>84.55</v>
      </c>
      <c r="C22" s="117">
        <v>80.75</v>
      </c>
      <c r="D22" s="117">
        <v>80.933864147339193</v>
      </c>
      <c r="E22" s="118">
        <v>79.650962160432556</v>
      </c>
      <c r="F22" s="118">
        <v>76.1938034220302</v>
      </c>
    </row>
    <row r="23" spans="1:6" x14ac:dyDescent="0.3">
      <c r="A23" s="120" t="s">
        <v>340</v>
      </c>
      <c r="B23" s="117">
        <v>16.834622514224336</v>
      </c>
      <c r="C23" s="117">
        <v>15.15679014894606</v>
      </c>
      <c r="D23" s="117">
        <v>16.77455731411623</v>
      </c>
      <c r="E23" s="118">
        <v>16.096842258006372</v>
      </c>
      <c r="F23" s="118">
        <v>15.061172033778476</v>
      </c>
    </row>
    <row r="24" spans="1:6" x14ac:dyDescent="0.3">
      <c r="A24" s="119" t="s">
        <v>341</v>
      </c>
      <c r="B24" s="117">
        <v>1.1834442485653749</v>
      </c>
      <c r="C24" s="117">
        <v>1.065495594767663</v>
      </c>
      <c r="D24" s="117">
        <v>1.3204166223843425</v>
      </c>
      <c r="E24" s="118">
        <v>1.6155606091740207</v>
      </c>
      <c r="F24" s="118">
        <v>1.6219787189268751</v>
      </c>
    </row>
    <row r="25" spans="1:6" x14ac:dyDescent="0.3">
      <c r="A25" s="116" t="s">
        <v>342</v>
      </c>
      <c r="B25" s="117">
        <v>206.60502103448715</v>
      </c>
      <c r="C25" s="117">
        <v>325.97885103011544</v>
      </c>
      <c r="D25" s="117">
        <v>132.99855219219754</v>
      </c>
      <c r="E25" s="118">
        <v>90.851907386747655</v>
      </c>
      <c r="F25" s="118">
        <v>87.105656558495028</v>
      </c>
    </row>
    <row r="26" spans="1:6" x14ac:dyDescent="0.3">
      <c r="A26" s="116" t="s">
        <v>343</v>
      </c>
      <c r="B26" s="117">
        <v>214.73127562862314</v>
      </c>
      <c r="C26" s="117">
        <v>184.91954405072462</v>
      </c>
      <c r="D26" s="117">
        <v>210.78632756340579</v>
      </c>
      <c r="E26" s="118">
        <v>202.5052331485507</v>
      </c>
      <c r="F26" s="118">
        <v>191.11229138224635</v>
      </c>
    </row>
    <row r="27" spans="1:6" x14ac:dyDescent="0.3">
      <c r="A27" s="116" t="s">
        <v>344</v>
      </c>
      <c r="B27" s="117">
        <v>0</v>
      </c>
      <c r="C27" s="117">
        <v>0</v>
      </c>
      <c r="D27" s="117">
        <v>0</v>
      </c>
      <c r="E27" s="118">
        <v>0</v>
      </c>
      <c r="F27" s="118">
        <v>0</v>
      </c>
    </row>
    <row r="28" spans="1:6" x14ac:dyDescent="0.3">
      <c r="A28" s="116" t="s">
        <v>345</v>
      </c>
      <c r="B28" s="117">
        <v>0</v>
      </c>
      <c r="C28" s="117">
        <v>0</v>
      </c>
      <c r="D28" s="117">
        <v>0</v>
      </c>
      <c r="E28" s="118">
        <v>0</v>
      </c>
      <c r="F28" s="118">
        <v>0</v>
      </c>
    </row>
    <row r="29" spans="1:6" x14ac:dyDescent="0.3">
      <c r="A29" s="116" t="s">
        <v>346</v>
      </c>
      <c r="B29" s="117">
        <v>0</v>
      </c>
      <c r="C29" s="117">
        <v>0</v>
      </c>
      <c r="D29" s="117">
        <v>0</v>
      </c>
      <c r="E29" s="118">
        <v>0</v>
      </c>
      <c r="F29" s="118">
        <v>0</v>
      </c>
    </row>
    <row r="30" spans="1:6" x14ac:dyDescent="0.3">
      <c r="A30" s="116" t="s">
        <v>347</v>
      </c>
      <c r="B30" s="117">
        <v>1939.5772726343994</v>
      </c>
      <c r="C30" s="117">
        <v>1900.0065332639997</v>
      </c>
      <c r="D30" s="117">
        <v>1904.3327633714612</v>
      </c>
      <c r="E30" s="118">
        <v>1948.7768039908476</v>
      </c>
      <c r="F30" s="118">
        <v>1805.5208095181736</v>
      </c>
    </row>
    <row r="31" spans="1:6" x14ac:dyDescent="0.3">
      <c r="A31" s="116" t="s">
        <v>348</v>
      </c>
      <c r="B31" s="117">
        <v>18.268880000000003</v>
      </c>
      <c r="C31" s="117">
        <v>16.821840000000002</v>
      </c>
      <c r="D31" s="117">
        <v>16.860142579173704</v>
      </c>
      <c r="E31" s="118">
        <v>16.592888437261312</v>
      </c>
      <c r="F31" s="118">
        <v>15.872693128877334</v>
      </c>
    </row>
    <row r="32" spans="1:6" x14ac:dyDescent="0.3">
      <c r="A32" s="120" t="s">
        <v>349</v>
      </c>
      <c r="B32" s="117">
        <v>1950.2416043227477</v>
      </c>
      <c r="C32" s="117">
        <v>1851.3003082858886</v>
      </c>
      <c r="D32" s="117">
        <v>2295.3906214957888</v>
      </c>
      <c r="E32" s="118">
        <v>1894.5119924088613</v>
      </c>
      <c r="F32" s="118">
        <v>2354.2554866829496</v>
      </c>
    </row>
    <row r="33" spans="1:6" ht="15" thickBot="1" x14ac:dyDescent="0.35">
      <c r="A33" s="121" t="s">
        <v>350</v>
      </c>
      <c r="B33" s="122">
        <v>6874.0794512472767</v>
      </c>
      <c r="C33" s="122">
        <v>6742.6419230230176</v>
      </c>
      <c r="D33" s="122">
        <v>7018.0584703493532</v>
      </c>
      <c r="E33" s="123">
        <v>6909.3597890227375</v>
      </c>
      <c r="F33" s="123">
        <v>6669.4032605280663</v>
      </c>
    </row>
    <row r="35" spans="1:6" x14ac:dyDescent="0.3">
      <c r="A35" s="124" t="s">
        <v>46</v>
      </c>
      <c r="B35" s="125">
        <f>B30</f>
        <v>1939.5772726343994</v>
      </c>
      <c r="C35" s="125">
        <f t="shared" ref="C35:D35" si="0">C30</f>
        <v>1900.0065332639997</v>
      </c>
      <c r="D35" s="125">
        <f t="shared" si="0"/>
        <v>1904.3327633714612</v>
      </c>
    </row>
    <row r="36" spans="1:6" x14ac:dyDescent="0.3">
      <c r="A36" s="124" t="s">
        <v>51</v>
      </c>
      <c r="B36" s="125">
        <f>B20</f>
        <v>171.92037631898995</v>
      </c>
      <c r="C36" s="125">
        <f t="shared" ref="C36:D36" si="1">C20</f>
        <v>125.76592376797797</v>
      </c>
      <c r="D36" s="125">
        <f t="shared" si="1"/>
        <v>149.109338599354</v>
      </c>
    </row>
    <row r="37" spans="1:6" x14ac:dyDescent="0.3">
      <c r="A37" s="124" t="s">
        <v>49</v>
      </c>
      <c r="B37" s="125">
        <f>B19</f>
        <v>2222.31008454524</v>
      </c>
      <c r="C37" s="125">
        <f t="shared" ref="C37:D37" si="2">C19</f>
        <v>2197.9106368805983</v>
      </c>
      <c r="D37" s="125">
        <f t="shared" si="2"/>
        <v>2162.6601586510533</v>
      </c>
    </row>
    <row r="38" spans="1:6" x14ac:dyDescent="0.3">
      <c r="A38" s="124" t="s">
        <v>124</v>
      </c>
      <c r="B38" s="125">
        <f>B21+B24+B22+B31</f>
        <v>151.85919424856536</v>
      </c>
      <c r="C38" s="125">
        <f t="shared" ref="C38:D38" si="3">C21+C24+C22+C31</f>
        <v>141.60333559476766</v>
      </c>
      <c r="D38" s="125">
        <f t="shared" si="3"/>
        <v>146.00615116197579</v>
      </c>
    </row>
    <row r="39" spans="1:6" x14ac:dyDescent="0.3">
      <c r="A39" s="124" t="s">
        <v>13</v>
      </c>
      <c r="B39" s="125">
        <f>B32+B23</f>
        <v>1967.076226836972</v>
      </c>
      <c r="C39" s="125">
        <f t="shared" ref="C39:D39" si="4">C32+C23</f>
        <v>1866.4570984348347</v>
      </c>
      <c r="D39" s="125">
        <f t="shared" si="4"/>
        <v>2312.1651788099048</v>
      </c>
    </row>
    <row r="40" spans="1:6" x14ac:dyDescent="0.3">
      <c r="A40" s="124" t="s">
        <v>259</v>
      </c>
      <c r="B40" s="125">
        <v>0</v>
      </c>
      <c r="C40" s="125">
        <v>0</v>
      </c>
      <c r="D40" s="125">
        <v>0</v>
      </c>
    </row>
    <row r="41" spans="1:6" x14ac:dyDescent="0.3">
      <c r="A41" s="124" t="s">
        <v>11</v>
      </c>
      <c r="B41" s="125">
        <v>0</v>
      </c>
      <c r="C41" s="125">
        <v>0</v>
      </c>
      <c r="D41" s="125">
        <v>0</v>
      </c>
    </row>
    <row r="42" spans="1:6" x14ac:dyDescent="0.3">
      <c r="A42" s="124" t="s">
        <v>260</v>
      </c>
      <c r="B42" s="125">
        <f>B25</f>
        <v>206.60502103448715</v>
      </c>
      <c r="C42" s="125">
        <f t="shared" ref="C42:D43" si="5">C25</f>
        <v>325.97885103011544</v>
      </c>
      <c r="D42" s="125">
        <f t="shared" si="5"/>
        <v>132.99855219219754</v>
      </c>
    </row>
    <row r="43" spans="1:6" x14ac:dyDescent="0.3">
      <c r="A43" s="124" t="s">
        <v>261</v>
      </c>
      <c r="B43" s="125">
        <f>B26</f>
        <v>214.73127562862314</v>
      </c>
      <c r="C43" s="125">
        <f t="shared" si="5"/>
        <v>184.91954405072462</v>
      </c>
      <c r="D43" s="125">
        <f t="shared" si="5"/>
        <v>210.78632756340579</v>
      </c>
    </row>
    <row r="44" spans="1:6" x14ac:dyDescent="0.3">
      <c r="A44" s="124" t="s">
        <v>262</v>
      </c>
      <c r="B44" s="125">
        <v>0</v>
      </c>
      <c r="C44" s="125">
        <v>0</v>
      </c>
      <c r="D44" s="125">
        <v>0</v>
      </c>
    </row>
    <row r="45" spans="1:6" x14ac:dyDescent="0.3">
      <c r="B45" s="125">
        <f>SUM(B35:B44)</f>
        <v>6874.0794512472767</v>
      </c>
      <c r="C45" s="125">
        <f t="shared" ref="C45:D45" si="6">SUM(C35:C44)</f>
        <v>6742.6419230230176</v>
      </c>
      <c r="D45" s="125">
        <f t="shared" si="6"/>
        <v>7018.0584703493523</v>
      </c>
    </row>
  </sheetData>
  <hyperlinks>
    <hyperlink ref="N3" r:id="rId1" xr:uid="{AA9FC50C-6C11-418F-8FE7-9F3D9D06C4EE}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326-3040-4082-819F-8EF2CF9845EE}">
  <dimension ref="A1:Q70"/>
  <sheetViews>
    <sheetView zoomScale="50" zoomScaleNormal="50" workbookViewId="0">
      <selection activeCell="A20" sqref="A20"/>
    </sheetView>
  </sheetViews>
  <sheetFormatPr defaultColWidth="8.77734375" defaultRowHeight="14.4" x14ac:dyDescent="0.3"/>
  <cols>
    <col min="1" max="1" width="13.77734375" customWidth="1"/>
    <col min="2" max="2" width="21" customWidth="1"/>
    <col min="3" max="5" width="10.44140625" bestFit="1" customWidth="1"/>
    <col min="6" max="6" width="8.6640625" customWidth="1"/>
    <col min="7" max="11" width="10.6640625" bestFit="1" customWidth="1"/>
    <col min="12" max="15" width="9.44140625" bestFit="1" customWidth="1"/>
  </cols>
  <sheetData>
    <row r="1" spans="1:13" x14ac:dyDescent="0.3">
      <c r="B1" s="126"/>
    </row>
    <row r="2" spans="1:13" s="16" customFormat="1" x14ac:dyDescent="0.3">
      <c r="B2" s="127" t="s">
        <v>351</v>
      </c>
    </row>
    <row r="3" spans="1:13" x14ac:dyDescent="0.3">
      <c r="B3" s="105" t="s">
        <v>352</v>
      </c>
    </row>
    <row r="4" spans="1:13" s="101" customFormat="1" x14ac:dyDescent="0.3">
      <c r="A4" s="128" t="s">
        <v>353</v>
      </c>
    </row>
    <row r="6" spans="1:13" x14ac:dyDescent="0.3">
      <c r="B6" s="138" t="s">
        <v>354</v>
      </c>
      <c r="C6" s="138"/>
      <c r="D6" s="138"/>
      <c r="E6">
        <v>56.1</v>
      </c>
    </row>
    <row r="7" spans="1:13" x14ac:dyDescent="0.3">
      <c r="B7" s="138" t="s">
        <v>316</v>
      </c>
      <c r="C7" s="138"/>
      <c r="D7" s="138"/>
      <c r="E7" s="125">
        <v>23.884599999999999</v>
      </c>
    </row>
    <row r="9" spans="1:13" x14ac:dyDescent="0.3">
      <c r="A9" s="1" t="s">
        <v>355</v>
      </c>
      <c r="B9" t="s">
        <v>356</v>
      </c>
      <c r="C9">
        <v>2010</v>
      </c>
      <c r="D9">
        <v>2015</v>
      </c>
      <c r="E9">
        <v>2020</v>
      </c>
      <c r="F9">
        <v>2025</v>
      </c>
      <c r="G9">
        <v>2030</v>
      </c>
      <c r="H9">
        <v>2035</v>
      </c>
      <c r="I9">
        <v>2040</v>
      </c>
      <c r="J9">
        <v>2045</v>
      </c>
      <c r="K9">
        <v>2050</v>
      </c>
    </row>
    <row r="10" spans="1:13" x14ac:dyDescent="0.3">
      <c r="B10" t="s">
        <v>357</v>
      </c>
      <c r="C10" s="129">
        <v>9.4213568603589906</v>
      </c>
      <c r="D10" s="129">
        <v>9.6136294493459094</v>
      </c>
      <c r="E10" s="129">
        <v>13.343717675692123</v>
      </c>
      <c r="F10" s="129">
        <v>15.22798904776392</v>
      </c>
      <c r="G10" s="129">
        <v>15.074170976574386</v>
      </c>
      <c r="H10" s="129">
        <v>12.959172497718287</v>
      </c>
      <c r="I10" s="129">
        <v>9.8828110739275949</v>
      </c>
      <c r="J10" s="129">
        <v>6.8449041679342875</v>
      </c>
      <c r="K10" s="129">
        <v>4.422269546699118</v>
      </c>
      <c r="L10" s="129"/>
      <c r="M10" s="129" t="s">
        <v>358</v>
      </c>
    </row>
    <row r="11" spans="1:13" x14ac:dyDescent="0.3">
      <c r="B11" t="s">
        <v>359</v>
      </c>
      <c r="C11" s="129">
        <v>7.3716154548220265</v>
      </c>
      <c r="D11" s="129">
        <v>7.5220565865530888</v>
      </c>
      <c r="E11" s="129">
        <v>10.440614542135688</v>
      </c>
      <c r="F11" s="129">
        <v>11.914937633100093</v>
      </c>
      <c r="G11" s="129">
        <v>11.794584727715243</v>
      </c>
      <c r="H11" s="129">
        <v>10.139732278673565</v>
      </c>
      <c r="I11" s="129">
        <v>7.7326741709765745</v>
      </c>
      <c r="J11" s="129">
        <v>5.3557042896257991</v>
      </c>
      <c r="K11" s="129">
        <v>3.4601460298144207</v>
      </c>
      <c r="L11" s="129"/>
      <c r="M11" s="129" t="s">
        <v>360</v>
      </c>
    </row>
    <row r="12" spans="1:13" x14ac:dyDescent="0.3"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</row>
    <row r="13" spans="1:13" x14ac:dyDescent="0.3">
      <c r="B13" s="101" t="s">
        <v>361</v>
      </c>
      <c r="C13" s="130">
        <f>SUM(C10:C11)*10^3*$E$7/$E$6</f>
        <v>7149.6154466875669</v>
      </c>
      <c r="D13" s="130">
        <f t="shared" ref="D13:K13" si="0">SUM(D10:D11)*10^3*$E$7/$E$6</f>
        <v>7295.5259660077218</v>
      </c>
      <c r="E13" s="130">
        <f t="shared" si="0"/>
        <v>10126.190040818718</v>
      </c>
      <c r="F13" s="130">
        <f t="shared" si="0"/>
        <v>11556.113130156233</v>
      </c>
      <c r="G13" s="130">
        <f t="shared" si="0"/>
        <v>11439.384714700107</v>
      </c>
      <c r="H13" s="130">
        <f t="shared" si="0"/>
        <v>9834.3690021784096</v>
      </c>
      <c r="I13" s="130">
        <f t="shared" si="0"/>
        <v>7499.8006930559386</v>
      </c>
      <c r="J13" s="130">
        <f t="shared" si="0"/>
        <v>5194.4144877974977</v>
      </c>
      <c r="K13" s="130">
        <f t="shared" si="0"/>
        <v>3355.941944363552</v>
      </c>
      <c r="L13" s="129"/>
      <c r="M13" s="129"/>
    </row>
    <row r="14" spans="1:13" x14ac:dyDescent="0.3"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</row>
    <row r="15" spans="1:13" x14ac:dyDescent="0.3"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</row>
    <row r="16" spans="1:13" x14ac:dyDescent="0.3"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</row>
    <row r="17" spans="1:16" x14ac:dyDescent="0.3">
      <c r="A17" s="1" t="s">
        <v>362</v>
      </c>
      <c r="B17" t="s">
        <v>356</v>
      </c>
      <c r="C17" s="131">
        <v>2010</v>
      </c>
      <c r="D17" s="131">
        <v>2015</v>
      </c>
      <c r="E17" s="131">
        <v>2020</v>
      </c>
      <c r="F17" s="131">
        <v>2025</v>
      </c>
      <c r="G17" s="131">
        <v>2030</v>
      </c>
      <c r="H17" s="131">
        <v>2035</v>
      </c>
      <c r="I17" s="131">
        <v>2040</v>
      </c>
      <c r="J17" s="131">
        <v>2045</v>
      </c>
      <c r="K17" s="131">
        <v>2050</v>
      </c>
      <c r="L17" s="129"/>
      <c r="M17" s="129" t="s">
        <v>358</v>
      </c>
    </row>
    <row r="18" spans="1:16" x14ac:dyDescent="0.3">
      <c r="A18" s="132" t="s">
        <v>363</v>
      </c>
      <c r="B18" t="s">
        <v>357</v>
      </c>
      <c r="C18" s="133">
        <v>0.19333129397369228</v>
      </c>
      <c r="D18" s="133">
        <v>2.3586417864790459</v>
      </c>
      <c r="E18" s="133">
        <v>4.0212909146527993</v>
      </c>
      <c r="F18" s="133">
        <v>6.3412664423371066</v>
      </c>
      <c r="G18" s="133">
        <v>9.5118996635056607</v>
      </c>
      <c r="H18" s="133">
        <v>13.146527990211075</v>
      </c>
      <c r="I18" s="133">
        <v>16.239828693790152</v>
      </c>
      <c r="J18" s="133">
        <v>17.554481492811259</v>
      </c>
      <c r="K18" s="133">
        <v>16.433159987763844</v>
      </c>
      <c r="L18" s="129"/>
      <c r="M18" s="129" t="s">
        <v>360</v>
      </c>
    </row>
    <row r="19" spans="1:16" x14ac:dyDescent="0.3">
      <c r="A19" s="37"/>
      <c r="B19" t="s">
        <v>359</v>
      </c>
      <c r="C19" s="133">
        <v>0.15126950137656778</v>
      </c>
      <c r="D19" s="133">
        <v>1.8454879167941267</v>
      </c>
      <c r="E19" s="133">
        <v>3.1464056286326101</v>
      </c>
      <c r="F19" s="133">
        <v>4.9616396451514229</v>
      </c>
      <c r="G19" s="133">
        <v>7.4424594677271347</v>
      </c>
      <c r="H19" s="133">
        <v>10.286326093606609</v>
      </c>
      <c r="I19" s="133">
        <v>12.706638115631693</v>
      </c>
      <c r="J19" s="133">
        <v>13.735270724992354</v>
      </c>
      <c r="K19" s="133">
        <v>12.85790761700826</v>
      </c>
      <c r="L19" s="129"/>
      <c r="M19" s="129"/>
    </row>
    <row r="20" spans="1:16" x14ac:dyDescent="0.3">
      <c r="A20" s="37"/>
      <c r="C20" s="133"/>
      <c r="D20" s="133"/>
      <c r="E20" s="133"/>
      <c r="F20" s="133"/>
      <c r="G20" s="133"/>
      <c r="H20" s="133"/>
      <c r="I20" s="133"/>
      <c r="J20" s="133"/>
      <c r="K20" s="133"/>
      <c r="L20" s="129"/>
      <c r="M20" s="129"/>
    </row>
    <row r="21" spans="1:16" x14ac:dyDescent="0.3">
      <c r="A21" s="37"/>
      <c r="B21" s="101" t="s">
        <v>361</v>
      </c>
      <c r="C21" s="129">
        <f>SUM(C18:C19)*10^3*$E$7/$E$6</f>
        <v>146.71394218579002</v>
      </c>
      <c r="D21" s="129">
        <f>SUM(D18:D19)*10^3*$E$7/$E$6</f>
        <v>1789.9100946666383</v>
      </c>
      <c r="E21" s="129">
        <f t="shared" ref="E21:K21" si="1">SUM(E18:E19)*10^3*$E$7/$E$6</f>
        <v>3051.6499974644321</v>
      </c>
      <c r="F21" s="129">
        <f t="shared" si="1"/>
        <v>4812.2173036939139</v>
      </c>
      <c r="G21" s="129">
        <f t="shared" si="1"/>
        <v>7218.3259555408695</v>
      </c>
      <c r="H21" s="129">
        <f t="shared" si="1"/>
        <v>9976.5480686337232</v>
      </c>
      <c r="I21" s="129">
        <f t="shared" si="1"/>
        <v>12323.971143606363</v>
      </c>
      <c r="J21" s="129">
        <f t="shared" si="1"/>
        <v>13321.625950469734</v>
      </c>
      <c r="K21" s="129">
        <f t="shared" si="1"/>
        <v>12470.685085792151</v>
      </c>
      <c r="M21" s="129"/>
    </row>
    <row r="22" spans="1:16" x14ac:dyDescent="0.3">
      <c r="A22" s="37"/>
      <c r="C22" s="134"/>
      <c r="D22" s="134"/>
      <c r="E22" s="134"/>
      <c r="F22" s="134"/>
      <c r="G22" s="134"/>
      <c r="H22" s="134"/>
      <c r="I22" s="134"/>
      <c r="J22" s="134"/>
      <c r="K22" s="134"/>
      <c r="M22" s="129"/>
    </row>
    <row r="23" spans="1:16" x14ac:dyDescent="0.3">
      <c r="A23" s="132" t="s">
        <v>364</v>
      </c>
      <c r="B23" t="s">
        <v>357</v>
      </c>
      <c r="C23" s="133">
        <v>0.19713038053649407</v>
      </c>
      <c r="D23" s="133">
        <v>2.4049906425452274</v>
      </c>
      <c r="E23" s="133">
        <v>4.100311915159077</v>
      </c>
      <c r="F23" s="133">
        <v>6.4658764815970047</v>
      </c>
      <c r="G23" s="133">
        <v>9.6988147223955092</v>
      </c>
      <c r="H23" s="133">
        <v>13.404865876481596</v>
      </c>
      <c r="I23" s="133">
        <v>16.5589519650655</v>
      </c>
      <c r="J23" s="133">
        <v>17.899438552713661</v>
      </c>
      <c r="K23" s="133">
        <v>16.756082345601996</v>
      </c>
      <c r="L23" s="129"/>
      <c r="M23" s="129"/>
    </row>
    <row r="24" spans="1:16" x14ac:dyDescent="0.3">
      <c r="A24" s="37"/>
      <c r="B24" t="s">
        <v>359</v>
      </c>
      <c r="C24" s="133">
        <v>0.15424204616344353</v>
      </c>
      <c r="D24" s="133">
        <v>1.8817529631940109</v>
      </c>
      <c r="E24" s="133">
        <v>3.2082345601996254</v>
      </c>
      <c r="F24" s="133">
        <v>5.0591391141609474</v>
      </c>
      <c r="G24" s="133">
        <v>7.588708671241422</v>
      </c>
      <c r="H24" s="133">
        <v>10.488459139114161</v>
      </c>
      <c r="I24" s="133">
        <v>12.956331877729257</v>
      </c>
      <c r="J24" s="133">
        <v>14.005177791640673</v>
      </c>
      <c r="K24" s="133">
        <v>13.1105739238927</v>
      </c>
      <c r="L24" s="129"/>
      <c r="M24" s="129"/>
    </row>
    <row r="25" spans="1:16" x14ac:dyDescent="0.3">
      <c r="A25" s="37"/>
      <c r="C25" s="133"/>
      <c r="D25" s="133"/>
      <c r="E25" s="133"/>
      <c r="F25" s="133"/>
      <c r="G25" s="133"/>
      <c r="H25" s="133"/>
      <c r="I25" s="133"/>
      <c r="J25" s="133"/>
      <c r="K25" s="133"/>
      <c r="L25" s="129"/>
      <c r="M25" s="129"/>
    </row>
    <row r="26" spans="1:16" x14ac:dyDescent="0.3">
      <c r="A26" s="37"/>
      <c r="B26" s="101" t="s">
        <v>361</v>
      </c>
      <c r="C26" s="129">
        <f>SUM(C23:C24)*10^3*$E$7/$E$6</f>
        <v>149.59696725057631</v>
      </c>
      <c r="D26" s="129">
        <f t="shared" ref="D26:K26" si="2">SUM(D23:D24)*10^3*$E$7/$E$6</f>
        <v>1825.0830004570303</v>
      </c>
      <c r="E26" s="129">
        <f t="shared" si="2"/>
        <v>3111.6169188119866</v>
      </c>
      <c r="F26" s="129">
        <f t="shared" si="2"/>
        <v>4906.7805258189019</v>
      </c>
      <c r="G26" s="129">
        <f t="shared" si="2"/>
        <v>7360.1707887283519</v>
      </c>
      <c r="H26" s="129">
        <f t="shared" si="2"/>
        <v>10172.593773039189</v>
      </c>
      <c r="I26" s="129">
        <f t="shared" si="2"/>
        <v>12566.145249048406</v>
      </c>
      <c r="J26" s="129">
        <f t="shared" si="2"/>
        <v>13583.404626352327</v>
      </c>
      <c r="K26" s="129">
        <f t="shared" si="2"/>
        <v>12715.742216298984</v>
      </c>
      <c r="L26" s="129"/>
      <c r="M26" s="129"/>
      <c r="P26">
        <f>9000000*23.88/56.1/1000</f>
        <v>3831.0160427807486</v>
      </c>
    </row>
    <row r="27" spans="1:16" x14ac:dyDescent="0.3">
      <c r="C27" s="133"/>
      <c r="D27" s="133"/>
      <c r="E27" s="133"/>
      <c r="F27" s="133"/>
      <c r="G27" s="133"/>
      <c r="H27" s="133"/>
      <c r="I27" s="133"/>
      <c r="J27" s="133"/>
      <c r="K27" s="133"/>
      <c r="L27" s="129"/>
      <c r="M27" s="129"/>
    </row>
    <row r="28" spans="1:16" x14ac:dyDescent="0.3">
      <c r="A28" s="132" t="s">
        <v>48</v>
      </c>
      <c r="B28" s="101" t="s">
        <v>361</v>
      </c>
      <c r="C28" s="36">
        <f>(C21+C26)/2</f>
        <v>148.15545471818317</v>
      </c>
      <c r="D28" s="36">
        <f>(D21+D26)/2</f>
        <v>1807.4965475618342</v>
      </c>
      <c r="E28" s="36">
        <f t="shared" ref="E28:K28" si="3">(E21+E26)/2</f>
        <v>3081.6334581382093</v>
      </c>
      <c r="F28" s="36">
        <f t="shared" si="3"/>
        <v>4859.4989147564083</v>
      </c>
      <c r="G28" s="36">
        <f t="shared" si="3"/>
        <v>7289.2483721346107</v>
      </c>
      <c r="H28" s="36">
        <f t="shared" si="3"/>
        <v>10074.570920836457</v>
      </c>
      <c r="I28" s="36">
        <f t="shared" si="3"/>
        <v>12445.058196327383</v>
      </c>
      <c r="J28" s="36">
        <f t="shared" si="3"/>
        <v>13452.51528841103</v>
      </c>
      <c r="K28" s="36">
        <f t="shared" si="3"/>
        <v>12593.213651045568</v>
      </c>
      <c r="M28" s="129"/>
    </row>
    <row r="29" spans="1:16" x14ac:dyDescent="0.3">
      <c r="C29" s="134"/>
      <c r="D29" s="134"/>
      <c r="E29" s="134"/>
      <c r="F29" s="134"/>
      <c r="G29" s="134"/>
      <c r="H29" s="134"/>
      <c r="I29" s="134"/>
      <c r="J29" s="134"/>
      <c r="K29" s="134"/>
      <c r="M29" s="129"/>
    </row>
    <row r="30" spans="1:16" x14ac:dyDescent="0.3">
      <c r="C30" s="129"/>
      <c r="D30" s="129"/>
      <c r="E30" s="129"/>
      <c r="F30" s="129"/>
      <c r="G30" s="129"/>
      <c r="H30" s="129"/>
      <c r="I30" s="129"/>
      <c r="J30" s="129"/>
      <c r="K30" s="129"/>
      <c r="L30" s="129"/>
      <c r="M30" s="129"/>
    </row>
    <row r="31" spans="1:16" x14ac:dyDescent="0.3">
      <c r="C31" s="129"/>
      <c r="D31" s="129"/>
      <c r="E31" s="129"/>
      <c r="F31" s="129"/>
      <c r="G31" s="129"/>
      <c r="H31" s="129"/>
      <c r="I31" s="129"/>
      <c r="J31" s="129"/>
      <c r="K31" s="129"/>
      <c r="L31" s="129"/>
      <c r="M31" s="129"/>
      <c r="N31" s="36"/>
      <c r="O31" s="36"/>
    </row>
    <row r="32" spans="1:16" x14ac:dyDescent="0.3">
      <c r="A32" s="1" t="s">
        <v>365</v>
      </c>
      <c r="C32" s="129"/>
      <c r="D32" s="129"/>
      <c r="E32" s="129"/>
      <c r="F32" s="129"/>
      <c r="G32" s="129"/>
      <c r="H32" s="129"/>
      <c r="I32" s="129"/>
      <c r="J32" s="129"/>
      <c r="K32" s="129"/>
      <c r="L32" s="129"/>
      <c r="M32" s="129"/>
    </row>
    <row r="33" spans="1:16" x14ac:dyDescent="0.3">
      <c r="B33" t="s">
        <v>356</v>
      </c>
      <c r="C33" s="131">
        <v>2010</v>
      </c>
      <c r="D33" s="131">
        <v>2015</v>
      </c>
      <c r="E33" s="131">
        <v>2020</v>
      </c>
      <c r="F33" s="131">
        <v>2025</v>
      </c>
      <c r="G33" s="131">
        <v>2030</v>
      </c>
      <c r="H33" s="131">
        <v>2035</v>
      </c>
      <c r="I33" s="131">
        <v>2040</v>
      </c>
      <c r="J33" s="131">
        <v>2045</v>
      </c>
      <c r="K33" s="131">
        <v>2050</v>
      </c>
      <c r="L33" s="129"/>
      <c r="M33" s="129" t="s">
        <v>358</v>
      </c>
    </row>
    <row r="34" spans="1:16" x14ac:dyDescent="0.3">
      <c r="B34" t="s">
        <v>357</v>
      </c>
      <c r="C34" s="129">
        <v>0</v>
      </c>
      <c r="D34" s="129">
        <v>0</v>
      </c>
      <c r="E34" s="129">
        <v>0</v>
      </c>
      <c r="F34" s="129">
        <v>0.13892617449664429</v>
      </c>
      <c r="G34" s="129">
        <v>0.64832214765100671</v>
      </c>
      <c r="H34" s="129">
        <v>0.64832214765100671</v>
      </c>
      <c r="I34" s="129">
        <v>0.64832214765100671</v>
      </c>
      <c r="J34" s="129">
        <v>0.64832214765100671</v>
      </c>
      <c r="K34" s="129">
        <v>0.64832214765100671</v>
      </c>
      <c r="L34" s="129"/>
      <c r="M34" s="129" t="s">
        <v>360</v>
      </c>
    </row>
    <row r="35" spans="1:16" x14ac:dyDescent="0.3"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</row>
    <row r="36" spans="1:16" x14ac:dyDescent="0.3">
      <c r="B36" s="101" t="s">
        <v>361</v>
      </c>
      <c r="C36" s="129">
        <f>C34*10^3*$E$7/$E$6</f>
        <v>0</v>
      </c>
      <c r="D36" s="129">
        <f t="shared" ref="D36:K36" si="4">D34*10^3*$E$7/$E$6</f>
        <v>0</v>
      </c>
      <c r="E36" s="129">
        <f t="shared" si="4"/>
        <v>0</v>
      </c>
      <c r="F36" s="129">
        <f t="shared" si="4"/>
        <v>59.147880702006248</v>
      </c>
      <c r="G36" s="129">
        <f t="shared" si="4"/>
        <v>276.02344327602913</v>
      </c>
      <c r="H36" s="129">
        <f t="shared" si="4"/>
        <v>276.02344327602913</v>
      </c>
      <c r="I36" s="129">
        <f t="shared" si="4"/>
        <v>276.02344327602913</v>
      </c>
      <c r="J36" s="129">
        <f t="shared" si="4"/>
        <v>276.02344327602913</v>
      </c>
      <c r="K36" s="129">
        <f t="shared" si="4"/>
        <v>276.02344327602913</v>
      </c>
      <c r="L36" s="129"/>
      <c r="M36" s="129"/>
    </row>
    <row r="37" spans="1:16" x14ac:dyDescent="0.3">
      <c r="M37" s="129"/>
    </row>
    <row r="38" spans="1:16" x14ac:dyDescent="0.3">
      <c r="B38" t="s">
        <v>366</v>
      </c>
    </row>
    <row r="39" spans="1:16" x14ac:dyDescent="0.3">
      <c r="B39" s="101" t="s">
        <v>361</v>
      </c>
      <c r="C39" s="36">
        <f>SUM(C13,C28,C36)</f>
        <v>7297.77090140575</v>
      </c>
      <c r="D39" s="36">
        <f t="shared" ref="D39:K39" si="5">SUM(D13,D28,D36)</f>
        <v>9103.0225135695564</v>
      </c>
      <c r="E39" s="36">
        <f t="shared" si="5"/>
        <v>13207.823498956926</v>
      </c>
      <c r="F39" s="36">
        <f t="shared" si="5"/>
        <v>16474.759925614646</v>
      </c>
      <c r="G39" s="36">
        <f t="shared" si="5"/>
        <v>19004.656530110748</v>
      </c>
      <c r="H39" s="36">
        <f t="shared" si="5"/>
        <v>20184.963366290896</v>
      </c>
      <c r="I39" s="36">
        <f t="shared" si="5"/>
        <v>20220.882332659352</v>
      </c>
      <c r="J39" s="36">
        <f t="shared" si="5"/>
        <v>18922.953219484556</v>
      </c>
      <c r="K39" s="36">
        <f t="shared" si="5"/>
        <v>16225.17903868515</v>
      </c>
    </row>
    <row r="41" spans="1:16" s="101" customFormat="1" x14ac:dyDescent="0.3">
      <c r="A41" s="128" t="s">
        <v>47</v>
      </c>
    </row>
    <row r="44" spans="1:16" x14ac:dyDescent="0.3">
      <c r="G44">
        <v>2010</v>
      </c>
      <c r="H44">
        <v>2015</v>
      </c>
      <c r="I44">
        <v>2020</v>
      </c>
      <c r="J44">
        <v>2025</v>
      </c>
      <c r="K44">
        <v>2030</v>
      </c>
      <c r="L44">
        <v>2035</v>
      </c>
      <c r="M44">
        <v>2040</v>
      </c>
      <c r="N44">
        <v>2045</v>
      </c>
      <c r="O44">
        <v>2050</v>
      </c>
    </row>
    <row r="45" spans="1:16" x14ac:dyDescent="0.3">
      <c r="B45" s="16" t="s">
        <v>306</v>
      </c>
    </row>
    <row r="46" spans="1:16" x14ac:dyDescent="0.3">
      <c r="B46" t="s">
        <v>367</v>
      </c>
      <c r="E46" t="s">
        <v>368</v>
      </c>
      <c r="G46" s="36">
        <v>2944</v>
      </c>
      <c r="H46" s="36">
        <v>7123.5</v>
      </c>
      <c r="I46" s="36">
        <v>11303</v>
      </c>
      <c r="J46" s="36">
        <v>12825.65</v>
      </c>
      <c r="K46" s="36">
        <v>14348.3</v>
      </c>
      <c r="L46" s="36">
        <v>15615.25</v>
      </c>
      <c r="M46" s="36">
        <v>16882.199999999997</v>
      </c>
      <c r="N46" s="36">
        <v>16868.849999999999</v>
      </c>
      <c r="O46" s="36">
        <v>16855.499999999996</v>
      </c>
      <c r="P46" t="s">
        <v>369</v>
      </c>
    </row>
    <row r="47" spans="1:16" x14ac:dyDescent="0.3">
      <c r="B47" t="s">
        <v>370</v>
      </c>
      <c r="E47" t="s">
        <v>368</v>
      </c>
      <c r="G47" s="36">
        <v>502.29999999999995</v>
      </c>
      <c r="H47" s="36">
        <v>818</v>
      </c>
      <c r="I47" s="36">
        <v>1133.7</v>
      </c>
      <c r="J47" s="36">
        <v>1224.7</v>
      </c>
      <c r="K47" s="36">
        <v>1315.7</v>
      </c>
      <c r="L47" s="36">
        <v>1663</v>
      </c>
      <c r="M47" s="36">
        <v>2010.3</v>
      </c>
      <c r="N47" s="36">
        <v>2010.3</v>
      </c>
      <c r="O47" s="36">
        <v>2010.3</v>
      </c>
      <c r="P47" t="s">
        <v>371</v>
      </c>
    </row>
    <row r="48" spans="1:16" x14ac:dyDescent="0.3">
      <c r="B48" t="s">
        <v>372</v>
      </c>
      <c r="E48" t="s">
        <v>368</v>
      </c>
      <c r="G48" s="36">
        <f>G46-G47</f>
        <v>2441.6999999999998</v>
      </c>
      <c r="H48" s="36">
        <f t="shared" ref="H48:O48" si="6">H46-H47</f>
        <v>6305.5</v>
      </c>
      <c r="I48" s="36">
        <f t="shared" si="6"/>
        <v>10169.299999999999</v>
      </c>
      <c r="J48" s="36">
        <f t="shared" si="6"/>
        <v>11600.949999999999</v>
      </c>
      <c r="K48" s="36">
        <f t="shared" si="6"/>
        <v>13032.599999999999</v>
      </c>
      <c r="L48" s="36">
        <f t="shared" si="6"/>
        <v>13952.25</v>
      </c>
      <c r="M48" s="36">
        <f t="shared" si="6"/>
        <v>14871.899999999998</v>
      </c>
      <c r="N48" s="36">
        <f t="shared" si="6"/>
        <v>14858.55</v>
      </c>
      <c r="O48" s="36">
        <f t="shared" si="6"/>
        <v>14845.199999999997</v>
      </c>
    </row>
    <row r="49" spans="2:17" x14ac:dyDescent="0.3">
      <c r="G49" s="36"/>
      <c r="H49" s="36"/>
      <c r="I49" s="36"/>
      <c r="J49" s="36"/>
      <c r="K49" s="36"/>
      <c r="L49" s="36"/>
      <c r="M49" s="36"/>
      <c r="N49" s="36"/>
      <c r="O49" s="36"/>
    </row>
    <row r="50" spans="2:17" x14ac:dyDescent="0.3">
      <c r="B50" s="135" t="s">
        <v>260</v>
      </c>
      <c r="E50" t="s">
        <v>373</v>
      </c>
      <c r="G50" s="36">
        <v>47.70000000000001</v>
      </c>
      <c r="H50" s="36">
        <v>23.850000000000009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</row>
    <row r="51" spans="2:17" x14ac:dyDescent="0.3">
      <c r="B51" s="135" t="s">
        <v>261</v>
      </c>
      <c r="E51" t="s">
        <v>373</v>
      </c>
      <c r="G51" s="36">
        <v>89.3</v>
      </c>
      <c r="H51" s="36">
        <v>101.65</v>
      </c>
      <c r="I51" s="36">
        <v>114</v>
      </c>
      <c r="J51" s="36">
        <v>128.35</v>
      </c>
      <c r="K51" s="36">
        <v>142.69999999999999</v>
      </c>
      <c r="L51" s="36">
        <v>146.85</v>
      </c>
      <c r="M51" s="36">
        <v>151</v>
      </c>
      <c r="N51" s="36">
        <v>150.69999999999999</v>
      </c>
      <c r="O51" s="36">
        <v>150.39999999999998</v>
      </c>
      <c r="P51" s="36"/>
      <c r="Q51" s="36"/>
    </row>
    <row r="52" spans="2:17" x14ac:dyDescent="0.3"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</row>
    <row r="53" spans="2:17" x14ac:dyDescent="0.3">
      <c r="B53" s="16" t="s">
        <v>374</v>
      </c>
      <c r="E53" t="s">
        <v>375</v>
      </c>
      <c r="G53" s="36">
        <v>0</v>
      </c>
      <c r="H53" s="36">
        <v>153.5</v>
      </c>
      <c r="I53" s="36">
        <v>306.99999999999989</v>
      </c>
      <c r="J53" s="36">
        <v>1218.25</v>
      </c>
      <c r="K53" s="36">
        <v>2129.5</v>
      </c>
      <c r="L53" s="36">
        <v>2344.15</v>
      </c>
      <c r="M53" s="36">
        <v>2558.7999999999997</v>
      </c>
      <c r="N53" s="36">
        <v>2555.4499999999998</v>
      </c>
      <c r="O53" s="36">
        <v>2552.0999999999995</v>
      </c>
      <c r="P53" s="36"/>
      <c r="Q53" s="36"/>
    </row>
    <row r="54" spans="2:17" x14ac:dyDescent="0.3">
      <c r="B54" t="s">
        <v>376</v>
      </c>
      <c r="D54">
        <v>1000</v>
      </c>
      <c r="E54" t="s">
        <v>377</v>
      </c>
      <c r="G54" s="36">
        <f t="shared" ref="G54:O54" si="7">G53*$D$60/1000</f>
        <v>0</v>
      </c>
      <c r="H54" s="36">
        <f>H53*$D$60/1000</f>
        <v>13.19862075</v>
      </c>
      <c r="I54" s="36">
        <f>I53*$D$60/1000</f>
        <v>26.397241499999989</v>
      </c>
      <c r="J54" s="36">
        <f t="shared" si="7"/>
        <v>104.75061712499999</v>
      </c>
      <c r="K54" s="36">
        <f t="shared" si="7"/>
        <v>183.10399275</v>
      </c>
      <c r="L54" s="36">
        <f t="shared" si="7"/>
        <v>201.56056567499999</v>
      </c>
      <c r="M54" s="36">
        <f t="shared" si="7"/>
        <v>220.01713859999998</v>
      </c>
      <c r="N54" s="36">
        <f t="shared" si="7"/>
        <v>219.72909052499998</v>
      </c>
      <c r="O54" s="36">
        <f t="shared" si="7"/>
        <v>219.44104244999994</v>
      </c>
      <c r="P54" s="36"/>
      <c r="Q54" s="36"/>
    </row>
    <row r="55" spans="2:17" x14ac:dyDescent="0.3"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</row>
    <row r="56" spans="2:17" x14ac:dyDescent="0.3">
      <c r="P56" s="36"/>
      <c r="Q56" s="36"/>
    </row>
    <row r="57" spans="2:17" x14ac:dyDescent="0.3">
      <c r="P57" s="36"/>
      <c r="Q57" s="36"/>
    </row>
    <row r="58" spans="2:17" x14ac:dyDescent="0.3">
      <c r="P58" s="36"/>
      <c r="Q58" s="36"/>
    </row>
    <row r="59" spans="2:17" x14ac:dyDescent="0.3">
      <c r="B59" s="98" t="s">
        <v>378</v>
      </c>
      <c r="P59" s="36"/>
      <c r="Q59" s="36"/>
    </row>
    <row r="60" spans="2:17" x14ac:dyDescent="0.3">
      <c r="B60" s="138" t="s">
        <v>379</v>
      </c>
      <c r="C60" s="138"/>
      <c r="D60">
        <v>85.984499999999997</v>
      </c>
      <c r="P60" s="36"/>
      <c r="Q60" s="36"/>
    </row>
    <row r="61" spans="2:17" x14ac:dyDescent="0.3">
      <c r="B61" s="138" t="s">
        <v>380</v>
      </c>
      <c r="C61" s="138"/>
      <c r="D61">
        <f>10^6/1110</f>
        <v>900.90090090090087</v>
      </c>
      <c r="I61" s="36"/>
      <c r="J61" s="36"/>
      <c r="K61" s="36"/>
      <c r="L61" s="36"/>
      <c r="M61" s="36"/>
      <c r="N61" s="36"/>
      <c r="O61" s="36"/>
    </row>
    <row r="62" spans="2:17" x14ac:dyDescent="0.3">
      <c r="B62" s="138" t="s">
        <v>381</v>
      </c>
      <c r="C62" s="138"/>
      <c r="D62">
        <v>23884.6</v>
      </c>
    </row>
    <row r="65" spans="1:11" s="101" customFormat="1" x14ac:dyDescent="0.3">
      <c r="A65" s="128" t="s">
        <v>382</v>
      </c>
    </row>
    <row r="66" spans="1:11" x14ac:dyDescent="0.3">
      <c r="B66" t="s">
        <v>303</v>
      </c>
      <c r="C66">
        <v>2010</v>
      </c>
      <c r="D66">
        <v>2015</v>
      </c>
      <c r="E66">
        <v>2020</v>
      </c>
      <c r="F66">
        <v>2025</v>
      </c>
      <c r="G66">
        <v>2030</v>
      </c>
      <c r="H66">
        <v>2035</v>
      </c>
      <c r="I66">
        <v>2040</v>
      </c>
      <c r="J66">
        <v>2045</v>
      </c>
      <c r="K66">
        <v>2050</v>
      </c>
    </row>
    <row r="67" spans="1:11" x14ac:dyDescent="0.3">
      <c r="B67" t="s">
        <v>306</v>
      </c>
      <c r="C67">
        <f>C39+G46*$D$61/1000</f>
        <v>9950.0231536580031</v>
      </c>
      <c r="D67">
        <f t="shared" ref="D67:K67" si="8">D39+H46*$D$61/1000</f>
        <v>15520.590081137125</v>
      </c>
      <c r="E67">
        <f t="shared" si="8"/>
        <v>23390.706381839809</v>
      </c>
      <c r="F67">
        <f t="shared" si="8"/>
        <v>28029.399565254284</v>
      </c>
      <c r="G67">
        <f t="shared" si="8"/>
        <v>31931.052926507142</v>
      </c>
      <c r="H67">
        <f t="shared" si="8"/>
        <v>34252.756159083685</v>
      </c>
      <c r="I67">
        <f t="shared" si="8"/>
        <v>35430.071521848542</v>
      </c>
      <c r="J67">
        <f t="shared" si="8"/>
        <v>34120.115381646712</v>
      </c>
      <c r="K67">
        <f t="shared" si="8"/>
        <v>31410.314173820283</v>
      </c>
    </row>
    <row r="68" spans="1:11" x14ac:dyDescent="0.3">
      <c r="B68" t="s">
        <v>383</v>
      </c>
      <c r="C68">
        <f>G50*$D$62/1000</f>
        <v>1139.2954200000001</v>
      </c>
      <c r="D68">
        <f t="shared" ref="D68:K68" si="9">H50*$D$62/1000</f>
        <v>569.64771000000019</v>
      </c>
      <c r="E68">
        <f>I50*$D$62/1000</f>
        <v>0</v>
      </c>
      <c r="F68">
        <f t="shared" si="9"/>
        <v>0</v>
      </c>
      <c r="G68">
        <f t="shared" si="9"/>
        <v>0</v>
      </c>
      <c r="H68">
        <f t="shared" si="9"/>
        <v>0</v>
      </c>
      <c r="I68">
        <f t="shared" si="9"/>
        <v>0</v>
      </c>
      <c r="J68">
        <f t="shared" si="9"/>
        <v>0</v>
      </c>
      <c r="K68">
        <f t="shared" si="9"/>
        <v>0</v>
      </c>
    </row>
    <row r="69" spans="1:11" x14ac:dyDescent="0.3">
      <c r="B69" t="s">
        <v>261</v>
      </c>
      <c r="C69">
        <f>G51*$D$62/1000</f>
        <v>2132.8947799999996</v>
      </c>
      <c r="D69">
        <f>H51*$D$62/1000</f>
        <v>2427.8695899999998</v>
      </c>
      <c r="E69">
        <f t="shared" ref="E69:K69" si="10">I51*$D$62/1000</f>
        <v>2722.8444</v>
      </c>
      <c r="F69">
        <f t="shared" si="10"/>
        <v>3065.5884099999998</v>
      </c>
      <c r="G69">
        <f t="shared" si="10"/>
        <v>3408.3324199999993</v>
      </c>
      <c r="H69">
        <f t="shared" si="10"/>
        <v>3507.4535099999998</v>
      </c>
      <c r="I69">
        <f t="shared" si="10"/>
        <v>3606.5745999999995</v>
      </c>
      <c r="J69">
        <f t="shared" si="10"/>
        <v>3599.4092199999996</v>
      </c>
      <c r="K69">
        <f t="shared" si="10"/>
        <v>3592.2438399999992</v>
      </c>
    </row>
    <row r="70" spans="1:11" x14ac:dyDescent="0.3">
      <c r="B70" t="s">
        <v>308</v>
      </c>
      <c r="C70">
        <f>G54/1000</f>
        <v>0</v>
      </c>
      <c r="D70" s="36">
        <f>H54</f>
        <v>13.19862075</v>
      </c>
      <c r="E70" s="36">
        <f t="shared" ref="E70:K70" si="11">I54</f>
        <v>26.397241499999989</v>
      </c>
      <c r="F70" s="36">
        <f t="shared" si="11"/>
        <v>104.75061712499999</v>
      </c>
      <c r="G70" s="36">
        <f t="shared" si="11"/>
        <v>183.10399275</v>
      </c>
      <c r="H70" s="36">
        <f t="shared" si="11"/>
        <v>201.56056567499999</v>
      </c>
      <c r="I70" s="36">
        <f t="shared" si="11"/>
        <v>220.01713859999998</v>
      </c>
      <c r="J70" s="36">
        <f t="shared" si="11"/>
        <v>219.72909052499998</v>
      </c>
      <c r="K70" s="36">
        <f t="shared" si="11"/>
        <v>219.44104244999994</v>
      </c>
    </row>
  </sheetData>
  <mergeCells count="5">
    <mergeCell ref="B6:D6"/>
    <mergeCell ref="B7:D7"/>
    <mergeCell ref="B60:C60"/>
    <mergeCell ref="B61:C61"/>
    <mergeCell ref="B62:C6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ECBB-1397-45CA-B934-CA5C78F492B1}">
  <dimension ref="A2:J34"/>
  <sheetViews>
    <sheetView workbookViewId="0">
      <selection activeCell="A20" sqref="A20"/>
    </sheetView>
  </sheetViews>
  <sheetFormatPr defaultColWidth="8.77734375" defaultRowHeight="14.4" x14ac:dyDescent="0.3"/>
  <sheetData>
    <row r="2" spans="1:10" s="16" customFormat="1" x14ac:dyDescent="0.3">
      <c r="B2" s="15" t="s">
        <v>384</v>
      </c>
    </row>
    <row r="3" spans="1:10" x14ac:dyDescent="0.3">
      <c r="B3" s="105" t="s">
        <v>385</v>
      </c>
    </row>
    <row r="4" spans="1:10" s="101" customFormat="1" x14ac:dyDescent="0.3">
      <c r="B4" s="101" t="s">
        <v>386</v>
      </c>
    </row>
    <row r="5" spans="1:10" x14ac:dyDescent="0.3">
      <c r="B5" s="1">
        <v>2010</v>
      </c>
      <c r="C5" s="1">
        <v>2015</v>
      </c>
      <c r="D5" s="1">
        <v>2020</v>
      </c>
      <c r="E5" s="1">
        <v>2025</v>
      </c>
      <c r="F5" s="1">
        <v>2030</v>
      </c>
      <c r="G5" s="1">
        <v>2035</v>
      </c>
      <c r="H5" s="1">
        <v>2040</v>
      </c>
      <c r="I5" s="1">
        <v>2045</v>
      </c>
      <c r="J5" s="1">
        <v>2050</v>
      </c>
    </row>
    <row r="6" spans="1:10" x14ac:dyDescent="0.3">
      <c r="A6" s="1" t="s">
        <v>303</v>
      </c>
      <c r="B6" s="28">
        <v>6381</v>
      </c>
      <c r="C6" s="28">
        <v>5536</v>
      </c>
      <c r="D6" s="28">
        <v>5756</v>
      </c>
      <c r="E6" s="28">
        <v>6221</v>
      </c>
      <c r="F6" s="28">
        <v>6696</v>
      </c>
      <c r="G6" s="28">
        <v>7163</v>
      </c>
      <c r="H6" s="28">
        <v>7620</v>
      </c>
      <c r="I6" s="28">
        <v>8062</v>
      </c>
      <c r="J6" s="28">
        <v>8486</v>
      </c>
    </row>
    <row r="7" spans="1:10" x14ac:dyDescent="0.3">
      <c r="A7" s="1"/>
      <c r="B7" s="28"/>
      <c r="C7" s="28"/>
      <c r="D7" s="28"/>
      <c r="E7" s="28"/>
      <c r="F7" s="28"/>
      <c r="G7" s="28"/>
      <c r="H7" s="28"/>
      <c r="I7" s="28"/>
      <c r="J7" s="28"/>
    </row>
    <row r="8" spans="1:10" s="101" customFormat="1" x14ac:dyDescent="0.3">
      <c r="B8" s="101" t="s">
        <v>387</v>
      </c>
    </row>
    <row r="9" spans="1:10" x14ac:dyDescent="0.3">
      <c r="B9" s="1">
        <v>2010</v>
      </c>
      <c r="C9" s="1">
        <v>2015</v>
      </c>
      <c r="D9" s="1">
        <v>2020</v>
      </c>
      <c r="E9" s="1">
        <v>2025</v>
      </c>
      <c r="F9" s="1">
        <v>2030</v>
      </c>
      <c r="G9" s="1">
        <v>2035</v>
      </c>
      <c r="H9" s="1">
        <v>2040</v>
      </c>
      <c r="I9" s="1">
        <v>2045</v>
      </c>
      <c r="J9" s="1">
        <v>2050</v>
      </c>
    </row>
    <row r="10" spans="1:10" x14ac:dyDescent="0.3">
      <c r="A10" s="1" t="s">
        <v>388</v>
      </c>
      <c r="B10">
        <v>0.50921583905452905</v>
      </c>
      <c r="C10">
        <v>0.49133343441598237</v>
      </c>
      <c r="D10">
        <v>0.56718822440504157</v>
      </c>
      <c r="E10">
        <v>0.80192506503957561</v>
      </c>
      <c r="F10">
        <v>0.80100488008212833</v>
      </c>
      <c r="G10">
        <v>0.79928543916213002</v>
      </c>
      <c r="H10">
        <v>0.79676310969178665</v>
      </c>
      <c r="I10">
        <v>0.79188981661842039</v>
      </c>
      <c r="J10">
        <v>0.71700041989426699</v>
      </c>
    </row>
    <row r="11" spans="1:10" x14ac:dyDescent="0.3">
      <c r="A11" s="1" t="s">
        <v>389</v>
      </c>
      <c r="B11">
        <v>0.1549536270415052</v>
      </c>
      <c r="C11">
        <v>0.16061014132514803</v>
      </c>
      <c r="D11">
        <v>9.7730796822905086E-2</v>
      </c>
      <c r="E11">
        <v>0</v>
      </c>
      <c r="F11">
        <v>0</v>
      </c>
      <c r="G11">
        <v>0</v>
      </c>
      <c r="H11">
        <v>0</v>
      </c>
      <c r="I11">
        <v>0</v>
      </c>
      <c r="J11">
        <v>5.2037945255803818E-2</v>
      </c>
    </row>
    <row r="12" spans="1:10" x14ac:dyDescent="0.3">
      <c r="A12" s="1" t="s">
        <v>50</v>
      </c>
      <c r="B12">
        <v>5.8786387846613075E-3</v>
      </c>
      <c r="C12">
        <v>6.0817888572825135E-3</v>
      </c>
      <c r="D12">
        <v>7.3486600416536752E-3</v>
      </c>
      <c r="E12">
        <v>1.0697646472896304E-2</v>
      </c>
      <c r="F12">
        <v>1.0794722110339879E-2</v>
      </c>
      <c r="G12">
        <v>1.0859517081919873E-2</v>
      </c>
      <c r="H12">
        <v>1.1000316441611879E-2</v>
      </c>
      <c r="I12">
        <v>1.1274850860446186E-2</v>
      </c>
      <c r="J12">
        <v>1.0764036855242345E-2</v>
      </c>
    </row>
    <row r="13" spans="1:10" x14ac:dyDescent="0.3">
      <c r="A13" s="1" t="s">
        <v>390</v>
      </c>
      <c r="B13">
        <v>0.24036933462974819</v>
      </c>
      <c r="C13">
        <v>0.2491219049134886</v>
      </c>
      <c r="D13">
        <v>0.27123169347739551</v>
      </c>
      <c r="E13">
        <v>0.18737728848752799</v>
      </c>
      <c r="F13">
        <v>0.18820039780753187</v>
      </c>
      <c r="G13">
        <v>0.18985504375595008</v>
      </c>
      <c r="H13">
        <v>0.19223657386660162</v>
      </c>
      <c r="I13">
        <v>0.1968353325211335</v>
      </c>
      <c r="J13">
        <v>0.19011316315774437</v>
      </c>
    </row>
    <row r="14" spans="1:10" x14ac:dyDescent="0.3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 t="s">
        <v>331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 t="s">
        <v>332</v>
      </c>
      <c r="B16">
        <v>9.6846016900940749E-3</v>
      </c>
      <c r="C16">
        <v>1.0038133067129185E-2</v>
      </c>
      <c r="D16">
        <v>6.1081752848960438E-3</v>
      </c>
      <c r="E16">
        <v>0</v>
      </c>
      <c r="F16">
        <v>0</v>
      </c>
      <c r="G16">
        <v>0</v>
      </c>
      <c r="H16">
        <v>0</v>
      </c>
      <c r="I16">
        <v>0</v>
      </c>
      <c r="J16">
        <v>3.2523715784877386E-3</v>
      </c>
    </row>
    <row r="17" spans="1:10" x14ac:dyDescent="0.3">
      <c r="A17" s="1" t="s">
        <v>391</v>
      </c>
      <c r="B17">
        <v>7.9897958799462043E-2</v>
      </c>
      <c r="C17">
        <v>8.2814597420969499E-2</v>
      </c>
      <c r="D17">
        <v>5.0392449968108176E-2</v>
      </c>
      <c r="E17">
        <v>0</v>
      </c>
      <c r="F17">
        <v>0</v>
      </c>
      <c r="G17">
        <v>0</v>
      </c>
      <c r="H17">
        <v>0</v>
      </c>
      <c r="I17">
        <v>0</v>
      </c>
      <c r="J17">
        <v>2.6832063258454681E-2</v>
      </c>
    </row>
    <row r="18" spans="1:10" x14ac:dyDescent="0.3">
      <c r="A18" s="1" t="s">
        <v>392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4" spans="1:10" x14ac:dyDescent="0.3">
      <c r="A24" s="1" t="s">
        <v>303</v>
      </c>
      <c r="B24" s="1">
        <v>2010</v>
      </c>
      <c r="C24" s="1">
        <v>2015</v>
      </c>
      <c r="D24" s="1">
        <v>2020</v>
      </c>
      <c r="E24" s="1">
        <v>2025</v>
      </c>
      <c r="F24" s="1">
        <v>2030</v>
      </c>
      <c r="G24" s="1">
        <v>2035</v>
      </c>
      <c r="H24" s="1">
        <v>2040</v>
      </c>
      <c r="I24" s="1">
        <v>2045</v>
      </c>
      <c r="J24" s="1">
        <v>2050</v>
      </c>
    </row>
    <row r="25" spans="1:10" x14ac:dyDescent="0.3">
      <c r="A25" t="s">
        <v>388</v>
      </c>
      <c r="B25" s="36">
        <f t="shared" ref="B25:J34" si="0">B$6*B10</f>
        <v>3249.3062690069501</v>
      </c>
      <c r="C25" s="36">
        <f t="shared" si="0"/>
        <v>2720.0218929268785</v>
      </c>
      <c r="D25" s="36">
        <f t="shared" si="0"/>
        <v>3264.7354196754195</v>
      </c>
      <c r="E25" s="36">
        <f t="shared" si="0"/>
        <v>4988.7758296111997</v>
      </c>
      <c r="F25" s="36">
        <f t="shared" si="0"/>
        <v>5363.5286770299317</v>
      </c>
      <c r="G25" s="36">
        <f t="shared" si="0"/>
        <v>5725.2816007183374</v>
      </c>
      <c r="H25" s="36">
        <f t="shared" si="0"/>
        <v>6071.3348958514143</v>
      </c>
      <c r="I25" s="36">
        <f t="shared" si="0"/>
        <v>6384.2157015777057</v>
      </c>
      <c r="J25" s="36">
        <f t="shared" si="0"/>
        <v>6084.4655632227496</v>
      </c>
    </row>
    <row r="26" spans="1:10" x14ac:dyDescent="0.3">
      <c r="A26" t="s">
        <v>389</v>
      </c>
      <c r="B26" s="36">
        <f t="shared" si="0"/>
        <v>988.75909415184469</v>
      </c>
      <c r="C26" s="36">
        <f t="shared" si="0"/>
        <v>889.13774237601945</v>
      </c>
      <c r="D26" s="36">
        <f t="shared" si="0"/>
        <v>562.53846651264166</v>
      </c>
      <c r="E26" s="36">
        <f t="shared" si="0"/>
        <v>0</v>
      </c>
      <c r="F26" s="36">
        <f t="shared" si="0"/>
        <v>0</v>
      </c>
      <c r="G26" s="36">
        <f t="shared" si="0"/>
        <v>0</v>
      </c>
      <c r="H26" s="36">
        <f t="shared" si="0"/>
        <v>0</v>
      </c>
      <c r="I26" s="36">
        <f t="shared" si="0"/>
        <v>0</v>
      </c>
      <c r="J26" s="36">
        <f t="shared" si="0"/>
        <v>441.59400344075118</v>
      </c>
    </row>
    <row r="27" spans="1:10" x14ac:dyDescent="0.3">
      <c r="A27" t="s">
        <v>50</v>
      </c>
      <c r="B27" s="36">
        <f t="shared" si="0"/>
        <v>37.5115940849238</v>
      </c>
      <c r="C27" s="36">
        <f t="shared" si="0"/>
        <v>33.668783113915993</v>
      </c>
      <c r="D27" s="36">
        <f t="shared" si="0"/>
        <v>42.298887199758553</v>
      </c>
      <c r="E27" s="36">
        <f t="shared" si="0"/>
        <v>66.550058707887899</v>
      </c>
      <c r="F27" s="36">
        <f t="shared" si="0"/>
        <v>72.281459250835837</v>
      </c>
      <c r="G27" s="36">
        <f t="shared" si="0"/>
        <v>77.786720857792048</v>
      </c>
      <c r="H27" s="36">
        <f t="shared" si="0"/>
        <v>83.822411285082509</v>
      </c>
      <c r="I27" s="36">
        <f t="shared" si="0"/>
        <v>90.897847636917149</v>
      </c>
      <c r="J27" s="36">
        <f t="shared" si="0"/>
        <v>91.343616753586545</v>
      </c>
    </row>
    <row r="28" spans="1:10" x14ac:dyDescent="0.3">
      <c r="A28" t="s">
        <v>390</v>
      </c>
      <c r="B28" s="36">
        <f t="shared" si="0"/>
        <v>1533.7967242724233</v>
      </c>
      <c r="C28" s="36">
        <f t="shared" si="0"/>
        <v>1379.1388656010729</v>
      </c>
      <c r="D28" s="36">
        <f t="shared" si="0"/>
        <v>1561.2096276558887</v>
      </c>
      <c r="E28" s="36">
        <f t="shared" si="0"/>
        <v>1165.6741116809117</v>
      </c>
      <c r="F28" s="36">
        <f t="shared" si="0"/>
        <v>1260.1898637192335</v>
      </c>
      <c r="G28" s="36">
        <f t="shared" si="0"/>
        <v>1359.9316784238704</v>
      </c>
      <c r="H28" s="36">
        <f t="shared" si="0"/>
        <v>1464.8426928635042</v>
      </c>
      <c r="I28" s="36">
        <f t="shared" si="0"/>
        <v>1586.8864507853782</v>
      </c>
      <c r="J28" s="36">
        <f t="shared" si="0"/>
        <v>1613.3003025566188</v>
      </c>
    </row>
    <row r="29" spans="1:10" x14ac:dyDescent="0.3">
      <c r="A29" t="s">
        <v>54</v>
      </c>
      <c r="B29" s="36">
        <f t="shared" si="0"/>
        <v>0</v>
      </c>
      <c r="C29" s="36">
        <f t="shared" si="0"/>
        <v>0</v>
      </c>
      <c r="D29" s="36">
        <f t="shared" si="0"/>
        <v>0</v>
      </c>
      <c r="E29" s="36">
        <f t="shared" si="0"/>
        <v>0</v>
      </c>
      <c r="F29" s="36">
        <f t="shared" si="0"/>
        <v>0</v>
      </c>
      <c r="G29" s="36">
        <f t="shared" si="0"/>
        <v>0</v>
      </c>
      <c r="H29" s="36">
        <f t="shared" si="0"/>
        <v>0</v>
      </c>
      <c r="I29" s="36">
        <f t="shared" si="0"/>
        <v>0</v>
      </c>
      <c r="J29" s="36">
        <f t="shared" si="0"/>
        <v>0</v>
      </c>
    </row>
    <row r="30" spans="1:10" x14ac:dyDescent="0.3">
      <c r="A30" t="s">
        <v>331</v>
      </c>
      <c r="B30" s="36">
        <f t="shared" si="0"/>
        <v>0</v>
      </c>
      <c r="C30" s="36">
        <f t="shared" si="0"/>
        <v>0</v>
      </c>
      <c r="D30" s="36">
        <f t="shared" si="0"/>
        <v>0</v>
      </c>
      <c r="E30" s="36">
        <f t="shared" si="0"/>
        <v>0</v>
      </c>
      <c r="F30" s="36">
        <f t="shared" si="0"/>
        <v>0</v>
      </c>
      <c r="G30" s="36">
        <f t="shared" si="0"/>
        <v>0</v>
      </c>
      <c r="H30" s="36">
        <f t="shared" si="0"/>
        <v>0</v>
      </c>
      <c r="I30" s="36">
        <f t="shared" si="0"/>
        <v>0</v>
      </c>
      <c r="J30" s="36">
        <f t="shared" si="0"/>
        <v>0</v>
      </c>
    </row>
    <row r="31" spans="1:10" x14ac:dyDescent="0.3">
      <c r="A31" t="s">
        <v>332</v>
      </c>
      <c r="B31" s="36">
        <f t="shared" si="0"/>
        <v>61.797443384490293</v>
      </c>
      <c r="C31" s="36">
        <f t="shared" si="0"/>
        <v>55.571104659627167</v>
      </c>
      <c r="D31" s="36">
        <f t="shared" si="0"/>
        <v>35.158656939861629</v>
      </c>
      <c r="E31" s="36">
        <f t="shared" si="0"/>
        <v>0</v>
      </c>
      <c r="F31" s="36">
        <f t="shared" si="0"/>
        <v>0</v>
      </c>
      <c r="G31" s="36">
        <f t="shared" si="0"/>
        <v>0</v>
      </c>
      <c r="H31" s="36">
        <f t="shared" si="0"/>
        <v>0</v>
      </c>
      <c r="I31" s="36">
        <f t="shared" si="0"/>
        <v>0</v>
      </c>
      <c r="J31" s="36">
        <f t="shared" si="0"/>
        <v>27.599625215046949</v>
      </c>
    </row>
    <row r="32" spans="1:10" x14ac:dyDescent="0.3">
      <c r="A32" t="s">
        <v>391</v>
      </c>
      <c r="B32" s="36">
        <f t="shared" si="0"/>
        <v>509.82887509936728</v>
      </c>
      <c r="C32" s="36">
        <f t="shared" si="0"/>
        <v>458.46161132248716</v>
      </c>
      <c r="D32" s="36">
        <f t="shared" si="0"/>
        <v>290.05894201643065</v>
      </c>
      <c r="E32" s="36">
        <f t="shared" si="0"/>
        <v>0</v>
      </c>
      <c r="F32" s="36">
        <f t="shared" si="0"/>
        <v>0</v>
      </c>
      <c r="G32" s="36">
        <f t="shared" si="0"/>
        <v>0</v>
      </c>
      <c r="H32" s="36">
        <f t="shared" si="0"/>
        <v>0</v>
      </c>
      <c r="I32" s="36">
        <f t="shared" si="0"/>
        <v>0</v>
      </c>
      <c r="J32" s="36">
        <f t="shared" si="0"/>
        <v>227.69688881124642</v>
      </c>
    </row>
    <row r="33" spans="1:10" x14ac:dyDescent="0.3">
      <c r="A33" t="s">
        <v>392</v>
      </c>
      <c r="B33" s="36">
        <f t="shared" si="0"/>
        <v>0</v>
      </c>
      <c r="C33" s="36">
        <f t="shared" si="0"/>
        <v>0</v>
      </c>
      <c r="D33" s="36">
        <f t="shared" si="0"/>
        <v>0</v>
      </c>
      <c r="E33" s="36">
        <f t="shared" si="0"/>
        <v>0</v>
      </c>
      <c r="F33" s="36">
        <f t="shared" si="0"/>
        <v>0</v>
      </c>
      <c r="G33" s="36">
        <f t="shared" si="0"/>
        <v>0</v>
      </c>
      <c r="H33" s="36">
        <f t="shared" si="0"/>
        <v>0</v>
      </c>
      <c r="I33" s="36">
        <f t="shared" si="0"/>
        <v>0</v>
      </c>
      <c r="J33" s="36">
        <f t="shared" si="0"/>
        <v>0</v>
      </c>
    </row>
    <row r="34" spans="1:10" x14ac:dyDescent="0.3">
      <c r="A34" t="s">
        <v>124</v>
      </c>
      <c r="B34" s="36">
        <f t="shared" si="0"/>
        <v>0</v>
      </c>
      <c r="C34" s="36">
        <f t="shared" si="0"/>
        <v>0</v>
      </c>
      <c r="D34" s="36">
        <f t="shared" si="0"/>
        <v>0</v>
      </c>
      <c r="E34" s="36">
        <f t="shared" si="0"/>
        <v>0</v>
      </c>
      <c r="F34" s="36">
        <f t="shared" si="0"/>
        <v>0</v>
      </c>
      <c r="G34" s="36">
        <f t="shared" si="0"/>
        <v>0</v>
      </c>
      <c r="H34" s="36">
        <f t="shared" si="0"/>
        <v>0</v>
      </c>
      <c r="I34" s="36">
        <f t="shared" si="0"/>
        <v>0</v>
      </c>
      <c r="J34" s="36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4D81-4EE7-4BFF-8E65-62B1CCC72862}">
  <dimension ref="A1:AQ337"/>
  <sheetViews>
    <sheetView zoomScale="65" zoomScaleNormal="65" workbookViewId="0">
      <pane ySplit="1" topLeftCell="A32" activePane="bottomLeft" state="frozen"/>
      <selection pane="bottomLeft" activeCell="A54" sqref="A54:XFD54"/>
    </sheetView>
  </sheetViews>
  <sheetFormatPr defaultColWidth="8.77734375" defaultRowHeight="14.4" x14ac:dyDescent="0.3"/>
  <cols>
    <col min="1" max="1" width="29" customWidth="1"/>
    <col min="2" max="2" width="20" style="90" hidden="1" customWidth="1"/>
    <col min="3" max="6" width="9.109375" hidden="1" customWidth="1"/>
    <col min="7" max="7" width="9.109375" style="90" hidden="1" customWidth="1"/>
    <col min="8" max="8" width="9.109375" hidden="1" customWidth="1"/>
    <col min="9" max="9" width="18" style="16" hidden="1" customWidth="1"/>
    <col min="10" max="11" width="18" hidden="1" customWidth="1"/>
    <col min="12" max="12" width="18" style="90" hidden="1" customWidth="1"/>
    <col min="13" max="13" width="18" hidden="1" customWidth="1"/>
    <col min="14" max="16" width="18" bestFit="1" customWidth="1"/>
    <col min="17" max="17" width="18" style="90" bestFit="1" customWidth="1"/>
    <col min="18" max="21" width="18" bestFit="1" customWidth="1"/>
    <col min="22" max="22" width="18" style="90" customWidth="1"/>
    <col min="23" max="26" width="18" bestFit="1" customWidth="1"/>
    <col min="27" max="27" width="18" style="90" bestFit="1" customWidth="1"/>
    <col min="28" max="31" width="18" bestFit="1" customWidth="1"/>
    <col min="32" max="32" width="18" style="90" bestFit="1" customWidth="1"/>
    <col min="33" max="36" width="18" bestFit="1" customWidth="1"/>
    <col min="37" max="37" width="18" style="90" bestFit="1" customWidth="1"/>
    <col min="38" max="41" width="18" bestFit="1" customWidth="1"/>
    <col min="42" max="42" width="18" style="90" bestFit="1" customWidth="1"/>
  </cols>
  <sheetData>
    <row r="1" spans="1:43" x14ac:dyDescent="0.3">
      <c r="A1" s="1" t="s">
        <v>251</v>
      </c>
      <c r="B1" s="89">
        <v>2010</v>
      </c>
      <c r="C1" s="1">
        <v>2011</v>
      </c>
      <c r="D1" s="1">
        <v>2012</v>
      </c>
      <c r="E1" s="1">
        <v>2013</v>
      </c>
      <c r="F1" s="1">
        <v>2014</v>
      </c>
      <c r="G1" s="89">
        <v>2015</v>
      </c>
      <c r="H1" s="1">
        <v>2016</v>
      </c>
      <c r="I1" s="15">
        <v>2017</v>
      </c>
      <c r="J1" s="1">
        <v>2018</v>
      </c>
      <c r="K1" s="1">
        <v>2019</v>
      </c>
      <c r="L1" s="89">
        <v>2020</v>
      </c>
      <c r="M1" s="1">
        <v>2021</v>
      </c>
      <c r="N1" s="1">
        <v>2022</v>
      </c>
      <c r="O1" s="1">
        <v>2023</v>
      </c>
      <c r="P1" s="1">
        <v>2024</v>
      </c>
      <c r="Q1" s="89">
        <v>2025</v>
      </c>
      <c r="R1" s="1">
        <v>2026</v>
      </c>
      <c r="S1" s="1">
        <v>2027</v>
      </c>
      <c r="T1" s="1">
        <v>2028</v>
      </c>
      <c r="U1" s="1">
        <v>2029</v>
      </c>
      <c r="V1" s="89">
        <v>2030</v>
      </c>
      <c r="W1" s="1">
        <v>2031</v>
      </c>
      <c r="X1" s="1">
        <v>2032</v>
      </c>
      <c r="Y1" s="1">
        <v>2033</v>
      </c>
      <c r="Z1" s="1">
        <v>2034</v>
      </c>
      <c r="AA1" s="89">
        <v>2035</v>
      </c>
      <c r="AB1" s="1">
        <v>2036</v>
      </c>
      <c r="AC1" s="1">
        <v>2037</v>
      </c>
      <c r="AD1" s="1">
        <v>2038</v>
      </c>
      <c r="AE1" s="1">
        <v>2039</v>
      </c>
      <c r="AF1" s="89">
        <v>2040</v>
      </c>
      <c r="AG1" s="1">
        <v>2041</v>
      </c>
      <c r="AH1" s="1">
        <v>2042</v>
      </c>
      <c r="AI1" s="1">
        <v>2043</v>
      </c>
      <c r="AJ1" s="1">
        <v>2044</v>
      </c>
      <c r="AK1" s="89">
        <v>2045</v>
      </c>
      <c r="AL1" s="1">
        <v>2046</v>
      </c>
      <c r="AM1" s="1">
        <v>2047</v>
      </c>
      <c r="AN1" s="1">
        <v>2048</v>
      </c>
      <c r="AO1" s="1">
        <v>2049</v>
      </c>
      <c r="AP1" s="89">
        <v>2050</v>
      </c>
      <c r="AQ1" s="1"/>
    </row>
    <row r="2" spans="1:43" x14ac:dyDescent="0.3">
      <c r="A2" s="1" t="s">
        <v>252</v>
      </c>
    </row>
    <row r="3" spans="1:43" x14ac:dyDescent="0.3">
      <c r="A3" s="91" t="s">
        <v>253</v>
      </c>
      <c r="J3" s="92">
        <f>(J4-I4)/I4</f>
        <v>1.3970625863569001E-2</v>
      </c>
      <c r="K3" s="92">
        <f t="shared" ref="K3:AP3" si="0">(K4-J4)/J4</f>
        <v>1.3778136671040627E-2</v>
      </c>
      <c r="L3" s="92">
        <f t="shared" si="0"/>
        <v>1.3590879673420571E-2</v>
      </c>
      <c r="M3" s="92">
        <f t="shared" si="0"/>
        <v>1.6159135559921378E-2</v>
      </c>
      <c r="N3" s="92">
        <f t="shared" si="0"/>
        <v>1.5902170235390891E-2</v>
      </c>
      <c r="O3" s="92">
        <f t="shared" si="0"/>
        <v>1.5653249595584701E-2</v>
      </c>
      <c r="P3" s="92">
        <f t="shared" si="0"/>
        <v>1.5412001686419735E-2</v>
      </c>
      <c r="Q3" s="92">
        <f t="shared" si="0"/>
        <v>1.5178077136002917E-2</v>
      </c>
      <c r="R3" s="92">
        <f t="shared" si="0"/>
        <v>1.4087707339241057E-2</v>
      </c>
      <c r="S3" s="92">
        <f t="shared" si="0"/>
        <v>1.3892000896258099E-2</v>
      </c>
      <c r="T3" s="92">
        <f t="shared" si="0"/>
        <v>1.3701657458563637E-2</v>
      </c>
      <c r="U3" s="92">
        <f t="shared" si="0"/>
        <v>1.3516459559625002E-2</v>
      </c>
      <c r="V3" s="92">
        <f t="shared" si="0"/>
        <v>1.333620133362011E-2</v>
      </c>
      <c r="W3" s="92">
        <f t="shared" si="0"/>
        <v>1.2354064954362117E-2</v>
      </c>
      <c r="X3" s="92">
        <f t="shared" si="0"/>
        <v>1.2203304537448615E-2</v>
      </c>
      <c r="Y3" s="92">
        <f t="shared" si="0"/>
        <v>1.2056179309773481E-2</v>
      </c>
      <c r="Z3" s="92">
        <f t="shared" si="0"/>
        <v>1.1912559358113625E-2</v>
      </c>
      <c r="AA3" s="92">
        <f t="shared" si="0"/>
        <v>1.1772320886767251E-2</v>
      </c>
      <c r="AB3" s="92">
        <f t="shared" si="0"/>
        <v>1.0435825669732049E-2</v>
      </c>
      <c r="AC3" s="92">
        <f t="shared" si="0"/>
        <v>1.0328044003007455E-2</v>
      </c>
      <c r="AD3" s="92">
        <f t="shared" si="0"/>
        <v>1.0222465925113637E-2</v>
      </c>
      <c r="AE3" s="92">
        <f t="shared" si="0"/>
        <v>1.0119024541542111E-2</v>
      </c>
      <c r="AF3" s="92">
        <f t="shared" si="0"/>
        <v>1.001765563828976E-2</v>
      </c>
      <c r="AG3" s="92">
        <f t="shared" si="0"/>
        <v>8.5122553676610646E-3</v>
      </c>
      <c r="AH3" s="92">
        <f t="shared" si="0"/>
        <v>8.4404084554806479E-3</v>
      </c>
      <c r="AI3" s="92">
        <f t="shared" si="0"/>
        <v>8.3697642267309691E-3</v>
      </c>
      <c r="AJ3" s="92">
        <f t="shared" si="0"/>
        <v>8.3002927335384044E-3</v>
      </c>
      <c r="AK3" s="92">
        <f t="shared" si="0"/>
        <v>8.2319650141487229E-3</v>
      </c>
      <c r="AL3" s="92">
        <f t="shared" si="0"/>
        <v>6.6703116457079784E-3</v>
      </c>
      <c r="AM3" s="92">
        <f t="shared" si="0"/>
        <v>6.626113404301485E-3</v>
      </c>
      <c r="AN3" s="92">
        <f t="shared" si="0"/>
        <v>6.5824970324809932E-3</v>
      </c>
      <c r="AO3" s="92">
        <f t="shared" si="0"/>
        <v>6.5394511149227553E-3</v>
      </c>
      <c r="AP3" s="92">
        <f t="shared" si="0"/>
        <v>6.4969645329640497E-3</v>
      </c>
    </row>
    <row r="4" spans="1:43" x14ac:dyDescent="0.3">
      <c r="A4" s="93" t="s">
        <v>46</v>
      </c>
      <c r="B4" s="90">
        <v>553</v>
      </c>
      <c r="C4">
        <f>$B4+((C$1-$B$1)*($G4-$B4)/($G$1-$B$1))</f>
        <v>518.38</v>
      </c>
      <c r="D4">
        <f t="shared" ref="D4:F17" si="1">$B4+((D$1-$B$1)*($G4-$B4)/($G$1-$B$1))</f>
        <v>483.76</v>
      </c>
      <c r="E4">
        <f t="shared" si="1"/>
        <v>449.14</v>
      </c>
      <c r="F4">
        <f>$B4+((F$1-$B$1)*($G4-$B4)/($G$1-$B$1))</f>
        <v>414.52</v>
      </c>
      <c r="G4" s="90">
        <v>379.9</v>
      </c>
      <c r="H4">
        <f>$G4+((H$1-$G$1)*($L4-$G4)/($L$1-$G$1))</f>
        <v>385.35999999999996</v>
      </c>
      <c r="I4" s="16">
        <f t="shared" ref="I4:K17" si="2">$G4+((I$1-$G$1)*($L4-$G4)/($L$1-$G$1))</f>
        <v>390.81999999999994</v>
      </c>
      <c r="J4">
        <f>$G4+((J$1-$G$1)*($L4-$G4)/($L$1-$G$1))</f>
        <v>396.28</v>
      </c>
      <c r="K4">
        <f>$G4+((K$1-$G$1)*($L4-$G4)/($L$1-$G$1))</f>
        <v>401.73999999999995</v>
      </c>
      <c r="L4" s="90">
        <v>407.19999999999993</v>
      </c>
      <c r="M4" s="36">
        <f>$L4+((M$1-$L$1)*($Q4-$L4)/($Q$1-$L$1))</f>
        <v>413.77999999999992</v>
      </c>
      <c r="N4" s="36">
        <f t="shared" ref="N4:P17" si="3">$L4+((N$1-$L$1)*($Q4-$L4)/($Q$1-$L$1))</f>
        <v>420.35999999999996</v>
      </c>
      <c r="O4" s="36">
        <f t="shared" si="3"/>
        <v>426.93999999999994</v>
      </c>
      <c r="P4" s="36">
        <f t="shared" si="3"/>
        <v>433.52</v>
      </c>
      <c r="Q4" s="90">
        <v>440.09999999999997</v>
      </c>
      <c r="R4" s="36">
        <f>$Q4+((R$1-$Q$1)*($V4-$Q4)/($V$1-$Q$1))</f>
        <v>446.29999999999995</v>
      </c>
      <c r="S4" s="36">
        <f t="shared" ref="S4:U17" si="4">$Q4+((S$1-$Q$1)*($V4-$Q4)/($V$1-$Q$1))</f>
        <v>452.49999999999994</v>
      </c>
      <c r="T4" s="36">
        <f t="shared" si="4"/>
        <v>458.7</v>
      </c>
      <c r="U4" s="36">
        <f t="shared" si="4"/>
        <v>464.9</v>
      </c>
      <c r="V4" s="90">
        <v>471.09999999999997</v>
      </c>
      <c r="W4" s="36">
        <f>$V4+((W$1-$V$1)*($AA4-$V4)/($AA$1-$V$1))</f>
        <v>476.91999999999996</v>
      </c>
      <c r="X4" s="36">
        <f t="shared" ref="X4:Z17" si="5">$V4+((X$1-$V$1)*($AA4-$V4)/($AA$1-$V$1))</f>
        <v>482.73999999999995</v>
      </c>
      <c r="Y4" s="36">
        <f t="shared" si="5"/>
        <v>488.56</v>
      </c>
      <c r="Z4" s="36">
        <f t="shared" si="5"/>
        <v>494.38</v>
      </c>
      <c r="AA4" s="90">
        <v>500.2</v>
      </c>
      <c r="AB4" s="36">
        <f>$AA4+((AB$1-$AA$1)*($AF4-$AA4)/($AF$1-$AA$1))</f>
        <v>505.41999999999996</v>
      </c>
      <c r="AC4" s="36">
        <f t="shared" ref="AC4:AE17" si="6">$AA4+((AC$1-$AA$1)*($AF4-$AA4)/($AF$1-$AA$1))</f>
        <v>510.64</v>
      </c>
      <c r="AD4" s="36">
        <f t="shared" si="6"/>
        <v>515.86</v>
      </c>
      <c r="AE4" s="36">
        <f t="shared" si="6"/>
        <v>521.07999999999993</v>
      </c>
      <c r="AF4" s="90">
        <v>526.29999999999995</v>
      </c>
      <c r="AG4" s="36">
        <f>$AF4+((AG$1-$AF$1)*($AK4-$AF4)/($AK$1-$AF$1))</f>
        <v>530.78</v>
      </c>
      <c r="AH4" s="36">
        <f t="shared" ref="AH4:AJ17" si="7">$AF4+((AH$1-$AF$1)*($AK4-$AF4)/($AK$1-$AF$1))</f>
        <v>535.26</v>
      </c>
      <c r="AI4" s="36">
        <f t="shared" si="7"/>
        <v>539.74</v>
      </c>
      <c r="AJ4" s="36">
        <f t="shared" si="7"/>
        <v>544.22</v>
      </c>
      <c r="AK4" s="90">
        <v>548.70000000000005</v>
      </c>
      <c r="AL4" s="36">
        <f>$AK4+((AL$1-$AK$1)*($AP4-$AK4)/($AP$1-$AK$1))</f>
        <v>552.36</v>
      </c>
      <c r="AM4" s="36">
        <f t="shared" ref="AM4:AO17" si="8">$AK4+((AM$1-$AK$1)*($AP4-$AK4)/($AP$1-$AK$1))</f>
        <v>556.02</v>
      </c>
      <c r="AN4" s="36">
        <f t="shared" si="8"/>
        <v>559.68000000000006</v>
      </c>
      <c r="AO4" s="36">
        <f t="shared" si="8"/>
        <v>563.34</v>
      </c>
      <c r="AP4" s="90">
        <v>567</v>
      </c>
    </row>
    <row r="5" spans="1:43" x14ac:dyDescent="0.3">
      <c r="A5" s="93" t="s">
        <v>51</v>
      </c>
      <c r="B5" s="90">
        <v>52</v>
      </c>
      <c r="C5">
        <f t="shared" ref="C5:C17" si="9">$B5+((C$1-$B$1)*($G5-$B5)/($G$1-$B$1))</f>
        <v>55.8</v>
      </c>
      <c r="D5">
        <f t="shared" si="1"/>
        <v>59.599999999999994</v>
      </c>
      <c r="E5">
        <f t="shared" si="1"/>
        <v>63.399999999999991</v>
      </c>
      <c r="F5">
        <f t="shared" si="1"/>
        <v>67.199999999999989</v>
      </c>
      <c r="G5" s="90">
        <v>70.999999999999986</v>
      </c>
      <c r="H5">
        <f t="shared" ref="H5:H17" si="10">$G5+((H$1-$G$1)*($L5-$G5)/($L$1-$G$1))</f>
        <v>68.219999999999985</v>
      </c>
      <c r="I5" s="16">
        <f t="shared" si="2"/>
        <v>65.44</v>
      </c>
      <c r="J5">
        <f t="shared" si="2"/>
        <v>62.66</v>
      </c>
      <c r="K5">
        <f t="shared" si="2"/>
        <v>59.88</v>
      </c>
      <c r="L5" s="90">
        <v>57.100000000000009</v>
      </c>
      <c r="M5" s="36">
        <f t="shared" ref="M5:M17" si="11">$L5+((M$1-$L$1)*($Q5-$L5)/($Q$1-$L$1))</f>
        <v>50.620000000000012</v>
      </c>
      <c r="N5" s="36">
        <f t="shared" si="3"/>
        <v>44.140000000000008</v>
      </c>
      <c r="O5" s="36">
        <f t="shared" si="3"/>
        <v>37.660000000000011</v>
      </c>
      <c r="P5" s="36">
        <f t="shared" si="3"/>
        <v>31.18000000000001</v>
      </c>
      <c r="Q5" s="90">
        <v>24.70000000000001</v>
      </c>
      <c r="R5" s="36">
        <f t="shared" ref="R5:U61" si="12">$Q5+((R$1-$Q$1)*($V5-$Q5)/($V$1-$Q$1))</f>
        <v>28.560000000000009</v>
      </c>
      <c r="S5" s="36">
        <f t="shared" si="4"/>
        <v>32.420000000000009</v>
      </c>
      <c r="T5" s="36">
        <f t="shared" si="4"/>
        <v>36.28</v>
      </c>
      <c r="U5" s="36">
        <f t="shared" si="4"/>
        <v>40.14</v>
      </c>
      <c r="V5" s="90">
        <v>44</v>
      </c>
      <c r="W5" s="36">
        <f t="shared" ref="W5:Z61" si="13">$V5+((W$1-$V$1)*($AA5-$V5)/($AA$1-$V$1))</f>
        <v>46.42</v>
      </c>
      <c r="X5" s="36">
        <f t="shared" si="5"/>
        <v>48.84</v>
      </c>
      <c r="Y5" s="36">
        <f t="shared" si="5"/>
        <v>51.260000000000005</v>
      </c>
      <c r="Z5" s="36">
        <f t="shared" si="5"/>
        <v>53.680000000000007</v>
      </c>
      <c r="AA5" s="90">
        <v>56.100000000000009</v>
      </c>
      <c r="AB5" s="36">
        <f t="shared" ref="AB5:AE61" si="14">$AA5+((AB$1-$AA$1)*($AF5-$AA5)/($AF$1-$AA$1))</f>
        <v>64.56</v>
      </c>
      <c r="AC5" s="36">
        <f t="shared" si="6"/>
        <v>73.02</v>
      </c>
      <c r="AD5" s="36">
        <f t="shared" si="6"/>
        <v>81.47999999999999</v>
      </c>
      <c r="AE5" s="36">
        <f t="shared" si="6"/>
        <v>89.939999999999984</v>
      </c>
      <c r="AF5" s="90">
        <v>98.399999999999977</v>
      </c>
      <c r="AG5" s="36">
        <f t="shared" ref="AG5:AJ61" si="15">$AF5+((AG$1-$AF$1)*($AK5-$AF5)/($AK$1-$AF$1))</f>
        <v>104.35999999999999</v>
      </c>
      <c r="AH5" s="36">
        <f t="shared" si="7"/>
        <v>110.31999999999998</v>
      </c>
      <c r="AI5" s="36">
        <f t="shared" si="7"/>
        <v>116.27999999999999</v>
      </c>
      <c r="AJ5" s="36">
        <f t="shared" si="7"/>
        <v>122.23999999999998</v>
      </c>
      <c r="AK5" s="90">
        <v>128.19999999999999</v>
      </c>
      <c r="AL5" s="36">
        <f t="shared" ref="AL5:AO61" si="16">$AK5+((AL$1-$AK$1)*($AP5-$AK5)/($AP$1-$AK$1))</f>
        <v>132.23999999999998</v>
      </c>
      <c r="AM5" s="36">
        <f t="shared" si="8"/>
        <v>136.28</v>
      </c>
      <c r="AN5" s="36">
        <f t="shared" si="8"/>
        <v>140.32</v>
      </c>
      <c r="AO5" s="36">
        <f t="shared" si="8"/>
        <v>144.36000000000001</v>
      </c>
      <c r="AP5" s="90">
        <v>148.4</v>
      </c>
    </row>
    <row r="6" spans="1:43" x14ac:dyDescent="0.3">
      <c r="A6" s="93" t="s">
        <v>49</v>
      </c>
      <c r="B6" s="90">
        <v>23</v>
      </c>
      <c r="C6">
        <f t="shared" si="9"/>
        <v>23.38</v>
      </c>
      <c r="D6">
        <f t="shared" si="1"/>
        <v>23.759999999999998</v>
      </c>
      <c r="E6">
        <f t="shared" si="1"/>
        <v>24.14</v>
      </c>
      <c r="F6">
        <f t="shared" si="1"/>
        <v>24.52</v>
      </c>
      <c r="G6" s="90">
        <v>24.9</v>
      </c>
      <c r="H6">
        <f t="shared" si="10"/>
        <v>24.86</v>
      </c>
      <c r="I6" s="16">
        <f t="shared" si="2"/>
        <v>24.82</v>
      </c>
      <c r="J6">
        <f t="shared" si="2"/>
        <v>24.779999999999998</v>
      </c>
      <c r="K6">
        <f t="shared" si="2"/>
        <v>24.74</v>
      </c>
      <c r="L6" s="90">
        <v>24.7</v>
      </c>
      <c r="M6" s="36">
        <f t="shared" si="11"/>
        <v>27.98</v>
      </c>
      <c r="N6" s="36">
        <f t="shared" si="3"/>
        <v>31.259999999999998</v>
      </c>
      <c r="O6" s="36">
        <f t="shared" si="3"/>
        <v>34.54</v>
      </c>
      <c r="P6" s="36">
        <f t="shared" si="3"/>
        <v>37.82</v>
      </c>
      <c r="Q6" s="90">
        <v>41.1</v>
      </c>
      <c r="R6" s="36">
        <f t="shared" si="12"/>
        <v>50.5</v>
      </c>
      <c r="S6" s="36">
        <f t="shared" si="4"/>
        <v>59.9</v>
      </c>
      <c r="T6" s="36">
        <f t="shared" si="4"/>
        <v>69.3</v>
      </c>
      <c r="U6" s="36">
        <f t="shared" si="4"/>
        <v>78.699999999999989</v>
      </c>
      <c r="V6" s="90">
        <v>88.1</v>
      </c>
      <c r="W6" s="36">
        <f t="shared" si="13"/>
        <v>98.539999999999992</v>
      </c>
      <c r="X6" s="36">
        <f t="shared" si="5"/>
        <v>108.98</v>
      </c>
      <c r="Y6" s="36">
        <f t="shared" si="5"/>
        <v>119.42</v>
      </c>
      <c r="Z6" s="36">
        <f t="shared" si="5"/>
        <v>129.86000000000001</v>
      </c>
      <c r="AA6" s="90">
        <v>140.30000000000001</v>
      </c>
      <c r="AB6" s="36">
        <f t="shared" si="14"/>
        <v>146.68</v>
      </c>
      <c r="AC6" s="36">
        <f t="shared" si="6"/>
        <v>153.06</v>
      </c>
      <c r="AD6" s="36">
        <f t="shared" si="6"/>
        <v>159.44</v>
      </c>
      <c r="AE6" s="36">
        <f t="shared" si="6"/>
        <v>165.82</v>
      </c>
      <c r="AF6" s="90">
        <v>172.2</v>
      </c>
      <c r="AG6" s="36">
        <f t="shared" si="15"/>
        <v>183.92</v>
      </c>
      <c r="AH6" s="36">
        <f t="shared" si="7"/>
        <v>195.64</v>
      </c>
      <c r="AI6" s="36">
        <f t="shared" si="7"/>
        <v>207.35999999999996</v>
      </c>
      <c r="AJ6" s="36">
        <f t="shared" si="7"/>
        <v>219.07999999999996</v>
      </c>
      <c r="AK6" s="90">
        <v>230.79999999999995</v>
      </c>
      <c r="AL6" s="36">
        <f t="shared" si="16"/>
        <v>242.93999999999994</v>
      </c>
      <c r="AM6" s="36">
        <f t="shared" si="8"/>
        <v>255.07999999999996</v>
      </c>
      <c r="AN6" s="36">
        <f t="shared" si="8"/>
        <v>267.21999999999997</v>
      </c>
      <c r="AO6" s="36">
        <f t="shared" si="8"/>
        <v>279.35999999999996</v>
      </c>
      <c r="AP6" s="90">
        <v>291.49999999999994</v>
      </c>
    </row>
    <row r="7" spans="1:43" x14ac:dyDescent="0.3">
      <c r="A7" s="93" t="s">
        <v>254</v>
      </c>
      <c r="B7" s="90">
        <f t="shared" ref="B7:AF7" si="17">B8+B9</f>
        <v>413</v>
      </c>
      <c r="C7">
        <f t="shared" si="9"/>
        <v>428.38</v>
      </c>
      <c r="D7">
        <f t="shared" si="1"/>
        <v>443.76</v>
      </c>
      <c r="E7">
        <f t="shared" si="1"/>
        <v>459.14000000000004</v>
      </c>
      <c r="F7">
        <f t="shared" si="1"/>
        <v>474.52000000000004</v>
      </c>
      <c r="G7" s="90">
        <f t="shared" si="17"/>
        <v>489.90000000000003</v>
      </c>
      <c r="H7">
        <f t="shared" si="10"/>
        <v>496.98</v>
      </c>
      <c r="I7" s="16">
        <f t="shared" si="2"/>
        <v>504.06</v>
      </c>
      <c r="J7">
        <f t="shared" si="2"/>
        <v>511.14</v>
      </c>
      <c r="K7">
        <f t="shared" si="2"/>
        <v>518.22</v>
      </c>
      <c r="L7" s="90">
        <f t="shared" si="17"/>
        <v>525.29999999999995</v>
      </c>
      <c r="M7" s="36">
        <f t="shared" si="11"/>
        <v>543.64</v>
      </c>
      <c r="N7" s="36">
        <f t="shared" si="3"/>
        <v>561.98</v>
      </c>
      <c r="O7" s="36">
        <f t="shared" si="3"/>
        <v>580.31999999999994</v>
      </c>
      <c r="P7" s="36">
        <f t="shared" si="3"/>
        <v>598.66</v>
      </c>
      <c r="Q7" s="90">
        <f t="shared" si="17"/>
        <v>617</v>
      </c>
      <c r="R7" s="36">
        <f t="shared" si="12"/>
        <v>646.69032786885248</v>
      </c>
      <c r="S7" s="36">
        <f t="shared" si="4"/>
        <v>676.38065573770496</v>
      </c>
      <c r="T7" s="36">
        <f t="shared" si="4"/>
        <v>706.07098360655732</v>
      </c>
      <c r="U7" s="36">
        <f t="shared" si="4"/>
        <v>735.7613114754098</v>
      </c>
      <c r="V7" s="90">
        <f t="shared" si="17"/>
        <v>765.45163934426228</v>
      </c>
      <c r="W7" s="36">
        <f t="shared" si="13"/>
        <v>783.93770491803275</v>
      </c>
      <c r="X7" s="36">
        <f t="shared" si="5"/>
        <v>802.42377049180323</v>
      </c>
      <c r="Y7" s="36">
        <f t="shared" si="5"/>
        <v>820.9098360655737</v>
      </c>
      <c r="Z7" s="36">
        <f t="shared" si="5"/>
        <v>839.39590163934417</v>
      </c>
      <c r="AA7" s="90">
        <f t="shared" si="17"/>
        <v>857.88196721311465</v>
      </c>
      <c r="AB7" s="36">
        <f t="shared" si="14"/>
        <v>861.57918032786881</v>
      </c>
      <c r="AC7" s="36">
        <f t="shared" si="6"/>
        <v>865.27639344262286</v>
      </c>
      <c r="AD7" s="36">
        <f t="shared" si="6"/>
        <v>868.97360655737702</v>
      </c>
      <c r="AE7" s="36">
        <f t="shared" si="6"/>
        <v>872.67081967213107</v>
      </c>
      <c r="AF7" s="90">
        <f t="shared" si="17"/>
        <v>876.36803278688524</v>
      </c>
      <c r="AG7" s="36">
        <f t="shared" si="15"/>
        <v>894.85409836065571</v>
      </c>
      <c r="AH7" s="36">
        <f t="shared" si="7"/>
        <v>913.34016393442619</v>
      </c>
      <c r="AI7" s="36">
        <f t="shared" si="7"/>
        <v>931.82622950819677</v>
      </c>
      <c r="AJ7" s="36">
        <f t="shared" si="7"/>
        <v>950.31229508196725</v>
      </c>
      <c r="AK7" s="90">
        <f>AK8+AK9</f>
        <v>968.79836065573772</v>
      </c>
      <c r="AL7" s="36">
        <f t="shared" si="16"/>
        <v>991.81868852459024</v>
      </c>
      <c r="AM7" s="36">
        <f t="shared" si="8"/>
        <v>1014.8390163934426</v>
      </c>
      <c r="AN7" s="36">
        <f t="shared" si="8"/>
        <v>1037.8593442622951</v>
      </c>
      <c r="AO7" s="36">
        <f t="shared" si="8"/>
        <v>1060.8796721311476</v>
      </c>
      <c r="AP7" s="90">
        <f t="shared" ref="AP7" si="18">AP8+AP9</f>
        <v>1083.9000000000001</v>
      </c>
    </row>
    <row r="8" spans="1:43" x14ac:dyDescent="0.3">
      <c r="A8" s="94" t="s">
        <v>255</v>
      </c>
      <c r="B8" s="90">
        <v>63.000000000000007</v>
      </c>
      <c r="C8">
        <f t="shared" si="9"/>
        <v>63.180000000000007</v>
      </c>
      <c r="D8">
        <f t="shared" si="1"/>
        <v>63.360000000000007</v>
      </c>
      <c r="E8">
        <f t="shared" si="1"/>
        <v>63.540000000000013</v>
      </c>
      <c r="F8">
        <f t="shared" si="1"/>
        <v>63.720000000000013</v>
      </c>
      <c r="G8" s="90">
        <v>63.900000000000013</v>
      </c>
      <c r="H8">
        <f t="shared" si="10"/>
        <v>63.300000000000011</v>
      </c>
      <c r="I8" s="16">
        <f t="shared" si="2"/>
        <v>62.70000000000001</v>
      </c>
      <c r="J8">
        <f t="shared" si="2"/>
        <v>62.100000000000009</v>
      </c>
      <c r="K8">
        <f t="shared" si="2"/>
        <v>61.500000000000007</v>
      </c>
      <c r="L8" s="90">
        <v>60.900000000000006</v>
      </c>
      <c r="M8" s="36">
        <f t="shared" si="11"/>
        <v>65.180000000000007</v>
      </c>
      <c r="N8" s="36">
        <f t="shared" si="3"/>
        <v>69.460000000000008</v>
      </c>
      <c r="O8" s="36">
        <f t="shared" si="3"/>
        <v>73.740000000000009</v>
      </c>
      <c r="P8" s="36">
        <f t="shared" si="3"/>
        <v>78.02000000000001</v>
      </c>
      <c r="Q8" s="90">
        <v>82.300000000000011</v>
      </c>
      <c r="R8" s="36">
        <f t="shared" si="12"/>
        <v>108.03770491803279</v>
      </c>
      <c r="S8" s="36">
        <f t="shared" si="4"/>
        <v>133.77540983606556</v>
      </c>
      <c r="T8" s="36">
        <f t="shared" si="4"/>
        <v>159.51311475409835</v>
      </c>
      <c r="U8" s="36">
        <f t="shared" si="4"/>
        <v>185.25081967213112</v>
      </c>
      <c r="V8" s="90">
        <v>210.98852459016391</v>
      </c>
      <c r="W8" s="36">
        <f t="shared" si="13"/>
        <v>217.13606557377045</v>
      </c>
      <c r="X8" s="36">
        <f t="shared" si="5"/>
        <v>223.28360655737703</v>
      </c>
      <c r="Y8" s="36">
        <f t="shared" si="5"/>
        <v>229.43114754098357</v>
      </c>
      <c r="Z8" s="36">
        <f t="shared" si="5"/>
        <v>235.57868852459015</v>
      </c>
      <c r="AA8" s="90">
        <v>241.7262295081967</v>
      </c>
      <c r="AB8" s="36">
        <f t="shared" si="14"/>
        <v>242.95573770491799</v>
      </c>
      <c r="AC8" s="36">
        <f t="shared" si="6"/>
        <v>244.18524590163932</v>
      </c>
      <c r="AD8" s="36">
        <f t="shared" si="6"/>
        <v>245.41475409836062</v>
      </c>
      <c r="AE8" s="36">
        <f t="shared" si="6"/>
        <v>246.64426229508194</v>
      </c>
      <c r="AF8" s="90">
        <v>247.87377049180324</v>
      </c>
      <c r="AG8" s="36">
        <f t="shared" si="15"/>
        <v>254.02131147540979</v>
      </c>
      <c r="AH8" s="36">
        <f t="shared" si="7"/>
        <v>260.16885245901636</v>
      </c>
      <c r="AI8" s="36">
        <f t="shared" si="7"/>
        <v>266.31639344262294</v>
      </c>
      <c r="AJ8" s="36">
        <f t="shared" si="7"/>
        <v>272.46393442622946</v>
      </c>
      <c r="AK8" s="90">
        <v>278.61147540983603</v>
      </c>
      <c r="AL8" s="36">
        <f t="shared" si="16"/>
        <v>280.68918032786883</v>
      </c>
      <c r="AM8" s="36">
        <f t="shared" si="8"/>
        <v>282.76688524590162</v>
      </c>
      <c r="AN8" s="36">
        <f t="shared" si="8"/>
        <v>284.84459016393441</v>
      </c>
      <c r="AO8" s="36">
        <f t="shared" si="8"/>
        <v>286.92229508196721</v>
      </c>
      <c r="AP8" s="90">
        <v>289</v>
      </c>
    </row>
    <row r="9" spans="1:43" x14ac:dyDescent="0.3">
      <c r="A9" s="94" t="s">
        <v>256</v>
      </c>
      <c r="B9" s="90">
        <v>350</v>
      </c>
      <c r="C9">
        <f t="shared" si="9"/>
        <v>365.2</v>
      </c>
      <c r="D9">
        <f t="shared" si="1"/>
        <v>380.4</v>
      </c>
      <c r="E9">
        <f t="shared" si="1"/>
        <v>395.6</v>
      </c>
      <c r="F9">
        <f t="shared" si="1"/>
        <v>410.8</v>
      </c>
      <c r="G9" s="90">
        <v>426</v>
      </c>
      <c r="H9">
        <f t="shared" si="10"/>
        <v>433.68</v>
      </c>
      <c r="I9" s="16">
        <f t="shared" si="2"/>
        <v>441.36</v>
      </c>
      <c r="J9">
        <f t="shared" si="2"/>
        <v>449.03999999999996</v>
      </c>
      <c r="K9">
        <f t="shared" si="2"/>
        <v>456.71999999999997</v>
      </c>
      <c r="L9" s="90">
        <v>464.4</v>
      </c>
      <c r="M9" s="36">
        <f t="shared" si="11"/>
        <v>478.46</v>
      </c>
      <c r="N9" s="36">
        <f t="shared" si="3"/>
        <v>492.52</v>
      </c>
      <c r="O9" s="36">
        <f t="shared" si="3"/>
        <v>506.58000000000004</v>
      </c>
      <c r="P9" s="36">
        <f t="shared" si="3"/>
        <v>520.64</v>
      </c>
      <c r="Q9" s="90">
        <v>534.70000000000005</v>
      </c>
      <c r="R9" s="36">
        <f t="shared" si="12"/>
        <v>538.6526229508197</v>
      </c>
      <c r="S9" s="36">
        <f t="shared" si="4"/>
        <v>542.60524590163936</v>
      </c>
      <c r="T9" s="36">
        <f t="shared" si="4"/>
        <v>546.55786885245902</v>
      </c>
      <c r="U9" s="36">
        <f t="shared" si="4"/>
        <v>550.51049180327868</v>
      </c>
      <c r="V9" s="90">
        <v>554.46311475409834</v>
      </c>
      <c r="W9" s="36">
        <f t="shared" si="13"/>
        <v>566.8016393442623</v>
      </c>
      <c r="X9" s="36">
        <f t="shared" si="5"/>
        <v>579.14016393442625</v>
      </c>
      <c r="Y9" s="36">
        <f t="shared" si="5"/>
        <v>591.4786885245901</v>
      </c>
      <c r="Z9" s="36">
        <f t="shared" si="5"/>
        <v>603.81721311475405</v>
      </c>
      <c r="AA9" s="90">
        <v>616.15573770491801</v>
      </c>
      <c r="AB9" s="36">
        <f t="shared" si="14"/>
        <v>618.62344262295085</v>
      </c>
      <c r="AC9" s="36">
        <f t="shared" si="6"/>
        <v>621.09114754098357</v>
      </c>
      <c r="AD9" s="36">
        <f t="shared" si="6"/>
        <v>623.55885245901641</v>
      </c>
      <c r="AE9" s="36">
        <f t="shared" si="6"/>
        <v>626.02655737704913</v>
      </c>
      <c r="AF9" s="90">
        <v>628.49426229508197</v>
      </c>
      <c r="AG9" s="36">
        <f t="shared" si="15"/>
        <v>640.83278688524592</v>
      </c>
      <c r="AH9" s="36">
        <f t="shared" si="7"/>
        <v>653.17131147540988</v>
      </c>
      <c r="AI9" s="36">
        <f t="shared" si="7"/>
        <v>665.50983606557372</v>
      </c>
      <c r="AJ9" s="36">
        <f t="shared" si="7"/>
        <v>677.84836065573768</v>
      </c>
      <c r="AK9" s="90">
        <v>690.18688524590164</v>
      </c>
      <c r="AL9" s="36">
        <f t="shared" si="16"/>
        <v>711.1295081967213</v>
      </c>
      <c r="AM9" s="36">
        <f t="shared" si="8"/>
        <v>732.07213114754097</v>
      </c>
      <c r="AN9" s="36">
        <f t="shared" si="8"/>
        <v>753.01475409836064</v>
      </c>
      <c r="AO9" s="36">
        <f t="shared" si="8"/>
        <v>773.95737704918031</v>
      </c>
      <c r="AP9" s="90">
        <v>794.9</v>
      </c>
    </row>
    <row r="10" spans="1:43" x14ac:dyDescent="0.3">
      <c r="A10" s="93" t="s">
        <v>13</v>
      </c>
      <c r="B10" s="90">
        <f t="shared" ref="B10" si="19">B11+B12</f>
        <v>3206</v>
      </c>
      <c r="C10">
        <f t="shared" si="9"/>
        <v>3095.2200000000003</v>
      </c>
      <c r="D10">
        <f t="shared" si="1"/>
        <v>2984.44</v>
      </c>
      <c r="E10">
        <f t="shared" si="1"/>
        <v>2873.6600000000003</v>
      </c>
      <c r="F10">
        <f t="shared" si="1"/>
        <v>2762.88</v>
      </c>
      <c r="G10" s="90">
        <f t="shared" ref="G10" si="20">G11+G12</f>
        <v>2652.1000000000004</v>
      </c>
      <c r="H10">
        <f t="shared" si="10"/>
        <v>2681.2400000000002</v>
      </c>
      <c r="I10" s="16">
        <f t="shared" si="2"/>
        <v>2710.38</v>
      </c>
      <c r="J10">
        <f t="shared" si="2"/>
        <v>2739.52</v>
      </c>
      <c r="K10">
        <f t="shared" si="2"/>
        <v>2768.66</v>
      </c>
      <c r="L10" s="90">
        <f t="shared" ref="L10" si="21">L11+L12</f>
        <v>2797.7999999999997</v>
      </c>
      <c r="M10" s="36">
        <f t="shared" si="11"/>
        <v>2830.5599999999995</v>
      </c>
      <c r="N10" s="36">
        <f t="shared" si="3"/>
        <v>2863.3199999999997</v>
      </c>
      <c r="O10" s="36">
        <f t="shared" si="3"/>
        <v>2896.0799999999995</v>
      </c>
      <c r="P10" s="36">
        <f t="shared" si="3"/>
        <v>2928.8399999999997</v>
      </c>
      <c r="Q10" s="90">
        <f t="shared" ref="Q10" si="22">Q11+Q12</f>
        <v>2961.5999999999995</v>
      </c>
      <c r="R10" s="36">
        <f t="shared" si="12"/>
        <v>2976.9999999999995</v>
      </c>
      <c r="S10" s="36">
        <f t="shared" si="4"/>
        <v>2992.3999999999996</v>
      </c>
      <c r="T10" s="36">
        <f t="shared" si="4"/>
        <v>3007.7999999999997</v>
      </c>
      <c r="U10" s="36">
        <f t="shared" si="4"/>
        <v>3023.2</v>
      </c>
      <c r="V10" s="90">
        <f t="shared" ref="V10" si="23">V11+V12</f>
        <v>3038.6</v>
      </c>
      <c r="W10" s="36">
        <f t="shared" si="13"/>
        <v>3038.66</v>
      </c>
      <c r="X10" s="36">
        <f t="shared" si="5"/>
        <v>3038.72</v>
      </c>
      <c r="Y10" s="36">
        <f t="shared" si="5"/>
        <v>3038.78</v>
      </c>
      <c r="Z10" s="36">
        <f t="shared" si="5"/>
        <v>3038.84</v>
      </c>
      <c r="AA10" s="90">
        <f t="shared" ref="AA10" si="24">AA11+AA12</f>
        <v>3038.9</v>
      </c>
      <c r="AB10" s="36">
        <f t="shared" si="14"/>
        <v>3060.84</v>
      </c>
      <c r="AC10" s="36">
        <f t="shared" si="6"/>
        <v>3082.78</v>
      </c>
      <c r="AD10" s="36">
        <f t="shared" si="6"/>
        <v>3104.72</v>
      </c>
      <c r="AE10" s="36">
        <f t="shared" si="6"/>
        <v>3126.66</v>
      </c>
      <c r="AF10" s="90">
        <f t="shared" ref="AF10" si="25">AF11+AF12</f>
        <v>3148.6</v>
      </c>
      <c r="AG10" s="36">
        <f t="shared" si="15"/>
        <v>3165.06</v>
      </c>
      <c r="AH10" s="36">
        <f t="shared" si="7"/>
        <v>3181.52</v>
      </c>
      <c r="AI10" s="36">
        <f t="shared" si="7"/>
        <v>3197.98</v>
      </c>
      <c r="AJ10" s="36">
        <f t="shared" si="7"/>
        <v>3214.44</v>
      </c>
      <c r="AK10" s="90">
        <f t="shared" ref="AK10" si="26">AK11+AK12</f>
        <v>3230.9</v>
      </c>
      <c r="AL10" s="36">
        <f t="shared" si="16"/>
        <v>3220.66</v>
      </c>
      <c r="AM10" s="36">
        <f t="shared" si="8"/>
        <v>3210.42</v>
      </c>
      <c r="AN10" s="36">
        <f t="shared" si="8"/>
        <v>3200.18</v>
      </c>
      <c r="AO10" s="36">
        <f t="shared" si="8"/>
        <v>3189.94</v>
      </c>
      <c r="AP10" s="90">
        <f t="shared" ref="AP10" si="27">AP11+AP12</f>
        <v>3179.7</v>
      </c>
    </row>
    <row r="11" spans="1:43" x14ac:dyDescent="0.3">
      <c r="A11" s="94" t="s">
        <v>257</v>
      </c>
      <c r="B11" s="90">
        <v>45</v>
      </c>
      <c r="C11">
        <f t="shared" si="9"/>
        <v>48</v>
      </c>
      <c r="D11">
        <f t="shared" si="1"/>
        <v>50.999999999999993</v>
      </c>
      <c r="E11">
        <f t="shared" si="1"/>
        <v>53.999999999999993</v>
      </c>
      <c r="F11">
        <f t="shared" si="1"/>
        <v>56.999999999999986</v>
      </c>
      <c r="G11" s="90">
        <v>59.999999999999986</v>
      </c>
      <c r="H11">
        <f t="shared" si="10"/>
        <v>47.999999999999986</v>
      </c>
      <c r="I11" s="16">
        <f t="shared" si="2"/>
        <v>35.999999999999993</v>
      </c>
      <c r="J11">
        <f t="shared" si="2"/>
        <v>24</v>
      </c>
      <c r="K11">
        <f t="shared" si="2"/>
        <v>12</v>
      </c>
      <c r="L11" s="90">
        <v>0</v>
      </c>
      <c r="M11" s="36">
        <f t="shared" si="11"/>
        <v>0</v>
      </c>
      <c r="N11" s="36">
        <f t="shared" si="3"/>
        <v>0</v>
      </c>
      <c r="O11" s="36">
        <f t="shared" si="3"/>
        <v>0</v>
      </c>
      <c r="P11" s="36">
        <f t="shared" si="3"/>
        <v>0</v>
      </c>
      <c r="Q11" s="90">
        <v>0</v>
      </c>
      <c r="R11" s="36">
        <f t="shared" si="12"/>
        <v>0</v>
      </c>
      <c r="S11" s="36">
        <f t="shared" si="4"/>
        <v>0</v>
      </c>
      <c r="T11" s="36">
        <f t="shared" si="4"/>
        <v>0</v>
      </c>
      <c r="U11" s="36">
        <f t="shared" si="4"/>
        <v>0</v>
      </c>
      <c r="V11" s="90">
        <v>0</v>
      </c>
      <c r="W11" s="36">
        <f t="shared" si="13"/>
        <v>0</v>
      </c>
      <c r="X11" s="36">
        <f t="shared" si="5"/>
        <v>0</v>
      </c>
      <c r="Y11" s="36">
        <f t="shared" si="5"/>
        <v>0</v>
      </c>
      <c r="Z11" s="36">
        <f t="shared" si="5"/>
        <v>0</v>
      </c>
      <c r="AA11" s="90">
        <v>0</v>
      </c>
      <c r="AB11" s="36">
        <f t="shared" si="14"/>
        <v>0</v>
      </c>
      <c r="AC11" s="36">
        <f t="shared" si="6"/>
        <v>0</v>
      </c>
      <c r="AD11" s="36">
        <f t="shared" si="6"/>
        <v>0</v>
      </c>
      <c r="AE11" s="36">
        <f t="shared" si="6"/>
        <v>0</v>
      </c>
      <c r="AF11" s="90">
        <v>0</v>
      </c>
      <c r="AG11" s="36">
        <f t="shared" si="15"/>
        <v>0</v>
      </c>
      <c r="AH11" s="36">
        <f t="shared" si="7"/>
        <v>0</v>
      </c>
      <c r="AI11" s="36">
        <f t="shared" si="7"/>
        <v>0</v>
      </c>
      <c r="AJ11" s="36">
        <f t="shared" si="7"/>
        <v>0</v>
      </c>
      <c r="AK11" s="90">
        <v>0</v>
      </c>
      <c r="AL11" s="36">
        <f t="shared" si="16"/>
        <v>0</v>
      </c>
      <c r="AM11" s="36">
        <f t="shared" si="8"/>
        <v>0</v>
      </c>
      <c r="AN11" s="36">
        <f t="shared" si="8"/>
        <v>0</v>
      </c>
      <c r="AO11" s="36">
        <f t="shared" si="8"/>
        <v>0</v>
      </c>
      <c r="AP11" s="90">
        <v>0</v>
      </c>
    </row>
    <row r="12" spans="1:43" x14ac:dyDescent="0.3">
      <c r="A12" s="94" t="s">
        <v>258</v>
      </c>
      <c r="B12" s="90">
        <v>3161</v>
      </c>
      <c r="C12">
        <f t="shared" si="9"/>
        <v>3047.2200000000003</v>
      </c>
      <c r="D12">
        <f t="shared" si="1"/>
        <v>2933.44</v>
      </c>
      <c r="E12">
        <f t="shared" si="1"/>
        <v>2819.6600000000003</v>
      </c>
      <c r="F12">
        <f t="shared" si="1"/>
        <v>2705.88</v>
      </c>
      <c r="G12" s="90">
        <v>2592.1000000000004</v>
      </c>
      <c r="H12">
        <f t="shared" si="10"/>
        <v>2633.2400000000002</v>
      </c>
      <c r="I12" s="16">
        <f t="shared" si="2"/>
        <v>2674.38</v>
      </c>
      <c r="J12">
        <f t="shared" si="2"/>
        <v>2715.52</v>
      </c>
      <c r="K12">
        <f t="shared" si="2"/>
        <v>2756.66</v>
      </c>
      <c r="L12" s="90">
        <v>2797.7999999999997</v>
      </c>
      <c r="M12" s="36">
        <f t="shared" si="11"/>
        <v>2830.5599999999995</v>
      </c>
      <c r="N12" s="36">
        <f t="shared" si="3"/>
        <v>2863.3199999999997</v>
      </c>
      <c r="O12" s="36">
        <f t="shared" si="3"/>
        <v>2896.0799999999995</v>
      </c>
      <c r="P12" s="36">
        <f t="shared" si="3"/>
        <v>2928.8399999999997</v>
      </c>
      <c r="Q12" s="90">
        <v>2961.5999999999995</v>
      </c>
      <c r="R12" s="36">
        <f t="shared" si="12"/>
        <v>2976.9999999999995</v>
      </c>
      <c r="S12" s="36">
        <f t="shared" si="4"/>
        <v>2992.3999999999996</v>
      </c>
      <c r="T12" s="36">
        <f t="shared" si="4"/>
        <v>3007.7999999999997</v>
      </c>
      <c r="U12" s="36">
        <f t="shared" si="4"/>
        <v>3023.2</v>
      </c>
      <c r="V12" s="90">
        <v>3038.6</v>
      </c>
      <c r="W12" s="36">
        <f t="shared" si="13"/>
        <v>3038.66</v>
      </c>
      <c r="X12" s="36">
        <f t="shared" si="5"/>
        <v>3038.72</v>
      </c>
      <c r="Y12" s="36">
        <f t="shared" si="5"/>
        <v>3038.78</v>
      </c>
      <c r="Z12" s="36">
        <f t="shared" si="5"/>
        <v>3038.84</v>
      </c>
      <c r="AA12" s="90">
        <v>3038.9</v>
      </c>
      <c r="AB12" s="36">
        <f t="shared" si="14"/>
        <v>3060.84</v>
      </c>
      <c r="AC12" s="36">
        <f t="shared" si="6"/>
        <v>3082.78</v>
      </c>
      <c r="AD12" s="36">
        <f t="shared" si="6"/>
        <v>3104.72</v>
      </c>
      <c r="AE12" s="36">
        <f t="shared" si="6"/>
        <v>3126.66</v>
      </c>
      <c r="AF12" s="90">
        <v>3148.6</v>
      </c>
      <c r="AG12" s="36">
        <f t="shared" si="15"/>
        <v>3165.06</v>
      </c>
      <c r="AH12" s="36">
        <f t="shared" si="7"/>
        <v>3181.52</v>
      </c>
      <c r="AI12" s="36">
        <f t="shared" si="7"/>
        <v>3197.98</v>
      </c>
      <c r="AJ12" s="36">
        <f t="shared" si="7"/>
        <v>3214.44</v>
      </c>
      <c r="AK12" s="90">
        <v>3230.9</v>
      </c>
      <c r="AL12" s="36">
        <f t="shared" si="16"/>
        <v>3220.66</v>
      </c>
      <c r="AM12" s="36">
        <f t="shared" si="8"/>
        <v>3210.42</v>
      </c>
      <c r="AN12" s="36">
        <f t="shared" si="8"/>
        <v>3200.18</v>
      </c>
      <c r="AO12" s="36">
        <f t="shared" si="8"/>
        <v>3189.94</v>
      </c>
      <c r="AP12" s="90">
        <v>3179.7</v>
      </c>
    </row>
    <row r="13" spans="1:43" x14ac:dyDescent="0.3">
      <c r="A13" s="93" t="s">
        <v>259</v>
      </c>
      <c r="B13" s="90">
        <v>0</v>
      </c>
      <c r="C13">
        <f t="shared" si="9"/>
        <v>0</v>
      </c>
      <c r="D13">
        <f t="shared" si="1"/>
        <v>0</v>
      </c>
      <c r="E13">
        <f t="shared" si="1"/>
        <v>0</v>
      </c>
      <c r="F13">
        <f t="shared" si="1"/>
        <v>0</v>
      </c>
      <c r="G13" s="90">
        <v>0</v>
      </c>
      <c r="H13">
        <f t="shared" si="10"/>
        <v>0</v>
      </c>
      <c r="I13" s="16">
        <f t="shared" si="2"/>
        <v>0</v>
      </c>
      <c r="J13">
        <f t="shared" si="2"/>
        <v>0</v>
      </c>
      <c r="K13">
        <f t="shared" si="2"/>
        <v>0</v>
      </c>
      <c r="L13" s="90">
        <v>0</v>
      </c>
      <c r="M13" s="36">
        <f t="shared" si="11"/>
        <v>0</v>
      </c>
      <c r="N13" s="36">
        <f t="shared" si="3"/>
        <v>0</v>
      </c>
      <c r="O13" s="36">
        <f t="shared" si="3"/>
        <v>0</v>
      </c>
      <c r="P13" s="36">
        <f t="shared" si="3"/>
        <v>0</v>
      </c>
      <c r="Q13" s="90">
        <v>0</v>
      </c>
      <c r="R13" s="36">
        <f t="shared" si="12"/>
        <v>0</v>
      </c>
      <c r="S13" s="36">
        <f t="shared" si="4"/>
        <v>0</v>
      </c>
      <c r="T13" s="36">
        <f t="shared" si="4"/>
        <v>0</v>
      </c>
      <c r="U13" s="36">
        <f t="shared" si="4"/>
        <v>0</v>
      </c>
      <c r="V13" s="90">
        <v>0</v>
      </c>
      <c r="W13" s="36">
        <f t="shared" si="13"/>
        <v>0</v>
      </c>
      <c r="X13" s="36">
        <f t="shared" si="5"/>
        <v>0</v>
      </c>
      <c r="Y13" s="36">
        <f t="shared" si="5"/>
        <v>0</v>
      </c>
      <c r="Z13" s="36">
        <f t="shared" si="5"/>
        <v>0</v>
      </c>
      <c r="AA13" s="90">
        <v>0</v>
      </c>
      <c r="AB13" s="36">
        <f t="shared" si="14"/>
        <v>0</v>
      </c>
      <c r="AC13" s="36">
        <f t="shared" si="6"/>
        <v>0</v>
      </c>
      <c r="AD13" s="36">
        <f t="shared" si="6"/>
        <v>0</v>
      </c>
      <c r="AE13" s="36">
        <f t="shared" si="6"/>
        <v>0</v>
      </c>
      <c r="AF13" s="90">
        <v>0</v>
      </c>
      <c r="AG13" s="36">
        <f t="shared" si="15"/>
        <v>0</v>
      </c>
      <c r="AH13" s="36">
        <f t="shared" si="7"/>
        <v>0</v>
      </c>
      <c r="AI13" s="36">
        <f t="shared" si="7"/>
        <v>0</v>
      </c>
      <c r="AJ13" s="36">
        <f t="shared" si="7"/>
        <v>0</v>
      </c>
      <c r="AK13" s="90">
        <v>0</v>
      </c>
      <c r="AL13" s="36">
        <f t="shared" si="16"/>
        <v>0</v>
      </c>
      <c r="AM13" s="36">
        <f t="shared" si="8"/>
        <v>0</v>
      </c>
      <c r="AN13" s="36">
        <f t="shared" si="8"/>
        <v>0</v>
      </c>
      <c r="AO13" s="36">
        <f t="shared" si="8"/>
        <v>0</v>
      </c>
      <c r="AP13" s="90">
        <v>0</v>
      </c>
    </row>
    <row r="14" spans="1:43" x14ac:dyDescent="0.3">
      <c r="A14" s="93" t="s">
        <v>11</v>
      </c>
      <c r="B14" s="90">
        <v>0</v>
      </c>
      <c r="C14">
        <f t="shared" si="9"/>
        <v>0</v>
      </c>
      <c r="D14">
        <f t="shared" si="1"/>
        <v>0</v>
      </c>
      <c r="E14">
        <f t="shared" si="1"/>
        <v>0</v>
      </c>
      <c r="F14">
        <f t="shared" si="1"/>
        <v>0</v>
      </c>
      <c r="G14" s="90">
        <v>0</v>
      </c>
      <c r="H14">
        <f t="shared" si="10"/>
        <v>0</v>
      </c>
      <c r="I14" s="16">
        <f t="shared" si="2"/>
        <v>0</v>
      </c>
      <c r="J14">
        <f t="shared" si="2"/>
        <v>0</v>
      </c>
      <c r="K14">
        <f t="shared" si="2"/>
        <v>0</v>
      </c>
      <c r="L14" s="90">
        <v>0</v>
      </c>
      <c r="M14" s="36">
        <f t="shared" si="11"/>
        <v>0</v>
      </c>
      <c r="N14" s="36">
        <f t="shared" si="3"/>
        <v>0</v>
      </c>
      <c r="O14" s="36">
        <f t="shared" si="3"/>
        <v>0</v>
      </c>
      <c r="P14" s="36">
        <f t="shared" si="3"/>
        <v>0</v>
      </c>
      <c r="Q14" s="90">
        <v>0</v>
      </c>
      <c r="R14" s="36">
        <f t="shared" si="12"/>
        <v>0</v>
      </c>
      <c r="S14" s="36">
        <f t="shared" si="4"/>
        <v>0</v>
      </c>
      <c r="T14" s="36">
        <f t="shared" si="4"/>
        <v>0</v>
      </c>
      <c r="U14" s="36">
        <f t="shared" si="4"/>
        <v>0</v>
      </c>
      <c r="V14" s="90">
        <v>0</v>
      </c>
      <c r="W14" s="36">
        <f t="shared" si="13"/>
        <v>0</v>
      </c>
      <c r="X14" s="36">
        <f t="shared" si="5"/>
        <v>0</v>
      </c>
      <c r="Y14" s="36">
        <f t="shared" si="5"/>
        <v>0</v>
      </c>
      <c r="Z14" s="36">
        <f t="shared" si="5"/>
        <v>0</v>
      </c>
      <c r="AA14" s="90">
        <v>0</v>
      </c>
      <c r="AB14" s="36">
        <f t="shared" si="14"/>
        <v>0</v>
      </c>
      <c r="AC14" s="36">
        <f t="shared" si="6"/>
        <v>0</v>
      </c>
      <c r="AD14" s="36">
        <f t="shared" si="6"/>
        <v>0</v>
      </c>
      <c r="AE14" s="36">
        <f t="shared" si="6"/>
        <v>0</v>
      </c>
      <c r="AF14" s="90">
        <v>0</v>
      </c>
      <c r="AG14" s="36">
        <f t="shared" si="15"/>
        <v>0</v>
      </c>
      <c r="AH14" s="36">
        <f t="shared" si="7"/>
        <v>0</v>
      </c>
      <c r="AI14" s="36">
        <f t="shared" si="7"/>
        <v>0</v>
      </c>
      <c r="AJ14" s="36">
        <f t="shared" si="7"/>
        <v>0</v>
      </c>
      <c r="AK14" s="90">
        <v>0</v>
      </c>
      <c r="AL14" s="36">
        <f t="shared" si="16"/>
        <v>0</v>
      </c>
      <c r="AM14" s="36">
        <f t="shared" si="8"/>
        <v>0</v>
      </c>
      <c r="AN14" s="36">
        <f t="shared" si="8"/>
        <v>0</v>
      </c>
      <c r="AO14" s="36">
        <f t="shared" si="8"/>
        <v>0</v>
      </c>
      <c r="AP14" s="90">
        <v>0</v>
      </c>
    </row>
    <row r="15" spans="1:43" x14ac:dyDescent="0.3">
      <c r="A15" s="93" t="s">
        <v>260</v>
      </c>
      <c r="B15" s="90">
        <v>8</v>
      </c>
      <c r="C15">
        <f t="shared" si="9"/>
        <v>8.64</v>
      </c>
      <c r="D15">
        <f t="shared" si="1"/>
        <v>9.2799999999999994</v>
      </c>
      <c r="E15">
        <f t="shared" si="1"/>
        <v>9.92</v>
      </c>
      <c r="F15">
        <f t="shared" si="1"/>
        <v>10.559999999999999</v>
      </c>
      <c r="G15" s="90">
        <v>11.2</v>
      </c>
      <c r="H15">
        <f t="shared" si="10"/>
        <v>12</v>
      </c>
      <c r="I15" s="16">
        <f t="shared" si="2"/>
        <v>12.8</v>
      </c>
      <c r="J15">
        <f t="shared" si="2"/>
        <v>13.600000000000001</v>
      </c>
      <c r="K15">
        <f t="shared" si="2"/>
        <v>14.4</v>
      </c>
      <c r="L15" s="90">
        <v>15.200000000000001</v>
      </c>
      <c r="M15" s="36">
        <f t="shared" si="11"/>
        <v>18.739999999999998</v>
      </c>
      <c r="N15" s="36">
        <f t="shared" si="3"/>
        <v>22.279999999999998</v>
      </c>
      <c r="O15" s="36">
        <f t="shared" si="3"/>
        <v>25.819999999999993</v>
      </c>
      <c r="P15" s="36">
        <f t="shared" si="3"/>
        <v>29.359999999999992</v>
      </c>
      <c r="Q15" s="90">
        <v>32.899999999999991</v>
      </c>
      <c r="R15" s="36">
        <f t="shared" si="12"/>
        <v>36.879999999999995</v>
      </c>
      <c r="S15" s="36">
        <f t="shared" si="4"/>
        <v>40.859999999999992</v>
      </c>
      <c r="T15" s="36">
        <f t="shared" si="4"/>
        <v>44.839999999999996</v>
      </c>
      <c r="U15" s="36">
        <f t="shared" si="4"/>
        <v>48.819999999999993</v>
      </c>
      <c r="V15" s="90">
        <v>52.8</v>
      </c>
      <c r="W15" s="36">
        <f t="shared" si="13"/>
        <v>49.72</v>
      </c>
      <c r="X15" s="36">
        <f t="shared" si="5"/>
        <v>46.64</v>
      </c>
      <c r="Y15" s="36">
        <f t="shared" si="5"/>
        <v>43.56</v>
      </c>
      <c r="Z15" s="36">
        <f t="shared" si="5"/>
        <v>40.480000000000004</v>
      </c>
      <c r="AA15" s="90">
        <v>37.400000000000006</v>
      </c>
      <c r="AB15" s="36">
        <f t="shared" si="14"/>
        <v>35.820000000000007</v>
      </c>
      <c r="AC15" s="36">
        <f t="shared" si="6"/>
        <v>34.240000000000009</v>
      </c>
      <c r="AD15" s="36">
        <f t="shared" si="6"/>
        <v>32.660000000000004</v>
      </c>
      <c r="AE15" s="36">
        <f t="shared" si="6"/>
        <v>31.080000000000005</v>
      </c>
      <c r="AF15" s="90">
        <v>29.500000000000007</v>
      </c>
      <c r="AG15" s="36">
        <f t="shared" si="15"/>
        <v>27.700000000000006</v>
      </c>
      <c r="AH15" s="36">
        <f t="shared" si="7"/>
        <v>25.900000000000006</v>
      </c>
      <c r="AI15" s="36">
        <f t="shared" si="7"/>
        <v>24.1</v>
      </c>
      <c r="AJ15" s="36">
        <f t="shared" si="7"/>
        <v>22.3</v>
      </c>
      <c r="AK15" s="90">
        <v>20.5</v>
      </c>
      <c r="AL15" s="36">
        <f t="shared" si="16"/>
        <v>18.52</v>
      </c>
      <c r="AM15" s="36">
        <f t="shared" si="8"/>
        <v>16.54</v>
      </c>
      <c r="AN15" s="36">
        <f t="shared" si="8"/>
        <v>14.56</v>
      </c>
      <c r="AO15" s="36">
        <f t="shared" si="8"/>
        <v>12.580000000000002</v>
      </c>
      <c r="AP15" s="90">
        <v>10.600000000000001</v>
      </c>
    </row>
    <row r="16" spans="1:43" x14ac:dyDescent="0.3">
      <c r="A16" s="93" t="s">
        <v>261</v>
      </c>
      <c r="B16" s="90">
        <v>0</v>
      </c>
      <c r="C16">
        <f t="shared" si="9"/>
        <v>0</v>
      </c>
      <c r="D16">
        <f t="shared" si="1"/>
        <v>0</v>
      </c>
      <c r="E16">
        <f t="shared" si="1"/>
        <v>0</v>
      </c>
      <c r="F16">
        <f t="shared" si="1"/>
        <v>0</v>
      </c>
      <c r="G16" s="90">
        <v>0</v>
      </c>
      <c r="H16">
        <f t="shared" si="10"/>
        <v>0</v>
      </c>
      <c r="I16" s="16">
        <f t="shared" si="2"/>
        <v>0</v>
      </c>
      <c r="J16">
        <f t="shared" si="2"/>
        <v>0</v>
      </c>
      <c r="K16">
        <f t="shared" si="2"/>
        <v>0</v>
      </c>
      <c r="L16" s="90">
        <v>0</v>
      </c>
      <c r="M16" s="36">
        <f t="shared" si="11"/>
        <v>0</v>
      </c>
      <c r="N16" s="36">
        <f t="shared" si="3"/>
        <v>0</v>
      </c>
      <c r="O16" s="36">
        <f t="shared" si="3"/>
        <v>0</v>
      </c>
      <c r="P16" s="36">
        <f t="shared" si="3"/>
        <v>0</v>
      </c>
      <c r="Q16" s="90">
        <v>0</v>
      </c>
      <c r="R16" s="36">
        <f t="shared" si="12"/>
        <v>0</v>
      </c>
      <c r="S16" s="36">
        <f t="shared" si="4"/>
        <v>0</v>
      </c>
      <c r="T16" s="36">
        <f t="shared" si="4"/>
        <v>0</v>
      </c>
      <c r="U16" s="36">
        <f t="shared" si="4"/>
        <v>0</v>
      </c>
      <c r="V16" s="90">
        <v>0</v>
      </c>
      <c r="W16" s="36">
        <f t="shared" si="13"/>
        <v>0</v>
      </c>
      <c r="X16" s="36">
        <f t="shared" si="5"/>
        <v>0</v>
      </c>
      <c r="Y16" s="36">
        <f t="shared" si="5"/>
        <v>0</v>
      </c>
      <c r="Z16" s="36">
        <f t="shared" si="5"/>
        <v>0</v>
      </c>
      <c r="AA16" s="90">
        <v>0</v>
      </c>
      <c r="AB16" s="36">
        <f t="shared" si="14"/>
        <v>0</v>
      </c>
      <c r="AC16" s="36">
        <f t="shared" si="6"/>
        <v>0</v>
      </c>
      <c r="AD16" s="36">
        <f t="shared" si="6"/>
        <v>0</v>
      </c>
      <c r="AE16" s="36">
        <f t="shared" si="6"/>
        <v>0</v>
      </c>
      <c r="AF16" s="90">
        <v>0</v>
      </c>
      <c r="AG16" s="36">
        <f t="shared" si="15"/>
        <v>0</v>
      </c>
      <c r="AH16" s="36">
        <f t="shared" si="7"/>
        <v>0</v>
      </c>
      <c r="AI16" s="36">
        <f t="shared" si="7"/>
        <v>0</v>
      </c>
      <c r="AJ16" s="36">
        <f t="shared" si="7"/>
        <v>0</v>
      </c>
      <c r="AK16" s="90">
        <v>0</v>
      </c>
      <c r="AL16" s="36">
        <f t="shared" si="16"/>
        <v>0</v>
      </c>
      <c r="AM16" s="36">
        <f t="shared" si="8"/>
        <v>0</v>
      </c>
      <c r="AN16" s="36">
        <f t="shared" si="8"/>
        <v>0</v>
      </c>
      <c r="AO16" s="36">
        <f t="shared" si="8"/>
        <v>0</v>
      </c>
      <c r="AP16" s="90">
        <v>0</v>
      </c>
    </row>
    <row r="17" spans="1:42" x14ac:dyDescent="0.3">
      <c r="A17" s="93" t="s">
        <v>262</v>
      </c>
      <c r="B17" s="90">
        <v>0</v>
      </c>
      <c r="C17">
        <f t="shared" si="9"/>
        <v>0</v>
      </c>
      <c r="D17">
        <f t="shared" si="1"/>
        <v>0</v>
      </c>
      <c r="E17">
        <f t="shared" si="1"/>
        <v>0</v>
      </c>
      <c r="F17">
        <f t="shared" si="1"/>
        <v>0</v>
      </c>
      <c r="G17" s="90">
        <v>0</v>
      </c>
      <c r="H17">
        <f t="shared" si="10"/>
        <v>0</v>
      </c>
      <c r="I17" s="16">
        <f t="shared" si="2"/>
        <v>0</v>
      </c>
      <c r="J17">
        <f t="shared" si="2"/>
        <v>0</v>
      </c>
      <c r="K17">
        <f t="shared" si="2"/>
        <v>0</v>
      </c>
      <c r="L17" s="90">
        <v>0</v>
      </c>
      <c r="M17" s="36">
        <f t="shared" si="11"/>
        <v>0</v>
      </c>
      <c r="N17" s="36">
        <f t="shared" si="3"/>
        <v>0</v>
      </c>
      <c r="O17" s="36">
        <f t="shared" si="3"/>
        <v>0</v>
      </c>
      <c r="P17" s="36">
        <f t="shared" si="3"/>
        <v>0</v>
      </c>
      <c r="Q17" s="90">
        <v>0</v>
      </c>
      <c r="R17" s="36">
        <f t="shared" si="12"/>
        <v>0</v>
      </c>
      <c r="S17" s="36">
        <f t="shared" si="4"/>
        <v>0</v>
      </c>
      <c r="T17" s="36">
        <f t="shared" si="4"/>
        <v>0</v>
      </c>
      <c r="U17" s="36">
        <f t="shared" si="4"/>
        <v>0</v>
      </c>
      <c r="V17" s="90">
        <v>0</v>
      </c>
      <c r="W17" s="36">
        <f t="shared" si="13"/>
        <v>0</v>
      </c>
      <c r="X17" s="36">
        <f t="shared" si="5"/>
        <v>0</v>
      </c>
      <c r="Y17" s="36">
        <f t="shared" si="5"/>
        <v>0</v>
      </c>
      <c r="Z17" s="36">
        <f t="shared" si="5"/>
        <v>0</v>
      </c>
      <c r="AA17" s="90">
        <v>0</v>
      </c>
      <c r="AB17" s="36">
        <f t="shared" si="14"/>
        <v>0</v>
      </c>
      <c r="AC17" s="36">
        <f t="shared" si="6"/>
        <v>0</v>
      </c>
      <c r="AD17" s="36">
        <f t="shared" si="6"/>
        <v>0</v>
      </c>
      <c r="AE17" s="36">
        <f t="shared" si="6"/>
        <v>0</v>
      </c>
      <c r="AF17" s="90">
        <v>0</v>
      </c>
      <c r="AG17" s="36">
        <f t="shared" si="15"/>
        <v>0</v>
      </c>
      <c r="AH17" s="36">
        <f t="shared" si="7"/>
        <v>0</v>
      </c>
      <c r="AI17" s="36">
        <f t="shared" si="7"/>
        <v>0</v>
      </c>
      <c r="AJ17" s="36">
        <f t="shared" si="7"/>
        <v>0</v>
      </c>
      <c r="AK17" s="90">
        <v>0</v>
      </c>
      <c r="AL17" s="36">
        <f t="shared" si="16"/>
        <v>0</v>
      </c>
      <c r="AM17" s="36">
        <f t="shared" si="8"/>
        <v>0</v>
      </c>
      <c r="AN17" s="36">
        <f t="shared" si="8"/>
        <v>0</v>
      </c>
      <c r="AO17" s="36">
        <f t="shared" si="8"/>
        <v>0</v>
      </c>
      <c r="AP17" s="90">
        <v>0</v>
      </c>
    </row>
    <row r="18" spans="1:42" x14ac:dyDescent="0.3">
      <c r="A18" s="1"/>
      <c r="M18" s="36"/>
      <c r="N18" s="36"/>
      <c r="O18" s="36"/>
      <c r="P18" s="36"/>
      <c r="R18" s="36"/>
      <c r="S18" s="36"/>
      <c r="T18" s="36"/>
      <c r="U18" s="36"/>
      <c r="W18" s="36"/>
      <c r="X18" s="36"/>
      <c r="Y18" s="36"/>
      <c r="Z18" s="36"/>
      <c r="AB18" s="36"/>
      <c r="AC18" s="36"/>
      <c r="AD18" s="36"/>
      <c r="AE18" s="36"/>
      <c r="AG18" s="36"/>
      <c r="AH18" s="36"/>
      <c r="AI18" s="36"/>
      <c r="AJ18" s="36"/>
      <c r="AL18" s="36"/>
      <c r="AM18" s="36"/>
      <c r="AN18" s="36"/>
      <c r="AO18" s="36"/>
    </row>
    <row r="19" spans="1:42" x14ac:dyDescent="0.3">
      <c r="M19" s="36"/>
      <c r="N19" s="36"/>
      <c r="O19" s="36"/>
      <c r="P19" s="36"/>
      <c r="R19" s="36"/>
      <c r="S19" s="36"/>
      <c r="T19" s="36"/>
      <c r="U19" s="36"/>
      <c r="W19" s="36"/>
      <c r="X19" s="36"/>
      <c r="Y19" s="36"/>
      <c r="Z19" s="36"/>
      <c r="AB19" s="36"/>
      <c r="AC19" s="36"/>
      <c r="AD19" s="36"/>
      <c r="AE19" s="36"/>
      <c r="AG19" s="36"/>
      <c r="AH19" s="36"/>
      <c r="AI19" s="36"/>
      <c r="AJ19" s="36"/>
      <c r="AL19" s="36"/>
      <c r="AM19" s="36"/>
      <c r="AN19" s="36"/>
      <c r="AO19" s="36"/>
    </row>
    <row r="20" spans="1:42" x14ac:dyDescent="0.3">
      <c r="A20" s="1" t="s">
        <v>263</v>
      </c>
      <c r="M20" s="36"/>
      <c r="N20" s="36"/>
      <c r="O20" s="36"/>
      <c r="P20" s="36"/>
      <c r="R20" s="36"/>
      <c r="S20" s="36"/>
      <c r="T20" s="36"/>
      <c r="U20" s="36"/>
      <c r="W20" s="36"/>
      <c r="X20" s="36"/>
      <c r="Y20" s="36"/>
      <c r="Z20" s="36"/>
      <c r="AB20" s="36"/>
      <c r="AC20" s="36"/>
      <c r="AD20" s="36"/>
      <c r="AE20" s="36"/>
      <c r="AG20" s="36"/>
      <c r="AH20" s="36"/>
      <c r="AI20" s="36"/>
      <c r="AJ20" s="36"/>
      <c r="AL20" s="36"/>
      <c r="AM20" s="36"/>
      <c r="AN20" s="36"/>
      <c r="AO20" s="36"/>
    </row>
    <row r="21" spans="1:42" x14ac:dyDescent="0.3">
      <c r="A21" s="93" t="s">
        <v>46</v>
      </c>
      <c r="B21" s="90">
        <f>'O&amp;G systems'!C70</f>
        <v>0</v>
      </c>
      <c r="C21">
        <f>$B21+((C$1-$B$1)*($G21-$B21)/($G$1-$B$1))</f>
        <v>2.6397241500000002</v>
      </c>
      <c r="D21">
        <f t="shared" ref="D21:F30" si="28">$B21+((D$1-$B$1)*($G21-$B21)/($G$1-$B$1))</f>
        <v>5.2794483000000003</v>
      </c>
      <c r="E21">
        <f t="shared" si="28"/>
        <v>7.9191724499999996</v>
      </c>
      <c r="F21">
        <f t="shared" si="28"/>
        <v>10.558896600000001</v>
      </c>
      <c r="G21" s="90">
        <f>'O&amp;G systems'!D70</f>
        <v>13.19862075</v>
      </c>
      <c r="H21">
        <f t="shared" ref="H21:K61" si="29">$G21+((H$1-$G$1)*($L21-$G21)/($L$1-$G$1))</f>
        <v>15.838344899999997</v>
      </c>
      <c r="I21" s="16">
        <f t="shared" si="29"/>
        <v>18.478069049999995</v>
      </c>
      <c r="J21">
        <f t="shared" si="29"/>
        <v>21.117793199999994</v>
      </c>
      <c r="K21">
        <f t="shared" si="29"/>
        <v>23.757517349999993</v>
      </c>
      <c r="L21" s="90">
        <f>'O&amp;G systems'!E70</f>
        <v>26.397241499999989</v>
      </c>
      <c r="M21" s="36">
        <f t="shared" ref="M21:P61" si="30">$L21+((M$1-$L$1)*($Q21-$L21)/($Q$1-$L$1))</f>
        <v>42.067916624999988</v>
      </c>
      <c r="N21" s="36">
        <f t="shared" si="30"/>
        <v>57.738591749999983</v>
      </c>
      <c r="O21" s="36">
        <f t="shared" si="30"/>
        <v>73.409266874999986</v>
      </c>
      <c r="P21" s="36">
        <f t="shared" si="30"/>
        <v>89.079941999999988</v>
      </c>
      <c r="Q21" s="90">
        <f>'O&amp;G systems'!F70</f>
        <v>104.75061712499999</v>
      </c>
      <c r="R21" s="36">
        <f t="shared" si="12"/>
        <v>120.42129224999999</v>
      </c>
      <c r="S21" s="36">
        <f t="shared" si="12"/>
        <v>136.091967375</v>
      </c>
      <c r="T21" s="36">
        <f t="shared" si="12"/>
        <v>151.7626425</v>
      </c>
      <c r="U21" s="36">
        <f t="shared" si="12"/>
        <v>167.433317625</v>
      </c>
      <c r="V21" s="90">
        <f>'O&amp;G systems'!G70</f>
        <v>183.10399275</v>
      </c>
      <c r="W21" s="36">
        <f t="shared" si="13"/>
        <v>186.79530733499999</v>
      </c>
      <c r="X21" s="36">
        <f t="shared" si="13"/>
        <v>190.48662192</v>
      </c>
      <c r="Y21" s="36">
        <f t="shared" si="13"/>
        <v>194.17793650499999</v>
      </c>
      <c r="Z21" s="36">
        <f t="shared" si="13"/>
        <v>197.86925109000001</v>
      </c>
      <c r="AA21" s="90">
        <f>'O&amp;G systems'!H70</f>
        <v>201.56056567499999</v>
      </c>
      <c r="AB21" s="36">
        <f t="shared" si="14"/>
        <v>205.25188025999998</v>
      </c>
      <c r="AC21" s="36">
        <f t="shared" si="14"/>
        <v>208.94319484499999</v>
      </c>
      <c r="AD21" s="36">
        <f t="shared" si="14"/>
        <v>212.63450942999998</v>
      </c>
      <c r="AE21" s="36">
        <f t="shared" si="14"/>
        <v>216.32582401499999</v>
      </c>
      <c r="AF21" s="90">
        <f>'O&amp;G systems'!I70</f>
        <v>220.01713859999998</v>
      </c>
      <c r="AG21" s="36">
        <f t="shared" si="15"/>
        <v>219.95952898499999</v>
      </c>
      <c r="AH21" s="36">
        <f t="shared" si="15"/>
        <v>219.90191936999997</v>
      </c>
      <c r="AI21" s="36">
        <f t="shared" si="15"/>
        <v>219.84430975499998</v>
      </c>
      <c r="AJ21" s="36">
        <f t="shared" si="15"/>
        <v>219.78670013999997</v>
      </c>
      <c r="AK21" s="90">
        <f>'O&amp;G systems'!J70</f>
        <v>219.72909052499998</v>
      </c>
      <c r="AL21" s="36">
        <f t="shared" si="16"/>
        <v>219.67148090999996</v>
      </c>
      <c r="AM21" s="36">
        <f t="shared" si="16"/>
        <v>219.61387129499997</v>
      </c>
      <c r="AN21" s="36">
        <f t="shared" si="16"/>
        <v>219.55626167999995</v>
      </c>
      <c r="AO21" s="36">
        <f t="shared" si="16"/>
        <v>219.49865206499996</v>
      </c>
      <c r="AP21" s="90">
        <f>'O&amp;G systems'!K70</f>
        <v>219.44104244999994</v>
      </c>
    </row>
    <row r="22" spans="1:42" x14ac:dyDescent="0.3">
      <c r="A22" s="93" t="s">
        <v>51</v>
      </c>
      <c r="B22" s="90">
        <v>0</v>
      </c>
      <c r="C22">
        <f t="shared" ref="C22:C30" si="31">$B22+((C$1-$B$1)*($G22-$B22)/($G$1-$B$1))</f>
        <v>0</v>
      </c>
      <c r="D22">
        <f t="shared" si="28"/>
        <v>0</v>
      </c>
      <c r="E22">
        <f t="shared" si="28"/>
        <v>0</v>
      </c>
      <c r="F22">
        <f t="shared" si="28"/>
        <v>0</v>
      </c>
      <c r="G22" s="90">
        <v>0</v>
      </c>
      <c r="H22">
        <f t="shared" si="29"/>
        <v>0</v>
      </c>
      <c r="I22" s="16">
        <f t="shared" si="29"/>
        <v>0</v>
      </c>
      <c r="J22">
        <f t="shared" si="29"/>
        <v>0</v>
      </c>
      <c r="K22">
        <f t="shared" si="29"/>
        <v>0</v>
      </c>
      <c r="L22" s="90">
        <v>0</v>
      </c>
      <c r="M22" s="36">
        <f t="shared" si="30"/>
        <v>0</v>
      </c>
      <c r="N22" s="36">
        <f t="shared" si="30"/>
        <v>0</v>
      </c>
      <c r="O22" s="36">
        <f t="shared" si="30"/>
        <v>0</v>
      </c>
      <c r="P22" s="36">
        <f t="shared" si="30"/>
        <v>0</v>
      </c>
      <c r="Q22" s="90">
        <v>0</v>
      </c>
      <c r="R22" s="36">
        <f t="shared" si="12"/>
        <v>0</v>
      </c>
      <c r="S22" s="36">
        <f t="shared" si="12"/>
        <v>0</v>
      </c>
      <c r="T22" s="36">
        <f t="shared" si="12"/>
        <v>0</v>
      </c>
      <c r="U22" s="36">
        <f t="shared" si="12"/>
        <v>0</v>
      </c>
      <c r="V22" s="90">
        <v>0</v>
      </c>
      <c r="W22" s="36">
        <f t="shared" si="13"/>
        <v>0</v>
      </c>
      <c r="X22" s="36">
        <f t="shared" si="13"/>
        <v>0</v>
      </c>
      <c r="Y22" s="36">
        <f t="shared" si="13"/>
        <v>0</v>
      </c>
      <c r="Z22" s="36">
        <f t="shared" si="13"/>
        <v>0</v>
      </c>
      <c r="AA22" s="90">
        <v>0</v>
      </c>
      <c r="AB22" s="36">
        <f t="shared" si="14"/>
        <v>0</v>
      </c>
      <c r="AC22" s="36">
        <f t="shared" si="14"/>
        <v>0</v>
      </c>
      <c r="AD22" s="36">
        <f t="shared" si="14"/>
        <v>0</v>
      </c>
      <c r="AE22" s="36">
        <f t="shared" si="14"/>
        <v>0</v>
      </c>
      <c r="AF22" s="90">
        <v>0</v>
      </c>
      <c r="AG22" s="36">
        <f t="shared" si="15"/>
        <v>0</v>
      </c>
      <c r="AH22" s="36">
        <f t="shared" si="15"/>
        <v>0</v>
      </c>
      <c r="AI22" s="36">
        <f t="shared" si="15"/>
        <v>0</v>
      </c>
      <c r="AJ22" s="36">
        <f t="shared" si="15"/>
        <v>0</v>
      </c>
      <c r="AK22" s="90">
        <v>0</v>
      </c>
      <c r="AL22" s="36">
        <f t="shared" si="16"/>
        <v>0</v>
      </c>
      <c r="AM22" s="36">
        <f t="shared" si="16"/>
        <v>0</v>
      </c>
      <c r="AN22" s="36">
        <f t="shared" si="16"/>
        <v>0</v>
      </c>
      <c r="AO22" s="36">
        <f t="shared" si="16"/>
        <v>0</v>
      </c>
      <c r="AP22" s="90">
        <v>0</v>
      </c>
    </row>
    <row r="23" spans="1:42" x14ac:dyDescent="0.3">
      <c r="A23" s="93" t="s">
        <v>49</v>
      </c>
      <c r="B23" s="90">
        <f>'O&amp;G systems'!C67</f>
        <v>9950.0231536580031</v>
      </c>
      <c r="C23">
        <f t="shared" si="31"/>
        <v>11064.136539153827</v>
      </c>
      <c r="D23">
        <f t="shared" si="28"/>
        <v>12178.249924649652</v>
      </c>
      <c r="E23">
        <f t="shared" si="28"/>
        <v>13292.363310145476</v>
      </c>
      <c r="F23">
        <f t="shared" si="28"/>
        <v>14406.4766956413</v>
      </c>
      <c r="G23" s="90">
        <f>'O&amp;G systems'!D67</f>
        <v>15520.590081137125</v>
      </c>
      <c r="H23">
        <f t="shared" si="29"/>
        <v>17094.613341277662</v>
      </c>
      <c r="I23" s="16">
        <f t="shared" si="29"/>
        <v>18668.636601418199</v>
      </c>
      <c r="J23">
        <f t="shared" si="29"/>
        <v>20242.659861558735</v>
      </c>
      <c r="K23">
        <f t="shared" si="29"/>
        <v>21816.683121699272</v>
      </c>
      <c r="L23" s="90">
        <f>'O&amp;G systems'!E67</f>
        <v>23390.706381839809</v>
      </c>
      <c r="M23" s="36">
        <f t="shared" si="30"/>
        <v>24318.445018522703</v>
      </c>
      <c r="N23" s="36">
        <f t="shared" si="30"/>
        <v>25246.183655205597</v>
      </c>
      <c r="O23" s="36">
        <f t="shared" si="30"/>
        <v>26173.922291888495</v>
      </c>
      <c r="P23" s="36">
        <f t="shared" si="30"/>
        <v>27101.660928571389</v>
      </c>
      <c r="Q23" s="90">
        <f>'O&amp;G systems'!F67</f>
        <v>28029.399565254284</v>
      </c>
      <c r="R23" s="36">
        <f t="shared" si="12"/>
        <v>28809.730237504857</v>
      </c>
      <c r="S23" s="36">
        <f t="shared" si="12"/>
        <v>29590.060909755426</v>
      </c>
      <c r="T23" s="36">
        <f t="shared" si="12"/>
        <v>30370.391582005999</v>
      </c>
      <c r="U23" s="36">
        <f t="shared" si="12"/>
        <v>31150.722254256569</v>
      </c>
      <c r="V23" s="90">
        <f>'O&amp;G systems'!G67</f>
        <v>31931.052926507142</v>
      </c>
      <c r="W23" s="36">
        <f t="shared" si="13"/>
        <v>32395.393573022451</v>
      </c>
      <c r="X23" s="36">
        <f t="shared" si="13"/>
        <v>32859.734219537757</v>
      </c>
      <c r="Y23" s="36">
        <f t="shared" si="13"/>
        <v>33324.074866053066</v>
      </c>
      <c r="Z23" s="36">
        <f t="shared" si="13"/>
        <v>33788.415512568376</v>
      </c>
      <c r="AA23" s="90">
        <f>'O&amp;G systems'!H67</f>
        <v>34252.756159083685</v>
      </c>
      <c r="AB23" s="36">
        <f t="shared" si="14"/>
        <v>34488.219231636656</v>
      </c>
      <c r="AC23" s="36">
        <f t="shared" si="14"/>
        <v>34723.682304189628</v>
      </c>
      <c r="AD23" s="36">
        <f t="shared" si="14"/>
        <v>34959.145376742599</v>
      </c>
      <c r="AE23" s="36">
        <f t="shared" si="14"/>
        <v>35194.608449295571</v>
      </c>
      <c r="AF23" s="90">
        <f>'O&amp;G systems'!I67</f>
        <v>35430.071521848542</v>
      </c>
      <c r="AG23" s="36">
        <f t="shared" si="15"/>
        <v>35168.080293808176</v>
      </c>
      <c r="AH23" s="36">
        <f t="shared" si="15"/>
        <v>34906.08906576781</v>
      </c>
      <c r="AI23" s="36">
        <f t="shared" si="15"/>
        <v>34644.097837727444</v>
      </c>
      <c r="AJ23" s="36">
        <f t="shared" si="15"/>
        <v>34382.106609687078</v>
      </c>
      <c r="AK23" s="90">
        <f>'O&amp;G systems'!J67</f>
        <v>34120.115381646712</v>
      </c>
      <c r="AL23" s="36">
        <f t="shared" si="16"/>
        <v>33578.155140081428</v>
      </c>
      <c r="AM23" s="36">
        <f t="shared" si="16"/>
        <v>33036.194898516143</v>
      </c>
      <c r="AN23" s="36">
        <f t="shared" si="16"/>
        <v>32494.234656950855</v>
      </c>
      <c r="AO23" s="36">
        <f t="shared" si="16"/>
        <v>31952.274415385567</v>
      </c>
      <c r="AP23" s="90">
        <f>'O&amp;G systems'!K67</f>
        <v>31410.314173820283</v>
      </c>
    </row>
    <row r="24" spans="1:42" x14ac:dyDescent="0.3">
      <c r="A24" s="93" t="s">
        <v>124</v>
      </c>
      <c r="B24" s="90">
        <v>0</v>
      </c>
      <c r="C24">
        <f t="shared" si="31"/>
        <v>0</v>
      </c>
      <c r="D24">
        <f t="shared" si="28"/>
        <v>0</v>
      </c>
      <c r="E24">
        <f t="shared" si="28"/>
        <v>0</v>
      </c>
      <c r="F24">
        <f t="shared" si="28"/>
        <v>0</v>
      </c>
      <c r="G24" s="90">
        <v>0</v>
      </c>
      <c r="H24">
        <f t="shared" si="29"/>
        <v>0</v>
      </c>
      <c r="I24" s="16">
        <f t="shared" si="29"/>
        <v>0</v>
      </c>
      <c r="J24">
        <f t="shared" si="29"/>
        <v>0</v>
      </c>
      <c r="K24">
        <f t="shared" si="29"/>
        <v>0</v>
      </c>
      <c r="L24" s="90">
        <v>0</v>
      </c>
      <c r="M24" s="36">
        <f t="shared" si="30"/>
        <v>0</v>
      </c>
      <c r="N24" s="36">
        <f t="shared" si="30"/>
        <v>0</v>
      </c>
      <c r="O24" s="36">
        <f t="shared" si="30"/>
        <v>0</v>
      </c>
      <c r="P24" s="36">
        <f t="shared" si="30"/>
        <v>0</v>
      </c>
      <c r="Q24" s="90">
        <v>0</v>
      </c>
      <c r="R24" s="36">
        <f t="shared" si="12"/>
        <v>0</v>
      </c>
      <c r="S24" s="36">
        <f t="shared" si="12"/>
        <v>0</v>
      </c>
      <c r="T24" s="36">
        <f t="shared" si="12"/>
        <v>0</v>
      </c>
      <c r="U24" s="36">
        <f t="shared" si="12"/>
        <v>0</v>
      </c>
      <c r="V24" s="90">
        <v>0</v>
      </c>
      <c r="W24" s="36">
        <f t="shared" si="13"/>
        <v>0</v>
      </c>
      <c r="X24" s="36">
        <f t="shared" si="13"/>
        <v>0</v>
      </c>
      <c r="Y24" s="36">
        <f t="shared" si="13"/>
        <v>0</v>
      </c>
      <c r="Z24" s="36">
        <f t="shared" si="13"/>
        <v>0</v>
      </c>
      <c r="AA24" s="90">
        <v>0</v>
      </c>
      <c r="AB24" s="36">
        <f t="shared" si="14"/>
        <v>0</v>
      </c>
      <c r="AC24" s="36">
        <f t="shared" si="14"/>
        <v>0</v>
      </c>
      <c r="AD24" s="36">
        <f t="shared" si="14"/>
        <v>0</v>
      </c>
      <c r="AE24" s="36">
        <f t="shared" si="14"/>
        <v>0</v>
      </c>
      <c r="AF24" s="90">
        <v>0</v>
      </c>
      <c r="AG24" s="36">
        <f t="shared" si="15"/>
        <v>0</v>
      </c>
      <c r="AH24" s="36">
        <f t="shared" si="15"/>
        <v>0</v>
      </c>
      <c r="AI24" s="36">
        <f t="shared" si="15"/>
        <v>0</v>
      </c>
      <c r="AJ24" s="36">
        <f t="shared" si="15"/>
        <v>0</v>
      </c>
      <c r="AK24" s="90">
        <v>0</v>
      </c>
      <c r="AL24" s="36">
        <f t="shared" si="16"/>
        <v>0</v>
      </c>
      <c r="AM24" s="36">
        <f t="shared" si="16"/>
        <v>0</v>
      </c>
      <c r="AN24" s="36">
        <f t="shared" si="16"/>
        <v>0</v>
      </c>
      <c r="AO24" s="36">
        <f t="shared" si="16"/>
        <v>0</v>
      </c>
      <c r="AP24" s="90">
        <v>0</v>
      </c>
    </row>
    <row r="25" spans="1:42" x14ac:dyDescent="0.3">
      <c r="A25" s="93" t="s">
        <v>13</v>
      </c>
      <c r="B25" s="90">
        <v>0</v>
      </c>
      <c r="C25">
        <f t="shared" si="31"/>
        <v>0</v>
      </c>
      <c r="D25">
        <f t="shared" si="28"/>
        <v>0</v>
      </c>
      <c r="E25">
        <f t="shared" si="28"/>
        <v>0</v>
      </c>
      <c r="F25">
        <f t="shared" si="28"/>
        <v>0</v>
      </c>
      <c r="G25" s="90">
        <v>0</v>
      </c>
      <c r="H25">
        <f t="shared" si="29"/>
        <v>0</v>
      </c>
      <c r="I25" s="16">
        <f t="shared" si="29"/>
        <v>0</v>
      </c>
      <c r="J25">
        <f t="shared" si="29"/>
        <v>0</v>
      </c>
      <c r="K25">
        <f t="shared" si="29"/>
        <v>0</v>
      </c>
      <c r="L25" s="90">
        <v>0</v>
      </c>
      <c r="M25" s="36">
        <f t="shared" si="30"/>
        <v>0</v>
      </c>
      <c r="N25" s="36">
        <f t="shared" si="30"/>
        <v>0</v>
      </c>
      <c r="O25" s="36">
        <f t="shared" si="30"/>
        <v>0</v>
      </c>
      <c r="P25" s="36">
        <f t="shared" si="30"/>
        <v>0</v>
      </c>
      <c r="Q25" s="90">
        <v>0</v>
      </c>
      <c r="R25" s="36">
        <f t="shared" si="12"/>
        <v>0</v>
      </c>
      <c r="S25" s="36">
        <f t="shared" si="12"/>
        <v>0</v>
      </c>
      <c r="T25" s="36">
        <f t="shared" si="12"/>
        <v>0</v>
      </c>
      <c r="U25" s="36">
        <f t="shared" si="12"/>
        <v>0</v>
      </c>
      <c r="V25" s="90">
        <v>0</v>
      </c>
      <c r="W25" s="36">
        <f t="shared" si="13"/>
        <v>0</v>
      </c>
      <c r="X25" s="36">
        <f t="shared" si="13"/>
        <v>0</v>
      </c>
      <c r="Y25" s="36">
        <f t="shared" si="13"/>
        <v>0</v>
      </c>
      <c r="Z25" s="36">
        <f t="shared" si="13"/>
        <v>0</v>
      </c>
      <c r="AA25" s="90">
        <v>0</v>
      </c>
      <c r="AB25" s="36">
        <f t="shared" si="14"/>
        <v>0</v>
      </c>
      <c r="AC25" s="36">
        <f t="shared" si="14"/>
        <v>0</v>
      </c>
      <c r="AD25" s="36">
        <f t="shared" si="14"/>
        <v>0</v>
      </c>
      <c r="AE25" s="36">
        <f t="shared" si="14"/>
        <v>0</v>
      </c>
      <c r="AF25" s="90">
        <v>0</v>
      </c>
      <c r="AG25" s="36">
        <f t="shared" si="15"/>
        <v>0</v>
      </c>
      <c r="AH25" s="36">
        <f t="shared" si="15"/>
        <v>0</v>
      </c>
      <c r="AI25" s="36">
        <f t="shared" si="15"/>
        <v>0</v>
      </c>
      <c r="AJ25" s="36">
        <f t="shared" si="15"/>
        <v>0</v>
      </c>
      <c r="AK25" s="90">
        <v>0</v>
      </c>
      <c r="AL25" s="36">
        <f t="shared" si="16"/>
        <v>0</v>
      </c>
      <c r="AM25" s="36">
        <f t="shared" si="16"/>
        <v>0</v>
      </c>
      <c r="AN25" s="36">
        <f t="shared" si="16"/>
        <v>0</v>
      </c>
      <c r="AO25" s="36">
        <f t="shared" si="16"/>
        <v>0</v>
      </c>
      <c r="AP25" s="90">
        <v>0</v>
      </c>
    </row>
    <row r="26" spans="1:42" x14ac:dyDescent="0.3">
      <c r="A26" s="93" t="s">
        <v>259</v>
      </c>
      <c r="B26" s="90">
        <v>0</v>
      </c>
      <c r="C26">
        <f t="shared" si="31"/>
        <v>0</v>
      </c>
      <c r="D26">
        <f t="shared" si="28"/>
        <v>0</v>
      </c>
      <c r="E26">
        <f t="shared" si="28"/>
        <v>0</v>
      </c>
      <c r="F26">
        <f t="shared" si="28"/>
        <v>0</v>
      </c>
      <c r="G26" s="90">
        <v>0</v>
      </c>
      <c r="H26">
        <f t="shared" si="29"/>
        <v>0</v>
      </c>
      <c r="I26" s="16">
        <f t="shared" si="29"/>
        <v>0</v>
      </c>
      <c r="J26">
        <f t="shared" si="29"/>
        <v>0</v>
      </c>
      <c r="K26">
        <f t="shared" si="29"/>
        <v>0</v>
      </c>
      <c r="L26" s="90">
        <v>0</v>
      </c>
      <c r="M26" s="36">
        <f t="shared" si="30"/>
        <v>0</v>
      </c>
      <c r="N26" s="36">
        <f t="shared" si="30"/>
        <v>0</v>
      </c>
      <c r="O26" s="36">
        <f t="shared" si="30"/>
        <v>0</v>
      </c>
      <c r="P26" s="36">
        <f t="shared" si="30"/>
        <v>0</v>
      </c>
      <c r="Q26" s="90">
        <v>0</v>
      </c>
      <c r="R26" s="36">
        <f t="shared" si="12"/>
        <v>0</v>
      </c>
      <c r="S26" s="36">
        <f t="shared" si="12"/>
        <v>0</v>
      </c>
      <c r="T26" s="36">
        <f t="shared" si="12"/>
        <v>0</v>
      </c>
      <c r="U26" s="36">
        <f t="shared" si="12"/>
        <v>0</v>
      </c>
      <c r="V26" s="90">
        <v>0</v>
      </c>
      <c r="W26" s="36">
        <f t="shared" si="13"/>
        <v>0</v>
      </c>
      <c r="X26" s="36">
        <f t="shared" si="13"/>
        <v>0</v>
      </c>
      <c r="Y26" s="36">
        <f t="shared" si="13"/>
        <v>0</v>
      </c>
      <c r="Z26" s="36">
        <f t="shared" si="13"/>
        <v>0</v>
      </c>
      <c r="AA26" s="90">
        <v>0</v>
      </c>
      <c r="AB26" s="36">
        <f t="shared" si="14"/>
        <v>0</v>
      </c>
      <c r="AC26" s="36">
        <f t="shared" si="14"/>
        <v>0</v>
      </c>
      <c r="AD26" s="36">
        <f t="shared" si="14"/>
        <v>0</v>
      </c>
      <c r="AE26" s="36">
        <f t="shared" si="14"/>
        <v>0</v>
      </c>
      <c r="AF26" s="90">
        <v>0</v>
      </c>
      <c r="AG26" s="36">
        <f t="shared" si="15"/>
        <v>0</v>
      </c>
      <c r="AH26" s="36">
        <f t="shared" si="15"/>
        <v>0</v>
      </c>
      <c r="AI26" s="36">
        <f t="shared" si="15"/>
        <v>0</v>
      </c>
      <c r="AJ26" s="36">
        <f t="shared" si="15"/>
        <v>0</v>
      </c>
      <c r="AK26" s="90">
        <v>0</v>
      </c>
      <c r="AL26" s="36">
        <f t="shared" si="16"/>
        <v>0</v>
      </c>
      <c r="AM26" s="36">
        <f t="shared" si="16"/>
        <v>0</v>
      </c>
      <c r="AN26" s="36">
        <f t="shared" si="16"/>
        <v>0</v>
      </c>
      <c r="AO26" s="36">
        <f t="shared" si="16"/>
        <v>0</v>
      </c>
      <c r="AP26" s="90">
        <v>0</v>
      </c>
    </row>
    <row r="27" spans="1:42" x14ac:dyDescent="0.3">
      <c r="A27" s="93" t="s">
        <v>11</v>
      </c>
      <c r="B27" s="90">
        <v>0</v>
      </c>
      <c r="C27">
        <f t="shared" si="31"/>
        <v>0</v>
      </c>
      <c r="D27">
        <f t="shared" si="28"/>
        <v>0</v>
      </c>
      <c r="E27">
        <f t="shared" si="28"/>
        <v>0</v>
      </c>
      <c r="F27">
        <f t="shared" si="28"/>
        <v>0</v>
      </c>
      <c r="G27" s="90">
        <v>0</v>
      </c>
      <c r="H27">
        <f t="shared" si="29"/>
        <v>0</v>
      </c>
      <c r="I27" s="16">
        <f t="shared" si="29"/>
        <v>0</v>
      </c>
      <c r="J27">
        <f t="shared" si="29"/>
        <v>0</v>
      </c>
      <c r="K27">
        <f t="shared" si="29"/>
        <v>0</v>
      </c>
      <c r="L27" s="90">
        <v>0</v>
      </c>
      <c r="M27" s="36">
        <f t="shared" si="30"/>
        <v>0</v>
      </c>
      <c r="N27" s="36">
        <f t="shared" si="30"/>
        <v>0</v>
      </c>
      <c r="O27" s="36">
        <f t="shared" si="30"/>
        <v>0</v>
      </c>
      <c r="P27" s="36">
        <f t="shared" si="30"/>
        <v>0</v>
      </c>
      <c r="Q27" s="90">
        <v>0</v>
      </c>
      <c r="R27" s="36">
        <f t="shared" si="12"/>
        <v>0</v>
      </c>
      <c r="S27" s="36">
        <f t="shared" si="12"/>
        <v>0</v>
      </c>
      <c r="T27" s="36">
        <f t="shared" si="12"/>
        <v>0</v>
      </c>
      <c r="U27" s="36">
        <f t="shared" si="12"/>
        <v>0</v>
      </c>
      <c r="V27" s="90">
        <v>0</v>
      </c>
      <c r="W27" s="36">
        <f t="shared" si="13"/>
        <v>0</v>
      </c>
      <c r="X27" s="36">
        <f t="shared" si="13"/>
        <v>0</v>
      </c>
      <c r="Y27" s="36">
        <f t="shared" si="13"/>
        <v>0</v>
      </c>
      <c r="Z27" s="36">
        <f t="shared" si="13"/>
        <v>0</v>
      </c>
      <c r="AA27" s="90">
        <v>0</v>
      </c>
      <c r="AB27" s="36">
        <f t="shared" si="14"/>
        <v>0</v>
      </c>
      <c r="AC27" s="36">
        <f t="shared" si="14"/>
        <v>0</v>
      </c>
      <c r="AD27" s="36">
        <f t="shared" si="14"/>
        <v>0</v>
      </c>
      <c r="AE27" s="36">
        <f t="shared" si="14"/>
        <v>0</v>
      </c>
      <c r="AF27" s="90">
        <v>0</v>
      </c>
      <c r="AG27" s="36">
        <f t="shared" si="15"/>
        <v>0</v>
      </c>
      <c r="AH27" s="36">
        <f t="shared" si="15"/>
        <v>0</v>
      </c>
      <c r="AI27" s="36">
        <f t="shared" si="15"/>
        <v>0</v>
      </c>
      <c r="AJ27" s="36">
        <f t="shared" si="15"/>
        <v>0</v>
      </c>
      <c r="AK27" s="90">
        <v>0</v>
      </c>
      <c r="AL27" s="36">
        <f t="shared" si="16"/>
        <v>0</v>
      </c>
      <c r="AM27" s="36">
        <f t="shared" si="16"/>
        <v>0</v>
      </c>
      <c r="AN27" s="36">
        <f t="shared" si="16"/>
        <v>0</v>
      </c>
      <c r="AO27" s="36">
        <f t="shared" si="16"/>
        <v>0</v>
      </c>
      <c r="AP27" s="90">
        <v>0</v>
      </c>
    </row>
    <row r="28" spans="1:42" x14ac:dyDescent="0.3">
      <c r="A28" s="93" t="s">
        <v>260</v>
      </c>
      <c r="B28" s="90">
        <f>'O&amp;G systems'!C68</f>
        <v>1139.2954200000001</v>
      </c>
      <c r="C28">
        <f t="shared" si="31"/>
        <v>1025.3658780000001</v>
      </c>
      <c r="D28">
        <f t="shared" si="28"/>
        <v>911.43633600000021</v>
      </c>
      <c r="E28">
        <f t="shared" si="28"/>
        <v>797.50679400000013</v>
      </c>
      <c r="F28">
        <f t="shared" si="28"/>
        <v>683.57725200000016</v>
      </c>
      <c r="G28" s="90">
        <f>'O&amp;G systems'!D68</f>
        <v>569.64771000000019</v>
      </c>
      <c r="H28">
        <f t="shared" si="29"/>
        <v>455.71816800000016</v>
      </c>
      <c r="I28" s="16">
        <f t="shared" si="29"/>
        <v>341.78862600000014</v>
      </c>
      <c r="J28">
        <f t="shared" si="29"/>
        <v>227.85908400000005</v>
      </c>
      <c r="K28">
        <f t="shared" si="29"/>
        <v>113.92954200000003</v>
      </c>
      <c r="L28" s="90">
        <f>'O&amp;G systems'!E68</f>
        <v>0</v>
      </c>
      <c r="M28" s="36">
        <f t="shared" si="30"/>
        <v>0</v>
      </c>
      <c r="N28" s="36">
        <f t="shared" si="30"/>
        <v>0</v>
      </c>
      <c r="O28" s="36">
        <f t="shared" si="30"/>
        <v>0</v>
      </c>
      <c r="P28" s="36">
        <f t="shared" si="30"/>
        <v>0</v>
      </c>
      <c r="Q28" s="90">
        <f>'O&amp;G systems'!F68</f>
        <v>0</v>
      </c>
      <c r="R28" s="36">
        <f t="shared" si="12"/>
        <v>0</v>
      </c>
      <c r="S28" s="36">
        <f t="shared" si="12"/>
        <v>0</v>
      </c>
      <c r="T28" s="36">
        <f t="shared" si="12"/>
        <v>0</v>
      </c>
      <c r="U28" s="36">
        <f t="shared" si="12"/>
        <v>0</v>
      </c>
      <c r="V28" s="90">
        <f>'O&amp;G systems'!G68</f>
        <v>0</v>
      </c>
      <c r="W28" s="36">
        <f t="shared" si="13"/>
        <v>0</v>
      </c>
      <c r="X28" s="36">
        <f t="shared" si="13"/>
        <v>0</v>
      </c>
      <c r="Y28" s="36">
        <f t="shared" si="13"/>
        <v>0</v>
      </c>
      <c r="Z28" s="36">
        <f t="shared" si="13"/>
        <v>0</v>
      </c>
      <c r="AA28" s="90">
        <f>'O&amp;G systems'!H68</f>
        <v>0</v>
      </c>
      <c r="AB28" s="36">
        <f t="shared" si="14"/>
        <v>0</v>
      </c>
      <c r="AC28" s="36">
        <f t="shared" si="14"/>
        <v>0</v>
      </c>
      <c r="AD28" s="36">
        <f t="shared" si="14"/>
        <v>0</v>
      </c>
      <c r="AE28" s="36">
        <f t="shared" si="14"/>
        <v>0</v>
      </c>
      <c r="AF28" s="90">
        <f>'O&amp;G systems'!I68</f>
        <v>0</v>
      </c>
      <c r="AG28" s="36">
        <f t="shared" si="15"/>
        <v>0</v>
      </c>
      <c r="AH28" s="36">
        <f t="shared" si="15"/>
        <v>0</v>
      </c>
      <c r="AI28" s="36">
        <f t="shared" si="15"/>
        <v>0</v>
      </c>
      <c r="AJ28" s="36">
        <f t="shared" si="15"/>
        <v>0</v>
      </c>
      <c r="AK28" s="90">
        <f>'O&amp;G systems'!J68</f>
        <v>0</v>
      </c>
      <c r="AL28" s="36">
        <f t="shared" si="16"/>
        <v>0</v>
      </c>
      <c r="AM28" s="36">
        <f t="shared" si="16"/>
        <v>0</v>
      </c>
      <c r="AN28" s="36">
        <f t="shared" si="16"/>
        <v>0</v>
      </c>
      <c r="AO28" s="36">
        <f t="shared" si="16"/>
        <v>0</v>
      </c>
      <c r="AP28" s="90">
        <f>'O&amp;G systems'!K68</f>
        <v>0</v>
      </c>
    </row>
    <row r="29" spans="1:42" x14ac:dyDescent="0.3">
      <c r="A29" s="93" t="s">
        <v>261</v>
      </c>
      <c r="B29" s="90">
        <f>'O&amp;G systems'!C69</f>
        <v>2132.8947799999996</v>
      </c>
      <c r="C29">
        <f t="shared" si="31"/>
        <v>2191.8897419999998</v>
      </c>
      <c r="D29">
        <f t="shared" si="28"/>
        <v>2250.8847039999996</v>
      </c>
      <c r="E29">
        <f t="shared" si="28"/>
        <v>2309.8796659999998</v>
      </c>
      <c r="F29">
        <f t="shared" si="28"/>
        <v>2368.8746279999996</v>
      </c>
      <c r="G29" s="90">
        <f>'O&amp;G systems'!D69</f>
        <v>2427.8695899999998</v>
      </c>
      <c r="H29">
        <f t="shared" si="29"/>
        <v>2486.864552</v>
      </c>
      <c r="I29" s="16">
        <f t="shared" si="29"/>
        <v>2545.8595139999998</v>
      </c>
      <c r="J29">
        <f t="shared" si="29"/>
        <v>2604.854476</v>
      </c>
      <c r="K29">
        <f t="shared" si="29"/>
        <v>2663.8494379999997</v>
      </c>
      <c r="L29" s="90">
        <f>'O&amp;G systems'!E69</f>
        <v>2722.8444</v>
      </c>
      <c r="M29" s="36">
        <f t="shared" si="30"/>
        <v>2791.3932019999997</v>
      </c>
      <c r="N29" s="36">
        <f t="shared" si="30"/>
        <v>2859.942004</v>
      </c>
      <c r="O29" s="36">
        <f t="shared" si="30"/>
        <v>2928.4908059999998</v>
      </c>
      <c r="P29" s="36">
        <f t="shared" si="30"/>
        <v>2997.039608</v>
      </c>
      <c r="Q29" s="90">
        <f>'O&amp;G systems'!F69</f>
        <v>3065.5884099999998</v>
      </c>
      <c r="R29" s="36">
        <f t="shared" si="12"/>
        <v>3134.1372119999996</v>
      </c>
      <c r="S29" s="36">
        <f t="shared" si="12"/>
        <v>3202.6860139999994</v>
      </c>
      <c r="T29" s="36">
        <f t="shared" si="12"/>
        <v>3271.2348159999997</v>
      </c>
      <c r="U29" s="36">
        <f t="shared" si="12"/>
        <v>3339.7836179999995</v>
      </c>
      <c r="V29" s="90">
        <f>'O&amp;G systems'!G69</f>
        <v>3408.3324199999993</v>
      </c>
      <c r="W29" s="36">
        <f t="shared" si="13"/>
        <v>3428.1566379999995</v>
      </c>
      <c r="X29" s="36">
        <f t="shared" si="13"/>
        <v>3447.9808559999997</v>
      </c>
      <c r="Y29" s="36">
        <f t="shared" si="13"/>
        <v>3467.8050739999994</v>
      </c>
      <c r="Z29" s="36">
        <f t="shared" si="13"/>
        <v>3487.6292919999996</v>
      </c>
      <c r="AA29" s="90">
        <f>'O&amp;G systems'!H69</f>
        <v>3507.4535099999998</v>
      </c>
      <c r="AB29" s="36">
        <f t="shared" si="14"/>
        <v>3527.2777279999996</v>
      </c>
      <c r="AC29" s="36">
        <f t="shared" si="14"/>
        <v>3547.1019459999998</v>
      </c>
      <c r="AD29" s="36">
        <f t="shared" si="14"/>
        <v>3566.9261639999995</v>
      </c>
      <c r="AE29" s="36">
        <f t="shared" si="14"/>
        <v>3586.7503819999997</v>
      </c>
      <c r="AF29" s="90">
        <f>'O&amp;G systems'!I69</f>
        <v>3606.5745999999995</v>
      </c>
      <c r="AG29" s="36">
        <f t="shared" si="15"/>
        <v>3605.1415239999997</v>
      </c>
      <c r="AH29" s="36">
        <f t="shared" si="15"/>
        <v>3603.7084479999994</v>
      </c>
      <c r="AI29" s="36">
        <f t="shared" si="15"/>
        <v>3602.2753719999996</v>
      </c>
      <c r="AJ29" s="36">
        <f t="shared" si="15"/>
        <v>3600.8422959999994</v>
      </c>
      <c r="AK29" s="90">
        <f>'O&amp;G systems'!J69</f>
        <v>3599.4092199999996</v>
      </c>
      <c r="AL29" s="36">
        <f t="shared" si="16"/>
        <v>3597.9761439999993</v>
      </c>
      <c r="AM29" s="36">
        <f t="shared" si="16"/>
        <v>3596.5430679999995</v>
      </c>
      <c r="AN29" s="36">
        <f t="shared" si="16"/>
        <v>3595.1099919999992</v>
      </c>
      <c r="AO29" s="36">
        <f t="shared" si="16"/>
        <v>3593.6769159999994</v>
      </c>
      <c r="AP29" s="90">
        <f>'O&amp;G systems'!K69</f>
        <v>3592.2438399999992</v>
      </c>
    </row>
    <row r="30" spans="1:42" x14ac:dyDescent="0.3">
      <c r="A30" s="93" t="s">
        <v>262</v>
      </c>
      <c r="B30" s="90">
        <v>0</v>
      </c>
      <c r="C30">
        <f t="shared" si="31"/>
        <v>0</v>
      </c>
      <c r="D30">
        <f t="shared" si="28"/>
        <v>0</v>
      </c>
      <c r="E30">
        <f t="shared" si="28"/>
        <v>0</v>
      </c>
      <c r="F30">
        <f t="shared" si="28"/>
        <v>0</v>
      </c>
      <c r="G30" s="90">
        <v>0</v>
      </c>
      <c r="H30">
        <f t="shared" si="29"/>
        <v>0</v>
      </c>
      <c r="I30" s="16">
        <f t="shared" si="29"/>
        <v>0</v>
      </c>
      <c r="J30">
        <f t="shared" si="29"/>
        <v>0</v>
      </c>
      <c r="K30">
        <f t="shared" si="29"/>
        <v>0</v>
      </c>
      <c r="L30" s="90">
        <v>0</v>
      </c>
      <c r="M30" s="36">
        <f t="shared" si="30"/>
        <v>0</v>
      </c>
      <c r="N30" s="36">
        <f t="shared" si="30"/>
        <v>0</v>
      </c>
      <c r="O30" s="36">
        <f t="shared" si="30"/>
        <v>0</v>
      </c>
      <c r="P30" s="36">
        <f t="shared" si="30"/>
        <v>0</v>
      </c>
      <c r="Q30" s="90">
        <v>0</v>
      </c>
      <c r="R30" s="36">
        <f t="shared" si="12"/>
        <v>0</v>
      </c>
      <c r="S30" s="36">
        <f t="shared" si="12"/>
        <v>0</v>
      </c>
      <c r="T30" s="36">
        <f t="shared" si="12"/>
        <v>0</v>
      </c>
      <c r="U30" s="36">
        <f t="shared" si="12"/>
        <v>0</v>
      </c>
      <c r="V30" s="90">
        <v>0</v>
      </c>
      <c r="W30" s="36">
        <f t="shared" si="13"/>
        <v>0</v>
      </c>
      <c r="X30" s="36">
        <f t="shared" si="13"/>
        <v>0</v>
      </c>
      <c r="Y30" s="36">
        <f t="shared" si="13"/>
        <v>0</v>
      </c>
      <c r="Z30" s="36">
        <f t="shared" si="13"/>
        <v>0</v>
      </c>
      <c r="AA30" s="90">
        <v>0</v>
      </c>
      <c r="AB30" s="36">
        <f t="shared" si="14"/>
        <v>0</v>
      </c>
      <c r="AC30" s="36">
        <f t="shared" si="14"/>
        <v>0</v>
      </c>
      <c r="AD30" s="36">
        <f t="shared" si="14"/>
        <v>0</v>
      </c>
      <c r="AE30" s="36">
        <f t="shared" si="14"/>
        <v>0</v>
      </c>
      <c r="AF30" s="90">
        <v>0</v>
      </c>
      <c r="AG30" s="36">
        <f t="shared" si="15"/>
        <v>0</v>
      </c>
      <c r="AH30" s="36">
        <f t="shared" si="15"/>
        <v>0</v>
      </c>
      <c r="AI30" s="36">
        <f t="shared" si="15"/>
        <v>0</v>
      </c>
      <c r="AJ30" s="36">
        <f t="shared" si="15"/>
        <v>0</v>
      </c>
      <c r="AK30" s="90">
        <v>0</v>
      </c>
      <c r="AL30" s="36">
        <f t="shared" si="16"/>
        <v>0</v>
      </c>
      <c r="AM30" s="36">
        <f t="shared" si="16"/>
        <v>0</v>
      </c>
      <c r="AN30" s="36">
        <f t="shared" si="16"/>
        <v>0</v>
      </c>
      <c r="AO30" s="36">
        <f t="shared" si="16"/>
        <v>0</v>
      </c>
      <c r="AP30" s="90">
        <v>0</v>
      </c>
    </row>
    <row r="31" spans="1:42" x14ac:dyDescent="0.3">
      <c r="M31" s="36"/>
      <c r="N31" s="36"/>
      <c r="O31" s="36"/>
      <c r="P31" s="36"/>
      <c r="R31" s="36"/>
      <c r="S31" s="36"/>
      <c r="T31" s="36"/>
      <c r="U31" s="36"/>
      <c r="W31" s="36"/>
      <c r="X31" s="36"/>
      <c r="Y31" s="36"/>
      <c r="Z31" s="36"/>
      <c r="AB31" s="36"/>
      <c r="AC31" s="36"/>
      <c r="AD31" s="36"/>
      <c r="AE31" s="36"/>
      <c r="AG31" s="36"/>
      <c r="AH31" s="36"/>
      <c r="AI31" s="36"/>
      <c r="AJ31" s="36"/>
      <c r="AL31" s="36"/>
      <c r="AM31" s="36"/>
      <c r="AN31" s="36"/>
      <c r="AO31" s="36"/>
      <c r="AP31" s="90">
        <v>0</v>
      </c>
    </row>
    <row r="32" spans="1:42" x14ac:dyDescent="0.3">
      <c r="A32" s="1" t="s">
        <v>264</v>
      </c>
      <c r="M32" s="36"/>
      <c r="N32" s="36"/>
      <c r="O32" s="36"/>
      <c r="P32" s="36"/>
      <c r="R32" s="36"/>
      <c r="S32" s="36"/>
      <c r="T32" s="36"/>
      <c r="U32" s="36"/>
      <c r="W32" s="36"/>
      <c r="X32" s="36"/>
      <c r="Y32" s="36"/>
      <c r="Z32" s="36"/>
      <c r="AB32" s="36"/>
      <c r="AC32" s="36"/>
      <c r="AD32" s="36"/>
      <c r="AE32" s="36"/>
      <c r="AG32" s="36"/>
      <c r="AH32" s="36"/>
      <c r="AI32" s="36"/>
      <c r="AJ32" s="36"/>
      <c r="AL32" s="36"/>
      <c r="AM32" s="36"/>
      <c r="AN32" s="36"/>
      <c r="AO32" s="36"/>
    </row>
    <row r="33" spans="1:42" x14ac:dyDescent="0.3">
      <c r="A33" s="93" t="s">
        <v>46</v>
      </c>
      <c r="B33" s="95">
        <f>'Iron and steel'!B44</f>
        <v>1402.3372287145007</v>
      </c>
      <c r="C33">
        <f t="shared" ref="C33:F43" si="32">$B33+((C$1-$B$1)*($G33-$B33)/($G$1-$B$1))</f>
        <v>1442.4040066777804</v>
      </c>
      <c r="D33">
        <f t="shared" si="32"/>
        <v>1482.4707846410604</v>
      </c>
      <c r="E33">
        <f t="shared" si="32"/>
        <v>1522.5375626043401</v>
      </c>
      <c r="F33">
        <f t="shared" si="32"/>
        <v>1562.6043405676201</v>
      </c>
      <c r="G33" s="95">
        <f>'Iron and steel'!C44</f>
        <v>1602.6711185308998</v>
      </c>
      <c r="H33">
        <f t="shared" si="29"/>
        <v>1616.0267111853191</v>
      </c>
      <c r="I33" s="16">
        <f t="shared" si="29"/>
        <v>1629.3823038397384</v>
      </c>
      <c r="J33">
        <f t="shared" si="29"/>
        <v>1642.7378964941579</v>
      </c>
      <c r="K33">
        <f t="shared" si="29"/>
        <v>1656.0934891485772</v>
      </c>
      <c r="L33" s="95">
        <f>'Iron and steel'!D44</f>
        <v>1669.4490818029965</v>
      </c>
      <c r="M33" s="36">
        <f t="shared" si="30"/>
        <v>1716.1936560934801</v>
      </c>
      <c r="N33" s="36">
        <f t="shared" si="30"/>
        <v>1762.9382303839636</v>
      </c>
      <c r="O33" s="36">
        <f t="shared" si="30"/>
        <v>1809.6828046744474</v>
      </c>
      <c r="P33" s="36">
        <f t="shared" si="30"/>
        <v>1856.427378964931</v>
      </c>
      <c r="Q33" s="95">
        <f>'Iron and steel'!E44</f>
        <v>1903.1719532554146</v>
      </c>
      <c r="R33" s="36">
        <f t="shared" si="12"/>
        <v>1949.9165275458977</v>
      </c>
      <c r="S33" s="36">
        <f t="shared" si="12"/>
        <v>1996.661101836381</v>
      </c>
      <c r="T33" s="36">
        <f t="shared" si="12"/>
        <v>2043.4056761268641</v>
      </c>
      <c r="U33" s="36">
        <f t="shared" si="12"/>
        <v>2090.1502504173473</v>
      </c>
      <c r="V33" s="95">
        <f>'Iron and steel'!F44</f>
        <v>2136.8948247078306</v>
      </c>
      <c r="W33" s="36">
        <f t="shared" si="13"/>
        <v>2183.6393989983144</v>
      </c>
      <c r="X33" s="36">
        <f t="shared" si="13"/>
        <v>2230.3839732887977</v>
      </c>
      <c r="Y33" s="36">
        <f t="shared" si="13"/>
        <v>2277.1285475792815</v>
      </c>
      <c r="Z33" s="36">
        <f t="shared" si="13"/>
        <v>2323.8731218697649</v>
      </c>
      <c r="AA33" s="95">
        <f>'Iron and steel'!G44</f>
        <v>2370.6176961602487</v>
      </c>
      <c r="AB33" s="36">
        <f t="shared" si="14"/>
        <v>2417.3622704507325</v>
      </c>
      <c r="AC33" s="36">
        <f t="shared" si="14"/>
        <v>2464.1068447412158</v>
      </c>
      <c r="AD33" s="36">
        <f t="shared" si="14"/>
        <v>2510.8514190316996</v>
      </c>
      <c r="AE33" s="36">
        <f t="shared" si="14"/>
        <v>2557.5959933221829</v>
      </c>
      <c r="AF33" s="95">
        <f>'Iron and steel'!H44</f>
        <v>2604.3405676126667</v>
      </c>
      <c r="AG33" s="36">
        <f t="shared" si="15"/>
        <v>2651.0851419031505</v>
      </c>
      <c r="AH33" s="36">
        <f t="shared" si="15"/>
        <v>2697.8297161936339</v>
      </c>
      <c r="AI33" s="36">
        <f t="shared" si="15"/>
        <v>2744.5742904841177</v>
      </c>
      <c r="AJ33" s="36">
        <f t="shared" si="15"/>
        <v>2791.318864774601</v>
      </c>
      <c r="AK33" s="95">
        <f>'Iron and steel'!I44</f>
        <v>2838.0634390650848</v>
      </c>
      <c r="AL33" s="36">
        <f t="shared" si="16"/>
        <v>2884.8080133555686</v>
      </c>
      <c r="AM33" s="36">
        <f t="shared" si="16"/>
        <v>2931.552587646052</v>
      </c>
      <c r="AN33" s="36">
        <f t="shared" si="16"/>
        <v>2978.2971619365358</v>
      </c>
      <c r="AO33" s="36">
        <f t="shared" si="16"/>
        <v>3025.0417362270191</v>
      </c>
      <c r="AP33" s="95">
        <f>'Iron and steel'!J44</f>
        <v>3071.7863105175029</v>
      </c>
    </row>
    <row r="34" spans="1:42" x14ac:dyDescent="0.3">
      <c r="A34" s="93" t="s">
        <v>51</v>
      </c>
      <c r="B34" s="95">
        <f>SUM('Iron and steel'!B40:B41,'Iron and steel'!B46)</f>
        <v>10751.252086811361</v>
      </c>
      <c r="C34">
        <f t="shared" si="32"/>
        <v>10898.163606010025</v>
      </c>
      <c r="D34">
        <f t="shared" si="32"/>
        <v>11045.075125208688</v>
      </c>
      <c r="E34">
        <f t="shared" si="32"/>
        <v>11191.986644407352</v>
      </c>
      <c r="F34">
        <f t="shared" si="32"/>
        <v>11338.898163606016</v>
      </c>
      <c r="G34" s="95">
        <f>SUM('Iron and steel'!C40:C41,'Iron and steel'!C46)</f>
        <v>11485.80968280468</v>
      </c>
      <c r="H34">
        <f t="shared" si="29"/>
        <v>11712.854757929897</v>
      </c>
      <c r="I34" s="16">
        <f t="shared" si="29"/>
        <v>11939.899833055117</v>
      </c>
      <c r="J34">
        <f t="shared" si="29"/>
        <v>12166.944908180334</v>
      </c>
      <c r="K34">
        <f t="shared" si="29"/>
        <v>12393.989983305553</v>
      </c>
      <c r="L34" s="95">
        <f>SUM('Iron and steel'!D40:D41,'Iron and steel'!D46)</f>
        <v>12621.035058430771</v>
      </c>
      <c r="M34" s="36">
        <f t="shared" si="30"/>
        <v>12950.473010573225</v>
      </c>
      <c r="N34" s="36">
        <f t="shared" si="30"/>
        <v>13279.910962715679</v>
      </c>
      <c r="O34" s="36">
        <f t="shared" si="30"/>
        <v>13609.348914858134</v>
      </c>
      <c r="P34" s="36">
        <f t="shared" si="30"/>
        <v>13938.786867000588</v>
      </c>
      <c r="Q34" s="95">
        <f>SUM('Iron and steel'!E40:E41,'Iron and steel'!E46)</f>
        <v>14268.224819143043</v>
      </c>
      <c r="R34" s="36">
        <f t="shared" si="12"/>
        <v>14597.662771285497</v>
      </c>
      <c r="S34" s="36">
        <f t="shared" si="12"/>
        <v>14927.100723427951</v>
      </c>
      <c r="T34" s="36">
        <f t="shared" si="12"/>
        <v>15256.538675570404</v>
      </c>
      <c r="U34" s="36">
        <f t="shared" si="12"/>
        <v>15585.976627712858</v>
      </c>
      <c r="V34" s="95">
        <f>SUM('Iron and steel'!F40:F41,'Iron and steel'!F46)</f>
        <v>15915.414579855313</v>
      </c>
      <c r="W34" s="36">
        <f t="shared" si="13"/>
        <v>16244.852531997767</v>
      </c>
      <c r="X34" s="36">
        <f t="shared" si="13"/>
        <v>16574.290484140223</v>
      </c>
      <c r="Y34" s="36">
        <f t="shared" si="13"/>
        <v>16903.728436282679</v>
      </c>
      <c r="Z34" s="36">
        <f t="shared" si="13"/>
        <v>17233.166388425132</v>
      </c>
      <c r="AA34" s="95">
        <f>SUM('Iron and steel'!G40:G41,'Iron and steel'!G46)</f>
        <v>17562.604340567588</v>
      </c>
      <c r="AB34" s="36">
        <f t="shared" si="14"/>
        <v>17892.042292710041</v>
      </c>
      <c r="AC34" s="36">
        <f t="shared" si="14"/>
        <v>18221.480244852493</v>
      </c>
      <c r="AD34" s="36">
        <f t="shared" si="14"/>
        <v>18550.91819699495</v>
      </c>
      <c r="AE34" s="36">
        <f t="shared" si="14"/>
        <v>18880.356149137402</v>
      </c>
      <c r="AF34" s="95">
        <f>SUM('Iron and steel'!H40:H41,'Iron and steel'!H46)</f>
        <v>19209.794101279855</v>
      </c>
      <c r="AG34" s="36">
        <f t="shared" si="15"/>
        <v>19539.232053422307</v>
      </c>
      <c r="AH34" s="36">
        <f t="shared" si="15"/>
        <v>19868.67000556476</v>
      </c>
      <c r="AI34" s="36">
        <f t="shared" si="15"/>
        <v>20198.107957707216</v>
      </c>
      <c r="AJ34" s="36">
        <f t="shared" si="15"/>
        <v>20527.545909849669</v>
      </c>
      <c r="AK34" s="95">
        <f>SUM('Iron and steel'!I40:I41,'Iron and steel'!I46)</f>
        <v>20856.983861992121</v>
      </c>
      <c r="AL34" s="36">
        <f t="shared" si="16"/>
        <v>21186.421814134577</v>
      </c>
      <c r="AM34" s="36">
        <f t="shared" si="16"/>
        <v>21515.859766277033</v>
      </c>
      <c r="AN34" s="36">
        <f t="shared" si="16"/>
        <v>21845.297718419486</v>
      </c>
      <c r="AO34" s="36">
        <f t="shared" si="16"/>
        <v>22174.735670561942</v>
      </c>
      <c r="AP34" s="95">
        <f>SUM('Iron and steel'!J40:J41,'Iron and steel'!J46)</f>
        <v>22504.173622704398</v>
      </c>
    </row>
    <row r="35" spans="1:42" x14ac:dyDescent="0.3">
      <c r="A35" s="93"/>
      <c r="B35" s="95"/>
      <c r="G35" s="95"/>
      <c r="J35" s="92">
        <f>(J36-I36)/I36</f>
        <v>1.3888888888886486E-2</v>
      </c>
      <c r="K35" s="92">
        <f t="shared" ref="K35:AP35" si="33">(K36-J36)/J36</f>
        <v>1.3698630136983846E-2</v>
      </c>
      <c r="L35" s="92">
        <f t="shared" si="33"/>
        <v>1.351351351351124E-2</v>
      </c>
      <c r="M35" s="92">
        <f>(M36-L36)/L36</f>
        <v>2.666666666666451E-2</v>
      </c>
      <c r="N35" s="92">
        <f t="shared" si="33"/>
        <v>2.5974025974024147E-2</v>
      </c>
      <c r="O35" s="92">
        <f t="shared" si="33"/>
        <v>2.5316455696200581E-2</v>
      </c>
      <c r="P35" s="92">
        <f t="shared" si="33"/>
        <v>2.4691358024689712E-2</v>
      </c>
      <c r="Q35" s="92">
        <f t="shared" si="33"/>
        <v>2.4096385542166903E-2</v>
      </c>
      <c r="R35" s="92">
        <f t="shared" si="33"/>
        <v>2.3529411764704994E-2</v>
      </c>
      <c r="S35" s="92">
        <f t="shared" si="33"/>
        <v>2.2988505747125392E-2</v>
      </c>
      <c r="T35" s="92">
        <f t="shared" si="33"/>
        <v>2.2471910112358745E-2</v>
      </c>
      <c r="U35" s="92">
        <f t="shared" si="33"/>
        <v>2.1978021978021019E-2</v>
      </c>
      <c r="V35" s="92">
        <f t="shared" si="33"/>
        <v>2.1505376344085288E-2</v>
      </c>
      <c r="W35" s="92">
        <f t="shared" si="33"/>
        <v>2.1052631578945769E-2</v>
      </c>
      <c r="X35" s="92">
        <f t="shared" si="33"/>
        <v>2.0618556701029394E-2</v>
      </c>
      <c r="Y35" s="92">
        <f t="shared" si="33"/>
        <v>2.0202020202018556E-2</v>
      </c>
      <c r="Z35" s="92">
        <f t="shared" si="33"/>
        <v>1.980198019801839E-2</v>
      </c>
      <c r="AA35" s="92">
        <f t="shared" si="33"/>
        <v>1.9417475728153982E-2</v>
      </c>
      <c r="AB35" s="92">
        <f t="shared" si="33"/>
        <v>1.9047619047618227E-2</v>
      </c>
      <c r="AC35" s="92">
        <f t="shared" si="33"/>
        <v>1.869158878504594E-2</v>
      </c>
      <c r="AD35" s="92">
        <f t="shared" si="33"/>
        <v>1.8348623853210247E-2</v>
      </c>
      <c r="AE35" s="92">
        <f t="shared" si="33"/>
        <v>1.8018018018017286E-2</v>
      </c>
      <c r="AF35" s="92">
        <f t="shared" si="33"/>
        <v>1.769911504424708E-2</v>
      </c>
      <c r="AG35" s="92">
        <f t="shared" si="33"/>
        <v>1.7391304347825848E-2</v>
      </c>
      <c r="AH35" s="92">
        <f t="shared" si="33"/>
        <v>1.7094017094016863E-2</v>
      </c>
      <c r="AI35" s="92">
        <f t="shared" si="33"/>
        <v>1.680672268907555E-2</v>
      </c>
      <c r="AJ35" s="92">
        <f t="shared" si="33"/>
        <v>1.6528925619834493E-2</v>
      </c>
      <c r="AK35" s="92">
        <f t="shared" si="33"/>
        <v>1.6260162601625806E-2</v>
      </c>
      <c r="AL35" s="92">
        <f t="shared" si="33"/>
        <v>1.5999999999998977E-2</v>
      </c>
      <c r="AM35" s="92">
        <f t="shared" si="33"/>
        <v>1.5748031496062003E-2</v>
      </c>
      <c r="AN35" s="92">
        <f t="shared" si="33"/>
        <v>1.5503875968991157E-2</v>
      </c>
      <c r="AO35" s="92">
        <f t="shared" si="33"/>
        <v>1.5267175572518155E-2</v>
      </c>
      <c r="AP35" s="92">
        <f t="shared" si="33"/>
        <v>1.5037593984961505E-2</v>
      </c>
    </row>
    <row r="36" spans="1:42" x14ac:dyDescent="0.3">
      <c r="A36" s="93" t="s">
        <v>49</v>
      </c>
      <c r="B36" s="95">
        <f>'Iron and steel'!B42</f>
        <v>1001.669449081799</v>
      </c>
      <c r="C36">
        <f t="shared" si="32"/>
        <v>988.31385642737928</v>
      </c>
      <c r="D36">
        <f t="shared" si="32"/>
        <v>974.95826377295953</v>
      </c>
      <c r="E36">
        <f t="shared" si="32"/>
        <v>961.60267111853989</v>
      </c>
      <c r="F36">
        <f t="shared" si="32"/>
        <v>948.24707846412014</v>
      </c>
      <c r="G36" s="95">
        <f>'Iron and steel'!C42</f>
        <v>934.89148580970038</v>
      </c>
      <c r="H36">
        <f t="shared" si="29"/>
        <v>948.2470784641223</v>
      </c>
      <c r="I36" s="16">
        <f t="shared" si="29"/>
        <v>961.60267111854409</v>
      </c>
      <c r="J36">
        <f t="shared" si="29"/>
        <v>974.95826377296601</v>
      </c>
      <c r="K36">
        <f t="shared" si="29"/>
        <v>988.3138564273878</v>
      </c>
      <c r="L36" s="95">
        <f>'Iron and steel'!D42</f>
        <v>1001.6694490818097</v>
      </c>
      <c r="M36" s="36">
        <f t="shared" si="30"/>
        <v>1028.3806343906558</v>
      </c>
      <c r="N36" s="36">
        <f t="shared" si="30"/>
        <v>1055.0918196995021</v>
      </c>
      <c r="O36" s="36">
        <f t="shared" si="30"/>
        <v>1081.8030050083482</v>
      </c>
      <c r="P36" s="36">
        <f t="shared" si="30"/>
        <v>1108.5141903171946</v>
      </c>
      <c r="Q36" s="95">
        <f>'Iron and steel'!E42</f>
        <v>1135.2253756260407</v>
      </c>
      <c r="R36" s="36">
        <f t="shared" si="12"/>
        <v>1161.9365609348877</v>
      </c>
      <c r="S36" s="36">
        <f t="shared" si="12"/>
        <v>1188.6477462437344</v>
      </c>
      <c r="T36" s="36">
        <f t="shared" si="12"/>
        <v>1215.3589315525815</v>
      </c>
      <c r="U36" s="36">
        <f t="shared" si="12"/>
        <v>1242.0701168614282</v>
      </c>
      <c r="V36" s="95">
        <f>'Iron and steel'!F42</f>
        <v>1268.7813021702752</v>
      </c>
      <c r="W36" s="36">
        <f t="shared" si="13"/>
        <v>1295.4924874791211</v>
      </c>
      <c r="X36" s="36">
        <f t="shared" si="13"/>
        <v>1322.203672787967</v>
      </c>
      <c r="Y36" s="36">
        <f t="shared" si="13"/>
        <v>1348.9148580968126</v>
      </c>
      <c r="Z36" s="36">
        <f t="shared" si="13"/>
        <v>1375.6260434056585</v>
      </c>
      <c r="AA36" s="95">
        <f>'Iron and steel'!G42</f>
        <v>1402.3372287145044</v>
      </c>
      <c r="AB36" s="36">
        <f t="shared" si="14"/>
        <v>1429.0484140233509</v>
      </c>
      <c r="AC36" s="36">
        <f t="shared" si="14"/>
        <v>1455.7595993321975</v>
      </c>
      <c r="AD36" s="36">
        <f t="shared" si="14"/>
        <v>1482.470784641044</v>
      </c>
      <c r="AE36" s="36">
        <f t="shared" si="14"/>
        <v>1509.1819699498906</v>
      </c>
      <c r="AF36" s="95">
        <f>'Iron and steel'!H42</f>
        <v>1535.8931552587371</v>
      </c>
      <c r="AG36" s="36">
        <f t="shared" si="15"/>
        <v>1562.6043405675844</v>
      </c>
      <c r="AH36" s="36">
        <f t="shared" si="15"/>
        <v>1589.3155258764316</v>
      </c>
      <c r="AI36" s="36">
        <f t="shared" si="15"/>
        <v>1616.0267111852791</v>
      </c>
      <c r="AJ36" s="36">
        <f t="shared" si="15"/>
        <v>1642.7378964941263</v>
      </c>
      <c r="AK36" s="95">
        <f>'Iron and steel'!I42</f>
        <v>1669.4490818029735</v>
      </c>
      <c r="AL36" s="36">
        <f t="shared" si="16"/>
        <v>1696.1602671118194</v>
      </c>
      <c r="AM36" s="36">
        <f t="shared" si="16"/>
        <v>1722.8714524206653</v>
      </c>
      <c r="AN36" s="36">
        <f t="shared" si="16"/>
        <v>1749.5826377295109</v>
      </c>
      <c r="AO36" s="36">
        <f t="shared" si="16"/>
        <v>1776.2938230383568</v>
      </c>
      <c r="AP36" s="95">
        <f>'Iron and steel'!J42</f>
        <v>1803.0050083472026</v>
      </c>
    </row>
    <row r="37" spans="1:42" x14ac:dyDescent="0.3">
      <c r="A37" s="93" t="s">
        <v>124</v>
      </c>
      <c r="B37" s="95">
        <f>'Iron and steel'!B45</f>
        <v>2938.230383973239</v>
      </c>
      <c r="C37">
        <f t="shared" si="32"/>
        <v>2978.2971619365153</v>
      </c>
      <c r="D37">
        <f t="shared" si="32"/>
        <v>3018.3639398997916</v>
      </c>
      <c r="E37">
        <f t="shared" si="32"/>
        <v>3058.4307178630675</v>
      </c>
      <c r="F37">
        <f t="shared" si="32"/>
        <v>3098.4974958263438</v>
      </c>
      <c r="G37" s="95">
        <f>'Iron and steel'!C45</f>
        <v>3138.5642737896201</v>
      </c>
      <c r="H37">
        <f t="shared" si="29"/>
        <v>3232.0534223705808</v>
      </c>
      <c r="I37" s="16">
        <f t="shared" si="29"/>
        <v>3325.5425709515412</v>
      </c>
      <c r="J37">
        <f t="shared" si="29"/>
        <v>3419.0317195325019</v>
      </c>
      <c r="K37">
        <f t="shared" si="29"/>
        <v>3512.5208681134623</v>
      </c>
      <c r="L37" s="95">
        <f>'Iron and steel'!D45</f>
        <v>3606.010016694423</v>
      </c>
      <c r="M37" s="36">
        <f t="shared" si="30"/>
        <v>3690.5954368391122</v>
      </c>
      <c r="N37" s="36">
        <f t="shared" si="30"/>
        <v>3775.1808569838013</v>
      </c>
      <c r="O37" s="36">
        <f t="shared" si="30"/>
        <v>3859.7662771284899</v>
      </c>
      <c r="P37" s="36">
        <f t="shared" si="30"/>
        <v>3944.3516972731791</v>
      </c>
      <c r="Q37" s="95">
        <f>'Iron and steel'!E45</f>
        <v>4028.9371174178682</v>
      </c>
      <c r="R37" s="36">
        <f t="shared" si="12"/>
        <v>4113.5225375625569</v>
      </c>
      <c r="S37" s="36">
        <f t="shared" si="12"/>
        <v>4198.107957707246</v>
      </c>
      <c r="T37" s="36">
        <f t="shared" si="12"/>
        <v>4282.6933778519351</v>
      </c>
      <c r="U37" s="36">
        <f t="shared" si="12"/>
        <v>4367.2787979966242</v>
      </c>
      <c r="V37" s="95">
        <f>'Iron and steel'!F45</f>
        <v>4451.8642181413134</v>
      </c>
      <c r="W37" s="36">
        <f t="shared" si="13"/>
        <v>4536.4496382860034</v>
      </c>
      <c r="X37" s="36">
        <f t="shared" si="13"/>
        <v>4621.0350584306934</v>
      </c>
      <c r="Y37" s="36">
        <f t="shared" si="13"/>
        <v>4705.6204785753825</v>
      </c>
      <c r="Z37" s="36">
        <f t="shared" si="13"/>
        <v>4790.2058987200726</v>
      </c>
      <c r="AA37" s="95">
        <f>'Iron and steel'!G45</f>
        <v>4874.7913188647626</v>
      </c>
      <c r="AB37" s="36">
        <f t="shared" si="14"/>
        <v>4959.3767390094517</v>
      </c>
      <c r="AC37" s="36">
        <f t="shared" si="14"/>
        <v>5043.9621591541409</v>
      </c>
      <c r="AD37" s="36">
        <f t="shared" si="14"/>
        <v>5128.5475792988291</v>
      </c>
      <c r="AE37" s="36">
        <f t="shared" si="14"/>
        <v>5213.1329994435182</v>
      </c>
      <c r="AF37" s="95">
        <f>'Iron and steel'!H45</f>
        <v>5297.7184195882073</v>
      </c>
      <c r="AG37" s="36">
        <f t="shared" si="15"/>
        <v>5382.3038397328964</v>
      </c>
      <c r="AH37" s="36">
        <f t="shared" si="15"/>
        <v>5466.8892598775856</v>
      </c>
      <c r="AI37" s="36">
        <f t="shared" si="15"/>
        <v>5551.4746800222747</v>
      </c>
      <c r="AJ37" s="36">
        <f t="shared" si="15"/>
        <v>5636.0601001669638</v>
      </c>
      <c r="AK37" s="95">
        <f>'Iron and steel'!I45</f>
        <v>5720.6455203116529</v>
      </c>
      <c r="AL37" s="36">
        <f t="shared" si="16"/>
        <v>5805.2309404563421</v>
      </c>
      <c r="AM37" s="36">
        <f t="shared" si="16"/>
        <v>5889.8163606010312</v>
      </c>
      <c r="AN37" s="36">
        <f t="shared" si="16"/>
        <v>5974.4017807457212</v>
      </c>
      <c r="AO37" s="36">
        <f t="shared" si="16"/>
        <v>6058.9872008904103</v>
      </c>
      <c r="AP37" s="95">
        <f>'Iron and steel'!J45</f>
        <v>6143.5726210350995</v>
      </c>
    </row>
    <row r="38" spans="1:42" x14ac:dyDescent="0.3">
      <c r="A38" s="93" t="s">
        <v>13</v>
      </c>
      <c r="B38" s="95">
        <v>0</v>
      </c>
      <c r="C38">
        <f t="shared" si="32"/>
        <v>0</v>
      </c>
      <c r="D38">
        <f t="shared" si="32"/>
        <v>0</v>
      </c>
      <c r="E38">
        <f t="shared" si="32"/>
        <v>0</v>
      </c>
      <c r="F38">
        <f t="shared" si="32"/>
        <v>0</v>
      </c>
      <c r="G38" s="95">
        <v>0</v>
      </c>
      <c r="H38">
        <f t="shared" si="29"/>
        <v>0</v>
      </c>
      <c r="I38" s="16">
        <f t="shared" si="29"/>
        <v>0</v>
      </c>
      <c r="J38">
        <f t="shared" si="29"/>
        <v>0</v>
      </c>
      <c r="K38">
        <f t="shared" si="29"/>
        <v>0</v>
      </c>
      <c r="L38" s="95">
        <v>0</v>
      </c>
      <c r="M38" s="36">
        <f t="shared" si="30"/>
        <v>0</v>
      </c>
      <c r="N38" s="36">
        <f t="shared" si="30"/>
        <v>0</v>
      </c>
      <c r="O38" s="36">
        <f t="shared" si="30"/>
        <v>0</v>
      </c>
      <c r="P38" s="36">
        <f t="shared" si="30"/>
        <v>0</v>
      </c>
      <c r="Q38" s="95">
        <v>0</v>
      </c>
      <c r="R38" s="36">
        <f t="shared" si="12"/>
        <v>0</v>
      </c>
      <c r="S38" s="36">
        <f t="shared" si="12"/>
        <v>0</v>
      </c>
      <c r="T38" s="36">
        <f t="shared" si="12"/>
        <v>0</v>
      </c>
      <c r="U38" s="36">
        <f t="shared" si="12"/>
        <v>0</v>
      </c>
      <c r="V38" s="95">
        <v>0</v>
      </c>
      <c r="W38" s="36">
        <f t="shared" si="13"/>
        <v>0</v>
      </c>
      <c r="X38" s="36">
        <f t="shared" si="13"/>
        <v>0</v>
      </c>
      <c r="Y38" s="36">
        <f t="shared" si="13"/>
        <v>0</v>
      </c>
      <c r="Z38" s="36">
        <f t="shared" si="13"/>
        <v>0</v>
      </c>
      <c r="AA38" s="95">
        <f>0</f>
        <v>0</v>
      </c>
      <c r="AB38" s="36">
        <f t="shared" si="14"/>
        <v>0</v>
      </c>
      <c r="AC38" s="36">
        <f t="shared" si="14"/>
        <v>0</v>
      </c>
      <c r="AD38" s="36">
        <f t="shared" si="14"/>
        <v>0</v>
      </c>
      <c r="AE38" s="36">
        <f t="shared" si="14"/>
        <v>0</v>
      </c>
      <c r="AF38" s="95">
        <f>0</f>
        <v>0</v>
      </c>
      <c r="AG38" s="36">
        <f t="shared" si="15"/>
        <v>0</v>
      </c>
      <c r="AH38" s="36">
        <f t="shared" si="15"/>
        <v>0</v>
      </c>
      <c r="AI38" s="36">
        <f t="shared" si="15"/>
        <v>0</v>
      </c>
      <c r="AJ38" s="36">
        <f t="shared" si="15"/>
        <v>0</v>
      </c>
      <c r="AK38" s="95">
        <f>0</f>
        <v>0</v>
      </c>
      <c r="AL38" s="36">
        <f t="shared" si="16"/>
        <v>0</v>
      </c>
      <c r="AM38" s="36">
        <f t="shared" si="16"/>
        <v>0</v>
      </c>
      <c r="AN38" s="36">
        <f t="shared" si="16"/>
        <v>0</v>
      </c>
      <c r="AO38" s="36">
        <f t="shared" si="16"/>
        <v>0</v>
      </c>
      <c r="AP38" s="95">
        <f>0</f>
        <v>0</v>
      </c>
    </row>
    <row r="39" spans="1:42" x14ac:dyDescent="0.3">
      <c r="A39" s="93" t="s">
        <v>259</v>
      </c>
      <c r="B39" s="95">
        <v>0</v>
      </c>
      <c r="C39">
        <f t="shared" si="32"/>
        <v>0</v>
      </c>
      <c r="D39">
        <f t="shared" si="32"/>
        <v>0</v>
      </c>
      <c r="E39">
        <f t="shared" si="32"/>
        <v>0</v>
      </c>
      <c r="F39">
        <f t="shared" si="32"/>
        <v>0</v>
      </c>
      <c r="G39" s="95">
        <v>0</v>
      </c>
      <c r="H39">
        <f t="shared" si="29"/>
        <v>0</v>
      </c>
      <c r="I39" s="16">
        <f t="shared" si="29"/>
        <v>0</v>
      </c>
      <c r="J39">
        <f t="shared" si="29"/>
        <v>0</v>
      </c>
      <c r="K39">
        <f t="shared" si="29"/>
        <v>0</v>
      </c>
      <c r="L39" s="95">
        <v>0</v>
      </c>
      <c r="M39" s="36">
        <f t="shared" si="30"/>
        <v>0</v>
      </c>
      <c r="N39" s="36">
        <f t="shared" si="30"/>
        <v>0</v>
      </c>
      <c r="O39" s="36">
        <f t="shared" si="30"/>
        <v>0</v>
      </c>
      <c r="P39" s="36">
        <f t="shared" si="30"/>
        <v>0</v>
      </c>
      <c r="Q39" s="95">
        <v>0</v>
      </c>
      <c r="R39" s="36">
        <f t="shared" si="12"/>
        <v>0</v>
      </c>
      <c r="S39" s="36">
        <f t="shared" si="12"/>
        <v>0</v>
      </c>
      <c r="T39" s="36">
        <f t="shared" si="12"/>
        <v>0</v>
      </c>
      <c r="U39" s="36">
        <f t="shared" si="12"/>
        <v>0</v>
      </c>
      <c r="V39" s="95">
        <v>0</v>
      </c>
      <c r="W39" s="36">
        <f t="shared" si="13"/>
        <v>0</v>
      </c>
      <c r="X39" s="36">
        <f t="shared" si="13"/>
        <v>0</v>
      </c>
      <c r="Y39" s="36">
        <f t="shared" si="13"/>
        <v>0</v>
      </c>
      <c r="Z39" s="36">
        <f t="shared" si="13"/>
        <v>0</v>
      </c>
      <c r="AA39" s="95">
        <v>0</v>
      </c>
      <c r="AB39" s="36">
        <f t="shared" si="14"/>
        <v>0</v>
      </c>
      <c r="AC39" s="36">
        <f t="shared" si="14"/>
        <v>0</v>
      </c>
      <c r="AD39" s="36">
        <f t="shared" si="14"/>
        <v>0</v>
      </c>
      <c r="AE39" s="36">
        <f t="shared" si="14"/>
        <v>0</v>
      </c>
      <c r="AF39" s="95">
        <v>0</v>
      </c>
      <c r="AG39" s="36">
        <f t="shared" si="15"/>
        <v>0</v>
      </c>
      <c r="AH39" s="36">
        <f t="shared" si="15"/>
        <v>0</v>
      </c>
      <c r="AI39" s="36">
        <f t="shared" si="15"/>
        <v>0</v>
      </c>
      <c r="AJ39" s="36">
        <f t="shared" si="15"/>
        <v>0</v>
      </c>
      <c r="AK39" s="95">
        <v>0</v>
      </c>
      <c r="AL39" s="36">
        <f t="shared" si="16"/>
        <v>0</v>
      </c>
      <c r="AM39" s="36">
        <f t="shared" si="16"/>
        <v>0</v>
      </c>
      <c r="AN39" s="36">
        <f t="shared" si="16"/>
        <v>0</v>
      </c>
      <c r="AO39" s="36">
        <f t="shared" si="16"/>
        <v>0</v>
      </c>
      <c r="AP39" s="95">
        <v>0</v>
      </c>
    </row>
    <row r="40" spans="1:42" x14ac:dyDescent="0.3">
      <c r="A40" s="93" t="s">
        <v>11</v>
      </c>
      <c r="B40" s="95">
        <v>0</v>
      </c>
      <c r="C40">
        <f t="shared" si="32"/>
        <v>0</v>
      </c>
      <c r="D40">
        <f t="shared" si="32"/>
        <v>0</v>
      </c>
      <c r="E40">
        <f t="shared" si="32"/>
        <v>0</v>
      </c>
      <c r="F40">
        <f t="shared" si="32"/>
        <v>0</v>
      </c>
      <c r="G40" s="95">
        <v>0</v>
      </c>
      <c r="H40">
        <f t="shared" si="29"/>
        <v>0</v>
      </c>
      <c r="I40" s="16">
        <f t="shared" si="29"/>
        <v>0</v>
      </c>
      <c r="J40">
        <f t="shared" si="29"/>
        <v>0</v>
      </c>
      <c r="K40">
        <f t="shared" si="29"/>
        <v>0</v>
      </c>
      <c r="L40" s="95">
        <v>0</v>
      </c>
      <c r="M40" s="36">
        <f t="shared" si="30"/>
        <v>0</v>
      </c>
      <c r="N40" s="36">
        <f t="shared" si="30"/>
        <v>0</v>
      </c>
      <c r="O40" s="36">
        <f t="shared" si="30"/>
        <v>0</v>
      </c>
      <c r="P40" s="36">
        <f t="shared" si="30"/>
        <v>0</v>
      </c>
      <c r="Q40" s="95">
        <v>0</v>
      </c>
      <c r="R40" s="36">
        <f t="shared" si="12"/>
        <v>0</v>
      </c>
      <c r="S40" s="36">
        <f t="shared" si="12"/>
        <v>0</v>
      </c>
      <c r="T40" s="36">
        <f t="shared" si="12"/>
        <v>0</v>
      </c>
      <c r="U40" s="36">
        <f t="shared" si="12"/>
        <v>0</v>
      </c>
      <c r="V40" s="95">
        <v>0</v>
      </c>
      <c r="W40" s="36">
        <f t="shared" si="13"/>
        <v>0</v>
      </c>
      <c r="X40" s="36">
        <f t="shared" si="13"/>
        <v>0</v>
      </c>
      <c r="Y40" s="36">
        <f t="shared" si="13"/>
        <v>0</v>
      </c>
      <c r="Z40" s="36">
        <f t="shared" si="13"/>
        <v>0</v>
      </c>
      <c r="AA40" s="95">
        <v>0</v>
      </c>
      <c r="AB40" s="36">
        <f t="shared" si="14"/>
        <v>0</v>
      </c>
      <c r="AC40" s="36">
        <f t="shared" si="14"/>
        <v>0</v>
      </c>
      <c r="AD40" s="36">
        <f t="shared" si="14"/>
        <v>0</v>
      </c>
      <c r="AE40" s="36">
        <f t="shared" si="14"/>
        <v>0</v>
      </c>
      <c r="AF40" s="95">
        <v>0</v>
      </c>
      <c r="AG40" s="36">
        <f t="shared" si="15"/>
        <v>0</v>
      </c>
      <c r="AH40" s="36">
        <f t="shared" si="15"/>
        <v>0</v>
      </c>
      <c r="AI40" s="36">
        <f t="shared" si="15"/>
        <v>0</v>
      </c>
      <c r="AJ40" s="36">
        <f t="shared" si="15"/>
        <v>0</v>
      </c>
      <c r="AK40" s="95">
        <v>0</v>
      </c>
      <c r="AL40" s="36">
        <f t="shared" si="16"/>
        <v>0</v>
      </c>
      <c r="AM40" s="36">
        <f t="shared" si="16"/>
        <v>0</v>
      </c>
      <c r="AN40" s="36">
        <f t="shared" si="16"/>
        <v>0</v>
      </c>
      <c r="AO40" s="36">
        <f t="shared" si="16"/>
        <v>0</v>
      </c>
      <c r="AP40" s="95">
        <v>0</v>
      </c>
    </row>
    <row r="41" spans="1:42" x14ac:dyDescent="0.3">
      <c r="A41" s="93" t="s">
        <v>260</v>
      </c>
      <c r="B41" s="95">
        <f>'Iron and steel'!B43</f>
        <v>200.33388981640064</v>
      </c>
      <c r="C41">
        <f t="shared" si="32"/>
        <v>213.68948247080047</v>
      </c>
      <c r="D41">
        <f t="shared" si="32"/>
        <v>227.0450751252003</v>
      </c>
      <c r="E41">
        <f t="shared" si="32"/>
        <v>240.40066777960016</v>
      </c>
      <c r="F41">
        <f t="shared" si="32"/>
        <v>253.75626043399998</v>
      </c>
      <c r="G41" s="95">
        <f>'Iron and steel'!C43</f>
        <v>267.11185308839981</v>
      </c>
      <c r="H41">
        <f t="shared" si="29"/>
        <v>280.4674457428394</v>
      </c>
      <c r="I41" s="16">
        <f t="shared" si="29"/>
        <v>293.82303839727905</v>
      </c>
      <c r="J41">
        <f t="shared" si="29"/>
        <v>307.17863105171864</v>
      </c>
      <c r="K41">
        <f t="shared" si="29"/>
        <v>320.53422370615829</v>
      </c>
      <c r="L41" s="95">
        <f>'Iron and steel'!D43</f>
        <v>333.88981636059788</v>
      </c>
      <c r="M41" s="36">
        <f t="shared" si="30"/>
        <v>338.3416805787412</v>
      </c>
      <c r="N41" s="36">
        <f t="shared" si="30"/>
        <v>342.79354479688453</v>
      </c>
      <c r="O41" s="36">
        <f t="shared" si="30"/>
        <v>347.24540901502792</v>
      </c>
      <c r="P41" s="36">
        <f t="shared" si="30"/>
        <v>351.69727323317125</v>
      </c>
      <c r="Q41" s="95">
        <f>'Iron and steel'!E43</f>
        <v>356.14913745131457</v>
      </c>
      <c r="R41" s="36">
        <f t="shared" si="12"/>
        <v>360.6010016694583</v>
      </c>
      <c r="S41" s="36">
        <f t="shared" si="12"/>
        <v>365.05286588760197</v>
      </c>
      <c r="T41" s="36">
        <f t="shared" si="12"/>
        <v>369.50473010574569</v>
      </c>
      <c r="U41" s="36">
        <f t="shared" si="12"/>
        <v>373.95659432388936</v>
      </c>
      <c r="V41" s="95">
        <f>'Iron and steel'!F43</f>
        <v>378.40845854203309</v>
      </c>
      <c r="W41" s="36">
        <f t="shared" si="13"/>
        <v>382.86032276017608</v>
      </c>
      <c r="X41" s="36">
        <f t="shared" si="13"/>
        <v>387.31218697831906</v>
      </c>
      <c r="Y41" s="36">
        <f t="shared" si="13"/>
        <v>391.76405119646205</v>
      </c>
      <c r="Z41" s="36">
        <f t="shared" si="13"/>
        <v>396.21591541460504</v>
      </c>
      <c r="AA41" s="95">
        <f>'Iron and steel'!G43</f>
        <v>400.66777963274802</v>
      </c>
      <c r="AB41" s="36">
        <f t="shared" si="14"/>
        <v>405.11964385089175</v>
      </c>
      <c r="AC41" s="36">
        <f t="shared" si="14"/>
        <v>409.57150806903542</v>
      </c>
      <c r="AD41" s="36">
        <f t="shared" si="14"/>
        <v>414.02337228717914</v>
      </c>
      <c r="AE41" s="36">
        <f t="shared" si="14"/>
        <v>418.47523650532281</v>
      </c>
      <c r="AF41" s="95">
        <f>'Iron and steel'!H43</f>
        <v>422.92710072346654</v>
      </c>
      <c r="AG41" s="36">
        <f t="shared" si="15"/>
        <v>427.37896494160952</v>
      </c>
      <c r="AH41" s="36">
        <f t="shared" si="15"/>
        <v>431.83082915975251</v>
      </c>
      <c r="AI41" s="36">
        <f t="shared" si="15"/>
        <v>436.2826933778955</v>
      </c>
      <c r="AJ41" s="36">
        <f t="shared" si="15"/>
        <v>440.73455759603848</v>
      </c>
      <c r="AK41" s="95">
        <f>'Iron and steel'!I43</f>
        <v>445.18642181418147</v>
      </c>
      <c r="AL41" s="36">
        <f t="shared" si="16"/>
        <v>449.63828603232446</v>
      </c>
      <c r="AM41" s="36">
        <f t="shared" si="16"/>
        <v>454.09015025046745</v>
      </c>
      <c r="AN41" s="36">
        <f t="shared" si="16"/>
        <v>458.54201446861043</v>
      </c>
      <c r="AO41" s="36">
        <f t="shared" si="16"/>
        <v>462.99387868675342</v>
      </c>
      <c r="AP41" s="95">
        <f>'Iron and steel'!J43</f>
        <v>467.44574290489641</v>
      </c>
    </row>
    <row r="42" spans="1:42" x14ac:dyDescent="0.3">
      <c r="A42" s="93" t="s">
        <v>261</v>
      </c>
      <c r="B42" s="95">
        <v>0</v>
      </c>
      <c r="C42">
        <f t="shared" si="32"/>
        <v>0</v>
      </c>
      <c r="D42">
        <f t="shared" si="32"/>
        <v>0</v>
      </c>
      <c r="E42">
        <f t="shared" si="32"/>
        <v>0</v>
      </c>
      <c r="F42">
        <f t="shared" si="32"/>
        <v>0</v>
      </c>
      <c r="G42" s="95">
        <v>0</v>
      </c>
      <c r="H42">
        <f t="shared" si="29"/>
        <v>0</v>
      </c>
      <c r="I42" s="16">
        <f t="shared" si="29"/>
        <v>0</v>
      </c>
      <c r="J42">
        <f t="shared" si="29"/>
        <v>0</v>
      </c>
      <c r="K42">
        <f t="shared" si="29"/>
        <v>0</v>
      </c>
      <c r="L42" s="95">
        <v>0</v>
      </c>
      <c r="M42" s="36">
        <f t="shared" si="30"/>
        <v>0</v>
      </c>
      <c r="N42" s="36">
        <f t="shared" si="30"/>
        <v>0</v>
      </c>
      <c r="O42" s="36">
        <f t="shared" si="30"/>
        <v>0</v>
      </c>
      <c r="P42" s="36">
        <f t="shared" si="30"/>
        <v>0</v>
      </c>
      <c r="Q42" s="95">
        <v>0</v>
      </c>
      <c r="R42" s="36">
        <f t="shared" si="12"/>
        <v>0</v>
      </c>
      <c r="S42" s="36">
        <f t="shared" si="12"/>
        <v>0</v>
      </c>
      <c r="T42" s="36">
        <f t="shared" si="12"/>
        <v>0</v>
      </c>
      <c r="U42" s="36">
        <f t="shared" si="12"/>
        <v>0</v>
      </c>
      <c r="V42" s="95">
        <v>0</v>
      </c>
      <c r="W42" s="36">
        <f t="shared" si="13"/>
        <v>0</v>
      </c>
      <c r="X42" s="36">
        <f t="shared" si="13"/>
        <v>0</v>
      </c>
      <c r="Y42" s="36">
        <f t="shared" si="13"/>
        <v>0</v>
      </c>
      <c r="Z42" s="36">
        <f t="shared" si="13"/>
        <v>0</v>
      </c>
      <c r="AA42" s="95">
        <v>0</v>
      </c>
      <c r="AB42" s="36">
        <f t="shared" si="14"/>
        <v>0</v>
      </c>
      <c r="AC42" s="36">
        <f t="shared" si="14"/>
        <v>0</v>
      </c>
      <c r="AD42" s="36">
        <f t="shared" si="14"/>
        <v>0</v>
      </c>
      <c r="AE42" s="36">
        <f t="shared" si="14"/>
        <v>0</v>
      </c>
      <c r="AF42" s="95">
        <v>0</v>
      </c>
      <c r="AG42" s="36">
        <f t="shared" si="15"/>
        <v>0</v>
      </c>
      <c r="AH42" s="36">
        <f t="shared" si="15"/>
        <v>0</v>
      </c>
      <c r="AI42" s="36">
        <f t="shared" si="15"/>
        <v>0</v>
      </c>
      <c r="AJ42" s="36">
        <f t="shared" si="15"/>
        <v>0</v>
      </c>
      <c r="AK42" s="95">
        <v>0</v>
      </c>
      <c r="AL42" s="36">
        <f t="shared" si="16"/>
        <v>0</v>
      </c>
      <c r="AM42" s="36">
        <f t="shared" si="16"/>
        <v>0</v>
      </c>
      <c r="AN42" s="36">
        <f t="shared" si="16"/>
        <v>0</v>
      </c>
      <c r="AO42" s="36">
        <f t="shared" si="16"/>
        <v>0</v>
      </c>
      <c r="AP42" s="95">
        <v>0</v>
      </c>
    </row>
    <row r="43" spans="1:42" x14ac:dyDescent="0.3">
      <c r="A43" s="93" t="s">
        <v>262</v>
      </c>
      <c r="B43" s="95">
        <v>0</v>
      </c>
      <c r="C43">
        <f t="shared" si="32"/>
        <v>0</v>
      </c>
      <c r="D43">
        <f t="shared" si="32"/>
        <v>0</v>
      </c>
      <c r="E43">
        <f t="shared" si="32"/>
        <v>0</v>
      </c>
      <c r="F43">
        <f t="shared" si="32"/>
        <v>0</v>
      </c>
      <c r="G43" s="95">
        <v>0</v>
      </c>
      <c r="H43">
        <f t="shared" si="29"/>
        <v>0</v>
      </c>
      <c r="I43" s="16">
        <f t="shared" si="29"/>
        <v>0</v>
      </c>
      <c r="J43">
        <f t="shared" si="29"/>
        <v>0</v>
      </c>
      <c r="K43">
        <f t="shared" si="29"/>
        <v>0</v>
      </c>
      <c r="L43" s="95">
        <v>0</v>
      </c>
      <c r="M43" s="36">
        <f t="shared" si="30"/>
        <v>0</v>
      </c>
      <c r="N43" s="36">
        <f t="shared" si="30"/>
        <v>0</v>
      </c>
      <c r="O43" s="36">
        <f t="shared" si="30"/>
        <v>0</v>
      </c>
      <c r="P43" s="36">
        <f t="shared" si="30"/>
        <v>0</v>
      </c>
      <c r="Q43" s="95">
        <v>0</v>
      </c>
      <c r="R43" s="36">
        <f t="shared" si="12"/>
        <v>0</v>
      </c>
      <c r="S43" s="36">
        <f t="shared" si="12"/>
        <v>0</v>
      </c>
      <c r="T43" s="36">
        <f t="shared" si="12"/>
        <v>0</v>
      </c>
      <c r="U43" s="36">
        <f t="shared" si="12"/>
        <v>0</v>
      </c>
      <c r="V43" s="95">
        <v>0</v>
      </c>
      <c r="W43" s="36">
        <f t="shared" si="13"/>
        <v>0</v>
      </c>
      <c r="X43" s="36">
        <f t="shared" si="13"/>
        <v>0</v>
      </c>
      <c r="Y43" s="36">
        <f t="shared" si="13"/>
        <v>0</v>
      </c>
      <c r="Z43" s="36">
        <f t="shared" si="13"/>
        <v>0</v>
      </c>
      <c r="AA43" s="95">
        <v>0</v>
      </c>
      <c r="AB43" s="36">
        <f t="shared" si="14"/>
        <v>0</v>
      </c>
      <c r="AC43" s="36">
        <f t="shared" si="14"/>
        <v>0</v>
      </c>
      <c r="AD43" s="36">
        <f t="shared" si="14"/>
        <v>0</v>
      </c>
      <c r="AE43" s="36">
        <f t="shared" si="14"/>
        <v>0</v>
      </c>
      <c r="AF43" s="95">
        <v>0</v>
      </c>
      <c r="AG43" s="36">
        <f t="shared" si="15"/>
        <v>0</v>
      </c>
      <c r="AH43" s="36">
        <f t="shared" si="15"/>
        <v>0</v>
      </c>
      <c r="AI43" s="36">
        <f t="shared" si="15"/>
        <v>0</v>
      </c>
      <c r="AJ43" s="36">
        <f t="shared" si="15"/>
        <v>0</v>
      </c>
      <c r="AK43" s="95">
        <v>0</v>
      </c>
      <c r="AL43" s="36">
        <f t="shared" si="16"/>
        <v>0</v>
      </c>
      <c r="AM43" s="36">
        <f t="shared" si="16"/>
        <v>0</v>
      </c>
      <c r="AN43" s="36">
        <f t="shared" si="16"/>
        <v>0</v>
      </c>
      <c r="AO43" s="36">
        <f t="shared" si="16"/>
        <v>0</v>
      </c>
      <c r="AP43" s="95">
        <v>0</v>
      </c>
    </row>
    <row r="44" spans="1:42" x14ac:dyDescent="0.3">
      <c r="B44" s="95"/>
      <c r="C44" s="36"/>
      <c r="D44" s="36"/>
      <c r="E44" s="36"/>
      <c r="F44" s="36"/>
      <c r="G44" s="95"/>
      <c r="L44" s="95"/>
      <c r="M44" s="36"/>
      <c r="N44" s="36"/>
      <c r="O44" s="36"/>
      <c r="P44" s="36"/>
      <c r="Q44" s="95"/>
      <c r="R44" s="36"/>
      <c r="S44" s="36"/>
      <c r="T44" s="36"/>
      <c r="U44" s="36"/>
      <c r="V44" s="95"/>
      <c r="W44" s="36"/>
      <c r="X44" s="36"/>
      <c r="Y44" s="36"/>
      <c r="Z44" s="36"/>
      <c r="AA44" s="95"/>
      <c r="AB44" s="36"/>
      <c r="AC44" s="36"/>
      <c r="AD44" s="36"/>
      <c r="AE44" s="36"/>
      <c r="AF44" s="95"/>
      <c r="AG44" s="36"/>
      <c r="AH44" s="36"/>
      <c r="AI44" s="36"/>
      <c r="AJ44" s="36"/>
      <c r="AK44" s="95"/>
      <c r="AL44" s="36"/>
      <c r="AM44" s="36"/>
      <c r="AN44" s="36"/>
      <c r="AO44" s="36"/>
      <c r="AP44" s="95"/>
    </row>
    <row r="45" spans="1:42" x14ac:dyDescent="0.3">
      <c r="A45" s="1" t="s">
        <v>265</v>
      </c>
      <c r="B45" s="95"/>
      <c r="C45" s="36"/>
      <c r="D45" s="36"/>
      <c r="E45" s="36"/>
      <c r="F45" s="36"/>
      <c r="G45" s="95"/>
      <c r="J45" s="92">
        <f>(J46-I46)/I46</f>
        <v>1.1494252873563218E-2</v>
      </c>
      <c r="K45" s="92">
        <f t="shared" ref="K45:AP45" si="34">(K46-J46)/J46</f>
        <v>1.1363636363636364E-2</v>
      </c>
      <c r="L45" s="92">
        <f t="shared" si="34"/>
        <v>1.1235955056179775E-2</v>
      </c>
      <c r="M45" s="92">
        <f t="shared" si="34"/>
        <v>1.1111111111111112E-2</v>
      </c>
      <c r="N45" s="92">
        <f t="shared" si="34"/>
        <v>1.098901098901099E-2</v>
      </c>
      <c r="O45" s="92">
        <f t="shared" si="34"/>
        <v>1.0869565217391304E-2</v>
      </c>
      <c r="P45" s="92">
        <f t="shared" si="34"/>
        <v>1.0752688172043012E-2</v>
      </c>
      <c r="Q45" s="92">
        <f t="shared" si="34"/>
        <v>1.0638297872340425E-2</v>
      </c>
      <c r="R45" s="92">
        <f t="shared" si="34"/>
        <v>4.2105263157894736E-2</v>
      </c>
      <c r="S45" s="92">
        <f t="shared" si="34"/>
        <v>4.0404040404040407E-2</v>
      </c>
      <c r="T45" s="92">
        <f t="shared" si="34"/>
        <v>3.8834951456310676E-2</v>
      </c>
      <c r="U45" s="92">
        <f t="shared" si="34"/>
        <v>3.7383177570093455E-2</v>
      </c>
      <c r="V45" s="92">
        <f t="shared" si="34"/>
        <v>3.6036036036036036E-2</v>
      </c>
      <c r="W45" s="92">
        <f t="shared" si="34"/>
        <v>2.6086956521739129E-2</v>
      </c>
      <c r="X45" s="92">
        <f t="shared" si="34"/>
        <v>2.5423728813559324E-2</v>
      </c>
      <c r="Y45" s="92">
        <f t="shared" si="34"/>
        <v>2.4793388429752067E-2</v>
      </c>
      <c r="Z45" s="92">
        <f t="shared" si="34"/>
        <v>2.4193548387096774E-2</v>
      </c>
      <c r="AA45" s="92">
        <f t="shared" si="34"/>
        <v>2.3622047244094488E-2</v>
      </c>
      <c r="AB45" s="92">
        <f t="shared" si="34"/>
        <v>1.5384615384615385E-2</v>
      </c>
      <c r="AC45" s="92">
        <f t="shared" si="34"/>
        <v>1.5151515151515152E-2</v>
      </c>
      <c r="AD45" s="92">
        <f t="shared" si="34"/>
        <v>1.4925373134328358E-2</v>
      </c>
      <c r="AE45" s="92">
        <f t="shared" si="34"/>
        <v>1.4705882352941176E-2</v>
      </c>
      <c r="AF45" s="92">
        <f t="shared" si="34"/>
        <v>1.4492753623188406E-2</v>
      </c>
      <c r="AG45" s="92">
        <f t="shared" si="34"/>
        <v>1.4285714285714285E-2</v>
      </c>
      <c r="AH45" s="92">
        <f t="shared" si="34"/>
        <v>1.4084507042253521E-2</v>
      </c>
      <c r="AI45" s="92">
        <f t="shared" si="34"/>
        <v>1.3888888888888888E-2</v>
      </c>
      <c r="AJ45" s="92">
        <f t="shared" si="34"/>
        <v>1.3698630136986301E-2</v>
      </c>
      <c r="AK45" s="92">
        <f t="shared" si="34"/>
        <v>1.3513513513513514E-2</v>
      </c>
      <c r="AL45" s="92">
        <f t="shared" si="34"/>
        <v>0.02</v>
      </c>
      <c r="AM45" s="92">
        <f t="shared" si="34"/>
        <v>1.9607843137254902E-2</v>
      </c>
      <c r="AN45" s="92">
        <f t="shared" si="34"/>
        <v>1.9230769230769232E-2</v>
      </c>
      <c r="AO45" s="92">
        <f t="shared" si="34"/>
        <v>1.8867924528301886E-2</v>
      </c>
      <c r="AP45" s="92">
        <f t="shared" si="34"/>
        <v>1.8518518518518517E-2</v>
      </c>
    </row>
    <row r="46" spans="1:42" x14ac:dyDescent="0.3">
      <c r="A46" s="93" t="s">
        <v>46</v>
      </c>
      <c r="B46" s="95">
        <f>Chemicals!C27</f>
        <v>0</v>
      </c>
      <c r="C46">
        <f t="shared" ref="C46:F61" si="35">$B46+((C$1-$B$1)*($G46-$B46)/($G$1-$B$1))</f>
        <v>340</v>
      </c>
      <c r="D46">
        <f t="shared" si="35"/>
        <v>680</v>
      </c>
      <c r="E46">
        <f t="shared" si="35"/>
        <v>1020</v>
      </c>
      <c r="F46">
        <f t="shared" si="35"/>
        <v>1360</v>
      </c>
      <c r="G46" s="95">
        <f>Chemicals!D7</f>
        <v>1700</v>
      </c>
      <c r="H46">
        <f t="shared" si="29"/>
        <v>1720</v>
      </c>
      <c r="I46" s="16">
        <f t="shared" si="29"/>
        <v>1740</v>
      </c>
      <c r="J46">
        <f>$G46+((J$1-$G$1)*($L46-$G46)/($L$1-$G$1))</f>
        <v>1760</v>
      </c>
      <c r="K46">
        <f t="shared" si="29"/>
        <v>1780</v>
      </c>
      <c r="L46" s="95">
        <f>Chemicals!E7</f>
        <v>1800</v>
      </c>
      <c r="M46" s="36">
        <f t="shared" si="30"/>
        <v>1820</v>
      </c>
      <c r="N46" s="36">
        <f t="shared" si="30"/>
        <v>1840</v>
      </c>
      <c r="O46" s="36">
        <f t="shared" si="30"/>
        <v>1860</v>
      </c>
      <c r="P46" s="36">
        <f t="shared" si="30"/>
        <v>1880</v>
      </c>
      <c r="Q46" s="95">
        <f>Chemicals!F7</f>
        <v>1900</v>
      </c>
      <c r="R46" s="36">
        <f t="shared" si="12"/>
        <v>1980</v>
      </c>
      <c r="S46" s="36">
        <f t="shared" si="12"/>
        <v>2060</v>
      </c>
      <c r="T46" s="36">
        <f t="shared" si="12"/>
        <v>2140</v>
      </c>
      <c r="U46" s="36">
        <f t="shared" si="12"/>
        <v>2220</v>
      </c>
      <c r="V46" s="95">
        <f>Chemicals!G7</f>
        <v>2300</v>
      </c>
      <c r="W46" s="36">
        <f t="shared" si="13"/>
        <v>2360</v>
      </c>
      <c r="X46" s="36">
        <f t="shared" si="13"/>
        <v>2420</v>
      </c>
      <c r="Y46" s="36">
        <f t="shared" si="13"/>
        <v>2480</v>
      </c>
      <c r="Z46" s="36">
        <f t="shared" si="13"/>
        <v>2540</v>
      </c>
      <c r="AA46" s="95">
        <f>Chemicals!H7</f>
        <v>2600</v>
      </c>
      <c r="AB46" s="36">
        <f t="shared" si="14"/>
        <v>2640</v>
      </c>
      <c r="AC46" s="36">
        <f t="shared" si="14"/>
        <v>2680</v>
      </c>
      <c r="AD46" s="36">
        <f t="shared" si="14"/>
        <v>2720</v>
      </c>
      <c r="AE46" s="36">
        <f t="shared" si="14"/>
        <v>2760</v>
      </c>
      <c r="AF46" s="95">
        <f>Chemicals!I7</f>
        <v>2800</v>
      </c>
      <c r="AG46" s="36">
        <f t="shared" si="15"/>
        <v>2840</v>
      </c>
      <c r="AH46" s="36">
        <f t="shared" si="15"/>
        <v>2880</v>
      </c>
      <c r="AI46" s="36">
        <f t="shared" si="15"/>
        <v>2920</v>
      </c>
      <c r="AJ46" s="36">
        <f t="shared" si="15"/>
        <v>2960</v>
      </c>
      <c r="AK46" s="95">
        <f>Chemicals!J7</f>
        <v>3000</v>
      </c>
      <c r="AL46" s="36">
        <f t="shared" si="16"/>
        <v>3060</v>
      </c>
      <c r="AM46" s="36">
        <f t="shared" si="16"/>
        <v>3120</v>
      </c>
      <c r="AN46" s="36">
        <f t="shared" si="16"/>
        <v>3180</v>
      </c>
      <c r="AO46" s="36">
        <f t="shared" si="16"/>
        <v>3240</v>
      </c>
      <c r="AP46" s="95">
        <f>Chemicals!K7</f>
        <v>3300</v>
      </c>
    </row>
    <row r="47" spans="1:42" x14ac:dyDescent="0.3">
      <c r="A47" s="93"/>
      <c r="B47" s="95"/>
      <c r="G47" s="95"/>
      <c r="J47" s="92">
        <f>(J48-I48)/I48</f>
        <v>-2.7210884353741496E-2</v>
      </c>
      <c r="K47" s="92">
        <f t="shared" ref="K47:AP47" si="36">(K48-J48)/J48</f>
        <v>-2.7972027972027972E-2</v>
      </c>
      <c r="L47" s="92">
        <f t="shared" si="36"/>
        <v>-2.8776978417266189E-2</v>
      </c>
      <c r="M47" s="92">
        <f t="shared" si="36"/>
        <v>2.2222222222222223E-2</v>
      </c>
      <c r="N47" s="92">
        <f t="shared" si="36"/>
        <v>2.1739130434782608E-2</v>
      </c>
      <c r="O47" s="92">
        <f t="shared" si="36"/>
        <v>2.1276595744680851E-2</v>
      </c>
      <c r="P47" s="92">
        <f t="shared" si="36"/>
        <v>2.0833333333333332E-2</v>
      </c>
      <c r="Q47" s="92">
        <f t="shared" si="36"/>
        <v>2.0408163265306121E-2</v>
      </c>
      <c r="R47" s="92">
        <f t="shared" si="36"/>
        <v>3.3333333333333333E-2</v>
      </c>
      <c r="S47" s="92">
        <f t="shared" si="36"/>
        <v>3.2258064516129031E-2</v>
      </c>
      <c r="T47" s="92">
        <f t="shared" si="36"/>
        <v>3.125E-2</v>
      </c>
      <c r="U47" s="92">
        <f t="shared" si="36"/>
        <v>3.0303030303030304E-2</v>
      </c>
      <c r="V47" s="92">
        <f t="shared" si="36"/>
        <v>2.9411764705882353E-2</v>
      </c>
      <c r="W47" s="92">
        <f t="shared" si="36"/>
        <v>0.04</v>
      </c>
      <c r="X47" s="92">
        <f t="shared" si="36"/>
        <v>3.8461538461538464E-2</v>
      </c>
      <c r="Y47" s="92">
        <f t="shared" si="36"/>
        <v>3.7037037037037035E-2</v>
      </c>
      <c r="Z47" s="92">
        <f t="shared" si="36"/>
        <v>3.5714285714285712E-2</v>
      </c>
      <c r="AA47" s="92">
        <f t="shared" si="36"/>
        <v>3.4482758620689655E-2</v>
      </c>
      <c r="AB47" s="92">
        <f t="shared" si="36"/>
        <v>2.8571428571428571E-2</v>
      </c>
      <c r="AC47" s="92">
        <f t="shared" si="36"/>
        <v>2.7777777777777776E-2</v>
      </c>
      <c r="AD47" s="92">
        <f t="shared" si="36"/>
        <v>2.7027027027027029E-2</v>
      </c>
      <c r="AE47" s="92">
        <f t="shared" si="36"/>
        <v>2.6315789473684209E-2</v>
      </c>
      <c r="AF47" s="92">
        <f t="shared" si="36"/>
        <v>2.564102564102564E-2</v>
      </c>
      <c r="AG47" s="92">
        <f t="shared" si="36"/>
        <v>2.5000000000000001E-2</v>
      </c>
      <c r="AH47" s="92">
        <f t="shared" si="36"/>
        <v>2.4390243902439025E-2</v>
      </c>
      <c r="AI47" s="92">
        <f t="shared" si="36"/>
        <v>2.3809523809523808E-2</v>
      </c>
      <c r="AJ47" s="92">
        <f t="shared" si="36"/>
        <v>2.3255813953488372E-2</v>
      </c>
      <c r="AK47" s="92">
        <f t="shared" si="36"/>
        <v>2.2727272727272728E-2</v>
      </c>
      <c r="AL47" s="92">
        <f t="shared" si="36"/>
        <v>1.1111111111111112E-2</v>
      </c>
      <c r="AM47" s="92">
        <f t="shared" si="36"/>
        <v>1.098901098901099E-2</v>
      </c>
      <c r="AN47" s="92">
        <f t="shared" si="36"/>
        <v>1.0869565217391304E-2</v>
      </c>
      <c r="AO47" s="92">
        <f t="shared" si="36"/>
        <v>1.0752688172043012E-2</v>
      </c>
      <c r="AP47" s="92">
        <f t="shared" si="36"/>
        <v>1.0638297872340425E-2</v>
      </c>
    </row>
    <row r="48" spans="1:42" x14ac:dyDescent="0.3">
      <c r="A48" s="93" t="s">
        <v>51</v>
      </c>
      <c r="B48" s="95">
        <f>Chemicals!C32</f>
        <v>1851.3003082858886</v>
      </c>
      <c r="C48">
        <f t="shared" si="35"/>
        <v>2101.040246628711</v>
      </c>
      <c r="D48">
        <f t="shared" si="35"/>
        <v>2350.7801849715333</v>
      </c>
      <c r="E48">
        <f t="shared" si="35"/>
        <v>2600.5201233143553</v>
      </c>
      <c r="F48">
        <f t="shared" si="35"/>
        <v>2850.2600616571776</v>
      </c>
      <c r="G48" s="95">
        <f>Chemicals!D14+Chemicals!D12</f>
        <v>3100</v>
      </c>
      <c r="H48">
        <f t="shared" si="29"/>
        <v>3020</v>
      </c>
      <c r="I48" s="16">
        <f t="shared" si="29"/>
        <v>2940</v>
      </c>
      <c r="J48">
        <f t="shared" si="29"/>
        <v>2860</v>
      </c>
      <c r="K48">
        <f t="shared" si="29"/>
        <v>2780</v>
      </c>
      <c r="L48" s="95">
        <f>Chemicals!E14+Chemicals!E12</f>
        <v>2700</v>
      </c>
      <c r="M48" s="36">
        <f t="shared" si="30"/>
        <v>2760</v>
      </c>
      <c r="N48" s="36">
        <f t="shared" si="30"/>
        <v>2820</v>
      </c>
      <c r="O48" s="36">
        <f t="shared" si="30"/>
        <v>2880</v>
      </c>
      <c r="P48" s="36">
        <f t="shared" si="30"/>
        <v>2940</v>
      </c>
      <c r="Q48" s="95">
        <f>Chemicals!F14+Chemicals!F12</f>
        <v>3000</v>
      </c>
      <c r="R48" s="36">
        <f t="shared" si="12"/>
        <v>3100</v>
      </c>
      <c r="S48" s="36">
        <f t="shared" si="12"/>
        <v>3200</v>
      </c>
      <c r="T48" s="36">
        <f t="shared" si="12"/>
        <v>3300</v>
      </c>
      <c r="U48" s="36">
        <f t="shared" si="12"/>
        <v>3400</v>
      </c>
      <c r="V48" s="95">
        <f>Chemicals!G14+Chemicals!G12</f>
        <v>3500</v>
      </c>
      <c r="W48" s="36">
        <f t="shared" si="13"/>
        <v>3640</v>
      </c>
      <c r="X48" s="36">
        <f t="shared" si="13"/>
        <v>3780</v>
      </c>
      <c r="Y48" s="36">
        <f t="shared" si="13"/>
        <v>3920</v>
      </c>
      <c r="Z48" s="36">
        <f t="shared" si="13"/>
        <v>4060</v>
      </c>
      <c r="AA48" s="95">
        <f>Chemicals!H14+Chemicals!H12</f>
        <v>4200</v>
      </c>
      <c r="AB48" s="36">
        <f t="shared" si="14"/>
        <v>4320</v>
      </c>
      <c r="AC48" s="36">
        <f t="shared" si="14"/>
        <v>4440</v>
      </c>
      <c r="AD48" s="36">
        <f t="shared" si="14"/>
        <v>4560</v>
      </c>
      <c r="AE48" s="36">
        <f t="shared" si="14"/>
        <v>4680</v>
      </c>
      <c r="AF48" s="95">
        <f>Chemicals!I14+Chemicals!I12</f>
        <v>4800</v>
      </c>
      <c r="AG48" s="36">
        <f t="shared" si="15"/>
        <v>4920</v>
      </c>
      <c r="AH48" s="36">
        <f t="shared" si="15"/>
        <v>5040</v>
      </c>
      <c r="AI48" s="36">
        <f t="shared" si="15"/>
        <v>5160</v>
      </c>
      <c r="AJ48" s="36">
        <f t="shared" si="15"/>
        <v>5280</v>
      </c>
      <c r="AK48" s="95">
        <f>Chemicals!J14+Chemicals!J12</f>
        <v>5400</v>
      </c>
      <c r="AL48" s="36">
        <f t="shared" si="16"/>
        <v>5460</v>
      </c>
      <c r="AM48" s="36">
        <f t="shared" si="16"/>
        <v>5520</v>
      </c>
      <c r="AN48" s="36">
        <f t="shared" si="16"/>
        <v>5580</v>
      </c>
      <c r="AO48" s="36">
        <f t="shared" si="16"/>
        <v>5640</v>
      </c>
      <c r="AP48" s="95">
        <f>Chemicals!K14+Chemicals!K12</f>
        <v>5700</v>
      </c>
    </row>
    <row r="49" spans="1:42" x14ac:dyDescent="0.3">
      <c r="A49" s="93"/>
      <c r="B49" s="95"/>
      <c r="G49" s="95"/>
      <c r="J49" s="92">
        <f>(J50-I50)/I50</f>
        <v>4.6511627906976744E-2</v>
      </c>
      <c r="K49" s="92">
        <f t="shared" ref="K49:AP49" si="37">(K50-J50)/J50</f>
        <v>4.4444444444444446E-2</v>
      </c>
      <c r="L49" s="92">
        <f t="shared" si="37"/>
        <v>4.2553191489361701E-2</v>
      </c>
      <c r="M49" s="92">
        <f t="shared" si="37"/>
        <v>3.6734693877551024E-2</v>
      </c>
      <c r="N49" s="92">
        <f t="shared" si="37"/>
        <v>3.5433070866141732E-2</v>
      </c>
      <c r="O49" s="92">
        <f t="shared" si="37"/>
        <v>3.4220532319391636E-2</v>
      </c>
      <c r="P49" s="92">
        <f t="shared" si="37"/>
        <v>3.3088235294117647E-2</v>
      </c>
      <c r="Q49" s="92">
        <f t="shared" si="37"/>
        <v>3.2028469750889681E-2</v>
      </c>
      <c r="R49" s="92">
        <f t="shared" si="37"/>
        <v>3.1034482758620689E-2</v>
      </c>
      <c r="S49" s="92">
        <f t="shared" si="37"/>
        <v>3.0100334448160536E-2</v>
      </c>
      <c r="T49" s="92">
        <f t="shared" si="37"/>
        <v>2.922077922077922E-2</v>
      </c>
      <c r="U49" s="92">
        <f t="shared" si="37"/>
        <v>2.8391167192429023E-2</v>
      </c>
      <c r="V49" s="92">
        <f t="shared" si="37"/>
        <v>2.7607361963190184E-2</v>
      </c>
      <c r="W49" s="92">
        <f t="shared" si="37"/>
        <v>2.0895522388059702E-2</v>
      </c>
      <c r="X49" s="92">
        <f t="shared" si="37"/>
        <v>2.046783625730994E-2</v>
      </c>
      <c r="Y49" s="92">
        <f t="shared" si="37"/>
        <v>2.0057306590257881E-2</v>
      </c>
      <c r="Z49" s="92">
        <f t="shared" si="37"/>
        <v>1.9662921348314606E-2</v>
      </c>
      <c r="AA49" s="92">
        <f t="shared" si="37"/>
        <v>1.928374655647383E-2</v>
      </c>
      <c r="AB49" s="92">
        <f t="shared" si="37"/>
        <v>2.4324324324324326E-2</v>
      </c>
      <c r="AC49" s="92">
        <f t="shared" si="37"/>
        <v>2.3746701846965697E-2</v>
      </c>
      <c r="AD49" s="92">
        <f t="shared" si="37"/>
        <v>2.3195876288659795E-2</v>
      </c>
      <c r="AE49" s="92">
        <f t="shared" si="37"/>
        <v>2.2670025188916875E-2</v>
      </c>
      <c r="AF49" s="92">
        <f t="shared" si="37"/>
        <v>2.2167487684729065E-2</v>
      </c>
      <c r="AG49" s="92">
        <f t="shared" si="37"/>
        <v>9.6385542168674707E-3</v>
      </c>
      <c r="AH49" s="92">
        <f t="shared" si="37"/>
        <v>9.5465393794749408E-3</v>
      </c>
      <c r="AI49" s="92">
        <f t="shared" si="37"/>
        <v>9.4562647754137114E-3</v>
      </c>
      <c r="AJ49" s="92">
        <f t="shared" si="37"/>
        <v>9.3676814988290398E-3</v>
      </c>
      <c r="AK49" s="92">
        <f t="shared" si="37"/>
        <v>9.2807424593967514E-3</v>
      </c>
      <c r="AL49" s="92">
        <f t="shared" si="37"/>
        <v>4.5977011494252873E-3</v>
      </c>
      <c r="AM49" s="92">
        <f t="shared" si="37"/>
        <v>4.5766590389016018E-3</v>
      </c>
      <c r="AN49" s="92">
        <f t="shared" si="37"/>
        <v>4.5558086560364463E-3</v>
      </c>
      <c r="AO49" s="92">
        <f t="shared" si="37"/>
        <v>4.5351473922902496E-3</v>
      </c>
      <c r="AP49" s="92">
        <f t="shared" si="37"/>
        <v>4.5146726862302479E-3</v>
      </c>
    </row>
    <row r="50" spans="1:42" x14ac:dyDescent="0.3">
      <c r="A50" s="93" t="s">
        <v>49</v>
      </c>
      <c r="B50" s="95">
        <f>Chemicals!C33</f>
        <v>6742.6419230230176</v>
      </c>
      <c r="C50">
        <f t="shared" si="35"/>
        <v>6174.1135384184145</v>
      </c>
      <c r="D50">
        <f t="shared" si="35"/>
        <v>5605.5851538138104</v>
      </c>
      <c r="E50">
        <f t="shared" si="35"/>
        <v>5037.0567692092063</v>
      </c>
      <c r="F50">
        <f t="shared" si="35"/>
        <v>4468.5283846046041</v>
      </c>
      <c r="G50" s="95">
        <f>Chemicals!D8</f>
        <v>3900</v>
      </c>
      <c r="H50">
        <f t="shared" si="29"/>
        <v>4100</v>
      </c>
      <c r="I50" s="16">
        <f t="shared" si="29"/>
        <v>4300</v>
      </c>
      <c r="J50">
        <f t="shared" si="29"/>
        <v>4500</v>
      </c>
      <c r="K50">
        <f t="shared" si="29"/>
        <v>4700</v>
      </c>
      <c r="L50" s="95">
        <f>Chemicals!E8</f>
        <v>4900</v>
      </c>
      <c r="M50" s="36">
        <f t="shared" si="30"/>
        <v>5080</v>
      </c>
      <c r="N50" s="36">
        <f t="shared" si="30"/>
        <v>5260</v>
      </c>
      <c r="O50" s="36">
        <f t="shared" si="30"/>
        <v>5440</v>
      </c>
      <c r="P50" s="36">
        <f t="shared" si="30"/>
        <v>5620</v>
      </c>
      <c r="Q50" s="95">
        <f>Chemicals!F8</f>
        <v>5800</v>
      </c>
      <c r="R50" s="36">
        <f t="shared" si="12"/>
        <v>5980</v>
      </c>
      <c r="S50" s="36">
        <f t="shared" si="12"/>
        <v>6160</v>
      </c>
      <c r="T50" s="36">
        <f t="shared" si="12"/>
        <v>6340</v>
      </c>
      <c r="U50" s="36">
        <f t="shared" si="12"/>
        <v>6520</v>
      </c>
      <c r="V50" s="95">
        <f>Chemicals!G8</f>
        <v>6700</v>
      </c>
      <c r="W50" s="36">
        <f t="shared" si="13"/>
        <v>6840</v>
      </c>
      <c r="X50" s="36">
        <f t="shared" si="13"/>
        <v>6980</v>
      </c>
      <c r="Y50" s="36">
        <f t="shared" si="13"/>
        <v>7120</v>
      </c>
      <c r="Z50" s="36">
        <f t="shared" si="13"/>
        <v>7260</v>
      </c>
      <c r="AA50" s="95">
        <f>Chemicals!H8</f>
        <v>7400</v>
      </c>
      <c r="AB50" s="36">
        <f t="shared" si="14"/>
        <v>7580</v>
      </c>
      <c r="AC50" s="36">
        <f t="shared" si="14"/>
        <v>7760</v>
      </c>
      <c r="AD50" s="36">
        <f t="shared" si="14"/>
        <v>7940</v>
      </c>
      <c r="AE50" s="36">
        <f t="shared" si="14"/>
        <v>8120</v>
      </c>
      <c r="AF50" s="95">
        <f>Chemicals!I8</f>
        <v>8300</v>
      </c>
      <c r="AG50" s="36">
        <f t="shared" si="15"/>
        <v>8380</v>
      </c>
      <c r="AH50" s="36">
        <f t="shared" si="15"/>
        <v>8460</v>
      </c>
      <c r="AI50" s="36">
        <f t="shared" si="15"/>
        <v>8540</v>
      </c>
      <c r="AJ50" s="36">
        <f t="shared" si="15"/>
        <v>8620</v>
      </c>
      <c r="AK50" s="95">
        <f>Chemicals!J8</f>
        <v>8700</v>
      </c>
      <c r="AL50" s="36">
        <f t="shared" si="16"/>
        <v>8740</v>
      </c>
      <c r="AM50" s="36">
        <f t="shared" si="16"/>
        <v>8780</v>
      </c>
      <c r="AN50" s="36">
        <f t="shared" si="16"/>
        <v>8820</v>
      </c>
      <c r="AO50" s="36">
        <f t="shared" si="16"/>
        <v>8860</v>
      </c>
      <c r="AP50" s="95">
        <f>Chemicals!K8</f>
        <v>8900</v>
      </c>
    </row>
    <row r="51" spans="1:42" x14ac:dyDescent="0.3">
      <c r="A51" s="93"/>
      <c r="B51" s="95"/>
      <c r="G51" s="95"/>
      <c r="J51" s="92">
        <f>(J52-I52)/I52</f>
        <v>0</v>
      </c>
      <c r="K51" s="92">
        <f t="shared" ref="K51:AP51" si="38">(K52-J52)/J52</f>
        <v>0</v>
      </c>
      <c r="L51" s="92">
        <f t="shared" si="38"/>
        <v>0</v>
      </c>
      <c r="M51" s="92">
        <f t="shared" si="38"/>
        <v>6.6666666666666666E-2</v>
      </c>
      <c r="N51" s="92">
        <f t="shared" si="38"/>
        <v>6.25E-2</v>
      </c>
      <c r="O51" s="92">
        <f t="shared" si="38"/>
        <v>5.8823529411764705E-2</v>
      </c>
      <c r="P51" s="92">
        <f t="shared" si="38"/>
        <v>5.5555555555555552E-2</v>
      </c>
      <c r="Q51" s="92">
        <f t="shared" si="38"/>
        <v>5.2631578947368418E-2</v>
      </c>
      <c r="R51" s="92">
        <f t="shared" si="38"/>
        <v>0</v>
      </c>
      <c r="S51" s="92">
        <f t="shared" si="38"/>
        <v>0</v>
      </c>
      <c r="T51" s="92">
        <f t="shared" si="38"/>
        <v>0</v>
      </c>
      <c r="U51" s="92">
        <f t="shared" si="38"/>
        <v>0</v>
      </c>
      <c r="V51" s="92">
        <f t="shared" si="38"/>
        <v>0</v>
      </c>
      <c r="W51" s="92">
        <f t="shared" si="38"/>
        <v>0.05</v>
      </c>
      <c r="X51" s="92">
        <f t="shared" si="38"/>
        <v>4.7619047619047616E-2</v>
      </c>
      <c r="Y51" s="92">
        <f t="shared" si="38"/>
        <v>4.5454545454545456E-2</v>
      </c>
      <c r="Z51" s="92">
        <f t="shared" si="38"/>
        <v>4.3478260869565216E-2</v>
      </c>
      <c r="AA51" s="92">
        <f t="shared" si="38"/>
        <v>4.1666666666666664E-2</v>
      </c>
      <c r="AB51" s="92">
        <f t="shared" si="38"/>
        <v>0</v>
      </c>
      <c r="AC51" s="92">
        <f t="shared" si="38"/>
        <v>0</v>
      </c>
      <c r="AD51" s="92">
        <f t="shared" si="38"/>
        <v>0</v>
      </c>
      <c r="AE51" s="92">
        <f t="shared" si="38"/>
        <v>0</v>
      </c>
      <c r="AF51" s="92">
        <f t="shared" si="38"/>
        <v>0</v>
      </c>
      <c r="AG51" s="92">
        <f t="shared" si="38"/>
        <v>0</v>
      </c>
      <c r="AH51" s="92">
        <f t="shared" si="38"/>
        <v>0</v>
      </c>
      <c r="AI51" s="92">
        <f t="shared" si="38"/>
        <v>0</v>
      </c>
      <c r="AJ51" s="92">
        <f t="shared" si="38"/>
        <v>0</v>
      </c>
      <c r="AK51" s="92">
        <f t="shared" si="38"/>
        <v>0</v>
      </c>
      <c r="AL51" s="92">
        <f t="shared" si="38"/>
        <v>0.08</v>
      </c>
      <c r="AM51" s="92">
        <f t="shared" si="38"/>
        <v>7.407407407407407E-2</v>
      </c>
      <c r="AN51" s="92">
        <f t="shared" si="38"/>
        <v>6.8965517241379309E-2</v>
      </c>
      <c r="AO51" s="92">
        <f t="shared" si="38"/>
        <v>6.4516129032258063E-2</v>
      </c>
      <c r="AP51" s="92">
        <f t="shared" si="38"/>
        <v>6.0606060606060608E-2</v>
      </c>
    </row>
    <row r="52" spans="1:42" x14ac:dyDescent="0.3">
      <c r="A52" s="93" t="s">
        <v>124</v>
      </c>
      <c r="B52" s="95">
        <f>Chemicals!C33</f>
        <v>6742.6419230230176</v>
      </c>
      <c r="C52">
        <f t="shared" si="35"/>
        <v>5454.1135384184145</v>
      </c>
      <c r="D52">
        <f t="shared" si="35"/>
        <v>4165.5851538138104</v>
      </c>
      <c r="E52">
        <f t="shared" si="35"/>
        <v>2877.0567692092068</v>
      </c>
      <c r="F52">
        <f t="shared" si="35"/>
        <v>1588.5283846046032</v>
      </c>
      <c r="G52" s="95">
        <f>Chemicals!D15</f>
        <v>300</v>
      </c>
      <c r="H52">
        <f t="shared" si="29"/>
        <v>300</v>
      </c>
      <c r="I52" s="16">
        <f t="shared" si="29"/>
        <v>300</v>
      </c>
      <c r="J52">
        <f t="shared" si="29"/>
        <v>300</v>
      </c>
      <c r="K52">
        <f t="shared" si="29"/>
        <v>300</v>
      </c>
      <c r="L52" s="95">
        <f>Chemicals!E15</f>
        <v>300</v>
      </c>
      <c r="M52" s="36">
        <f t="shared" si="30"/>
        <v>320</v>
      </c>
      <c r="N52" s="36">
        <f t="shared" si="30"/>
        <v>340</v>
      </c>
      <c r="O52" s="36">
        <f t="shared" si="30"/>
        <v>360</v>
      </c>
      <c r="P52" s="36">
        <f t="shared" si="30"/>
        <v>380</v>
      </c>
      <c r="Q52" s="95">
        <f>Chemicals!F15</f>
        <v>400</v>
      </c>
      <c r="R52" s="36">
        <f t="shared" si="12"/>
        <v>400</v>
      </c>
      <c r="S52" s="36">
        <f t="shared" si="12"/>
        <v>400</v>
      </c>
      <c r="T52" s="36">
        <f t="shared" si="12"/>
        <v>400</v>
      </c>
      <c r="U52" s="36">
        <f t="shared" si="12"/>
        <v>400</v>
      </c>
      <c r="V52" s="95">
        <f>Chemicals!G15</f>
        <v>400</v>
      </c>
      <c r="W52" s="36">
        <f t="shared" si="13"/>
        <v>420</v>
      </c>
      <c r="X52" s="36">
        <f t="shared" si="13"/>
        <v>440</v>
      </c>
      <c r="Y52" s="36">
        <f t="shared" si="13"/>
        <v>460</v>
      </c>
      <c r="Z52" s="36">
        <f t="shared" si="13"/>
        <v>480</v>
      </c>
      <c r="AA52" s="95">
        <f>Chemicals!H15</f>
        <v>500</v>
      </c>
      <c r="AB52" s="36">
        <f t="shared" si="14"/>
        <v>500</v>
      </c>
      <c r="AC52" s="36">
        <f t="shared" si="14"/>
        <v>500</v>
      </c>
      <c r="AD52" s="36">
        <f t="shared" si="14"/>
        <v>500</v>
      </c>
      <c r="AE52" s="36">
        <f t="shared" si="14"/>
        <v>500</v>
      </c>
      <c r="AF52" s="95">
        <f>Chemicals!I15</f>
        <v>500</v>
      </c>
      <c r="AG52" s="36">
        <f t="shared" si="15"/>
        <v>500</v>
      </c>
      <c r="AH52" s="36">
        <f t="shared" si="15"/>
        <v>500</v>
      </c>
      <c r="AI52" s="36">
        <f t="shared" si="15"/>
        <v>500</v>
      </c>
      <c r="AJ52" s="36">
        <f t="shared" si="15"/>
        <v>500</v>
      </c>
      <c r="AK52" s="95">
        <f>Chemicals!J15</f>
        <v>500</v>
      </c>
      <c r="AL52" s="36">
        <f t="shared" si="16"/>
        <v>540</v>
      </c>
      <c r="AM52" s="36">
        <f t="shared" si="16"/>
        <v>580</v>
      </c>
      <c r="AN52" s="36">
        <f t="shared" si="16"/>
        <v>620</v>
      </c>
      <c r="AO52" s="36">
        <f t="shared" si="16"/>
        <v>660</v>
      </c>
      <c r="AP52" s="95">
        <f>Chemicals!K15</f>
        <v>700</v>
      </c>
    </row>
    <row r="53" spans="1:42" x14ac:dyDescent="0.3">
      <c r="A53" s="93"/>
      <c r="B53" s="95"/>
      <c r="G53" s="95"/>
      <c r="L53" s="95"/>
      <c r="M53" s="36"/>
      <c r="N53" s="36"/>
      <c r="O53" s="36"/>
      <c r="P53" s="36"/>
      <c r="Q53" s="95"/>
      <c r="R53" s="36"/>
      <c r="S53" s="36"/>
      <c r="T53" s="36"/>
      <c r="U53" s="36"/>
      <c r="V53" s="95"/>
      <c r="W53" s="36"/>
      <c r="X53" s="36"/>
      <c r="Y53" s="36"/>
      <c r="Z53" s="36"/>
      <c r="AA53" s="95"/>
      <c r="AB53" s="36"/>
      <c r="AC53" s="36"/>
      <c r="AD53" s="36"/>
      <c r="AE53" s="36"/>
      <c r="AF53" s="95"/>
      <c r="AG53" s="36"/>
      <c r="AH53" s="36"/>
      <c r="AI53" s="36"/>
      <c r="AJ53" s="36"/>
      <c r="AK53" s="95"/>
      <c r="AL53" s="36"/>
      <c r="AM53" s="36"/>
      <c r="AN53" s="36"/>
      <c r="AO53" s="36"/>
      <c r="AP53" s="95"/>
    </row>
    <row r="54" spans="1:42" x14ac:dyDescent="0.3">
      <c r="A54" s="93" t="s">
        <v>13</v>
      </c>
      <c r="B54" s="95">
        <f>Chemicals!C28+Chemicals!C26</f>
        <v>184.91954405072462</v>
      </c>
      <c r="C54">
        <f t="shared" si="35"/>
        <v>147.9356352405797</v>
      </c>
      <c r="D54">
        <f t="shared" si="35"/>
        <v>110.95172643043477</v>
      </c>
      <c r="E54">
        <f t="shared" si="35"/>
        <v>73.96781762028985</v>
      </c>
      <c r="F54">
        <f t="shared" si="35"/>
        <v>36.983908810144925</v>
      </c>
      <c r="G54" s="95">
        <f>Chemicals!D11</f>
        <v>0</v>
      </c>
      <c r="H54">
        <f t="shared" si="29"/>
        <v>0</v>
      </c>
      <c r="I54" s="16">
        <f t="shared" si="29"/>
        <v>0</v>
      </c>
      <c r="J54">
        <f t="shared" si="29"/>
        <v>0</v>
      </c>
      <c r="K54">
        <f t="shared" si="29"/>
        <v>0</v>
      </c>
      <c r="L54" s="95">
        <f>Chemicals!E11</f>
        <v>0</v>
      </c>
      <c r="M54" s="36">
        <f t="shared" si="30"/>
        <v>0</v>
      </c>
      <c r="N54" s="36">
        <f t="shared" si="30"/>
        <v>0</v>
      </c>
      <c r="O54" s="36">
        <f t="shared" si="30"/>
        <v>0</v>
      </c>
      <c r="P54" s="36">
        <f t="shared" si="30"/>
        <v>0</v>
      </c>
      <c r="Q54" s="95">
        <f>Chemicals!F11</f>
        <v>0</v>
      </c>
      <c r="R54" s="36">
        <f t="shared" si="12"/>
        <v>0</v>
      </c>
      <c r="S54" s="36">
        <f t="shared" si="12"/>
        <v>0</v>
      </c>
      <c r="T54" s="36">
        <f t="shared" si="12"/>
        <v>0</v>
      </c>
      <c r="U54" s="36">
        <f t="shared" si="12"/>
        <v>0</v>
      </c>
      <c r="V54" s="95">
        <f>Chemicals!G11</f>
        <v>0</v>
      </c>
      <c r="W54" s="36">
        <f t="shared" si="13"/>
        <v>0</v>
      </c>
      <c r="X54" s="36">
        <f t="shared" si="13"/>
        <v>0</v>
      </c>
      <c r="Y54" s="36">
        <f t="shared" si="13"/>
        <v>0</v>
      </c>
      <c r="Z54" s="36">
        <f t="shared" si="13"/>
        <v>0</v>
      </c>
      <c r="AA54" s="95">
        <f>Chemicals!H11</f>
        <v>0</v>
      </c>
      <c r="AB54" s="36">
        <f t="shared" si="14"/>
        <v>0</v>
      </c>
      <c r="AC54" s="36">
        <f t="shared" si="14"/>
        <v>0</v>
      </c>
      <c r="AD54" s="36">
        <f t="shared" si="14"/>
        <v>0</v>
      </c>
      <c r="AE54" s="36">
        <f t="shared" si="14"/>
        <v>0</v>
      </c>
      <c r="AF54" s="95">
        <f>Chemicals!I11</f>
        <v>0</v>
      </c>
      <c r="AG54" s="36">
        <f t="shared" si="15"/>
        <v>0</v>
      </c>
      <c r="AH54" s="36">
        <f t="shared" si="15"/>
        <v>0</v>
      </c>
      <c r="AI54" s="36">
        <f t="shared" si="15"/>
        <v>0</v>
      </c>
      <c r="AJ54" s="36">
        <f t="shared" si="15"/>
        <v>0</v>
      </c>
      <c r="AK54" s="95">
        <f>Chemicals!J11</f>
        <v>0</v>
      </c>
      <c r="AL54" s="36">
        <f t="shared" si="16"/>
        <v>0</v>
      </c>
      <c r="AM54" s="36">
        <f t="shared" si="16"/>
        <v>0</v>
      </c>
      <c r="AN54" s="36">
        <f t="shared" si="16"/>
        <v>0</v>
      </c>
      <c r="AO54" s="36">
        <f t="shared" si="16"/>
        <v>0</v>
      </c>
      <c r="AP54" s="95">
        <f>Chemicals!K11</f>
        <v>0</v>
      </c>
    </row>
    <row r="55" spans="1:42" x14ac:dyDescent="0.3">
      <c r="A55" s="93" t="s">
        <v>259</v>
      </c>
      <c r="B55" s="95">
        <v>0</v>
      </c>
      <c r="C55">
        <f t="shared" si="35"/>
        <v>0</v>
      </c>
      <c r="D55">
        <f t="shared" si="35"/>
        <v>0</v>
      </c>
      <c r="E55">
        <f t="shared" si="35"/>
        <v>0</v>
      </c>
      <c r="F55">
        <f t="shared" si="35"/>
        <v>0</v>
      </c>
      <c r="G55" s="95">
        <v>0</v>
      </c>
      <c r="H55">
        <f t="shared" si="29"/>
        <v>0</v>
      </c>
      <c r="I55" s="16">
        <f t="shared" si="29"/>
        <v>0</v>
      </c>
      <c r="J55">
        <f t="shared" si="29"/>
        <v>0</v>
      </c>
      <c r="K55">
        <f t="shared" si="29"/>
        <v>0</v>
      </c>
      <c r="L55" s="95">
        <v>0</v>
      </c>
      <c r="M55" s="36">
        <f t="shared" si="30"/>
        <v>0</v>
      </c>
      <c r="N55" s="36">
        <f t="shared" si="30"/>
        <v>0</v>
      </c>
      <c r="O55" s="36">
        <f t="shared" si="30"/>
        <v>0</v>
      </c>
      <c r="P55" s="36">
        <f t="shared" si="30"/>
        <v>0</v>
      </c>
      <c r="Q55" s="95">
        <v>0</v>
      </c>
      <c r="R55" s="36">
        <f t="shared" si="12"/>
        <v>0</v>
      </c>
      <c r="S55" s="36">
        <f t="shared" si="12"/>
        <v>0</v>
      </c>
      <c r="T55" s="36">
        <f t="shared" si="12"/>
        <v>0</v>
      </c>
      <c r="U55" s="36">
        <f t="shared" si="12"/>
        <v>0</v>
      </c>
      <c r="V55" s="95">
        <v>0</v>
      </c>
      <c r="W55" s="36">
        <f t="shared" si="13"/>
        <v>0</v>
      </c>
      <c r="X55" s="36">
        <f t="shared" si="13"/>
        <v>0</v>
      </c>
      <c r="Y55" s="36">
        <f t="shared" si="13"/>
        <v>0</v>
      </c>
      <c r="Z55" s="36">
        <f t="shared" si="13"/>
        <v>0</v>
      </c>
      <c r="AA55" s="95">
        <v>0</v>
      </c>
      <c r="AB55" s="36">
        <f t="shared" si="14"/>
        <v>0</v>
      </c>
      <c r="AC55" s="36">
        <f t="shared" si="14"/>
        <v>0</v>
      </c>
      <c r="AD55" s="36">
        <f t="shared" si="14"/>
        <v>0</v>
      </c>
      <c r="AE55" s="36">
        <f t="shared" si="14"/>
        <v>0</v>
      </c>
      <c r="AF55" s="95">
        <v>0</v>
      </c>
      <c r="AG55" s="36">
        <f t="shared" si="15"/>
        <v>0</v>
      </c>
      <c r="AH55" s="36">
        <f t="shared" si="15"/>
        <v>0</v>
      </c>
      <c r="AI55" s="36">
        <f t="shared" si="15"/>
        <v>0</v>
      </c>
      <c r="AJ55" s="36">
        <f t="shared" si="15"/>
        <v>0</v>
      </c>
      <c r="AK55" s="95">
        <v>0</v>
      </c>
      <c r="AL55" s="36">
        <f t="shared" si="16"/>
        <v>0</v>
      </c>
      <c r="AM55" s="36">
        <f t="shared" si="16"/>
        <v>0</v>
      </c>
      <c r="AN55" s="36">
        <f t="shared" si="16"/>
        <v>0</v>
      </c>
      <c r="AO55" s="36">
        <f t="shared" si="16"/>
        <v>0</v>
      </c>
      <c r="AP55" s="95">
        <v>0</v>
      </c>
    </row>
    <row r="56" spans="1:42" x14ac:dyDescent="0.3">
      <c r="A56" s="93" t="s">
        <v>11</v>
      </c>
      <c r="B56" s="95">
        <v>0</v>
      </c>
      <c r="C56">
        <f t="shared" si="35"/>
        <v>0</v>
      </c>
      <c r="D56">
        <f t="shared" si="35"/>
        <v>0</v>
      </c>
      <c r="E56">
        <f t="shared" si="35"/>
        <v>0</v>
      </c>
      <c r="F56">
        <f t="shared" si="35"/>
        <v>0</v>
      </c>
      <c r="G56" s="95">
        <v>0</v>
      </c>
      <c r="H56">
        <f t="shared" si="29"/>
        <v>0</v>
      </c>
      <c r="I56" s="16">
        <f t="shared" si="29"/>
        <v>0</v>
      </c>
      <c r="J56">
        <f t="shared" si="29"/>
        <v>0</v>
      </c>
      <c r="K56">
        <f t="shared" si="29"/>
        <v>0</v>
      </c>
      <c r="L56" s="95">
        <v>0</v>
      </c>
      <c r="M56" s="36">
        <f t="shared" si="30"/>
        <v>0</v>
      </c>
      <c r="N56" s="36">
        <f t="shared" si="30"/>
        <v>0</v>
      </c>
      <c r="O56" s="36">
        <f t="shared" si="30"/>
        <v>0</v>
      </c>
      <c r="P56" s="36">
        <f t="shared" si="30"/>
        <v>0</v>
      </c>
      <c r="Q56" s="95">
        <v>0</v>
      </c>
      <c r="R56" s="36">
        <f t="shared" si="12"/>
        <v>0</v>
      </c>
      <c r="S56" s="36">
        <f t="shared" si="12"/>
        <v>0</v>
      </c>
      <c r="T56" s="36">
        <f t="shared" si="12"/>
        <v>0</v>
      </c>
      <c r="U56" s="36">
        <f t="shared" si="12"/>
        <v>0</v>
      </c>
      <c r="V56" s="95">
        <v>0</v>
      </c>
      <c r="W56" s="36">
        <f t="shared" si="13"/>
        <v>0</v>
      </c>
      <c r="X56" s="36">
        <f t="shared" si="13"/>
        <v>0</v>
      </c>
      <c r="Y56" s="36">
        <f t="shared" si="13"/>
        <v>0</v>
      </c>
      <c r="Z56" s="36">
        <f t="shared" si="13"/>
        <v>0</v>
      </c>
      <c r="AA56" s="95">
        <v>0</v>
      </c>
      <c r="AB56" s="36">
        <f t="shared" si="14"/>
        <v>0</v>
      </c>
      <c r="AC56" s="36">
        <f t="shared" si="14"/>
        <v>0</v>
      </c>
      <c r="AD56" s="36">
        <f t="shared" si="14"/>
        <v>0</v>
      </c>
      <c r="AE56" s="36">
        <f t="shared" si="14"/>
        <v>0</v>
      </c>
      <c r="AF56" s="95">
        <v>0</v>
      </c>
      <c r="AG56" s="36">
        <f t="shared" si="15"/>
        <v>0</v>
      </c>
      <c r="AH56" s="36">
        <f t="shared" si="15"/>
        <v>0</v>
      </c>
      <c r="AI56" s="36">
        <f t="shared" si="15"/>
        <v>0</v>
      </c>
      <c r="AJ56" s="36">
        <f t="shared" si="15"/>
        <v>0</v>
      </c>
      <c r="AK56" s="95">
        <v>0</v>
      </c>
      <c r="AL56" s="36">
        <f t="shared" si="16"/>
        <v>0</v>
      </c>
      <c r="AM56" s="36">
        <f t="shared" si="16"/>
        <v>0</v>
      </c>
      <c r="AN56" s="36">
        <f t="shared" si="16"/>
        <v>0</v>
      </c>
      <c r="AO56" s="36">
        <f t="shared" si="16"/>
        <v>0</v>
      </c>
      <c r="AP56" s="95">
        <v>0</v>
      </c>
    </row>
    <row r="57" spans="1:42" x14ac:dyDescent="0.3">
      <c r="A57" s="93"/>
      <c r="B57" s="95"/>
      <c r="G57" s="95"/>
      <c r="J57" s="92">
        <f>(J58-I58)/I58</f>
        <v>6.5217391304347824E-2</v>
      </c>
      <c r="K57" s="92">
        <f t="shared" ref="K57:AP57" si="39">(K58-J58)/J58</f>
        <v>6.1224489795918366E-2</v>
      </c>
      <c r="L57" s="92">
        <f t="shared" si="39"/>
        <v>5.7692307692307696E-2</v>
      </c>
      <c r="M57" s="92">
        <f t="shared" si="39"/>
        <v>1.8181818181818181E-2</v>
      </c>
      <c r="N57" s="92">
        <f t="shared" si="39"/>
        <v>1.7857142857142856E-2</v>
      </c>
      <c r="O57" s="92">
        <f t="shared" si="39"/>
        <v>1.7543859649122806E-2</v>
      </c>
      <c r="P57" s="92">
        <f t="shared" si="39"/>
        <v>1.7241379310344827E-2</v>
      </c>
      <c r="Q57" s="92">
        <f t="shared" si="39"/>
        <v>1.6949152542372881E-2</v>
      </c>
      <c r="R57" s="92">
        <f t="shared" si="39"/>
        <v>1.6666666666666666E-2</v>
      </c>
      <c r="S57" s="92">
        <f t="shared" si="39"/>
        <v>1.6393442622950821E-2</v>
      </c>
      <c r="T57" s="92">
        <f t="shared" si="39"/>
        <v>1.6129032258064516E-2</v>
      </c>
      <c r="U57" s="92">
        <f t="shared" si="39"/>
        <v>1.5873015873015872E-2</v>
      </c>
      <c r="V57" s="92">
        <f t="shared" si="39"/>
        <v>1.5625E-2</v>
      </c>
      <c r="W57" s="92">
        <f t="shared" si="39"/>
        <v>1.5384615384615385E-2</v>
      </c>
      <c r="X57" s="92">
        <f t="shared" si="39"/>
        <v>1.5151515151515152E-2</v>
      </c>
      <c r="Y57" s="92">
        <f t="shared" si="39"/>
        <v>1.4925373134328358E-2</v>
      </c>
      <c r="Z57" s="92">
        <f t="shared" si="39"/>
        <v>1.4705882352941176E-2</v>
      </c>
      <c r="AA57" s="92">
        <f t="shared" si="39"/>
        <v>1.4492753623188406E-2</v>
      </c>
      <c r="AB57" s="92">
        <f t="shared" si="39"/>
        <v>0</v>
      </c>
      <c r="AC57" s="92">
        <f t="shared" si="39"/>
        <v>0</v>
      </c>
      <c r="AD57" s="92">
        <f t="shared" si="39"/>
        <v>0</v>
      </c>
      <c r="AE57" s="92">
        <f t="shared" si="39"/>
        <v>0</v>
      </c>
      <c r="AF57" s="92">
        <f t="shared" si="39"/>
        <v>0</v>
      </c>
      <c r="AG57" s="92">
        <f t="shared" si="39"/>
        <v>0</v>
      </c>
      <c r="AH57" s="92">
        <f t="shared" si="39"/>
        <v>0</v>
      </c>
      <c r="AI57" s="92">
        <f t="shared" si="39"/>
        <v>0</v>
      </c>
      <c r="AJ57" s="92">
        <f t="shared" si="39"/>
        <v>0</v>
      </c>
      <c r="AK57" s="92">
        <f t="shared" si="39"/>
        <v>0</v>
      </c>
      <c r="AL57" s="92">
        <f t="shared" si="39"/>
        <v>-1.4285714285714285E-2</v>
      </c>
      <c r="AM57" s="92">
        <f t="shared" si="39"/>
        <v>-1.4492753623188406E-2</v>
      </c>
      <c r="AN57" s="92">
        <f t="shared" si="39"/>
        <v>-1.4705882352941176E-2</v>
      </c>
      <c r="AO57" s="92">
        <f t="shared" si="39"/>
        <v>-1.4925373134328358E-2</v>
      </c>
      <c r="AP57" s="92">
        <f t="shared" si="39"/>
        <v>-1.5151515151515152E-2</v>
      </c>
    </row>
    <row r="58" spans="1:42" x14ac:dyDescent="0.3">
      <c r="A58" s="93" t="s">
        <v>260</v>
      </c>
      <c r="B58" s="95">
        <f>Chemicals!C29</f>
        <v>0</v>
      </c>
      <c r="C58">
        <f t="shared" si="35"/>
        <v>160</v>
      </c>
      <c r="D58">
        <f t="shared" si="35"/>
        <v>320</v>
      </c>
      <c r="E58">
        <f t="shared" si="35"/>
        <v>480</v>
      </c>
      <c r="F58">
        <f t="shared" si="35"/>
        <v>640</v>
      </c>
      <c r="G58" s="95">
        <f>Chemicals!D10</f>
        <v>800</v>
      </c>
      <c r="H58">
        <f t="shared" si="29"/>
        <v>860</v>
      </c>
      <c r="I58" s="16">
        <f t="shared" si="29"/>
        <v>920</v>
      </c>
      <c r="J58">
        <f t="shared" si="29"/>
        <v>980</v>
      </c>
      <c r="K58">
        <f t="shared" si="29"/>
        <v>1040</v>
      </c>
      <c r="L58" s="95">
        <f>Chemicals!E10</f>
        <v>1100</v>
      </c>
      <c r="M58" s="36">
        <f t="shared" si="30"/>
        <v>1120</v>
      </c>
      <c r="N58" s="36">
        <f t="shared" si="30"/>
        <v>1140</v>
      </c>
      <c r="O58" s="36">
        <f t="shared" si="30"/>
        <v>1160</v>
      </c>
      <c r="P58" s="36">
        <f t="shared" si="30"/>
        <v>1180</v>
      </c>
      <c r="Q58" s="95">
        <f>Chemicals!F10</f>
        <v>1200</v>
      </c>
      <c r="R58" s="36">
        <f t="shared" si="12"/>
        <v>1220</v>
      </c>
      <c r="S58" s="36">
        <f t="shared" si="12"/>
        <v>1240</v>
      </c>
      <c r="T58" s="36">
        <f t="shared" si="12"/>
        <v>1260</v>
      </c>
      <c r="U58" s="36">
        <f t="shared" si="12"/>
        <v>1280</v>
      </c>
      <c r="V58" s="95">
        <f>Chemicals!G10</f>
        <v>1300</v>
      </c>
      <c r="W58" s="36">
        <f t="shared" si="13"/>
        <v>1320</v>
      </c>
      <c r="X58" s="36">
        <f t="shared" si="13"/>
        <v>1340</v>
      </c>
      <c r="Y58" s="36">
        <f t="shared" si="13"/>
        <v>1360</v>
      </c>
      <c r="Z58" s="36">
        <f t="shared" si="13"/>
        <v>1380</v>
      </c>
      <c r="AA58" s="95">
        <f>Chemicals!H10</f>
        <v>1400</v>
      </c>
      <c r="AB58" s="36">
        <f t="shared" si="14"/>
        <v>1400</v>
      </c>
      <c r="AC58" s="36">
        <f t="shared" si="14"/>
        <v>1400</v>
      </c>
      <c r="AD58" s="36">
        <f t="shared" si="14"/>
        <v>1400</v>
      </c>
      <c r="AE58" s="36">
        <f t="shared" si="14"/>
        <v>1400</v>
      </c>
      <c r="AF58" s="95">
        <f>Chemicals!I10</f>
        <v>1400</v>
      </c>
      <c r="AG58" s="36">
        <f t="shared" si="15"/>
        <v>1400</v>
      </c>
      <c r="AH58" s="36">
        <f t="shared" si="15"/>
        <v>1400</v>
      </c>
      <c r="AI58" s="36">
        <f t="shared" si="15"/>
        <v>1400</v>
      </c>
      <c r="AJ58" s="36">
        <f t="shared" si="15"/>
        <v>1400</v>
      </c>
      <c r="AK58" s="95">
        <f>Chemicals!J10</f>
        <v>1400</v>
      </c>
      <c r="AL58" s="36">
        <f t="shared" si="16"/>
        <v>1380</v>
      </c>
      <c r="AM58" s="36">
        <f t="shared" si="16"/>
        <v>1360</v>
      </c>
      <c r="AN58" s="36">
        <f t="shared" si="16"/>
        <v>1340</v>
      </c>
      <c r="AO58" s="36">
        <f t="shared" si="16"/>
        <v>1320</v>
      </c>
      <c r="AP58" s="95">
        <f>Chemicals!K10</f>
        <v>1300</v>
      </c>
    </row>
    <row r="59" spans="1:42" x14ac:dyDescent="0.3">
      <c r="A59" s="93"/>
      <c r="B59" s="95"/>
      <c r="G59" s="95"/>
      <c r="L59" s="95"/>
      <c r="M59" s="36"/>
      <c r="N59" s="36"/>
      <c r="O59" s="36"/>
      <c r="P59" s="36"/>
      <c r="Q59" s="95"/>
      <c r="R59" s="36"/>
      <c r="S59" s="36"/>
      <c r="T59" s="36"/>
      <c r="U59" s="36"/>
      <c r="V59" s="95"/>
      <c r="W59" s="36"/>
      <c r="X59" s="36"/>
      <c r="Y59" s="36"/>
      <c r="Z59" s="36"/>
      <c r="AA59" s="95"/>
      <c r="AB59" s="36"/>
      <c r="AC59" s="36"/>
      <c r="AD59" s="36"/>
      <c r="AE59" s="36"/>
      <c r="AF59" s="95"/>
      <c r="AG59" s="36"/>
      <c r="AH59" s="36"/>
      <c r="AI59" s="36"/>
      <c r="AJ59" s="36"/>
      <c r="AK59" s="95"/>
      <c r="AL59" s="36"/>
      <c r="AM59" s="36"/>
      <c r="AN59" s="36"/>
      <c r="AO59" s="36"/>
      <c r="AP59" s="95"/>
    </row>
    <row r="60" spans="1:42" x14ac:dyDescent="0.3">
      <c r="A60" s="93" t="s">
        <v>261</v>
      </c>
      <c r="B60" s="95">
        <v>0</v>
      </c>
      <c r="C60">
        <f t="shared" si="35"/>
        <v>0</v>
      </c>
      <c r="D60">
        <f t="shared" si="35"/>
        <v>0</v>
      </c>
      <c r="E60">
        <f t="shared" si="35"/>
        <v>0</v>
      </c>
      <c r="F60">
        <f t="shared" si="35"/>
        <v>0</v>
      </c>
      <c r="G60" s="95">
        <f>Chemicals!D9</f>
        <v>0</v>
      </c>
      <c r="H60">
        <f t="shared" si="29"/>
        <v>0</v>
      </c>
      <c r="I60" s="16">
        <f t="shared" si="29"/>
        <v>0</v>
      </c>
      <c r="J60">
        <f t="shared" si="29"/>
        <v>0</v>
      </c>
      <c r="K60">
        <f t="shared" si="29"/>
        <v>0</v>
      </c>
      <c r="L60" s="95">
        <f>Chemicals!E9</f>
        <v>0</v>
      </c>
      <c r="M60" s="36">
        <f t="shared" si="30"/>
        <v>0</v>
      </c>
      <c r="N60" s="36">
        <f t="shared" si="30"/>
        <v>0</v>
      </c>
      <c r="O60" s="36">
        <f t="shared" si="30"/>
        <v>0</v>
      </c>
      <c r="P60" s="36">
        <f t="shared" si="30"/>
        <v>0</v>
      </c>
      <c r="Q60" s="95">
        <f>Chemicals!F9</f>
        <v>0</v>
      </c>
      <c r="R60" s="36">
        <f t="shared" si="12"/>
        <v>0</v>
      </c>
      <c r="S60" s="36">
        <f t="shared" si="12"/>
        <v>0</v>
      </c>
      <c r="T60" s="36">
        <f t="shared" si="12"/>
        <v>0</v>
      </c>
      <c r="U60" s="36">
        <f t="shared" si="12"/>
        <v>0</v>
      </c>
      <c r="V60" s="95">
        <f>Chemicals!G9</f>
        <v>0</v>
      </c>
      <c r="W60" s="36">
        <f t="shared" si="13"/>
        <v>0</v>
      </c>
      <c r="X60" s="36">
        <f t="shared" si="13"/>
        <v>0</v>
      </c>
      <c r="Y60" s="36">
        <f t="shared" si="13"/>
        <v>0</v>
      </c>
      <c r="Z60" s="36">
        <f t="shared" si="13"/>
        <v>0</v>
      </c>
      <c r="AA60" s="95">
        <f>Chemicals!H9</f>
        <v>0</v>
      </c>
      <c r="AB60" s="36">
        <f t="shared" si="14"/>
        <v>0</v>
      </c>
      <c r="AC60" s="36">
        <f t="shared" si="14"/>
        <v>0</v>
      </c>
      <c r="AD60" s="36">
        <f t="shared" si="14"/>
        <v>0</v>
      </c>
      <c r="AE60" s="36">
        <f t="shared" si="14"/>
        <v>0</v>
      </c>
      <c r="AF60" s="95">
        <f>Chemicals!I9</f>
        <v>0</v>
      </c>
      <c r="AG60" s="36">
        <f t="shared" si="15"/>
        <v>0</v>
      </c>
      <c r="AH60" s="36">
        <f t="shared" si="15"/>
        <v>0</v>
      </c>
      <c r="AI60" s="36">
        <f t="shared" si="15"/>
        <v>0</v>
      </c>
      <c r="AJ60" s="36">
        <f t="shared" si="15"/>
        <v>0</v>
      </c>
      <c r="AK60" s="95">
        <f>Chemicals!J9</f>
        <v>0</v>
      </c>
      <c r="AL60" s="36">
        <f t="shared" si="16"/>
        <v>0</v>
      </c>
      <c r="AM60" s="36">
        <f t="shared" si="16"/>
        <v>0</v>
      </c>
      <c r="AN60" s="36">
        <f t="shared" si="16"/>
        <v>0</v>
      </c>
      <c r="AO60" s="36">
        <f t="shared" si="16"/>
        <v>0</v>
      </c>
      <c r="AP60" s="95">
        <f>Chemicals!K9</f>
        <v>0</v>
      </c>
    </row>
    <row r="61" spans="1:42" x14ac:dyDescent="0.3">
      <c r="A61" s="93" t="s">
        <v>262</v>
      </c>
      <c r="B61" s="95">
        <v>0</v>
      </c>
      <c r="C61">
        <f t="shared" si="35"/>
        <v>0</v>
      </c>
      <c r="D61">
        <f t="shared" si="35"/>
        <v>0</v>
      </c>
      <c r="E61">
        <f t="shared" si="35"/>
        <v>0</v>
      </c>
      <c r="F61">
        <f t="shared" si="35"/>
        <v>0</v>
      </c>
      <c r="G61" s="95">
        <v>0</v>
      </c>
      <c r="H61">
        <f t="shared" si="29"/>
        <v>0</v>
      </c>
      <c r="I61" s="16">
        <f t="shared" si="29"/>
        <v>0</v>
      </c>
      <c r="J61">
        <f t="shared" si="29"/>
        <v>0</v>
      </c>
      <c r="K61">
        <f t="shared" si="29"/>
        <v>0</v>
      </c>
      <c r="L61" s="95">
        <v>0</v>
      </c>
      <c r="M61" s="36">
        <f t="shared" si="30"/>
        <v>0</v>
      </c>
      <c r="N61" s="36">
        <f t="shared" si="30"/>
        <v>0</v>
      </c>
      <c r="O61" s="36">
        <f t="shared" si="30"/>
        <v>0</v>
      </c>
      <c r="P61" s="36">
        <f t="shared" si="30"/>
        <v>0</v>
      </c>
      <c r="Q61" s="95">
        <v>0</v>
      </c>
      <c r="R61" s="36">
        <f t="shared" si="12"/>
        <v>0</v>
      </c>
      <c r="S61" s="36">
        <f t="shared" si="12"/>
        <v>0</v>
      </c>
      <c r="T61" s="36">
        <f t="shared" si="12"/>
        <v>0</v>
      </c>
      <c r="U61" s="36">
        <f t="shared" si="12"/>
        <v>0</v>
      </c>
      <c r="V61" s="95">
        <v>0</v>
      </c>
      <c r="W61" s="36">
        <f t="shared" si="13"/>
        <v>0</v>
      </c>
      <c r="X61" s="36">
        <f t="shared" si="13"/>
        <v>0</v>
      </c>
      <c r="Y61" s="36">
        <f t="shared" si="13"/>
        <v>0</v>
      </c>
      <c r="Z61" s="36">
        <f t="shared" si="13"/>
        <v>0</v>
      </c>
      <c r="AA61" s="95">
        <v>0</v>
      </c>
      <c r="AB61" s="36">
        <f t="shared" si="14"/>
        <v>0</v>
      </c>
      <c r="AC61" s="36">
        <f t="shared" si="14"/>
        <v>0</v>
      </c>
      <c r="AD61" s="36">
        <f t="shared" si="14"/>
        <v>0</v>
      </c>
      <c r="AE61" s="36">
        <f t="shared" si="14"/>
        <v>0</v>
      </c>
      <c r="AF61" s="95">
        <v>0</v>
      </c>
      <c r="AG61" s="36">
        <f t="shared" si="15"/>
        <v>0</v>
      </c>
      <c r="AH61" s="36">
        <f t="shared" si="15"/>
        <v>0</v>
      </c>
      <c r="AI61" s="36">
        <f t="shared" si="15"/>
        <v>0</v>
      </c>
      <c r="AJ61" s="36">
        <f t="shared" si="15"/>
        <v>0</v>
      </c>
      <c r="AK61" s="95">
        <v>0</v>
      </c>
      <c r="AL61" s="36">
        <f t="shared" si="16"/>
        <v>0</v>
      </c>
      <c r="AM61" s="36">
        <f t="shared" si="16"/>
        <v>0</v>
      </c>
      <c r="AN61" s="36">
        <f t="shared" si="16"/>
        <v>0</v>
      </c>
      <c r="AO61" s="36">
        <f t="shared" si="16"/>
        <v>0</v>
      </c>
      <c r="AP61" s="95">
        <v>0</v>
      </c>
    </row>
    <row r="62" spans="1:42" x14ac:dyDescent="0.3">
      <c r="B62" s="95"/>
      <c r="C62" s="36"/>
      <c r="D62" s="36"/>
      <c r="E62" s="36"/>
      <c r="F62" s="36"/>
      <c r="G62" s="95"/>
      <c r="L62" s="95"/>
      <c r="M62" s="36"/>
      <c r="N62" s="36"/>
      <c r="O62" s="36"/>
      <c r="P62" s="36"/>
      <c r="Q62" s="95"/>
      <c r="R62" s="36"/>
      <c r="S62" s="36"/>
      <c r="T62" s="36"/>
      <c r="U62" s="36"/>
      <c r="V62" s="95"/>
      <c r="W62" s="36"/>
      <c r="X62" s="36"/>
      <c r="Y62" s="36"/>
      <c r="Z62" s="36"/>
      <c r="AA62" s="95"/>
      <c r="AB62" s="36"/>
      <c r="AC62" s="36"/>
      <c r="AD62" s="36"/>
      <c r="AE62" s="36"/>
      <c r="AF62" s="95"/>
      <c r="AG62" s="36"/>
      <c r="AH62" s="36"/>
      <c r="AI62" s="36"/>
      <c r="AJ62" s="36"/>
      <c r="AK62" s="95"/>
      <c r="AL62" s="36"/>
      <c r="AM62" s="36"/>
      <c r="AN62" s="36"/>
      <c r="AO62" s="36"/>
      <c r="AP62" s="95"/>
    </row>
    <row r="63" spans="1:42" x14ac:dyDescent="0.3">
      <c r="A63" s="1" t="s">
        <v>266</v>
      </c>
      <c r="B63" s="95"/>
      <c r="C63" s="36"/>
      <c r="D63" s="36"/>
      <c r="E63" s="36"/>
      <c r="F63" s="36"/>
      <c r="G63" s="95"/>
      <c r="L63" s="95"/>
      <c r="M63" s="36"/>
      <c r="N63" s="36"/>
      <c r="O63" s="36"/>
      <c r="P63" s="36"/>
      <c r="Q63" s="95"/>
      <c r="R63" s="36"/>
      <c r="S63" s="36"/>
      <c r="T63" s="36"/>
      <c r="U63" s="36"/>
      <c r="V63" s="95"/>
      <c r="W63" s="36"/>
      <c r="X63" s="36"/>
      <c r="Y63" s="36"/>
      <c r="Z63" s="36"/>
      <c r="AA63" s="95"/>
      <c r="AB63" s="36"/>
      <c r="AC63" s="36"/>
      <c r="AD63" s="36"/>
      <c r="AE63" s="36"/>
      <c r="AF63" s="95"/>
      <c r="AG63" s="36"/>
      <c r="AH63" s="36"/>
      <c r="AI63" s="36"/>
      <c r="AJ63" s="36"/>
      <c r="AK63" s="95"/>
      <c r="AL63" s="36"/>
      <c r="AM63" s="36"/>
      <c r="AN63" s="36"/>
      <c r="AO63" s="36"/>
      <c r="AP63" s="95"/>
    </row>
    <row r="64" spans="1:42" x14ac:dyDescent="0.3">
      <c r="A64" s="93" t="s">
        <v>46</v>
      </c>
      <c r="B64" s="90">
        <v>0</v>
      </c>
      <c r="C64">
        <f t="shared" ref="C64:F73" si="40">$B64+((C$1-$B$1)*($G64-$B64)/($G$1-$B$1))</f>
        <v>0</v>
      </c>
      <c r="D64">
        <f t="shared" si="40"/>
        <v>0</v>
      </c>
      <c r="E64">
        <f t="shared" si="40"/>
        <v>0</v>
      </c>
      <c r="F64">
        <f t="shared" si="40"/>
        <v>0</v>
      </c>
      <c r="G64" s="90">
        <v>0</v>
      </c>
      <c r="H64">
        <f t="shared" ref="H64:K73" si="41">$G64+((H$1-$G$1)*($L64-$G64)/($L$1-$G$1))</f>
        <v>0</v>
      </c>
      <c r="I64" s="16">
        <f t="shared" si="41"/>
        <v>0</v>
      </c>
      <c r="J64">
        <f t="shared" si="41"/>
        <v>0</v>
      </c>
      <c r="K64">
        <f t="shared" si="41"/>
        <v>0</v>
      </c>
      <c r="L64" s="90">
        <v>0</v>
      </c>
      <c r="M64" s="36">
        <f t="shared" ref="M64:P73" si="42">$L64+((M$1-$L$1)*($Q64-$L64)/($Q$1-$L$1))</f>
        <v>0</v>
      </c>
      <c r="N64" s="36">
        <f t="shared" si="42"/>
        <v>0</v>
      </c>
      <c r="O64" s="36">
        <f t="shared" si="42"/>
        <v>0</v>
      </c>
      <c r="P64" s="36">
        <f t="shared" si="42"/>
        <v>0</v>
      </c>
      <c r="Q64" s="90">
        <v>0</v>
      </c>
      <c r="R64" s="36">
        <f t="shared" ref="R64:U73" si="43">$Q64+((R$1-$Q$1)*($V64-$Q64)/($V$1-$Q$1))</f>
        <v>0</v>
      </c>
      <c r="S64" s="36">
        <f t="shared" si="43"/>
        <v>0</v>
      </c>
      <c r="T64" s="36">
        <f t="shared" si="43"/>
        <v>0</v>
      </c>
      <c r="U64" s="36">
        <f t="shared" si="43"/>
        <v>0</v>
      </c>
      <c r="V64" s="90">
        <v>0</v>
      </c>
      <c r="W64" s="36">
        <f t="shared" ref="W64:Z73" si="44">$V64+((W$1-$V$1)*($AA64-$V64)/($AA$1-$V$1))</f>
        <v>0</v>
      </c>
      <c r="X64" s="36">
        <f t="shared" si="44"/>
        <v>0</v>
      </c>
      <c r="Y64" s="36">
        <f t="shared" si="44"/>
        <v>0</v>
      </c>
      <c r="Z64" s="36">
        <f t="shared" si="44"/>
        <v>0</v>
      </c>
      <c r="AA64" s="90">
        <v>0</v>
      </c>
      <c r="AB64" s="36">
        <f t="shared" ref="AB64:AE73" si="45">$AA64+((AB$1-$AA$1)*($AF64-$AA64)/($AF$1-$AA$1))</f>
        <v>0</v>
      </c>
      <c r="AC64" s="36">
        <f t="shared" si="45"/>
        <v>0</v>
      </c>
      <c r="AD64" s="36">
        <f t="shared" si="45"/>
        <v>0</v>
      </c>
      <c r="AE64" s="36">
        <f t="shared" si="45"/>
        <v>0</v>
      </c>
      <c r="AF64" s="90">
        <v>0</v>
      </c>
      <c r="AG64" s="36">
        <f t="shared" ref="AG64:AJ73" si="46">$AF64+((AG$1-$AF$1)*($AK64-$AF64)/($AK$1-$AF$1))</f>
        <v>0</v>
      </c>
      <c r="AH64" s="36">
        <f t="shared" si="46"/>
        <v>0</v>
      </c>
      <c r="AI64" s="36">
        <f t="shared" si="46"/>
        <v>0</v>
      </c>
      <c r="AJ64" s="36">
        <f t="shared" si="46"/>
        <v>0</v>
      </c>
      <c r="AK64" s="90">
        <v>0</v>
      </c>
      <c r="AL64" s="36">
        <f t="shared" ref="AL64:AO73" si="47">$AK64+((AL$1-$AK$1)*($AP64-$AK64)/($AP$1-$AK$1))</f>
        <v>0</v>
      </c>
      <c r="AM64" s="36">
        <f t="shared" si="47"/>
        <v>0</v>
      </c>
      <c r="AN64" s="36">
        <f t="shared" si="47"/>
        <v>0</v>
      </c>
      <c r="AO64" s="36">
        <f t="shared" si="47"/>
        <v>0</v>
      </c>
      <c r="AP64" s="90">
        <v>0</v>
      </c>
    </row>
    <row r="65" spans="1:42" x14ac:dyDescent="0.3">
      <c r="A65" s="93" t="s">
        <v>51</v>
      </c>
      <c r="B65" s="90">
        <v>0</v>
      </c>
      <c r="C65">
        <f t="shared" si="40"/>
        <v>0</v>
      </c>
      <c r="D65">
        <f t="shared" si="40"/>
        <v>0</v>
      </c>
      <c r="E65">
        <f t="shared" si="40"/>
        <v>0</v>
      </c>
      <c r="F65">
        <f t="shared" si="40"/>
        <v>0</v>
      </c>
      <c r="G65" s="90">
        <v>0</v>
      </c>
      <c r="H65">
        <f t="shared" si="41"/>
        <v>0</v>
      </c>
      <c r="I65" s="16">
        <f t="shared" si="41"/>
        <v>0</v>
      </c>
      <c r="J65">
        <f t="shared" si="41"/>
        <v>0</v>
      </c>
      <c r="K65">
        <f t="shared" si="41"/>
        <v>0</v>
      </c>
      <c r="L65" s="90">
        <v>0</v>
      </c>
      <c r="M65" s="36">
        <f t="shared" si="42"/>
        <v>0</v>
      </c>
      <c r="N65" s="36">
        <f t="shared" si="42"/>
        <v>0</v>
      </c>
      <c r="O65" s="36">
        <f t="shared" si="42"/>
        <v>0</v>
      </c>
      <c r="P65" s="36">
        <f t="shared" si="42"/>
        <v>0</v>
      </c>
      <c r="Q65" s="90">
        <v>0</v>
      </c>
      <c r="R65" s="36">
        <f t="shared" si="43"/>
        <v>0</v>
      </c>
      <c r="S65" s="36">
        <f t="shared" si="43"/>
        <v>0</v>
      </c>
      <c r="T65" s="36">
        <f t="shared" si="43"/>
        <v>0</v>
      </c>
      <c r="U65" s="36">
        <f t="shared" si="43"/>
        <v>0</v>
      </c>
      <c r="V65" s="90">
        <v>0</v>
      </c>
      <c r="W65" s="36">
        <f t="shared" si="44"/>
        <v>0</v>
      </c>
      <c r="X65" s="36">
        <f t="shared" si="44"/>
        <v>0</v>
      </c>
      <c r="Y65" s="36">
        <f t="shared" si="44"/>
        <v>0</v>
      </c>
      <c r="Z65" s="36">
        <f t="shared" si="44"/>
        <v>0</v>
      </c>
      <c r="AA65" s="90">
        <v>0</v>
      </c>
      <c r="AB65" s="36">
        <f t="shared" si="45"/>
        <v>0</v>
      </c>
      <c r="AC65" s="36">
        <f t="shared" si="45"/>
        <v>0</v>
      </c>
      <c r="AD65" s="36">
        <f t="shared" si="45"/>
        <v>0</v>
      </c>
      <c r="AE65" s="36">
        <f t="shared" si="45"/>
        <v>0</v>
      </c>
      <c r="AF65" s="90">
        <v>0</v>
      </c>
      <c r="AG65" s="36">
        <f t="shared" si="46"/>
        <v>0</v>
      </c>
      <c r="AH65" s="36">
        <f t="shared" si="46"/>
        <v>0</v>
      </c>
      <c r="AI65" s="36">
        <f t="shared" si="46"/>
        <v>0</v>
      </c>
      <c r="AJ65" s="36">
        <f t="shared" si="46"/>
        <v>0</v>
      </c>
      <c r="AK65" s="90">
        <v>0</v>
      </c>
      <c r="AL65" s="36">
        <f t="shared" si="47"/>
        <v>0</v>
      </c>
      <c r="AM65" s="36">
        <f t="shared" si="47"/>
        <v>0</v>
      </c>
      <c r="AN65" s="36">
        <f t="shared" si="47"/>
        <v>0</v>
      </c>
      <c r="AO65" s="36">
        <f t="shared" si="47"/>
        <v>0</v>
      </c>
      <c r="AP65" s="90">
        <v>0</v>
      </c>
    </row>
    <row r="66" spans="1:42" x14ac:dyDescent="0.3">
      <c r="A66" s="93" t="s">
        <v>49</v>
      </c>
      <c r="B66" s="90">
        <v>0</v>
      </c>
      <c r="C66">
        <f t="shared" si="40"/>
        <v>0</v>
      </c>
      <c r="D66">
        <f t="shared" si="40"/>
        <v>0</v>
      </c>
      <c r="E66">
        <f t="shared" si="40"/>
        <v>0</v>
      </c>
      <c r="F66">
        <f t="shared" si="40"/>
        <v>0</v>
      </c>
      <c r="G66" s="90">
        <v>0</v>
      </c>
      <c r="H66">
        <f t="shared" si="41"/>
        <v>0</v>
      </c>
      <c r="I66" s="16">
        <f t="shared" si="41"/>
        <v>0</v>
      </c>
      <c r="J66">
        <f t="shared" si="41"/>
        <v>0</v>
      </c>
      <c r="K66">
        <f t="shared" si="41"/>
        <v>0</v>
      </c>
      <c r="L66" s="90">
        <v>0</v>
      </c>
      <c r="M66" s="36">
        <f t="shared" si="42"/>
        <v>0</v>
      </c>
      <c r="N66" s="36">
        <f t="shared" si="42"/>
        <v>0</v>
      </c>
      <c r="O66" s="36">
        <f t="shared" si="42"/>
        <v>0</v>
      </c>
      <c r="P66" s="36">
        <f t="shared" si="42"/>
        <v>0</v>
      </c>
      <c r="Q66" s="90">
        <v>0</v>
      </c>
      <c r="R66" s="36">
        <f t="shared" si="43"/>
        <v>0</v>
      </c>
      <c r="S66" s="36">
        <f t="shared" si="43"/>
        <v>0</v>
      </c>
      <c r="T66" s="36">
        <f t="shared" si="43"/>
        <v>0</v>
      </c>
      <c r="U66" s="36">
        <f t="shared" si="43"/>
        <v>0</v>
      </c>
      <c r="V66" s="90">
        <v>0</v>
      </c>
      <c r="W66" s="36">
        <f t="shared" si="44"/>
        <v>0</v>
      </c>
      <c r="X66" s="36">
        <f t="shared" si="44"/>
        <v>0</v>
      </c>
      <c r="Y66" s="36">
        <f t="shared" si="44"/>
        <v>0</v>
      </c>
      <c r="Z66" s="36">
        <f t="shared" si="44"/>
        <v>0</v>
      </c>
      <c r="AA66" s="90">
        <v>0</v>
      </c>
      <c r="AB66" s="36">
        <f t="shared" si="45"/>
        <v>0</v>
      </c>
      <c r="AC66" s="36">
        <f t="shared" si="45"/>
        <v>0</v>
      </c>
      <c r="AD66" s="36">
        <f t="shared" si="45"/>
        <v>0</v>
      </c>
      <c r="AE66" s="36">
        <f t="shared" si="45"/>
        <v>0</v>
      </c>
      <c r="AF66" s="90">
        <v>0</v>
      </c>
      <c r="AG66" s="36">
        <f t="shared" si="46"/>
        <v>0</v>
      </c>
      <c r="AH66" s="36">
        <f t="shared" si="46"/>
        <v>0</v>
      </c>
      <c r="AI66" s="36">
        <f t="shared" si="46"/>
        <v>0</v>
      </c>
      <c r="AJ66" s="36">
        <f t="shared" si="46"/>
        <v>0</v>
      </c>
      <c r="AK66" s="90">
        <v>0</v>
      </c>
      <c r="AL66" s="36">
        <f t="shared" si="47"/>
        <v>0</v>
      </c>
      <c r="AM66" s="36">
        <f t="shared" si="47"/>
        <v>0</v>
      </c>
      <c r="AN66" s="36">
        <f t="shared" si="47"/>
        <v>0</v>
      </c>
      <c r="AO66" s="36">
        <f t="shared" si="47"/>
        <v>0</v>
      </c>
      <c r="AP66" s="90">
        <v>0</v>
      </c>
    </row>
    <row r="67" spans="1:42" x14ac:dyDescent="0.3">
      <c r="A67" s="93" t="s">
        <v>124</v>
      </c>
      <c r="B67" s="90">
        <v>0</v>
      </c>
      <c r="C67">
        <f t="shared" si="40"/>
        <v>0</v>
      </c>
      <c r="D67">
        <f t="shared" si="40"/>
        <v>0</v>
      </c>
      <c r="E67">
        <f t="shared" si="40"/>
        <v>0</v>
      </c>
      <c r="F67">
        <f t="shared" si="40"/>
        <v>0</v>
      </c>
      <c r="G67" s="90">
        <v>0</v>
      </c>
      <c r="H67">
        <f t="shared" si="41"/>
        <v>0</v>
      </c>
      <c r="I67" s="16">
        <f t="shared" si="41"/>
        <v>0</v>
      </c>
      <c r="J67">
        <f t="shared" si="41"/>
        <v>0</v>
      </c>
      <c r="K67">
        <f t="shared" si="41"/>
        <v>0</v>
      </c>
      <c r="L67" s="90">
        <v>0</v>
      </c>
      <c r="M67" s="36">
        <f t="shared" si="42"/>
        <v>0</v>
      </c>
      <c r="N67" s="36">
        <f t="shared" si="42"/>
        <v>0</v>
      </c>
      <c r="O67" s="36">
        <f t="shared" si="42"/>
        <v>0</v>
      </c>
      <c r="P67" s="36">
        <f t="shared" si="42"/>
        <v>0</v>
      </c>
      <c r="Q67" s="90">
        <v>0</v>
      </c>
      <c r="R67" s="36">
        <f t="shared" si="43"/>
        <v>0</v>
      </c>
      <c r="S67" s="36">
        <f t="shared" si="43"/>
        <v>0</v>
      </c>
      <c r="T67" s="36">
        <f t="shared" si="43"/>
        <v>0</v>
      </c>
      <c r="U67" s="36">
        <f t="shared" si="43"/>
        <v>0</v>
      </c>
      <c r="V67" s="90">
        <v>0</v>
      </c>
      <c r="W67" s="36">
        <f t="shared" si="44"/>
        <v>0</v>
      </c>
      <c r="X67" s="36">
        <f t="shared" si="44"/>
        <v>0</v>
      </c>
      <c r="Y67" s="36">
        <f t="shared" si="44"/>
        <v>0</v>
      </c>
      <c r="Z67" s="36">
        <f t="shared" si="44"/>
        <v>0</v>
      </c>
      <c r="AA67" s="90">
        <v>0</v>
      </c>
      <c r="AB67" s="36">
        <f t="shared" si="45"/>
        <v>0</v>
      </c>
      <c r="AC67" s="36">
        <f t="shared" si="45"/>
        <v>0</v>
      </c>
      <c r="AD67" s="36">
        <f t="shared" si="45"/>
        <v>0</v>
      </c>
      <c r="AE67" s="36">
        <f t="shared" si="45"/>
        <v>0</v>
      </c>
      <c r="AF67" s="90">
        <v>0</v>
      </c>
      <c r="AG67" s="36">
        <f t="shared" si="46"/>
        <v>0</v>
      </c>
      <c r="AH67" s="36">
        <f t="shared" si="46"/>
        <v>0</v>
      </c>
      <c r="AI67" s="36">
        <f t="shared" si="46"/>
        <v>0</v>
      </c>
      <c r="AJ67" s="36">
        <f t="shared" si="46"/>
        <v>0</v>
      </c>
      <c r="AK67" s="90">
        <v>0</v>
      </c>
      <c r="AL67" s="36">
        <f t="shared" si="47"/>
        <v>0</v>
      </c>
      <c r="AM67" s="36">
        <f t="shared" si="47"/>
        <v>0</v>
      </c>
      <c r="AN67" s="36">
        <f t="shared" si="47"/>
        <v>0</v>
      </c>
      <c r="AO67" s="36">
        <f t="shared" si="47"/>
        <v>0</v>
      </c>
      <c r="AP67" s="90">
        <v>0</v>
      </c>
    </row>
    <row r="68" spans="1:42" x14ac:dyDescent="0.3">
      <c r="A68" s="93" t="s">
        <v>13</v>
      </c>
      <c r="B68" s="90">
        <v>0</v>
      </c>
      <c r="C68">
        <f t="shared" si="40"/>
        <v>0</v>
      </c>
      <c r="D68">
        <f t="shared" si="40"/>
        <v>0</v>
      </c>
      <c r="E68">
        <f t="shared" si="40"/>
        <v>0</v>
      </c>
      <c r="F68">
        <f t="shared" si="40"/>
        <v>0</v>
      </c>
      <c r="G68" s="90">
        <v>0</v>
      </c>
      <c r="H68">
        <f t="shared" si="41"/>
        <v>0</v>
      </c>
      <c r="I68" s="16">
        <f t="shared" si="41"/>
        <v>0</v>
      </c>
      <c r="J68">
        <f t="shared" si="41"/>
        <v>0</v>
      </c>
      <c r="K68">
        <f t="shared" si="41"/>
        <v>0</v>
      </c>
      <c r="L68" s="90">
        <v>0</v>
      </c>
      <c r="M68" s="36">
        <f t="shared" si="42"/>
        <v>0</v>
      </c>
      <c r="N68" s="36">
        <f t="shared" si="42"/>
        <v>0</v>
      </c>
      <c r="O68" s="36">
        <f t="shared" si="42"/>
        <v>0</v>
      </c>
      <c r="P68" s="36">
        <f t="shared" si="42"/>
        <v>0</v>
      </c>
      <c r="Q68" s="90">
        <v>0</v>
      </c>
      <c r="R68" s="36">
        <f t="shared" si="43"/>
        <v>0</v>
      </c>
      <c r="S68" s="36">
        <f t="shared" si="43"/>
        <v>0</v>
      </c>
      <c r="T68" s="36">
        <f t="shared" si="43"/>
        <v>0</v>
      </c>
      <c r="U68" s="36">
        <f t="shared" si="43"/>
        <v>0</v>
      </c>
      <c r="V68" s="90">
        <v>0</v>
      </c>
      <c r="W68" s="36">
        <f t="shared" si="44"/>
        <v>0</v>
      </c>
      <c r="X68" s="36">
        <f t="shared" si="44"/>
        <v>0</v>
      </c>
      <c r="Y68" s="36">
        <f t="shared" si="44"/>
        <v>0</v>
      </c>
      <c r="Z68" s="36">
        <f t="shared" si="44"/>
        <v>0</v>
      </c>
      <c r="AA68" s="90">
        <v>0</v>
      </c>
      <c r="AB68" s="36">
        <f t="shared" si="45"/>
        <v>0</v>
      </c>
      <c r="AC68" s="36">
        <f t="shared" si="45"/>
        <v>0</v>
      </c>
      <c r="AD68" s="36">
        <f t="shared" si="45"/>
        <v>0</v>
      </c>
      <c r="AE68" s="36">
        <f t="shared" si="45"/>
        <v>0</v>
      </c>
      <c r="AF68" s="90">
        <v>0</v>
      </c>
      <c r="AG68" s="36">
        <f t="shared" si="46"/>
        <v>0</v>
      </c>
      <c r="AH68" s="36">
        <f t="shared" si="46"/>
        <v>0</v>
      </c>
      <c r="AI68" s="36">
        <f t="shared" si="46"/>
        <v>0</v>
      </c>
      <c r="AJ68" s="36">
        <f t="shared" si="46"/>
        <v>0</v>
      </c>
      <c r="AK68" s="90">
        <v>0</v>
      </c>
      <c r="AL68" s="36">
        <f t="shared" si="47"/>
        <v>0</v>
      </c>
      <c r="AM68" s="36">
        <f t="shared" si="47"/>
        <v>0</v>
      </c>
      <c r="AN68" s="36">
        <f t="shared" si="47"/>
        <v>0</v>
      </c>
      <c r="AO68" s="36">
        <f t="shared" si="47"/>
        <v>0</v>
      </c>
      <c r="AP68" s="90">
        <v>0</v>
      </c>
    </row>
    <row r="69" spans="1:42" x14ac:dyDescent="0.3">
      <c r="A69" s="93" t="s">
        <v>259</v>
      </c>
      <c r="B69" s="90">
        <v>0</v>
      </c>
      <c r="C69">
        <f t="shared" si="40"/>
        <v>0</v>
      </c>
      <c r="D69">
        <f t="shared" si="40"/>
        <v>0</v>
      </c>
      <c r="E69">
        <f t="shared" si="40"/>
        <v>0</v>
      </c>
      <c r="F69">
        <f t="shared" si="40"/>
        <v>0</v>
      </c>
      <c r="G69" s="90">
        <v>0</v>
      </c>
      <c r="H69">
        <f t="shared" si="41"/>
        <v>0</v>
      </c>
      <c r="I69" s="16">
        <f t="shared" si="41"/>
        <v>0</v>
      </c>
      <c r="J69">
        <f t="shared" si="41"/>
        <v>0</v>
      </c>
      <c r="K69">
        <f t="shared" si="41"/>
        <v>0</v>
      </c>
      <c r="L69" s="90">
        <v>0</v>
      </c>
      <c r="M69" s="36">
        <f t="shared" si="42"/>
        <v>0</v>
      </c>
      <c r="N69" s="36">
        <f t="shared" si="42"/>
        <v>0</v>
      </c>
      <c r="O69" s="36">
        <f t="shared" si="42"/>
        <v>0</v>
      </c>
      <c r="P69" s="36">
        <f t="shared" si="42"/>
        <v>0</v>
      </c>
      <c r="Q69" s="90">
        <v>0</v>
      </c>
      <c r="R69" s="36">
        <f t="shared" si="43"/>
        <v>0</v>
      </c>
      <c r="S69" s="36">
        <f t="shared" si="43"/>
        <v>0</v>
      </c>
      <c r="T69" s="36">
        <f t="shared" si="43"/>
        <v>0</v>
      </c>
      <c r="U69" s="36">
        <f t="shared" si="43"/>
        <v>0</v>
      </c>
      <c r="V69" s="90">
        <v>0</v>
      </c>
      <c r="W69" s="36">
        <f t="shared" si="44"/>
        <v>0</v>
      </c>
      <c r="X69" s="36">
        <f t="shared" si="44"/>
        <v>0</v>
      </c>
      <c r="Y69" s="36">
        <f t="shared" si="44"/>
        <v>0</v>
      </c>
      <c r="Z69" s="36">
        <f t="shared" si="44"/>
        <v>0</v>
      </c>
      <c r="AA69" s="90">
        <v>0</v>
      </c>
      <c r="AB69" s="36">
        <f t="shared" si="45"/>
        <v>0</v>
      </c>
      <c r="AC69" s="36">
        <f t="shared" si="45"/>
        <v>0</v>
      </c>
      <c r="AD69" s="36">
        <f t="shared" si="45"/>
        <v>0</v>
      </c>
      <c r="AE69" s="36">
        <f t="shared" si="45"/>
        <v>0</v>
      </c>
      <c r="AF69" s="90">
        <v>0</v>
      </c>
      <c r="AG69" s="36">
        <f t="shared" si="46"/>
        <v>0</v>
      </c>
      <c r="AH69" s="36">
        <f t="shared" si="46"/>
        <v>0</v>
      </c>
      <c r="AI69" s="36">
        <f t="shared" si="46"/>
        <v>0</v>
      </c>
      <c r="AJ69" s="36">
        <f t="shared" si="46"/>
        <v>0</v>
      </c>
      <c r="AK69" s="90">
        <v>0</v>
      </c>
      <c r="AL69" s="36">
        <f t="shared" si="47"/>
        <v>0</v>
      </c>
      <c r="AM69" s="36">
        <f t="shared" si="47"/>
        <v>0</v>
      </c>
      <c r="AN69" s="36">
        <f t="shared" si="47"/>
        <v>0</v>
      </c>
      <c r="AO69" s="36">
        <f t="shared" si="47"/>
        <v>0</v>
      </c>
      <c r="AP69" s="90">
        <v>0</v>
      </c>
    </row>
    <row r="70" spans="1:42" x14ac:dyDescent="0.3">
      <c r="A70" s="93" t="s">
        <v>11</v>
      </c>
      <c r="B70" s="90">
        <v>0</v>
      </c>
      <c r="C70">
        <f t="shared" si="40"/>
        <v>0</v>
      </c>
      <c r="D70">
        <f t="shared" si="40"/>
        <v>0</v>
      </c>
      <c r="E70">
        <f t="shared" si="40"/>
        <v>0</v>
      </c>
      <c r="F70">
        <f t="shared" si="40"/>
        <v>0</v>
      </c>
      <c r="G70" s="90">
        <v>0</v>
      </c>
      <c r="H70">
        <f t="shared" si="41"/>
        <v>0</v>
      </c>
      <c r="I70" s="16">
        <f>$G70+((I$1-$G$1)*($L70-$G70)/($L$1-$G$1))</f>
        <v>0</v>
      </c>
      <c r="J70">
        <f t="shared" si="41"/>
        <v>0</v>
      </c>
      <c r="K70">
        <f t="shared" si="41"/>
        <v>0</v>
      </c>
      <c r="L70" s="90">
        <v>0</v>
      </c>
      <c r="M70" s="36">
        <f t="shared" si="42"/>
        <v>0</v>
      </c>
      <c r="N70" s="36">
        <f t="shared" si="42"/>
        <v>0</v>
      </c>
      <c r="O70" s="36">
        <f t="shared" si="42"/>
        <v>0</v>
      </c>
      <c r="P70" s="36">
        <f t="shared" si="42"/>
        <v>0</v>
      </c>
      <c r="Q70" s="90">
        <v>0</v>
      </c>
      <c r="R70" s="36">
        <f t="shared" si="43"/>
        <v>0</v>
      </c>
      <c r="S70" s="36">
        <f t="shared" si="43"/>
        <v>0</v>
      </c>
      <c r="T70" s="36">
        <f t="shared" si="43"/>
        <v>0</v>
      </c>
      <c r="U70" s="36">
        <f t="shared" si="43"/>
        <v>0</v>
      </c>
      <c r="V70" s="90">
        <v>0</v>
      </c>
      <c r="W70" s="36">
        <f t="shared" si="44"/>
        <v>0</v>
      </c>
      <c r="X70" s="36">
        <f t="shared" si="44"/>
        <v>0</v>
      </c>
      <c r="Y70" s="36">
        <f t="shared" si="44"/>
        <v>0</v>
      </c>
      <c r="Z70" s="36">
        <f t="shared" si="44"/>
        <v>0</v>
      </c>
      <c r="AA70" s="90">
        <v>0</v>
      </c>
      <c r="AB70" s="36">
        <f t="shared" si="45"/>
        <v>0</v>
      </c>
      <c r="AC70" s="36">
        <f t="shared" si="45"/>
        <v>0</v>
      </c>
      <c r="AD70" s="36">
        <f t="shared" si="45"/>
        <v>0</v>
      </c>
      <c r="AE70" s="36">
        <f t="shared" si="45"/>
        <v>0</v>
      </c>
      <c r="AF70" s="90">
        <v>0</v>
      </c>
      <c r="AG70" s="36">
        <f t="shared" si="46"/>
        <v>0</v>
      </c>
      <c r="AH70" s="36">
        <f t="shared" si="46"/>
        <v>0</v>
      </c>
      <c r="AI70" s="36">
        <f t="shared" si="46"/>
        <v>0</v>
      </c>
      <c r="AJ70" s="36">
        <f t="shared" si="46"/>
        <v>0</v>
      </c>
      <c r="AK70" s="90">
        <v>0</v>
      </c>
      <c r="AL70" s="36">
        <f t="shared" si="47"/>
        <v>0</v>
      </c>
      <c r="AM70" s="36">
        <f t="shared" si="47"/>
        <v>0</v>
      </c>
      <c r="AN70" s="36">
        <f t="shared" si="47"/>
        <v>0</v>
      </c>
      <c r="AO70" s="36">
        <f t="shared" si="47"/>
        <v>0</v>
      </c>
      <c r="AP70" s="90">
        <v>0</v>
      </c>
    </row>
    <row r="71" spans="1:42" x14ac:dyDescent="0.3">
      <c r="A71" s="93" t="s">
        <v>260</v>
      </c>
      <c r="B71" s="90">
        <v>0</v>
      </c>
      <c r="C71">
        <f t="shared" si="40"/>
        <v>0</v>
      </c>
      <c r="D71">
        <f t="shared" si="40"/>
        <v>0</v>
      </c>
      <c r="E71">
        <f t="shared" si="40"/>
        <v>0</v>
      </c>
      <c r="F71">
        <f t="shared" si="40"/>
        <v>0</v>
      </c>
      <c r="G71" s="90">
        <v>0</v>
      </c>
      <c r="H71">
        <f t="shared" si="41"/>
        <v>0</v>
      </c>
      <c r="I71" s="16">
        <f t="shared" si="41"/>
        <v>0</v>
      </c>
      <c r="J71">
        <f t="shared" si="41"/>
        <v>0</v>
      </c>
      <c r="K71">
        <f t="shared" si="41"/>
        <v>0</v>
      </c>
      <c r="L71" s="90">
        <v>0</v>
      </c>
      <c r="M71" s="36">
        <f t="shared" si="42"/>
        <v>0</v>
      </c>
      <c r="N71" s="36">
        <f t="shared" si="42"/>
        <v>0</v>
      </c>
      <c r="O71" s="36">
        <f t="shared" si="42"/>
        <v>0</v>
      </c>
      <c r="P71" s="36">
        <f t="shared" si="42"/>
        <v>0</v>
      </c>
      <c r="Q71" s="90">
        <v>0</v>
      </c>
      <c r="R71" s="36">
        <f t="shared" si="43"/>
        <v>0</v>
      </c>
      <c r="S71" s="36">
        <f t="shared" si="43"/>
        <v>0</v>
      </c>
      <c r="T71" s="36">
        <f t="shared" si="43"/>
        <v>0</v>
      </c>
      <c r="U71" s="36">
        <f t="shared" si="43"/>
        <v>0</v>
      </c>
      <c r="V71" s="90">
        <v>0</v>
      </c>
      <c r="W71" s="36">
        <f t="shared" si="44"/>
        <v>0</v>
      </c>
      <c r="X71" s="36">
        <f t="shared" si="44"/>
        <v>0</v>
      </c>
      <c r="Y71" s="36">
        <f t="shared" si="44"/>
        <v>0</v>
      </c>
      <c r="Z71" s="36">
        <f t="shared" si="44"/>
        <v>0</v>
      </c>
      <c r="AA71" s="90">
        <v>0</v>
      </c>
      <c r="AB71" s="36">
        <f t="shared" si="45"/>
        <v>0</v>
      </c>
      <c r="AC71" s="36">
        <f t="shared" si="45"/>
        <v>0</v>
      </c>
      <c r="AD71" s="36">
        <f t="shared" si="45"/>
        <v>0</v>
      </c>
      <c r="AE71" s="36">
        <f t="shared" si="45"/>
        <v>0</v>
      </c>
      <c r="AF71" s="90">
        <v>0</v>
      </c>
      <c r="AG71" s="36">
        <f t="shared" si="46"/>
        <v>0</v>
      </c>
      <c r="AH71" s="36">
        <f t="shared" si="46"/>
        <v>0</v>
      </c>
      <c r="AI71" s="36">
        <f t="shared" si="46"/>
        <v>0</v>
      </c>
      <c r="AJ71" s="36">
        <f t="shared" si="46"/>
        <v>0</v>
      </c>
      <c r="AK71" s="90">
        <v>0</v>
      </c>
      <c r="AL71" s="36">
        <f t="shared" si="47"/>
        <v>0</v>
      </c>
      <c r="AM71" s="36">
        <f t="shared" si="47"/>
        <v>0</v>
      </c>
      <c r="AN71" s="36">
        <f t="shared" si="47"/>
        <v>0</v>
      </c>
      <c r="AO71" s="36">
        <f t="shared" si="47"/>
        <v>0</v>
      </c>
      <c r="AP71" s="90">
        <v>0</v>
      </c>
    </row>
    <row r="72" spans="1:42" x14ac:dyDescent="0.3">
      <c r="A72" s="93" t="s">
        <v>261</v>
      </c>
      <c r="B72" s="90">
        <v>0</v>
      </c>
      <c r="C72">
        <f t="shared" si="40"/>
        <v>0</v>
      </c>
      <c r="D72">
        <f t="shared" si="40"/>
        <v>0</v>
      </c>
      <c r="E72">
        <f t="shared" si="40"/>
        <v>0</v>
      </c>
      <c r="F72">
        <f t="shared" si="40"/>
        <v>0</v>
      </c>
      <c r="G72" s="90">
        <v>0</v>
      </c>
      <c r="H72">
        <f t="shared" si="41"/>
        <v>0</v>
      </c>
      <c r="I72" s="16">
        <f t="shared" si="41"/>
        <v>0</v>
      </c>
      <c r="J72">
        <f t="shared" si="41"/>
        <v>0</v>
      </c>
      <c r="K72">
        <f t="shared" si="41"/>
        <v>0</v>
      </c>
      <c r="L72" s="90">
        <v>0</v>
      </c>
      <c r="M72" s="36">
        <f t="shared" si="42"/>
        <v>0</v>
      </c>
      <c r="N72" s="36">
        <f t="shared" si="42"/>
        <v>0</v>
      </c>
      <c r="O72" s="36">
        <f t="shared" si="42"/>
        <v>0</v>
      </c>
      <c r="P72" s="36">
        <f t="shared" si="42"/>
        <v>0</v>
      </c>
      <c r="Q72" s="90">
        <v>0</v>
      </c>
      <c r="R72" s="36">
        <f t="shared" si="43"/>
        <v>0</v>
      </c>
      <c r="S72" s="36">
        <f t="shared" si="43"/>
        <v>0</v>
      </c>
      <c r="T72" s="36">
        <f t="shared" si="43"/>
        <v>0</v>
      </c>
      <c r="U72" s="36">
        <f t="shared" si="43"/>
        <v>0</v>
      </c>
      <c r="V72" s="90">
        <v>0</v>
      </c>
      <c r="W72" s="36">
        <f t="shared" si="44"/>
        <v>0</v>
      </c>
      <c r="X72" s="36">
        <f t="shared" si="44"/>
        <v>0</v>
      </c>
      <c r="Y72" s="36">
        <f t="shared" si="44"/>
        <v>0</v>
      </c>
      <c r="Z72" s="36">
        <f t="shared" si="44"/>
        <v>0</v>
      </c>
      <c r="AA72" s="90">
        <v>0</v>
      </c>
      <c r="AB72" s="36">
        <f t="shared" si="45"/>
        <v>0</v>
      </c>
      <c r="AC72" s="36">
        <f t="shared" si="45"/>
        <v>0</v>
      </c>
      <c r="AD72" s="36">
        <f t="shared" si="45"/>
        <v>0</v>
      </c>
      <c r="AE72" s="36">
        <f t="shared" si="45"/>
        <v>0</v>
      </c>
      <c r="AF72" s="90">
        <v>0</v>
      </c>
      <c r="AG72" s="36">
        <f t="shared" si="46"/>
        <v>0</v>
      </c>
      <c r="AH72" s="36">
        <f t="shared" si="46"/>
        <v>0</v>
      </c>
      <c r="AI72" s="36">
        <f t="shared" si="46"/>
        <v>0</v>
      </c>
      <c r="AJ72" s="36">
        <f t="shared" si="46"/>
        <v>0</v>
      </c>
      <c r="AK72" s="90">
        <v>0</v>
      </c>
      <c r="AL72" s="36">
        <f t="shared" si="47"/>
        <v>0</v>
      </c>
      <c r="AM72" s="36">
        <f t="shared" si="47"/>
        <v>0</v>
      </c>
      <c r="AN72" s="36">
        <f t="shared" si="47"/>
        <v>0</v>
      </c>
      <c r="AO72" s="36">
        <f t="shared" si="47"/>
        <v>0</v>
      </c>
      <c r="AP72" s="90">
        <v>0</v>
      </c>
    </row>
    <row r="73" spans="1:42" x14ac:dyDescent="0.3">
      <c r="A73" s="93" t="s">
        <v>262</v>
      </c>
      <c r="B73" s="90">
        <v>0</v>
      </c>
      <c r="C73">
        <f t="shared" si="40"/>
        <v>0</v>
      </c>
      <c r="D73">
        <f t="shared" si="40"/>
        <v>0</v>
      </c>
      <c r="E73">
        <f t="shared" si="40"/>
        <v>0</v>
      </c>
      <c r="F73">
        <f t="shared" si="40"/>
        <v>0</v>
      </c>
      <c r="G73" s="90">
        <v>0</v>
      </c>
      <c r="H73">
        <f t="shared" si="41"/>
        <v>0</v>
      </c>
      <c r="I73" s="16">
        <f t="shared" si="41"/>
        <v>0</v>
      </c>
      <c r="J73">
        <f t="shared" si="41"/>
        <v>0</v>
      </c>
      <c r="K73">
        <f t="shared" si="41"/>
        <v>0</v>
      </c>
      <c r="L73" s="90">
        <v>0</v>
      </c>
      <c r="M73" s="36">
        <f t="shared" si="42"/>
        <v>0</v>
      </c>
      <c r="N73" s="36">
        <f t="shared" si="42"/>
        <v>0</v>
      </c>
      <c r="O73" s="36">
        <f t="shared" si="42"/>
        <v>0</v>
      </c>
      <c r="P73" s="36">
        <f t="shared" si="42"/>
        <v>0</v>
      </c>
      <c r="Q73" s="90">
        <v>0</v>
      </c>
      <c r="R73" s="36">
        <f t="shared" si="43"/>
        <v>0</v>
      </c>
      <c r="S73" s="36">
        <f t="shared" si="43"/>
        <v>0</v>
      </c>
      <c r="T73" s="36">
        <f t="shared" si="43"/>
        <v>0</v>
      </c>
      <c r="U73" s="36">
        <f t="shared" si="43"/>
        <v>0</v>
      </c>
      <c r="V73" s="90">
        <v>0</v>
      </c>
      <c r="W73" s="36">
        <f t="shared" si="44"/>
        <v>0</v>
      </c>
      <c r="X73" s="36">
        <f t="shared" si="44"/>
        <v>0</v>
      </c>
      <c r="Y73" s="36">
        <f t="shared" si="44"/>
        <v>0</v>
      </c>
      <c r="Z73" s="36">
        <f t="shared" si="44"/>
        <v>0</v>
      </c>
      <c r="AA73" s="90">
        <v>0</v>
      </c>
      <c r="AB73" s="36">
        <f t="shared" si="45"/>
        <v>0</v>
      </c>
      <c r="AC73" s="36">
        <f t="shared" si="45"/>
        <v>0</v>
      </c>
      <c r="AD73" s="36">
        <f t="shared" si="45"/>
        <v>0</v>
      </c>
      <c r="AE73" s="36">
        <f t="shared" si="45"/>
        <v>0</v>
      </c>
      <c r="AF73" s="90">
        <v>0</v>
      </c>
      <c r="AG73" s="36">
        <f t="shared" si="46"/>
        <v>0</v>
      </c>
      <c r="AH73" s="36">
        <f t="shared" si="46"/>
        <v>0</v>
      </c>
      <c r="AI73" s="36">
        <f t="shared" si="46"/>
        <v>0</v>
      </c>
      <c r="AJ73" s="36">
        <f t="shared" si="46"/>
        <v>0</v>
      </c>
      <c r="AK73" s="90">
        <v>0</v>
      </c>
      <c r="AL73" s="36">
        <f t="shared" si="47"/>
        <v>0</v>
      </c>
      <c r="AM73" s="36">
        <f t="shared" si="47"/>
        <v>0</v>
      </c>
      <c r="AN73" s="36">
        <f t="shared" si="47"/>
        <v>0</v>
      </c>
      <c r="AO73" s="36">
        <f t="shared" si="47"/>
        <v>0</v>
      </c>
      <c r="AP73" s="90">
        <v>0</v>
      </c>
    </row>
    <row r="76" spans="1:42" x14ac:dyDescent="0.3">
      <c r="A76" s="1" t="s">
        <v>267</v>
      </c>
      <c r="B76" s="95"/>
      <c r="C76" s="36"/>
      <c r="D76" s="36"/>
      <c r="E76" s="36"/>
      <c r="F76" s="36"/>
      <c r="G76" s="95"/>
      <c r="L76" s="95"/>
      <c r="M76" s="36"/>
      <c r="N76" s="36"/>
      <c r="O76" s="36"/>
      <c r="P76" s="36"/>
      <c r="Q76" s="95"/>
      <c r="R76" s="36"/>
      <c r="S76" s="36"/>
      <c r="T76" s="36"/>
      <c r="U76" s="36"/>
      <c r="V76" s="95"/>
      <c r="W76" s="36"/>
      <c r="X76" s="36"/>
      <c r="Y76" s="36"/>
      <c r="Z76" s="36"/>
      <c r="AA76" s="95"/>
      <c r="AB76" s="36"/>
      <c r="AC76" s="36"/>
      <c r="AD76" s="36"/>
      <c r="AE76" s="36"/>
      <c r="AF76" s="95"/>
      <c r="AG76" s="36"/>
      <c r="AH76" s="36"/>
      <c r="AI76" s="36"/>
      <c r="AJ76" s="36"/>
      <c r="AK76" s="95"/>
      <c r="AL76" s="36"/>
      <c r="AM76" s="36"/>
      <c r="AN76" s="36"/>
      <c r="AO76" s="36"/>
      <c r="AP76" s="95"/>
    </row>
    <row r="77" spans="1:42" x14ac:dyDescent="0.3">
      <c r="A77" t="s">
        <v>268</v>
      </c>
      <c r="B77" s="95"/>
      <c r="C77" s="36"/>
      <c r="D77" s="36"/>
      <c r="E77" s="36"/>
      <c r="F77" s="36"/>
      <c r="G77" s="95"/>
      <c r="L77" s="95"/>
      <c r="M77" s="36"/>
      <c r="N77" s="36"/>
      <c r="O77" s="36"/>
      <c r="P77" s="36"/>
      <c r="Q77" s="95"/>
      <c r="R77" s="36"/>
      <c r="S77" s="36"/>
      <c r="T77" s="36"/>
      <c r="U77" s="36"/>
      <c r="V77" s="95"/>
      <c r="W77" s="36"/>
      <c r="X77" s="36"/>
      <c r="Y77" s="36"/>
      <c r="Z77" s="36"/>
      <c r="AA77" s="95"/>
      <c r="AB77" s="36"/>
      <c r="AC77" s="36"/>
      <c r="AD77" s="36"/>
      <c r="AE77" s="36"/>
      <c r="AF77" s="95"/>
      <c r="AG77" s="36"/>
      <c r="AH77" s="36"/>
      <c r="AI77" s="36"/>
      <c r="AJ77" s="36"/>
      <c r="AK77" s="95"/>
      <c r="AL77" s="36"/>
      <c r="AM77" s="36"/>
      <c r="AN77" s="36"/>
      <c r="AO77" s="36"/>
      <c r="AP77" s="95"/>
    </row>
    <row r="78" spans="1:42" x14ac:dyDescent="0.3">
      <c r="A78" s="93" t="s">
        <v>46</v>
      </c>
      <c r="B78" s="95">
        <f>B79*85.98/1000</f>
        <v>1003.80675527135</v>
      </c>
      <c r="C78">
        <f t="shared" ref="C78:F88" si="48">$B78+((C$1-$B$1)*($G78-$B78)/($G$1-$B$1))</f>
        <v>1015.2427845710977</v>
      </c>
      <c r="D78">
        <f t="shared" si="48"/>
        <v>1026.6788138708453</v>
      </c>
      <c r="E78">
        <f t="shared" si="48"/>
        <v>1038.1148431705928</v>
      </c>
      <c r="F78">
        <f t="shared" si="48"/>
        <v>1049.5508724703407</v>
      </c>
      <c r="G78" s="95">
        <f t="shared" ref="G78:AP78" si="49">G79*85.98/1000</f>
        <v>1060.9869017700883</v>
      </c>
      <c r="H78">
        <f t="shared" ref="H78:K133" si="50">$G78+((H$1-$G$1)*($L78-$G78)/($L$1-$G$1))</f>
        <v>1070.2935430431799</v>
      </c>
      <c r="I78" s="16">
        <f t="shared" si="50"/>
        <v>1079.6001843162712</v>
      </c>
      <c r="J78">
        <f t="shared" si="50"/>
        <v>1088.9068255893628</v>
      </c>
      <c r="K78">
        <f t="shared" si="50"/>
        <v>1098.2134668624542</v>
      </c>
      <c r="L78" s="95">
        <f t="shared" si="49"/>
        <v>1107.5201081355458</v>
      </c>
      <c r="M78" s="36">
        <f t="shared" ref="M78:P133" si="51">$L78+((M$1-$L$1)*($Q78-$L78)/($Q$1-$L$1))</f>
        <v>1115.2968259382119</v>
      </c>
      <c r="N78" s="36">
        <f t="shared" si="51"/>
        <v>1123.0735437408778</v>
      </c>
      <c r="O78" s="36">
        <f t="shared" si="51"/>
        <v>1130.8502615435439</v>
      </c>
      <c r="P78" s="36">
        <f t="shared" si="51"/>
        <v>1138.6269793462097</v>
      </c>
      <c r="Q78" s="95">
        <f t="shared" si="49"/>
        <v>1146.4036971488758</v>
      </c>
      <c r="R78" s="36">
        <f t="shared" ref="R78:U117" si="52">$Q78+((R$1-$Q$1)*($V78-$Q78)/($V$1-$Q$1))</f>
        <v>1152.5089191137483</v>
      </c>
      <c r="S78" s="36">
        <f t="shared" si="52"/>
        <v>1158.6141410786206</v>
      </c>
      <c r="T78" s="36">
        <f t="shared" si="52"/>
        <v>1164.7193630434931</v>
      </c>
      <c r="U78" s="36">
        <f t="shared" si="52"/>
        <v>1170.8245850083654</v>
      </c>
      <c r="V78" s="95">
        <f t="shared" si="49"/>
        <v>1176.9298069732379</v>
      </c>
      <c r="W78" s="36">
        <f t="shared" ref="W78:Z117" si="53">$V78+((W$1-$V$1)*($AA78-$V78)/($AA$1-$V$1))</f>
        <v>1179.1020782333521</v>
      </c>
      <c r="X78" s="36">
        <f t="shared" si="53"/>
        <v>1181.2743494934664</v>
      </c>
      <c r="Y78" s="36">
        <f t="shared" si="53"/>
        <v>1183.4466207535804</v>
      </c>
      <c r="Z78" s="36">
        <f t="shared" si="53"/>
        <v>1185.6188920136947</v>
      </c>
      <c r="AA78" s="95">
        <f t="shared" si="49"/>
        <v>1187.7911632738089</v>
      </c>
      <c r="AB78" s="36">
        <f t="shared" ref="AB78:AE117" si="54">$AA78+((AB$1-$AA$1)*($AF78-$AA78)/($AF$1-$AA$1))</f>
        <v>1184.9249495785796</v>
      </c>
      <c r="AC78" s="36">
        <f t="shared" si="54"/>
        <v>1182.05873588335</v>
      </c>
      <c r="AD78" s="36">
        <f t="shared" si="54"/>
        <v>1179.1925221881206</v>
      </c>
      <c r="AE78" s="36">
        <f t="shared" si="54"/>
        <v>1176.326308492891</v>
      </c>
      <c r="AF78" s="95">
        <f t="shared" si="49"/>
        <v>1173.4600947976617</v>
      </c>
      <c r="AG78" s="36">
        <f t="shared" ref="AG78:AJ117" si="55">$AF78+((AG$1-$AF$1)*($AK78-$AF78)/($AK$1-$AF$1))</f>
        <v>1168.84244846205</v>
      </c>
      <c r="AH78" s="36">
        <f t="shared" si="55"/>
        <v>1164.2248021264384</v>
      </c>
      <c r="AI78" s="36">
        <f t="shared" si="55"/>
        <v>1159.6071557908269</v>
      </c>
      <c r="AJ78" s="36">
        <f t="shared" si="55"/>
        <v>1154.9895094552153</v>
      </c>
      <c r="AK78" s="95">
        <f t="shared" si="49"/>
        <v>1150.3718631196036</v>
      </c>
      <c r="AL78" s="36">
        <f t="shared" ref="AL78:AO117" si="56">$AK78+((AL$1-$AK$1)*($AP78-$AK78)/($AP$1-$AK$1))</f>
        <v>1144.1483863476237</v>
      </c>
      <c r="AM78" s="36">
        <f t="shared" si="56"/>
        <v>1137.9249095756438</v>
      </c>
      <c r="AN78" s="36">
        <f t="shared" si="56"/>
        <v>1131.7014328036639</v>
      </c>
      <c r="AO78" s="36">
        <f t="shared" si="56"/>
        <v>1125.477956031684</v>
      </c>
      <c r="AP78" s="95">
        <f t="shared" si="49"/>
        <v>1119.2544792597041</v>
      </c>
    </row>
    <row r="79" spans="1:42" x14ac:dyDescent="0.3">
      <c r="A79" s="94" t="s">
        <v>269</v>
      </c>
      <c r="B79" s="95">
        <v>11674.886662844265</v>
      </c>
      <c r="C79">
        <f t="shared" si="48"/>
        <v>11807.894679822024</v>
      </c>
      <c r="D79">
        <f t="shared" si="48"/>
        <v>11940.902696799782</v>
      </c>
      <c r="E79">
        <f t="shared" si="48"/>
        <v>12073.910713777541</v>
      </c>
      <c r="F79">
        <f t="shared" si="48"/>
        <v>12206.918730755298</v>
      </c>
      <c r="G79" s="95">
        <v>12339.926747733058</v>
      </c>
      <c r="H79">
        <f t="shared" si="50"/>
        <v>12448.168679264711</v>
      </c>
      <c r="I79" s="16">
        <f t="shared" si="50"/>
        <v>12556.410610796363</v>
      </c>
      <c r="J79">
        <f t="shared" si="50"/>
        <v>12664.652542328015</v>
      </c>
      <c r="K79">
        <f t="shared" si="50"/>
        <v>12772.894473859667</v>
      </c>
      <c r="L79" s="95">
        <v>12881.13640539132</v>
      </c>
      <c r="M79" s="36">
        <f t="shared" si="51"/>
        <v>12971.58439100037</v>
      </c>
      <c r="N79" s="36">
        <f t="shared" si="51"/>
        <v>13062.032376609417</v>
      </c>
      <c r="O79" s="36">
        <f t="shared" si="51"/>
        <v>13152.480362218466</v>
      </c>
      <c r="P79" s="36">
        <f t="shared" si="51"/>
        <v>13242.928347827514</v>
      </c>
      <c r="Q79" s="95">
        <v>13333.376333436563</v>
      </c>
      <c r="R79" s="36">
        <f t="shared" si="52"/>
        <v>13404.383799880765</v>
      </c>
      <c r="S79" s="36">
        <f t="shared" si="52"/>
        <v>13475.391266324965</v>
      </c>
      <c r="T79" s="36">
        <f t="shared" si="52"/>
        <v>13546.398732769167</v>
      </c>
      <c r="U79" s="36">
        <f t="shared" si="52"/>
        <v>13617.406199213367</v>
      </c>
      <c r="V79" s="95">
        <v>13688.413665657568</v>
      </c>
      <c r="W79" s="36">
        <f t="shared" si="53"/>
        <v>13713.678509343476</v>
      </c>
      <c r="X79" s="36">
        <f t="shared" si="53"/>
        <v>13738.943353029381</v>
      </c>
      <c r="Y79" s="36">
        <f t="shared" si="53"/>
        <v>13764.208196715288</v>
      </c>
      <c r="Z79" s="36">
        <f t="shared" si="53"/>
        <v>13789.473040401193</v>
      </c>
      <c r="AA79" s="95">
        <v>13814.737884087101</v>
      </c>
      <c r="AB79" s="36">
        <f t="shared" si="54"/>
        <v>13781.402065347516</v>
      </c>
      <c r="AC79" s="36">
        <f t="shared" si="54"/>
        <v>13748.066246607932</v>
      </c>
      <c r="AD79" s="36">
        <f t="shared" si="54"/>
        <v>13714.730427868348</v>
      </c>
      <c r="AE79" s="36">
        <f t="shared" si="54"/>
        <v>13681.394609128763</v>
      </c>
      <c r="AF79" s="95">
        <v>13648.058790389179</v>
      </c>
      <c r="AG79" s="36">
        <f t="shared" si="55"/>
        <v>13594.35273856769</v>
      </c>
      <c r="AH79" s="36">
        <f t="shared" si="55"/>
        <v>13540.6466867462</v>
      </c>
      <c r="AI79" s="36">
        <f t="shared" si="55"/>
        <v>13486.940634924713</v>
      </c>
      <c r="AJ79" s="36">
        <f t="shared" si="55"/>
        <v>13433.234583103223</v>
      </c>
      <c r="AK79" s="95">
        <v>13379.528531281734</v>
      </c>
      <c r="AL79" s="36">
        <f t="shared" si="56"/>
        <v>13307.145689086108</v>
      </c>
      <c r="AM79" s="36">
        <f t="shared" si="56"/>
        <v>13234.762846890482</v>
      </c>
      <c r="AN79" s="36">
        <f t="shared" si="56"/>
        <v>13162.380004694858</v>
      </c>
      <c r="AO79" s="36">
        <f t="shared" si="56"/>
        <v>13089.997162499232</v>
      </c>
      <c r="AP79" s="95">
        <v>13017.614320303606</v>
      </c>
    </row>
    <row r="80" spans="1:42" x14ac:dyDescent="0.3">
      <c r="A80" s="93" t="s">
        <v>51</v>
      </c>
      <c r="B80" s="95">
        <v>0</v>
      </c>
      <c r="C80">
        <f t="shared" si="48"/>
        <v>0</v>
      </c>
      <c r="D80">
        <f t="shared" si="48"/>
        <v>0</v>
      </c>
      <c r="E80">
        <f t="shared" si="48"/>
        <v>0</v>
      </c>
      <c r="F80">
        <f t="shared" si="48"/>
        <v>0</v>
      </c>
      <c r="G80" s="95">
        <v>0</v>
      </c>
      <c r="H80">
        <f t="shared" si="50"/>
        <v>0</v>
      </c>
      <c r="I80" s="16">
        <f t="shared" si="50"/>
        <v>0</v>
      </c>
      <c r="J80">
        <f t="shared" si="50"/>
        <v>0</v>
      </c>
      <c r="K80">
        <f t="shared" si="50"/>
        <v>0</v>
      </c>
      <c r="L80" s="95">
        <v>0</v>
      </c>
      <c r="M80" s="36">
        <f t="shared" si="51"/>
        <v>0</v>
      </c>
      <c r="N80" s="36">
        <f t="shared" si="51"/>
        <v>0</v>
      </c>
      <c r="O80" s="36">
        <f t="shared" si="51"/>
        <v>0</v>
      </c>
      <c r="P80" s="36">
        <f t="shared" si="51"/>
        <v>0</v>
      </c>
      <c r="Q80" s="95">
        <v>0</v>
      </c>
      <c r="R80" s="36">
        <f t="shared" si="52"/>
        <v>0</v>
      </c>
      <c r="S80" s="36">
        <f t="shared" si="52"/>
        <v>0</v>
      </c>
      <c r="T80" s="36">
        <f t="shared" si="52"/>
        <v>0</v>
      </c>
      <c r="U80" s="36">
        <f t="shared" si="52"/>
        <v>0</v>
      </c>
      <c r="V80" s="95">
        <v>0</v>
      </c>
      <c r="W80" s="36">
        <f t="shared" si="53"/>
        <v>0</v>
      </c>
      <c r="X80" s="36">
        <f t="shared" si="53"/>
        <v>0</v>
      </c>
      <c r="Y80" s="36">
        <f t="shared" si="53"/>
        <v>0</v>
      </c>
      <c r="Z80" s="36">
        <f t="shared" si="53"/>
        <v>0</v>
      </c>
      <c r="AA80" s="95">
        <v>0</v>
      </c>
      <c r="AB80" s="36">
        <f t="shared" si="54"/>
        <v>0</v>
      </c>
      <c r="AC80" s="36">
        <f t="shared" si="54"/>
        <v>0</v>
      </c>
      <c r="AD80" s="36">
        <f t="shared" si="54"/>
        <v>0</v>
      </c>
      <c r="AE80" s="36">
        <f t="shared" si="54"/>
        <v>0</v>
      </c>
      <c r="AF80" s="95">
        <v>0</v>
      </c>
      <c r="AG80" s="36">
        <f t="shared" si="55"/>
        <v>0</v>
      </c>
      <c r="AH80" s="36">
        <f t="shared" si="55"/>
        <v>0</v>
      </c>
      <c r="AI80" s="36">
        <f t="shared" si="55"/>
        <v>0</v>
      </c>
      <c r="AJ80" s="36">
        <f t="shared" si="55"/>
        <v>0</v>
      </c>
      <c r="AK80" s="95">
        <v>0</v>
      </c>
      <c r="AL80" s="36">
        <f t="shared" si="56"/>
        <v>0</v>
      </c>
      <c r="AM80" s="36">
        <f t="shared" si="56"/>
        <v>0</v>
      </c>
      <c r="AN80" s="36">
        <f t="shared" si="56"/>
        <v>0</v>
      </c>
      <c r="AO80" s="36">
        <f t="shared" si="56"/>
        <v>0</v>
      </c>
      <c r="AP80" s="95">
        <v>0</v>
      </c>
    </row>
    <row r="81" spans="1:42" x14ac:dyDescent="0.3">
      <c r="A81" s="93" t="s">
        <v>49</v>
      </c>
      <c r="B81" s="95">
        <v>0</v>
      </c>
      <c r="C81">
        <f t="shared" si="48"/>
        <v>0</v>
      </c>
      <c r="D81">
        <f t="shared" si="48"/>
        <v>0</v>
      </c>
      <c r="E81">
        <f t="shared" si="48"/>
        <v>0</v>
      </c>
      <c r="F81">
        <f t="shared" si="48"/>
        <v>0</v>
      </c>
      <c r="G81" s="95">
        <v>0</v>
      </c>
      <c r="H81">
        <f t="shared" si="50"/>
        <v>0</v>
      </c>
      <c r="I81" s="16">
        <f t="shared" si="50"/>
        <v>0</v>
      </c>
      <c r="J81">
        <f t="shared" si="50"/>
        <v>0</v>
      </c>
      <c r="K81">
        <f t="shared" si="50"/>
        <v>0</v>
      </c>
      <c r="L81" s="95">
        <v>0</v>
      </c>
      <c r="M81" s="36">
        <f t="shared" si="51"/>
        <v>0</v>
      </c>
      <c r="N81" s="36">
        <f t="shared" si="51"/>
        <v>0</v>
      </c>
      <c r="O81" s="36">
        <f t="shared" si="51"/>
        <v>0</v>
      </c>
      <c r="P81" s="36">
        <f t="shared" si="51"/>
        <v>0</v>
      </c>
      <c r="Q81" s="95">
        <v>0</v>
      </c>
      <c r="R81" s="36">
        <f t="shared" si="52"/>
        <v>0</v>
      </c>
      <c r="S81" s="36">
        <f t="shared" si="52"/>
        <v>0</v>
      </c>
      <c r="T81" s="36">
        <f t="shared" si="52"/>
        <v>0</v>
      </c>
      <c r="U81" s="36">
        <f t="shared" si="52"/>
        <v>0</v>
      </c>
      <c r="V81" s="95">
        <v>0</v>
      </c>
      <c r="W81" s="36">
        <f t="shared" si="53"/>
        <v>0</v>
      </c>
      <c r="X81" s="36">
        <f t="shared" si="53"/>
        <v>0</v>
      </c>
      <c r="Y81" s="36">
        <f t="shared" si="53"/>
        <v>0</v>
      </c>
      <c r="Z81" s="36">
        <f t="shared" si="53"/>
        <v>0</v>
      </c>
      <c r="AA81" s="95">
        <v>0</v>
      </c>
      <c r="AB81" s="36">
        <f t="shared" si="54"/>
        <v>0</v>
      </c>
      <c r="AC81" s="36">
        <f t="shared" si="54"/>
        <v>0</v>
      </c>
      <c r="AD81" s="36">
        <f t="shared" si="54"/>
        <v>0</v>
      </c>
      <c r="AE81" s="36">
        <f t="shared" si="54"/>
        <v>0</v>
      </c>
      <c r="AF81" s="95">
        <v>0</v>
      </c>
      <c r="AG81" s="36">
        <f t="shared" si="55"/>
        <v>0</v>
      </c>
      <c r="AH81" s="36">
        <f t="shared" si="55"/>
        <v>0</v>
      </c>
      <c r="AI81" s="36">
        <f t="shared" si="55"/>
        <v>0</v>
      </c>
      <c r="AJ81" s="36">
        <f t="shared" si="55"/>
        <v>0</v>
      </c>
      <c r="AK81" s="95">
        <v>0</v>
      </c>
      <c r="AL81" s="36">
        <f t="shared" si="56"/>
        <v>0</v>
      </c>
      <c r="AM81" s="36">
        <f t="shared" si="56"/>
        <v>0</v>
      </c>
      <c r="AN81" s="36">
        <f t="shared" si="56"/>
        <v>0</v>
      </c>
      <c r="AO81" s="36">
        <f t="shared" si="56"/>
        <v>0</v>
      </c>
      <c r="AP81" s="95">
        <v>0</v>
      </c>
    </row>
    <row r="82" spans="1:42" x14ac:dyDescent="0.3">
      <c r="A82" s="93" t="s">
        <v>124</v>
      </c>
      <c r="B82" s="95">
        <v>0</v>
      </c>
      <c r="C82">
        <f t="shared" si="48"/>
        <v>0</v>
      </c>
      <c r="D82">
        <f t="shared" si="48"/>
        <v>0</v>
      </c>
      <c r="E82">
        <f t="shared" si="48"/>
        <v>0</v>
      </c>
      <c r="F82">
        <f t="shared" si="48"/>
        <v>0</v>
      </c>
      <c r="G82" s="95">
        <v>0</v>
      </c>
      <c r="H82">
        <f t="shared" si="50"/>
        <v>0</v>
      </c>
      <c r="I82" s="16">
        <f t="shared" si="50"/>
        <v>0</v>
      </c>
      <c r="J82">
        <f t="shared" si="50"/>
        <v>0</v>
      </c>
      <c r="K82">
        <f t="shared" si="50"/>
        <v>0</v>
      </c>
      <c r="L82" s="95">
        <v>0</v>
      </c>
      <c r="M82" s="36">
        <f t="shared" si="51"/>
        <v>0</v>
      </c>
      <c r="N82" s="36">
        <f t="shared" si="51"/>
        <v>0</v>
      </c>
      <c r="O82" s="36">
        <f t="shared" si="51"/>
        <v>0</v>
      </c>
      <c r="P82" s="36">
        <f t="shared" si="51"/>
        <v>0</v>
      </c>
      <c r="Q82" s="95">
        <v>0</v>
      </c>
      <c r="R82" s="36">
        <f t="shared" si="52"/>
        <v>0</v>
      </c>
      <c r="S82" s="36">
        <f t="shared" si="52"/>
        <v>0</v>
      </c>
      <c r="T82" s="36">
        <f t="shared" si="52"/>
        <v>0</v>
      </c>
      <c r="U82" s="36">
        <f t="shared" si="52"/>
        <v>0</v>
      </c>
      <c r="V82" s="95">
        <v>0</v>
      </c>
      <c r="W82" s="36">
        <f t="shared" si="53"/>
        <v>0</v>
      </c>
      <c r="X82" s="36">
        <f t="shared" si="53"/>
        <v>0</v>
      </c>
      <c r="Y82" s="36">
        <f t="shared" si="53"/>
        <v>0</v>
      </c>
      <c r="Z82" s="36">
        <f t="shared" si="53"/>
        <v>0</v>
      </c>
      <c r="AA82" s="95">
        <v>0</v>
      </c>
      <c r="AB82" s="36">
        <f t="shared" si="54"/>
        <v>0</v>
      </c>
      <c r="AC82" s="36">
        <f t="shared" si="54"/>
        <v>0</v>
      </c>
      <c r="AD82" s="36">
        <f t="shared" si="54"/>
        <v>0</v>
      </c>
      <c r="AE82" s="36">
        <f t="shared" si="54"/>
        <v>0</v>
      </c>
      <c r="AF82" s="95">
        <v>0</v>
      </c>
      <c r="AG82" s="36">
        <f t="shared" si="55"/>
        <v>0</v>
      </c>
      <c r="AH82" s="36">
        <f t="shared" si="55"/>
        <v>0</v>
      </c>
      <c r="AI82" s="36">
        <f t="shared" si="55"/>
        <v>0</v>
      </c>
      <c r="AJ82" s="36">
        <f t="shared" si="55"/>
        <v>0</v>
      </c>
      <c r="AK82" s="95">
        <v>0</v>
      </c>
      <c r="AL82" s="36">
        <f t="shared" si="56"/>
        <v>0</v>
      </c>
      <c r="AM82" s="36">
        <f t="shared" si="56"/>
        <v>0</v>
      </c>
      <c r="AN82" s="36">
        <f t="shared" si="56"/>
        <v>0</v>
      </c>
      <c r="AO82" s="36">
        <f t="shared" si="56"/>
        <v>0</v>
      </c>
      <c r="AP82" s="95">
        <v>0</v>
      </c>
    </row>
    <row r="83" spans="1:42" x14ac:dyDescent="0.3">
      <c r="A83" s="93" t="s">
        <v>13</v>
      </c>
      <c r="B83" s="95">
        <v>0</v>
      </c>
      <c r="C83">
        <f t="shared" si="48"/>
        <v>0</v>
      </c>
      <c r="D83">
        <f t="shared" si="48"/>
        <v>0</v>
      </c>
      <c r="E83">
        <f t="shared" si="48"/>
        <v>0</v>
      </c>
      <c r="F83">
        <f t="shared" si="48"/>
        <v>0</v>
      </c>
      <c r="G83" s="95">
        <v>0</v>
      </c>
      <c r="H83">
        <f t="shared" si="50"/>
        <v>0</v>
      </c>
      <c r="I83" s="16">
        <f t="shared" si="50"/>
        <v>0</v>
      </c>
      <c r="J83">
        <f t="shared" si="50"/>
        <v>0</v>
      </c>
      <c r="K83">
        <f t="shared" si="50"/>
        <v>0</v>
      </c>
      <c r="L83" s="95">
        <v>0</v>
      </c>
      <c r="M83" s="36">
        <f t="shared" si="51"/>
        <v>0</v>
      </c>
      <c r="N83" s="36">
        <f t="shared" si="51"/>
        <v>0</v>
      </c>
      <c r="O83" s="36">
        <f t="shared" si="51"/>
        <v>0</v>
      </c>
      <c r="P83" s="36">
        <f t="shared" si="51"/>
        <v>0</v>
      </c>
      <c r="Q83" s="95">
        <v>0</v>
      </c>
      <c r="R83" s="36">
        <f t="shared" si="52"/>
        <v>0</v>
      </c>
      <c r="S83" s="36">
        <f t="shared" si="52"/>
        <v>0</v>
      </c>
      <c r="T83" s="36">
        <f t="shared" si="52"/>
        <v>0</v>
      </c>
      <c r="U83" s="36">
        <f t="shared" si="52"/>
        <v>0</v>
      </c>
      <c r="V83" s="95">
        <v>0</v>
      </c>
      <c r="W83" s="36">
        <f t="shared" si="53"/>
        <v>0</v>
      </c>
      <c r="X83" s="36">
        <f t="shared" si="53"/>
        <v>0</v>
      </c>
      <c r="Y83" s="36">
        <f t="shared" si="53"/>
        <v>0</v>
      </c>
      <c r="Z83" s="36">
        <f t="shared" si="53"/>
        <v>0</v>
      </c>
      <c r="AA83" s="95">
        <v>0</v>
      </c>
      <c r="AB83" s="36">
        <f t="shared" si="54"/>
        <v>0</v>
      </c>
      <c r="AC83" s="36">
        <f t="shared" si="54"/>
        <v>0</v>
      </c>
      <c r="AD83" s="36">
        <f t="shared" si="54"/>
        <v>0</v>
      </c>
      <c r="AE83" s="36">
        <f t="shared" si="54"/>
        <v>0</v>
      </c>
      <c r="AF83" s="95">
        <v>0</v>
      </c>
      <c r="AG83" s="36">
        <f t="shared" si="55"/>
        <v>0</v>
      </c>
      <c r="AH83" s="36">
        <f t="shared" si="55"/>
        <v>0</v>
      </c>
      <c r="AI83" s="36">
        <f t="shared" si="55"/>
        <v>0</v>
      </c>
      <c r="AJ83" s="36">
        <f t="shared" si="55"/>
        <v>0</v>
      </c>
      <c r="AK83" s="95">
        <v>0</v>
      </c>
      <c r="AL83" s="36">
        <f t="shared" si="56"/>
        <v>0</v>
      </c>
      <c r="AM83" s="36">
        <f t="shared" si="56"/>
        <v>0</v>
      </c>
      <c r="AN83" s="36">
        <f t="shared" si="56"/>
        <v>0</v>
      </c>
      <c r="AO83" s="36">
        <f t="shared" si="56"/>
        <v>0</v>
      </c>
      <c r="AP83" s="95">
        <v>0</v>
      </c>
    </row>
    <row r="84" spans="1:42" x14ac:dyDescent="0.3">
      <c r="A84" s="93" t="s">
        <v>259</v>
      </c>
      <c r="B84" s="95">
        <v>0</v>
      </c>
      <c r="C84">
        <f t="shared" si="48"/>
        <v>0</v>
      </c>
      <c r="D84">
        <f t="shared" si="48"/>
        <v>0</v>
      </c>
      <c r="E84">
        <f t="shared" si="48"/>
        <v>0</v>
      </c>
      <c r="F84">
        <f t="shared" si="48"/>
        <v>0</v>
      </c>
      <c r="G84" s="95">
        <v>0</v>
      </c>
      <c r="H84">
        <f t="shared" si="50"/>
        <v>0</v>
      </c>
      <c r="I84" s="16">
        <f t="shared" si="50"/>
        <v>0</v>
      </c>
      <c r="J84">
        <f t="shared" si="50"/>
        <v>0</v>
      </c>
      <c r="K84">
        <f t="shared" si="50"/>
        <v>0</v>
      </c>
      <c r="L84" s="95">
        <v>0</v>
      </c>
      <c r="M84" s="36">
        <f t="shared" si="51"/>
        <v>0</v>
      </c>
      <c r="N84" s="36">
        <f t="shared" si="51"/>
        <v>0</v>
      </c>
      <c r="O84" s="36">
        <f t="shared" si="51"/>
        <v>0</v>
      </c>
      <c r="P84" s="36">
        <f t="shared" si="51"/>
        <v>0</v>
      </c>
      <c r="Q84" s="95">
        <v>0</v>
      </c>
      <c r="R84" s="36">
        <f t="shared" si="52"/>
        <v>0</v>
      </c>
      <c r="S84" s="36">
        <f t="shared" si="52"/>
        <v>0</v>
      </c>
      <c r="T84" s="36">
        <f t="shared" si="52"/>
        <v>0</v>
      </c>
      <c r="U84" s="36">
        <f t="shared" si="52"/>
        <v>0</v>
      </c>
      <c r="V84" s="95">
        <v>0</v>
      </c>
      <c r="W84" s="36">
        <f t="shared" si="53"/>
        <v>0</v>
      </c>
      <c r="X84" s="36">
        <f t="shared" si="53"/>
        <v>0</v>
      </c>
      <c r="Y84" s="36">
        <f t="shared" si="53"/>
        <v>0</v>
      </c>
      <c r="Z84" s="36">
        <f t="shared" si="53"/>
        <v>0</v>
      </c>
      <c r="AA84" s="95">
        <v>0</v>
      </c>
      <c r="AB84" s="36">
        <f t="shared" si="54"/>
        <v>0</v>
      </c>
      <c r="AC84" s="36">
        <f t="shared" si="54"/>
        <v>0</v>
      </c>
      <c r="AD84" s="36">
        <f t="shared" si="54"/>
        <v>0</v>
      </c>
      <c r="AE84" s="36">
        <f t="shared" si="54"/>
        <v>0</v>
      </c>
      <c r="AF84" s="95">
        <v>0</v>
      </c>
      <c r="AG84" s="36">
        <f t="shared" si="55"/>
        <v>0</v>
      </c>
      <c r="AH84" s="36">
        <f t="shared" si="55"/>
        <v>0</v>
      </c>
      <c r="AI84" s="36">
        <f t="shared" si="55"/>
        <v>0</v>
      </c>
      <c r="AJ84" s="36">
        <f t="shared" si="55"/>
        <v>0</v>
      </c>
      <c r="AK84" s="95">
        <v>0</v>
      </c>
      <c r="AL84" s="36">
        <f t="shared" si="56"/>
        <v>0</v>
      </c>
      <c r="AM84" s="36">
        <f t="shared" si="56"/>
        <v>0</v>
      </c>
      <c r="AN84" s="36">
        <f t="shared" si="56"/>
        <v>0</v>
      </c>
      <c r="AO84" s="36">
        <f t="shared" si="56"/>
        <v>0</v>
      </c>
      <c r="AP84" s="95">
        <v>0</v>
      </c>
    </row>
    <row r="85" spans="1:42" x14ac:dyDescent="0.3">
      <c r="A85" s="93" t="s">
        <v>11</v>
      </c>
      <c r="B85" s="95">
        <v>0</v>
      </c>
      <c r="C85">
        <f t="shared" si="48"/>
        <v>0</v>
      </c>
      <c r="D85">
        <f t="shared" si="48"/>
        <v>0</v>
      </c>
      <c r="E85">
        <f t="shared" si="48"/>
        <v>0</v>
      </c>
      <c r="F85">
        <f t="shared" si="48"/>
        <v>0</v>
      </c>
      <c r="G85" s="95">
        <v>0</v>
      </c>
      <c r="H85">
        <f t="shared" si="50"/>
        <v>0</v>
      </c>
      <c r="I85" s="16">
        <f t="shared" si="50"/>
        <v>0</v>
      </c>
      <c r="J85">
        <f t="shared" si="50"/>
        <v>0</v>
      </c>
      <c r="K85">
        <f t="shared" si="50"/>
        <v>0</v>
      </c>
      <c r="L85" s="95">
        <v>0</v>
      </c>
      <c r="M85" s="36">
        <f t="shared" si="51"/>
        <v>0</v>
      </c>
      <c r="N85" s="36">
        <f t="shared" si="51"/>
        <v>0</v>
      </c>
      <c r="O85" s="36">
        <f t="shared" si="51"/>
        <v>0</v>
      </c>
      <c r="P85" s="36">
        <f t="shared" si="51"/>
        <v>0</v>
      </c>
      <c r="Q85" s="95">
        <v>0</v>
      </c>
      <c r="R85" s="36">
        <f t="shared" si="52"/>
        <v>0</v>
      </c>
      <c r="S85" s="36">
        <f t="shared" si="52"/>
        <v>0</v>
      </c>
      <c r="T85" s="36">
        <f t="shared" si="52"/>
        <v>0</v>
      </c>
      <c r="U85" s="36">
        <f t="shared" si="52"/>
        <v>0</v>
      </c>
      <c r="V85" s="95">
        <v>0</v>
      </c>
      <c r="W85" s="36">
        <f t="shared" si="53"/>
        <v>0</v>
      </c>
      <c r="X85" s="36">
        <f t="shared" si="53"/>
        <v>0</v>
      </c>
      <c r="Y85" s="36">
        <f t="shared" si="53"/>
        <v>0</v>
      </c>
      <c r="Z85" s="36">
        <f t="shared" si="53"/>
        <v>0</v>
      </c>
      <c r="AA85" s="95">
        <v>0</v>
      </c>
      <c r="AB85" s="36">
        <f t="shared" si="54"/>
        <v>0</v>
      </c>
      <c r="AC85" s="36">
        <f t="shared" si="54"/>
        <v>0</v>
      </c>
      <c r="AD85" s="36">
        <f t="shared" si="54"/>
        <v>0</v>
      </c>
      <c r="AE85" s="36">
        <f t="shared" si="54"/>
        <v>0</v>
      </c>
      <c r="AF85" s="95">
        <v>0</v>
      </c>
      <c r="AG85" s="36">
        <f t="shared" si="55"/>
        <v>0</v>
      </c>
      <c r="AH85" s="36">
        <f t="shared" si="55"/>
        <v>0</v>
      </c>
      <c r="AI85" s="36">
        <f t="shared" si="55"/>
        <v>0</v>
      </c>
      <c r="AJ85" s="36">
        <f t="shared" si="55"/>
        <v>0</v>
      </c>
      <c r="AK85" s="95">
        <v>0</v>
      </c>
      <c r="AL85" s="36">
        <f t="shared" si="56"/>
        <v>0</v>
      </c>
      <c r="AM85" s="36">
        <f t="shared" si="56"/>
        <v>0</v>
      </c>
      <c r="AN85" s="36">
        <f t="shared" si="56"/>
        <v>0</v>
      </c>
      <c r="AO85" s="36">
        <f t="shared" si="56"/>
        <v>0</v>
      </c>
      <c r="AP85" s="95">
        <v>0</v>
      </c>
    </row>
    <row r="86" spans="1:42" x14ac:dyDescent="0.3">
      <c r="A86" s="93" t="s">
        <v>260</v>
      </c>
      <c r="B86" s="95">
        <v>0</v>
      </c>
      <c r="C86">
        <f t="shared" si="48"/>
        <v>0</v>
      </c>
      <c r="D86">
        <f t="shared" si="48"/>
        <v>0</v>
      </c>
      <c r="E86">
        <f t="shared" si="48"/>
        <v>0</v>
      </c>
      <c r="F86">
        <f t="shared" si="48"/>
        <v>0</v>
      </c>
      <c r="G86" s="95">
        <v>0</v>
      </c>
      <c r="H86">
        <f t="shared" si="50"/>
        <v>0</v>
      </c>
      <c r="I86" s="16">
        <f t="shared" si="50"/>
        <v>0</v>
      </c>
      <c r="J86">
        <f t="shared" si="50"/>
        <v>0</v>
      </c>
      <c r="K86">
        <f t="shared" si="50"/>
        <v>0</v>
      </c>
      <c r="L86" s="95">
        <v>0</v>
      </c>
      <c r="M86" s="36">
        <f t="shared" si="51"/>
        <v>0</v>
      </c>
      <c r="N86" s="36">
        <f t="shared" si="51"/>
        <v>0</v>
      </c>
      <c r="O86" s="36">
        <f t="shared" si="51"/>
        <v>0</v>
      </c>
      <c r="P86" s="36">
        <f t="shared" si="51"/>
        <v>0</v>
      </c>
      <c r="Q86" s="95">
        <v>0</v>
      </c>
      <c r="R86" s="36">
        <f t="shared" si="52"/>
        <v>0</v>
      </c>
      <c r="S86" s="36">
        <f t="shared" si="52"/>
        <v>0</v>
      </c>
      <c r="T86" s="36">
        <f t="shared" si="52"/>
        <v>0</v>
      </c>
      <c r="U86" s="36">
        <f t="shared" si="52"/>
        <v>0</v>
      </c>
      <c r="V86" s="95">
        <v>0</v>
      </c>
      <c r="W86" s="36">
        <f t="shared" si="53"/>
        <v>0</v>
      </c>
      <c r="X86" s="36">
        <f t="shared" si="53"/>
        <v>0</v>
      </c>
      <c r="Y86" s="36">
        <f t="shared" si="53"/>
        <v>0</v>
      </c>
      <c r="Z86" s="36">
        <f t="shared" si="53"/>
        <v>0</v>
      </c>
      <c r="AA86" s="95">
        <v>0</v>
      </c>
      <c r="AB86" s="36">
        <f t="shared" si="54"/>
        <v>0</v>
      </c>
      <c r="AC86" s="36">
        <f t="shared" si="54"/>
        <v>0</v>
      </c>
      <c r="AD86" s="36">
        <f t="shared" si="54"/>
        <v>0</v>
      </c>
      <c r="AE86" s="36">
        <f t="shared" si="54"/>
        <v>0</v>
      </c>
      <c r="AF86" s="95">
        <v>0</v>
      </c>
      <c r="AG86" s="36">
        <f t="shared" si="55"/>
        <v>0</v>
      </c>
      <c r="AH86" s="36">
        <f t="shared" si="55"/>
        <v>0</v>
      </c>
      <c r="AI86" s="36">
        <f t="shared" si="55"/>
        <v>0</v>
      </c>
      <c r="AJ86" s="36">
        <f t="shared" si="55"/>
        <v>0</v>
      </c>
      <c r="AK86" s="95">
        <v>0</v>
      </c>
      <c r="AL86" s="36">
        <f t="shared" si="56"/>
        <v>0</v>
      </c>
      <c r="AM86" s="36">
        <f t="shared" si="56"/>
        <v>0</v>
      </c>
      <c r="AN86" s="36">
        <f t="shared" si="56"/>
        <v>0</v>
      </c>
      <c r="AO86" s="36">
        <f t="shared" si="56"/>
        <v>0</v>
      </c>
      <c r="AP86" s="95">
        <v>0</v>
      </c>
    </row>
    <row r="87" spans="1:42" x14ac:dyDescent="0.3">
      <c r="A87" s="93" t="s">
        <v>261</v>
      </c>
      <c r="B87" s="95">
        <v>0</v>
      </c>
      <c r="C87">
        <f t="shared" si="48"/>
        <v>0</v>
      </c>
      <c r="D87">
        <f t="shared" si="48"/>
        <v>0</v>
      </c>
      <c r="E87">
        <f t="shared" si="48"/>
        <v>0</v>
      </c>
      <c r="F87">
        <f t="shared" si="48"/>
        <v>0</v>
      </c>
      <c r="G87" s="95">
        <v>0</v>
      </c>
      <c r="H87">
        <f t="shared" si="50"/>
        <v>0</v>
      </c>
      <c r="I87" s="16">
        <f t="shared" si="50"/>
        <v>0</v>
      </c>
      <c r="J87">
        <f t="shared" si="50"/>
        <v>0</v>
      </c>
      <c r="K87">
        <f t="shared" si="50"/>
        <v>0</v>
      </c>
      <c r="L87" s="95">
        <v>0</v>
      </c>
      <c r="M87" s="36">
        <f t="shared" si="51"/>
        <v>0</v>
      </c>
      <c r="N87" s="36">
        <f t="shared" si="51"/>
        <v>0</v>
      </c>
      <c r="O87" s="36">
        <f t="shared" si="51"/>
        <v>0</v>
      </c>
      <c r="P87" s="36">
        <f t="shared" si="51"/>
        <v>0</v>
      </c>
      <c r="Q87" s="95">
        <v>0</v>
      </c>
      <c r="R87" s="36">
        <f t="shared" si="52"/>
        <v>0</v>
      </c>
      <c r="S87" s="36">
        <f t="shared" si="52"/>
        <v>0</v>
      </c>
      <c r="T87" s="36">
        <f t="shared" si="52"/>
        <v>0</v>
      </c>
      <c r="U87" s="36">
        <f t="shared" si="52"/>
        <v>0</v>
      </c>
      <c r="V87" s="95">
        <v>0</v>
      </c>
      <c r="W87" s="36">
        <f t="shared" si="53"/>
        <v>0</v>
      </c>
      <c r="X87" s="36">
        <f t="shared" si="53"/>
        <v>0</v>
      </c>
      <c r="Y87" s="36">
        <f t="shared" si="53"/>
        <v>0</v>
      </c>
      <c r="Z87" s="36">
        <f t="shared" si="53"/>
        <v>0</v>
      </c>
      <c r="AA87" s="95">
        <v>0</v>
      </c>
      <c r="AB87" s="36">
        <f t="shared" si="54"/>
        <v>0</v>
      </c>
      <c r="AC87" s="36">
        <f t="shared" si="54"/>
        <v>0</v>
      </c>
      <c r="AD87" s="36">
        <f t="shared" si="54"/>
        <v>0</v>
      </c>
      <c r="AE87" s="36">
        <f t="shared" si="54"/>
        <v>0</v>
      </c>
      <c r="AF87" s="95">
        <v>0</v>
      </c>
      <c r="AG87" s="36">
        <f t="shared" si="55"/>
        <v>0</v>
      </c>
      <c r="AH87" s="36">
        <f t="shared" si="55"/>
        <v>0</v>
      </c>
      <c r="AI87" s="36">
        <f t="shared" si="55"/>
        <v>0</v>
      </c>
      <c r="AJ87" s="36">
        <f t="shared" si="55"/>
        <v>0</v>
      </c>
      <c r="AK87" s="95">
        <v>0</v>
      </c>
      <c r="AL87" s="36">
        <f t="shared" si="56"/>
        <v>0</v>
      </c>
      <c r="AM87" s="36">
        <f t="shared" si="56"/>
        <v>0</v>
      </c>
      <c r="AN87" s="36">
        <f t="shared" si="56"/>
        <v>0</v>
      </c>
      <c r="AO87" s="36">
        <f t="shared" si="56"/>
        <v>0</v>
      </c>
      <c r="AP87" s="95">
        <v>0</v>
      </c>
    </row>
    <row r="88" spans="1:42" x14ac:dyDescent="0.3">
      <c r="A88" s="93" t="s">
        <v>262</v>
      </c>
      <c r="B88" s="95">
        <v>0</v>
      </c>
      <c r="C88">
        <f t="shared" si="48"/>
        <v>0</v>
      </c>
      <c r="D88">
        <f t="shared" si="48"/>
        <v>0</v>
      </c>
      <c r="E88">
        <f t="shared" si="48"/>
        <v>0</v>
      </c>
      <c r="F88">
        <f t="shared" si="48"/>
        <v>0</v>
      </c>
      <c r="G88" s="95">
        <v>0</v>
      </c>
      <c r="H88">
        <f t="shared" si="50"/>
        <v>0</v>
      </c>
      <c r="I88" s="16">
        <f t="shared" si="50"/>
        <v>0</v>
      </c>
      <c r="J88">
        <f t="shared" si="50"/>
        <v>0</v>
      </c>
      <c r="K88">
        <f t="shared" si="50"/>
        <v>0</v>
      </c>
      <c r="L88" s="95">
        <v>0</v>
      </c>
      <c r="M88" s="36">
        <f t="shared" si="51"/>
        <v>0</v>
      </c>
      <c r="N88" s="36">
        <f t="shared" si="51"/>
        <v>0</v>
      </c>
      <c r="O88" s="36">
        <f t="shared" si="51"/>
        <v>0</v>
      </c>
      <c r="P88" s="36">
        <f t="shared" si="51"/>
        <v>0</v>
      </c>
      <c r="Q88" s="95">
        <v>0</v>
      </c>
      <c r="R88" s="36">
        <f t="shared" si="52"/>
        <v>0</v>
      </c>
      <c r="S88" s="36">
        <f t="shared" si="52"/>
        <v>0</v>
      </c>
      <c r="T88" s="36">
        <f t="shared" si="52"/>
        <v>0</v>
      </c>
      <c r="U88" s="36">
        <f t="shared" si="52"/>
        <v>0</v>
      </c>
      <c r="V88" s="95">
        <v>0</v>
      </c>
      <c r="W88" s="36">
        <f t="shared" si="53"/>
        <v>0</v>
      </c>
      <c r="X88" s="36">
        <f t="shared" si="53"/>
        <v>0</v>
      </c>
      <c r="Y88" s="36">
        <f t="shared" si="53"/>
        <v>0</v>
      </c>
      <c r="Z88" s="36">
        <f t="shared" si="53"/>
        <v>0</v>
      </c>
      <c r="AA88" s="95">
        <v>0</v>
      </c>
      <c r="AB88" s="36">
        <f t="shared" si="54"/>
        <v>0</v>
      </c>
      <c r="AC88" s="36">
        <f t="shared" si="54"/>
        <v>0</v>
      </c>
      <c r="AD88" s="36">
        <f t="shared" si="54"/>
        <v>0</v>
      </c>
      <c r="AE88" s="36">
        <f t="shared" si="54"/>
        <v>0</v>
      </c>
      <c r="AF88" s="95">
        <v>0</v>
      </c>
      <c r="AG88" s="36">
        <f t="shared" si="55"/>
        <v>0</v>
      </c>
      <c r="AH88" s="36">
        <f t="shared" si="55"/>
        <v>0</v>
      </c>
      <c r="AI88" s="36">
        <f t="shared" si="55"/>
        <v>0</v>
      </c>
      <c r="AJ88" s="36">
        <f t="shared" si="55"/>
        <v>0</v>
      </c>
      <c r="AK88" s="95">
        <v>0</v>
      </c>
      <c r="AL88" s="36">
        <f t="shared" si="56"/>
        <v>0</v>
      </c>
      <c r="AM88" s="36">
        <f t="shared" si="56"/>
        <v>0</v>
      </c>
      <c r="AN88" s="36">
        <f t="shared" si="56"/>
        <v>0</v>
      </c>
      <c r="AO88" s="36">
        <f t="shared" si="56"/>
        <v>0</v>
      </c>
      <c r="AP88" s="95">
        <v>0</v>
      </c>
    </row>
    <row r="89" spans="1:42" x14ac:dyDescent="0.3">
      <c r="A89" s="94" t="s">
        <v>270</v>
      </c>
      <c r="B89" s="95"/>
      <c r="C89" s="36"/>
      <c r="D89" s="36"/>
      <c r="E89" s="36"/>
      <c r="F89" s="36"/>
      <c r="G89" s="95"/>
      <c r="L89" s="95"/>
      <c r="M89" s="36"/>
      <c r="N89" s="36"/>
      <c r="O89" s="36"/>
      <c r="P89" s="36"/>
      <c r="Q89" s="95"/>
      <c r="R89" s="36"/>
      <c r="S89" s="36"/>
      <c r="T89" s="36"/>
      <c r="U89" s="36"/>
      <c r="V89" s="95"/>
      <c r="W89" s="36"/>
      <c r="X89" s="36"/>
      <c r="Y89" s="36"/>
      <c r="Z89" s="36"/>
      <c r="AA89" s="95"/>
      <c r="AB89" s="36"/>
      <c r="AC89" s="36"/>
      <c r="AD89" s="36"/>
      <c r="AE89" s="36"/>
      <c r="AF89" s="95"/>
      <c r="AG89" s="36"/>
      <c r="AH89" s="36"/>
      <c r="AI89" s="36"/>
      <c r="AJ89" s="36"/>
      <c r="AK89" s="95"/>
      <c r="AL89" s="36"/>
      <c r="AM89" s="36"/>
      <c r="AN89" s="36"/>
      <c r="AO89" s="36"/>
      <c r="AP89" s="95"/>
    </row>
    <row r="90" spans="1:42" x14ac:dyDescent="0.3">
      <c r="A90" s="93" t="s">
        <v>46</v>
      </c>
      <c r="B90" s="95"/>
      <c r="C90" s="36"/>
      <c r="D90" s="36"/>
      <c r="E90" s="36"/>
      <c r="F90" s="36"/>
      <c r="G90" s="95"/>
      <c r="H90">
        <f t="shared" si="50"/>
        <v>0</v>
      </c>
      <c r="I90" s="16">
        <f t="shared" si="50"/>
        <v>0</v>
      </c>
      <c r="J90">
        <f t="shared" si="50"/>
        <v>0</v>
      </c>
      <c r="K90">
        <f t="shared" si="50"/>
        <v>0</v>
      </c>
      <c r="L90" s="95"/>
      <c r="M90" s="36">
        <f t="shared" si="51"/>
        <v>0</v>
      </c>
      <c r="N90" s="36">
        <f t="shared" si="51"/>
        <v>0</v>
      </c>
      <c r="O90" s="36">
        <f t="shared" si="51"/>
        <v>0</v>
      </c>
      <c r="P90" s="36">
        <f t="shared" si="51"/>
        <v>0</v>
      </c>
      <c r="Q90" s="95"/>
      <c r="R90" s="36">
        <f t="shared" si="52"/>
        <v>0</v>
      </c>
      <c r="S90" s="36">
        <f t="shared" si="52"/>
        <v>0</v>
      </c>
      <c r="T90" s="36">
        <f t="shared" si="52"/>
        <v>0</v>
      </c>
      <c r="U90" s="36">
        <f t="shared" si="52"/>
        <v>0</v>
      </c>
      <c r="V90" s="95"/>
      <c r="W90" s="36">
        <f t="shared" si="53"/>
        <v>0</v>
      </c>
      <c r="X90" s="36">
        <f t="shared" si="53"/>
        <v>0</v>
      </c>
      <c r="Y90" s="36">
        <f t="shared" si="53"/>
        <v>0</v>
      </c>
      <c r="Z90" s="36">
        <f t="shared" si="53"/>
        <v>0</v>
      </c>
      <c r="AA90" s="95"/>
      <c r="AB90" s="36">
        <f t="shared" si="54"/>
        <v>0</v>
      </c>
      <c r="AC90" s="36">
        <f t="shared" si="54"/>
        <v>0</v>
      </c>
      <c r="AD90" s="36">
        <f t="shared" si="54"/>
        <v>0</v>
      </c>
      <c r="AE90" s="36">
        <f t="shared" si="54"/>
        <v>0</v>
      </c>
      <c r="AF90" s="95"/>
      <c r="AG90" s="36">
        <f t="shared" si="55"/>
        <v>0</v>
      </c>
      <c r="AH90" s="36">
        <f t="shared" si="55"/>
        <v>0</v>
      </c>
      <c r="AI90" s="36">
        <f t="shared" si="55"/>
        <v>0</v>
      </c>
      <c r="AJ90" s="36">
        <f t="shared" si="55"/>
        <v>0</v>
      </c>
      <c r="AK90" s="95"/>
      <c r="AL90" s="36">
        <f t="shared" si="56"/>
        <v>0</v>
      </c>
      <c r="AM90" s="36">
        <f t="shared" si="56"/>
        <v>0</v>
      </c>
      <c r="AN90" s="36">
        <f t="shared" si="56"/>
        <v>0</v>
      </c>
      <c r="AO90" s="36">
        <f t="shared" si="56"/>
        <v>0</v>
      </c>
      <c r="AP90" s="95"/>
    </row>
    <row r="91" spans="1:42" x14ac:dyDescent="0.3">
      <c r="A91" s="93" t="s">
        <v>51</v>
      </c>
      <c r="B91" s="95"/>
      <c r="C91" s="36"/>
      <c r="D91" s="36"/>
      <c r="E91" s="36"/>
      <c r="F91" s="36"/>
      <c r="G91" s="95"/>
      <c r="H91">
        <f t="shared" si="50"/>
        <v>0</v>
      </c>
      <c r="I91" s="16">
        <f t="shared" si="50"/>
        <v>0</v>
      </c>
      <c r="J91">
        <f t="shared" si="50"/>
        <v>0</v>
      </c>
      <c r="K91">
        <f t="shared" si="50"/>
        <v>0</v>
      </c>
      <c r="L91" s="95"/>
      <c r="M91" s="36">
        <f t="shared" si="51"/>
        <v>0</v>
      </c>
      <c r="N91" s="36">
        <f t="shared" si="51"/>
        <v>0</v>
      </c>
      <c r="O91" s="36">
        <f t="shared" si="51"/>
        <v>0</v>
      </c>
      <c r="P91" s="36">
        <f t="shared" si="51"/>
        <v>0</v>
      </c>
      <c r="Q91" s="95"/>
      <c r="R91" s="36">
        <f t="shared" si="52"/>
        <v>0</v>
      </c>
      <c r="S91" s="36">
        <f t="shared" si="52"/>
        <v>0</v>
      </c>
      <c r="T91" s="36">
        <f t="shared" si="52"/>
        <v>0</v>
      </c>
      <c r="U91" s="36">
        <f t="shared" si="52"/>
        <v>0</v>
      </c>
      <c r="V91" s="95"/>
      <c r="W91" s="36">
        <f t="shared" si="53"/>
        <v>0</v>
      </c>
      <c r="X91" s="36">
        <f t="shared" si="53"/>
        <v>0</v>
      </c>
      <c r="Y91" s="36">
        <f t="shared" si="53"/>
        <v>0</v>
      </c>
      <c r="Z91" s="36">
        <f t="shared" si="53"/>
        <v>0</v>
      </c>
      <c r="AA91" s="95"/>
      <c r="AB91" s="36">
        <f t="shared" si="54"/>
        <v>0</v>
      </c>
      <c r="AC91" s="36">
        <f t="shared" si="54"/>
        <v>0</v>
      </c>
      <c r="AD91" s="36">
        <f t="shared" si="54"/>
        <v>0</v>
      </c>
      <c r="AE91" s="36">
        <f t="shared" si="54"/>
        <v>0</v>
      </c>
      <c r="AF91" s="95"/>
      <c r="AG91" s="36">
        <f t="shared" si="55"/>
        <v>0</v>
      </c>
      <c r="AH91" s="36">
        <f t="shared" si="55"/>
        <v>0</v>
      </c>
      <c r="AI91" s="36">
        <f t="shared" si="55"/>
        <v>0</v>
      </c>
      <c r="AJ91" s="36">
        <f t="shared" si="55"/>
        <v>0</v>
      </c>
      <c r="AK91" s="95"/>
      <c r="AL91" s="36">
        <f t="shared" si="56"/>
        <v>0</v>
      </c>
      <c r="AM91" s="36">
        <f t="shared" si="56"/>
        <v>0</v>
      </c>
      <c r="AN91" s="36">
        <f t="shared" si="56"/>
        <v>0</v>
      </c>
      <c r="AO91" s="36">
        <f t="shared" si="56"/>
        <v>0</v>
      </c>
      <c r="AP91" s="95"/>
    </row>
    <row r="92" spans="1:42" x14ac:dyDescent="0.3">
      <c r="A92" s="93" t="s">
        <v>49</v>
      </c>
      <c r="B92" s="95"/>
      <c r="C92" s="36"/>
      <c r="D92" s="36"/>
      <c r="E92" s="36"/>
      <c r="F92" s="36"/>
      <c r="G92" s="95"/>
      <c r="H92">
        <f t="shared" si="50"/>
        <v>0</v>
      </c>
      <c r="I92" s="16">
        <f t="shared" si="50"/>
        <v>0</v>
      </c>
      <c r="J92">
        <f t="shared" si="50"/>
        <v>0</v>
      </c>
      <c r="K92">
        <f t="shared" si="50"/>
        <v>0</v>
      </c>
      <c r="L92" s="95"/>
      <c r="M92" s="36">
        <f t="shared" si="51"/>
        <v>0</v>
      </c>
      <c r="N92" s="36">
        <f t="shared" si="51"/>
        <v>0</v>
      </c>
      <c r="O92" s="36">
        <f t="shared" si="51"/>
        <v>0</v>
      </c>
      <c r="P92" s="36">
        <f t="shared" si="51"/>
        <v>0</v>
      </c>
      <c r="Q92" s="95"/>
      <c r="R92" s="36">
        <f t="shared" si="52"/>
        <v>0</v>
      </c>
      <c r="S92" s="36">
        <f t="shared" si="52"/>
        <v>0</v>
      </c>
      <c r="T92" s="36">
        <f t="shared" si="52"/>
        <v>0</v>
      </c>
      <c r="U92" s="36">
        <f t="shared" si="52"/>
        <v>0</v>
      </c>
      <c r="V92" s="95"/>
      <c r="W92" s="36">
        <f t="shared" si="53"/>
        <v>0</v>
      </c>
      <c r="X92" s="36">
        <f t="shared" si="53"/>
        <v>0</v>
      </c>
      <c r="Y92" s="36">
        <f t="shared" si="53"/>
        <v>0</v>
      </c>
      <c r="Z92" s="36">
        <f t="shared" si="53"/>
        <v>0</v>
      </c>
      <c r="AA92" s="95"/>
      <c r="AB92" s="36">
        <f t="shared" si="54"/>
        <v>0</v>
      </c>
      <c r="AC92" s="36">
        <f t="shared" si="54"/>
        <v>0</v>
      </c>
      <c r="AD92" s="36">
        <f t="shared" si="54"/>
        <v>0</v>
      </c>
      <c r="AE92" s="36">
        <f t="shared" si="54"/>
        <v>0</v>
      </c>
      <c r="AF92" s="95"/>
      <c r="AG92" s="36">
        <f t="shared" si="55"/>
        <v>0</v>
      </c>
      <c r="AH92" s="36">
        <f t="shared" si="55"/>
        <v>0</v>
      </c>
      <c r="AI92" s="36">
        <f t="shared" si="55"/>
        <v>0</v>
      </c>
      <c r="AJ92" s="36">
        <f t="shared" si="55"/>
        <v>0</v>
      </c>
      <c r="AK92" s="95"/>
      <c r="AL92" s="36">
        <f t="shared" si="56"/>
        <v>0</v>
      </c>
      <c r="AM92" s="36">
        <f t="shared" si="56"/>
        <v>0</v>
      </c>
      <c r="AN92" s="36">
        <f t="shared" si="56"/>
        <v>0</v>
      </c>
      <c r="AO92" s="36">
        <f t="shared" si="56"/>
        <v>0</v>
      </c>
      <c r="AP92" s="95"/>
    </row>
    <row r="93" spans="1:42" x14ac:dyDescent="0.3">
      <c r="A93" s="93" t="s">
        <v>124</v>
      </c>
      <c r="B93" s="95"/>
      <c r="C93" s="36"/>
      <c r="D93" s="36"/>
      <c r="E93" s="36"/>
      <c r="F93" s="36"/>
      <c r="G93" s="95"/>
      <c r="H93">
        <f t="shared" si="50"/>
        <v>0</v>
      </c>
      <c r="I93" s="16">
        <f t="shared" si="50"/>
        <v>0</v>
      </c>
      <c r="J93">
        <f t="shared" si="50"/>
        <v>0</v>
      </c>
      <c r="K93">
        <f t="shared" si="50"/>
        <v>0</v>
      </c>
      <c r="L93" s="95"/>
      <c r="M93" s="36">
        <f t="shared" si="51"/>
        <v>0</v>
      </c>
      <c r="N93" s="36">
        <f t="shared" si="51"/>
        <v>0</v>
      </c>
      <c r="O93" s="36">
        <f t="shared" si="51"/>
        <v>0</v>
      </c>
      <c r="P93" s="36">
        <f t="shared" si="51"/>
        <v>0</v>
      </c>
      <c r="Q93" s="95"/>
      <c r="R93" s="36">
        <f t="shared" si="52"/>
        <v>0</v>
      </c>
      <c r="S93" s="36">
        <f t="shared" si="52"/>
        <v>0</v>
      </c>
      <c r="T93" s="36">
        <f t="shared" si="52"/>
        <v>0</v>
      </c>
      <c r="U93" s="36">
        <f t="shared" si="52"/>
        <v>0</v>
      </c>
      <c r="V93" s="95"/>
      <c r="W93" s="36">
        <f t="shared" si="53"/>
        <v>0</v>
      </c>
      <c r="X93" s="36">
        <f t="shared" si="53"/>
        <v>0</v>
      </c>
      <c r="Y93" s="36">
        <f t="shared" si="53"/>
        <v>0</v>
      </c>
      <c r="Z93" s="36">
        <f t="shared" si="53"/>
        <v>0</v>
      </c>
      <c r="AA93" s="95"/>
      <c r="AB93" s="36">
        <f t="shared" si="54"/>
        <v>0</v>
      </c>
      <c r="AC93" s="36">
        <f t="shared" si="54"/>
        <v>0</v>
      </c>
      <c r="AD93" s="36">
        <f t="shared" si="54"/>
        <v>0</v>
      </c>
      <c r="AE93" s="36">
        <f t="shared" si="54"/>
        <v>0</v>
      </c>
      <c r="AF93" s="95"/>
      <c r="AG93" s="36">
        <f t="shared" si="55"/>
        <v>0</v>
      </c>
      <c r="AH93" s="36">
        <f t="shared" si="55"/>
        <v>0</v>
      </c>
      <c r="AI93" s="36">
        <f t="shared" si="55"/>
        <v>0</v>
      </c>
      <c r="AJ93" s="36">
        <f t="shared" si="55"/>
        <v>0</v>
      </c>
      <c r="AK93" s="95"/>
      <c r="AL93" s="36">
        <f t="shared" si="56"/>
        <v>0</v>
      </c>
      <c r="AM93" s="36">
        <f t="shared" si="56"/>
        <v>0</v>
      </c>
      <c r="AN93" s="36">
        <f t="shared" si="56"/>
        <v>0</v>
      </c>
      <c r="AO93" s="36">
        <f t="shared" si="56"/>
        <v>0</v>
      </c>
      <c r="AP93" s="95"/>
    </row>
    <row r="94" spans="1:42" x14ac:dyDescent="0.3">
      <c r="A94" s="93" t="s">
        <v>13</v>
      </c>
      <c r="B94" s="95">
        <f>B95*0.848/1000</f>
        <v>539.97475232269585</v>
      </c>
      <c r="C94">
        <f t="shared" ref="C94:F95" si="57">$B94+((C$1-$B$1)*($G94-$B94)/($G$1-$B$1))</f>
        <v>551.60501962820013</v>
      </c>
      <c r="D94">
        <f t="shared" si="57"/>
        <v>563.23528693370429</v>
      </c>
      <c r="E94">
        <f t="shared" si="57"/>
        <v>574.86555423920856</v>
      </c>
      <c r="F94">
        <f t="shared" si="57"/>
        <v>586.49582154471273</v>
      </c>
      <c r="G94" s="95">
        <f t="shared" ref="G94:AP94" si="58">G95*0.848/1000</f>
        <v>598.126088850217</v>
      </c>
      <c r="H94">
        <f t="shared" si="50"/>
        <v>605.85524894476634</v>
      </c>
      <c r="I94" s="16">
        <f t="shared" si="50"/>
        <v>613.58440903931569</v>
      </c>
      <c r="J94">
        <f t="shared" si="50"/>
        <v>621.31356913386503</v>
      </c>
      <c r="K94">
        <f t="shared" si="50"/>
        <v>629.04272922841437</v>
      </c>
      <c r="L94" s="95">
        <f t="shared" si="58"/>
        <v>636.77188932296372</v>
      </c>
      <c r="M94" s="36">
        <f t="shared" si="51"/>
        <v>643.95401848062886</v>
      </c>
      <c r="N94" s="36">
        <f t="shared" si="51"/>
        <v>651.13614763829401</v>
      </c>
      <c r="O94" s="36">
        <f t="shared" si="51"/>
        <v>658.31827679595915</v>
      </c>
      <c r="P94" s="36">
        <f t="shared" si="51"/>
        <v>665.50040595362429</v>
      </c>
      <c r="Q94" s="95">
        <f t="shared" si="58"/>
        <v>672.68253511128944</v>
      </c>
      <c r="R94" s="36">
        <f t="shared" si="52"/>
        <v>677.99895856499631</v>
      </c>
      <c r="S94" s="36">
        <f t="shared" si="52"/>
        <v>683.31538201870319</v>
      </c>
      <c r="T94" s="36">
        <f t="shared" si="52"/>
        <v>688.63180547241006</v>
      </c>
      <c r="U94" s="36">
        <f t="shared" si="52"/>
        <v>693.94822892611694</v>
      </c>
      <c r="V94" s="95">
        <f t="shared" si="58"/>
        <v>699.26465237982381</v>
      </c>
      <c r="W94" s="36">
        <f t="shared" si="53"/>
        <v>702.8812213852724</v>
      </c>
      <c r="X94" s="36">
        <f t="shared" si="53"/>
        <v>706.49779039072087</v>
      </c>
      <c r="Y94" s="36">
        <f t="shared" si="53"/>
        <v>710.11435939616945</v>
      </c>
      <c r="Z94" s="36">
        <f t="shared" si="53"/>
        <v>713.73092840161792</v>
      </c>
      <c r="AA94" s="95">
        <f t="shared" si="58"/>
        <v>717.3474974070665</v>
      </c>
      <c r="AB94" s="36">
        <f t="shared" si="54"/>
        <v>718.79689552593049</v>
      </c>
      <c r="AC94" s="36">
        <f t="shared" si="54"/>
        <v>720.24629364479449</v>
      </c>
      <c r="AD94" s="36">
        <f t="shared" si="54"/>
        <v>721.69569176365837</v>
      </c>
      <c r="AE94" s="36">
        <f t="shared" si="54"/>
        <v>723.14508988252237</v>
      </c>
      <c r="AF94" s="95">
        <f t="shared" si="58"/>
        <v>724.59448800138637</v>
      </c>
      <c r="AG94" s="36">
        <f t="shared" si="55"/>
        <v>725.08128849340483</v>
      </c>
      <c r="AH94" s="36">
        <f t="shared" si="55"/>
        <v>725.56808898542317</v>
      </c>
      <c r="AI94" s="36">
        <f t="shared" si="55"/>
        <v>726.05488947744163</v>
      </c>
      <c r="AJ94" s="36">
        <f t="shared" si="55"/>
        <v>726.54168996945998</v>
      </c>
      <c r="AK94" s="95">
        <f t="shared" si="58"/>
        <v>727.02849046147844</v>
      </c>
      <c r="AL94" s="36">
        <f t="shared" si="56"/>
        <v>725.48180143014076</v>
      </c>
      <c r="AM94" s="36">
        <f t="shared" si="56"/>
        <v>723.93511239880308</v>
      </c>
      <c r="AN94" s="36">
        <f t="shared" si="56"/>
        <v>722.38842336746541</v>
      </c>
      <c r="AO94" s="36">
        <f t="shared" si="56"/>
        <v>720.84173433612773</v>
      </c>
      <c r="AP94" s="95">
        <f t="shared" si="58"/>
        <v>719.29504530479005</v>
      </c>
    </row>
    <row r="95" spans="1:42" x14ac:dyDescent="0.3">
      <c r="A95" s="2" t="s">
        <v>271</v>
      </c>
      <c r="B95" s="95">
        <v>636762.6796258206</v>
      </c>
      <c r="C95">
        <f t="shared" si="57"/>
        <v>650477.61748608504</v>
      </c>
      <c r="D95">
        <f t="shared" si="57"/>
        <v>664192.55534634949</v>
      </c>
      <c r="E95">
        <f t="shared" si="57"/>
        <v>677907.49320661393</v>
      </c>
      <c r="F95">
        <f t="shared" si="57"/>
        <v>691622.43106687837</v>
      </c>
      <c r="G95" s="95">
        <v>705337.36892714282</v>
      </c>
      <c r="H95">
        <f t="shared" si="50"/>
        <v>714451.94451033778</v>
      </c>
      <c r="I95" s="16">
        <f t="shared" si="50"/>
        <v>723566.52009353274</v>
      </c>
      <c r="J95">
        <f t="shared" si="50"/>
        <v>732681.09567672759</v>
      </c>
      <c r="K95">
        <f t="shared" si="50"/>
        <v>741795.67125992256</v>
      </c>
      <c r="L95" s="95">
        <v>750910.24684311752</v>
      </c>
      <c r="M95" s="36">
        <f t="shared" si="51"/>
        <v>759379.7387743264</v>
      </c>
      <c r="N95" s="36">
        <f t="shared" si="51"/>
        <v>767849.23070553539</v>
      </c>
      <c r="O95" s="36">
        <f t="shared" si="51"/>
        <v>776318.72263674426</v>
      </c>
      <c r="P95" s="36">
        <f t="shared" si="51"/>
        <v>784788.21456795326</v>
      </c>
      <c r="Q95" s="95">
        <v>793257.70649916213</v>
      </c>
      <c r="R95" s="36">
        <f t="shared" si="52"/>
        <v>799527.07377947681</v>
      </c>
      <c r="S95" s="36">
        <f t="shared" si="52"/>
        <v>805796.4410597916</v>
      </c>
      <c r="T95" s="36">
        <f t="shared" si="52"/>
        <v>812065.80834010628</v>
      </c>
      <c r="U95" s="36">
        <f t="shared" si="52"/>
        <v>818335.17562042107</v>
      </c>
      <c r="V95" s="95">
        <v>824604.54290073575</v>
      </c>
      <c r="W95" s="36">
        <f t="shared" si="53"/>
        <v>828869.36484112311</v>
      </c>
      <c r="X95" s="36">
        <f t="shared" si="53"/>
        <v>833134.18678151059</v>
      </c>
      <c r="Y95" s="36">
        <f t="shared" si="53"/>
        <v>837399.00872189796</v>
      </c>
      <c r="Z95" s="36">
        <f t="shared" si="53"/>
        <v>841663.83066228544</v>
      </c>
      <c r="AA95" s="95">
        <v>845928.65260267281</v>
      </c>
      <c r="AB95" s="36">
        <f t="shared" si="54"/>
        <v>847637.84849755955</v>
      </c>
      <c r="AC95" s="36">
        <f t="shared" si="54"/>
        <v>849347.04439244629</v>
      </c>
      <c r="AD95" s="36">
        <f t="shared" si="54"/>
        <v>851056.24028733314</v>
      </c>
      <c r="AE95" s="36">
        <f t="shared" si="54"/>
        <v>852765.43618221988</v>
      </c>
      <c r="AF95" s="95">
        <v>854474.63207710662</v>
      </c>
      <c r="AG95" s="36">
        <f t="shared" si="55"/>
        <v>855048.68926109059</v>
      </c>
      <c r="AH95" s="36">
        <f t="shared" si="55"/>
        <v>855622.74644507456</v>
      </c>
      <c r="AI95" s="36">
        <f t="shared" si="55"/>
        <v>856196.80362905865</v>
      </c>
      <c r="AJ95" s="36">
        <f t="shared" si="55"/>
        <v>856770.86081304261</v>
      </c>
      <c r="AK95" s="95">
        <v>857344.91799702658</v>
      </c>
      <c r="AL95" s="36">
        <f t="shared" si="56"/>
        <v>855520.99225252459</v>
      </c>
      <c r="AM95" s="36">
        <f t="shared" si="56"/>
        <v>853697.0665080226</v>
      </c>
      <c r="AN95" s="36">
        <f t="shared" si="56"/>
        <v>851873.1407635205</v>
      </c>
      <c r="AO95" s="36">
        <f t="shared" si="56"/>
        <v>850049.21501901851</v>
      </c>
      <c r="AP95" s="95">
        <v>848225.28927451652</v>
      </c>
    </row>
    <row r="96" spans="1:42" x14ac:dyDescent="0.3">
      <c r="A96" s="93" t="s">
        <v>259</v>
      </c>
      <c r="B96" s="95"/>
      <c r="C96" s="36"/>
      <c r="D96" s="36"/>
      <c r="E96" s="36"/>
      <c r="F96" s="36"/>
      <c r="G96" s="95"/>
      <c r="H96">
        <f t="shared" si="50"/>
        <v>0</v>
      </c>
      <c r="I96" s="16">
        <f t="shared" si="50"/>
        <v>0</v>
      </c>
      <c r="J96">
        <f t="shared" si="50"/>
        <v>0</v>
      </c>
      <c r="K96">
        <f t="shared" si="50"/>
        <v>0</v>
      </c>
      <c r="L96" s="95"/>
      <c r="M96" s="36">
        <f t="shared" si="51"/>
        <v>0</v>
      </c>
      <c r="N96" s="36">
        <f t="shared" si="51"/>
        <v>0</v>
      </c>
      <c r="O96" s="36">
        <f t="shared" si="51"/>
        <v>0</v>
      </c>
      <c r="P96" s="36">
        <f t="shared" si="51"/>
        <v>0</v>
      </c>
      <c r="Q96" s="95"/>
      <c r="R96" s="36">
        <f t="shared" si="52"/>
        <v>0</v>
      </c>
      <c r="S96" s="36">
        <f t="shared" si="52"/>
        <v>0</v>
      </c>
      <c r="T96" s="36">
        <f t="shared" si="52"/>
        <v>0</v>
      </c>
      <c r="U96" s="36">
        <f t="shared" si="52"/>
        <v>0</v>
      </c>
      <c r="V96" s="95"/>
      <c r="W96" s="36">
        <f t="shared" si="53"/>
        <v>0</v>
      </c>
      <c r="X96" s="36">
        <f t="shared" si="53"/>
        <v>0</v>
      </c>
      <c r="Y96" s="36">
        <f t="shared" si="53"/>
        <v>0</v>
      </c>
      <c r="Z96" s="36">
        <f t="shared" si="53"/>
        <v>0</v>
      </c>
      <c r="AA96" s="95"/>
      <c r="AB96" s="36">
        <f t="shared" si="54"/>
        <v>0</v>
      </c>
      <c r="AC96" s="36">
        <f t="shared" si="54"/>
        <v>0</v>
      </c>
      <c r="AD96" s="36">
        <f t="shared" si="54"/>
        <v>0</v>
      </c>
      <c r="AE96" s="36">
        <f t="shared" si="54"/>
        <v>0</v>
      </c>
      <c r="AF96" s="95"/>
      <c r="AG96" s="36">
        <f t="shared" si="55"/>
        <v>0</v>
      </c>
      <c r="AH96" s="36">
        <f t="shared" si="55"/>
        <v>0</v>
      </c>
      <c r="AI96" s="36">
        <f t="shared" si="55"/>
        <v>0</v>
      </c>
      <c r="AJ96" s="36">
        <f t="shared" si="55"/>
        <v>0</v>
      </c>
      <c r="AK96" s="95"/>
      <c r="AL96" s="36">
        <f t="shared" si="56"/>
        <v>0</v>
      </c>
      <c r="AM96" s="36">
        <f t="shared" si="56"/>
        <v>0</v>
      </c>
      <c r="AN96" s="36">
        <f t="shared" si="56"/>
        <v>0</v>
      </c>
      <c r="AO96" s="36">
        <f t="shared" si="56"/>
        <v>0</v>
      </c>
      <c r="AP96" s="95"/>
    </row>
    <row r="97" spans="1:42" x14ac:dyDescent="0.3">
      <c r="A97" s="93" t="s">
        <v>11</v>
      </c>
      <c r="B97" s="95"/>
      <c r="C97" s="36"/>
      <c r="D97" s="36"/>
      <c r="E97" s="36"/>
      <c r="F97" s="36"/>
      <c r="G97" s="95"/>
      <c r="H97">
        <f t="shared" si="50"/>
        <v>0</v>
      </c>
      <c r="I97" s="16">
        <f t="shared" si="50"/>
        <v>0</v>
      </c>
      <c r="J97">
        <f t="shared" si="50"/>
        <v>0</v>
      </c>
      <c r="K97">
        <f t="shared" si="50"/>
        <v>0</v>
      </c>
      <c r="L97" s="95"/>
      <c r="M97" s="36">
        <f t="shared" si="51"/>
        <v>0</v>
      </c>
      <c r="N97" s="36">
        <f t="shared" si="51"/>
        <v>0</v>
      </c>
      <c r="O97" s="36">
        <f t="shared" si="51"/>
        <v>0</v>
      </c>
      <c r="P97" s="36">
        <f t="shared" si="51"/>
        <v>0</v>
      </c>
      <c r="Q97" s="95"/>
      <c r="R97" s="36">
        <f t="shared" si="52"/>
        <v>0</v>
      </c>
      <c r="S97" s="36">
        <f t="shared" si="52"/>
        <v>0</v>
      </c>
      <c r="T97" s="36">
        <f t="shared" si="52"/>
        <v>0</v>
      </c>
      <c r="U97" s="36">
        <f t="shared" si="52"/>
        <v>0</v>
      </c>
      <c r="V97" s="95"/>
      <c r="W97" s="36">
        <f t="shared" si="53"/>
        <v>0</v>
      </c>
      <c r="X97" s="36">
        <f t="shared" si="53"/>
        <v>0</v>
      </c>
      <c r="Y97" s="36">
        <f t="shared" si="53"/>
        <v>0</v>
      </c>
      <c r="Z97" s="36">
        <f t="shared" si="53"/>
        <v>0</v>
      </c>
      <c r="AA97" s="95"/>
      <c r="AB97" s="36">
        <f t="shared" si="54"/>
        <v>0</v>
      </c>
      <c r="AC97" s="36">
        <f t="shared" si="54"/>
        <v>0</v>
      </c>
      <c r="AD97" s="36">
        <f t="shared" si="54"/>
        <v>0</v>
      </c>
      <c r="AE97" s="36">
        <f t="shared" si="54"/>
        <v>0</v>
      </c>
      <c r="AF97" s="95"/>
      <c r="AG97" s="36">
        <f t="shared" si="55"/>
        <v>0</v>
      </c>
      <c r="AH97" s="36">
        <f t="shared" si="55"/>
        <v>0</v>
      </c>
      <c r="AI97" s="36">
        <f t="shared" si="55"/>
        <v>0</v>
      </c>
      <c r="AJ97" s="36">
        <f t="shared" si="55"/>
        <v>0</v>
      </c>
      <c r="AK97" s="95"/>
      <c r="AL97" s="36">
        <f t="shared" si="56"/>
        <v>0</v>
      </c>
      <c r="AM97" s="36">
        <f t="shared" si="56"/>
        <v>0</v>
      </c>
      <c r="AN97" s="36">
        <f t="shared" si="56"/>
        <v>0</v>
      </c>
      <c r="AO97" s="36">
        <f t="shared" si="56"/>
        <v>0</v>
      </c>
      <c r="AP97" s="95"/>
    </row>
    <row r="98" spans="1:42" x14ac:dyDescent="0.3">
      <c r="A98" s="93" t="s">
        <v>260</v>
      </c>
      <c r="B98" s="95"/>
      <c r="C98" s="36"/>
      <c r="D98" s="36"/>
      <c r="E98" s="36"/>
      <c r="F98" s="36"/>
      <c r="G98" s="95"/>
      <c r="H98">
        <f t="shared" si="50"/>
        <v>0</v>
      </c>
      <c r="I98" s="16">
        <f t="shared" si="50"/>
        <v>0</v>
      </c>
      <c r="J98">
        <f t="shared" si="50"/>
        <v>0</v>
      </c>
      <c r="K98">
        <f t="shared" si="50"/>
        <v>0</v>
      </c>
      <c r="L98" s="95"/>
      <c r="M98" s="36">
        <f t="shared" si="51"/>
        <v>0</v>
      </c>
      <c r="N98" s="36">
        <f t="shared" si="51"/>
        <v>0</v>
      </c>
      <c r="O98" s="36">
        <f t="shared" si="51"/>
        <v>0</v>
      </c>
      <c r="P98" s="36">
        <f t="shared" si="51"/>
        <v>0</v>
      </c>
      <c r="Q98" s="95"/>
      <c r="R98" s="36">
        <f t="shared" si="52"/>
        <v>0</v>
      </c>
      <c r="S98" s="36">
        <f t="shared" si="52"/>
        <v>0</v>
      </c>
      <c r="T98" s="36">
        <f t="shared" si="52"/>
        <v>0</v>
      </c>
      <c r="U98" s="36">
        <f t="shared" si="52"/>
        <v>0</v>
      </c>
      <c r="V98" s="95"/>
      <c r="W98" s="36">
        <f t="shared" si="53"/>
        <v>0</v>
      </c>
      <c r="X98" s="36">
        <f t="shared" si="53"/>
        <v>0</v>
      </c>
      <c r="Y98" s="36">
        <f t="shared" si="53"/>
        <v>0</v>
      </c>
      <c r="Z98" s="36">
        <f t="shared" si="53"/>
        <v>0</v>
      </c>
      <c r="AA98" s="95"/>
      <c r="AB98" s="36">
        <f t="shared" si="54"/>
        <v>0</v>
      </c>
      <c r="AC98" s="36">
        <f t="shared" si="54"/>
        <v>0</v>
      </c>
      <c r="AD98" s="36">
        <f t="shared" si="54"/>
        <v>0</v>
      </c>
      <c r="AE98" s="36">
        <f t="shared" si="54"/>
        <v>0</v>
      </c>
      <c r="AF98" s="95"/>
      <c r="AG98" s="36">
        <f t="shared" si="55"/>
        <v>0</v>
      </c>
      <c r="AH98" s="36">
        <f t="shared" si="55"/>
        <v>0</v>
      </c>
      <c r="AI98" s="36">
        <f t="shared" si="55"/>
        <v>0</v>
      </c>
      <c r="AJ98" s="36">
        <f t="shared" si="55"/>
        <v>0</v>
      </c>
      <c r="AK98" s="95"/>
      <c r="AL98" s="36">
        <f t="shared" si="56"/>
        <v>0</v>
      </c>
      <c r="AM98" s="36">
        <f t="shared" si="56"/>
        <v>0</v>
      </c>
      <c r="AN98" s="36">
        <f t="shared" si="56"/>
        <v>0</v>
      </c>
      <c r="AO98" s="36">
        <f t="shared" si="56"/>
        <v>0</v>
      </c>
      <c r="AP98" s="95"/>
    </row>
    <row r="99" spans="1:42" x14ac:dyDescent="0.3">
      <c r="A99" s="93" t="s">
        <v>261</v>
      </c>
      <c r="B99" s="95"/>
      <c r="C99" s="36"/>
      <c r="D99" s="36"/>
      <c r="E99" s="36"/>
      <c r="F99" s="36"/>
      <c r="G99" s="95"/>
      <c r="H99">
        <f t="shared" si="50"/>
        <v>0</v>
      </c>
      <c r="I99" s="16">
        <f t="shared" si="50"/>
        <v>0</v>
      </c>
      <c r="J99">
        <f t="shared" si="50"/>
        <v>0</v>
      </c>
      <c r="K99">
        <f t="shared" si="50"/>
        <v>0</v>
      </c>
      <c r="L99" s="95"/>
      <c r="M99" s="36">
        <f t="shared" si="51"/>
        <v>0</v>
      </c>
      <c r="N99" s="36">
        <f t="shared" si="51"/>
        <v>0</v>
      </c>
      <c r="O99" s="36">
        <f t="shared" si="51"/>
        <v>0</v>
      </c>
      <c r="P99" s="36">
        <f t="shared" si="51"/>
        <v>0</v>
      </c>
      <c r="Q99" s="95"/>
      <c r="R99" s="36">
        <f t="shared" si="52"/>
        <v>0</v>
      </c>
      <c r="S99" s="36">
        <f t="shared" si="52"/>
        <v>0</v>
      </c>
      <c r="T99" s="36">
        <f t="shared" si="52"/>
        <v>0</v>
      </c>
      <c r="U99" s="36">
        <f t="shared" si="52"/>
        <v>0</v>
      </c>
      <c r="V99" s="95"/>
      <c r="W99" s="36">
        <f t="shared" si="53"/>
        <v>0</v>
      </c>
      <c r="X99" s="36">
        <f t="shared" si="53"/>
        <v>0</v>
      </c>
      <c r="Y99" s="36">
        <f t="shared" si="53"/>
        <v>0</v>
      </c>
      <c r="Z99" s="36">
        <f t="shared" si="53"/>
        <v>0</v>
      </c>
      <c r="AA99" s="95"/>
      <c r="AB99" s="36">
        <f t="shared" si="54"/>
        <v>0</v>
      </c>
      <c r="AC99" s="36">
        <f t="shared" si="54"/>
        <v>0</v>
      </c>
      <c r="AD99" s="36">
        <f t="shared" si="54"/>
        <v>0</v>
      </c>
      <c r="AE99" s="36">
        <f t="shared" si="54"/>
        <v>0</v>
      </c>
      <c r="AF99" s="95"/>
      <c r="AG99" s="36">
        <f t="shared" si="55"/>
        <v>0</v>
      </c>
      <c r="AH99" s="36">
        <f t="shared" si="55"/>
        <v>0</v>
      </c>
      <c r="AI99" s="36">
        <f t="shared" si="55"/>
        <v>0</v>
      </c>
      <c r="AJ99" s="36">
        <f t="shared" si="55"/>
        <v>0</v>
      </c>
      <c r="AK99" s="95"/>
      <c r="AL99" s="36">
        <f t="shared" si="56"/>
        <v>0</v>
      </c>
      <c r="AM99" s="36">
        <f t="shared" si="56"/>
        <v>0</v>
      </c>
      <c r="AN99" s="36">
        <f t="shared" si="56"/>
        <v>0</v>
      </c>
      <c r="AO99" s="36">
        <f t="shared" si="56"/>
        <v>0</v>
      </c>
      <c r="AP99" s="95"/>
    </row>
    <row r="100" spans="1:42" x14ac:dyDescent="0.3">
      <c r="A100" s="93" t="s">
        <v>262</v>
      </c>
      <c r="B100" s="95"/>
      <c r="C100" s="36"/>
      <c r="D100" s="36"/>
      <c r="E100" s="36"/>
      <c r="F100" s="36"/>
      <c r="G100" s="95"/>
      <c r="H100">
        <f t="shared" si="50"/>
        <v>0</v>
      </c>
      <c r="I100" s="16">
        <f t="shared" si="50"/>
        <v>0</v>
      </c>
      <c r="J100">
        <f t="shared" si="50"/>
        <v>0</v>
      </c>
      <c r="K100">
        <f t="shared" si="50"/>
        <v>0</v>
      </c>
      <c r="L100" s="95"/>
      <c r="M100" s="36">
        <f t="shared" si="51"/>
        <v>0</v>
      </c>
      <c r="N100" s="36">
        <f t="shared" si="51"/>
        <v>0</v>
      </c>
      <c r="O100" s="36">
        <f t="shared" si="51"/>
        <v>0</v>
      </c>
      <c r="P100" s="36">
        <f t="shared" si="51"/>
        <v>0</v>
      </c>
      <c r="Q100" s="95"/>
      <c r="R100" s="36">
        <f t="shared" si="52"/>
        <v>0</v>
      </c>
      <c r="S100" s="36">
        <f t="shared" si="52"/>
        <v>0</v>
      </c>
      <c r="T100" s="36">
        <f t="shared" si="52"/>
        <v>0</v>
      </c>
      <c r="U100" s="36">
        <f t="shared" si="52"/>
        <v>0</v>
      </c>
      <c r="V100" s="95"/>
      <c r="W100" s="36">
        <f t="shared" si="53"/>
        <v>0</v>
      </c>
      <c r="X100" s="36">
        <f t="shared" si="53"/>
        <v>0</v>
      </c>
      <c r="Y100" s="36">
        <f t="shared" si="53"/>
        <v>0</v>
      </c>
      <c r="Z100" s="36">
        <f t="shared" si="53"/>
        <v>0</v>
      </c>
      <c r="AA100" s="95"/>
      <c r="AB100" s="36">
        <f t="shared" si="54"/>
        <v>0</v>
      </c>
      <c r="AC100" s="36">
        <f t="shared" si="54"/>
        <v>0</v>
      </c>
      <c r="AD100" s="36">
        <f t="shared" si="54"/>
        <v>0</v>
      </c>
      <c r="AE100" s="36">
        <f t="shared" si="54"/>
        <v>0</v>
      </c>
      <c r="AF100" s="95"/>
      <c r="AG100" s="36">
        <f t="shared" si="55"/>
        <v>0</v>
      </c>
      <c r="AH100" s="36">
        <f t="shared" si="55"/>
        <v>0</v>
      </c>
      <c r="AI100" s="36">
        <f t="shared" si="55"/>
        <v>0</v>
      </c>
      <c r="AJ100" s="36">
        <f t="shared" si="55"/>
        <v>0</v>
      </c>
      <c r="AK100" s="95"/>
      <c r="AL100" s="36">
        <f t="shared" si="56"/>
        <v>0</v>
      </c>
      <c r="AM100" s="36">
        <f t="shared" si="56"/>
        <v>0</v>
      </c>
      <c r="AN100" s="36">
        <f t="shared" si="56"/>
        <v>0</v>
      </c>
      <c r="AO100" s="36">
        <f t="shared" si="56"/>
        <v>0</v>
      </c>
      <c r="AP100" s="95"/>
    </row>
    <row r="101" spans="1:42" x14ac:dyDescent="0.3">
      <c r="B101" s="95"/>
      <c r="C101" s="36"/>
      <c r="D101" s="36"/>
      <c r="E101" s="36"/>
      <c r="F101" s="36"/>
      <c r="G101" s="95"/>
      <c r="L101" s="95"/>
      <c r="M101" s="36"/>
      <c r="N101" s="36"/>
      <c r="O101" s="36"/>
      <c r="P101" s="36"/>
      <c r="Q101" s="95"/>
      <c r="R101" s="36"/>
      <c r="S101" s="36"/>
      <c r="T101" s="36"/>
      <c r="U101" s="36"/>
      <c r="V101" s="95"/>
      <c r="W101" s="36"/>
      <c r="X101" s="36"/>
      <c r="Y101" s="36"/>
      <c r="Z101" s="36"/>
      <c r="AA101" s="95"/>
      <c r="AB101" s="36"/>
      <c r="AC101" s="36"/>
      <c r="AD101" s="36"/>
      <c r="AE101" s="36"/>
      <c r="AF101" s="95"/>
      <c r="AG101" s="36"/>
      <c r="AH101" s="36"/>
      <c r="AI101" s="36"/>
      <c r="AJ101" s="36"/>
      <c r="AK101" s="95"/>
      <c r="AL101" s="36"/>
      <c r="AM101" s="36"/>
      <c r="AN101" s="36"/>
      <c r="AO101" s="36"/>
      <c r="AP101" s="95"/>
    </row>
    <row r="102" spans="1:42" x14ac:dyDescent="0.3">
      <c r="A102" s="1" t="s">
        <v>53</v>
      </c>
      <c r="B102" s="95"/>
      <c r="C102" s="36"/>
      <c r="D102" s="36"/>
      <c r="E102" s="36"/>
      <c r="F102" s="36"/>
      <c r="G102" s="95"/>
      <c r="J102" s="92">
        <f>(J103-I103)/I103</f>
        <v>2.1348314606741546E-2</v>
      </c>
      <c r="K102" s="92">
        <f t="shared" ref="K102:AP102" si="59">(K103-J103)/J103</f>
        <v>2.0902090209020757E-2</v>
      </c>
      <c r="L102" s="92">
        <f t="shared" si="59"/>
        <v>2.0474137931034461E-2</v>
      </c>
      <c r="M102" s="92">
        <f t="shared" si="59"/>
        <v>2.0063357972544743E-2</v>
      </c>
      <c r="N102" s="92">
        <f t="shared" si="59"/>
        <v>1.9668737060041276E-2</v>
      </c>
      <c r="O102" s="92">
        <f t="shared" si="59"/>
        <v>1.9289340101522827E-2</v>
      </c>
      <c r="P102" s="92">
        <f t="shared" si="59"/>
        <v>1.892430278884439E-2</v>
      </c>
      <c r="Q102" s="92">
        <f t="shared" si="59"/>
        <v>1.8572825024437918E-2</v>
      </c>
      <c r="R102" s="92">
        <f t="shared" si="59"/>
        <v>1.8234165067178492E-2</v>
      </c>
      <c r="S102" s="92">
        <f t="shared" si="59"/>
        <v>1.7907634307257295E-2</v>
      </c>
      <c r="T102" s="92">
        <f t="shared" si="59"/>
        <v>1.7592592592592583E-2</v>
      </c>
      <c r="U102" s="92">
        <f t="shared" si="59"/>
        <v>1.7288444040036387E-2</v>
      </c>
      <c r="V102" s="92">
        <f t="shared" si="59"/>
        <v>1.6994633273703031E-2</v>
      </c>
      <c r="W102" s="92">
        <f t="shared" si="59"/>
        <v>1.6710642040457337E-2</v>
      </c>
      <c r="X102" s="92">
        <f t="shared" si="59"/>
        <v>1.6435986159169542E-2</v>
      </c>
      <c r="Y102" s="92">
        <f t="shared" si="59"/>
        <v>1.6170212765957252E-2</v>
      </c>
      <c r="Z102" s="92">
        <f t="shared" si="59"/>
        <v>1.5912897822445555E-2</v>
      </c>
      <c r="AA102" s="92">
        <f t="shared" si="59"/>
        <v>1.5663643858202798E-2</v>
      </c>
      <c r="AB102" s="92">
        <f t="shared" si="59"/>
        <v>1.5422077922077917E-2</v>
      </c>
      <c r="AC102" s="92">
        <f t="shared" si="59"/>
        <v>1.5187849720223643E-2</v>
      </c>
      <c r="AD102" s="92">
        <f t="shared" si="59"/>
        <v>1.4960629921259841E-2</v>
      </c>
      <c r="AE102" s="92">
        <f t="shared" si="59"/>
        <v>1.4740108611326439E-2</v>
      </c>
      <c r="AF102" s="92">
        <f t="shared" si="59"/>
        <v>1.4525993883792049E-2</v>
      </c>
      <c r="AG102" s="92">
        <f t="shared" si="59"/>
        <v>1.4318010550113038E-2</v>
      </c>
      <c r="AH102" s="92">
        <f t="shared" si="59"/>
        <v>1.4115898959881129E-2</v>
      </c>
      <c r="AI102" s="92">
        <f t="shared" si="59"/>
        <v>1.3919413919413761E-2</v>
      </c>
      <c r="AJ102" s="92">
        <f t="shared" si="59"/>
        <v>1.3728323699421969E-2</v>
      </c>
      <c r="AK102" s="92">
        <f t="shared" si="59"/>
        <v>1.3542409123307201E-2</v>
      </c>
      <c r="AL102" s="92">
        <f t="shared" si="59"/>
        <v>1.3361462728551338E-2</v>
      </c>
      <c r="AM102" s="92">
        <f t="shared" si="59"/>
        <v>1.3185287994448151E-2</v>
      </c>
      <c r="AN102" s="92">
        <f t="shared" si="59"/>
        <v>1.301369863013699E-2</v>
      </c>
      <c r="AO102" s="92">
        <f t="shared" si="59"/>
        <v>1.284651791751169E-2</v>
      </c>
      <c r="AP102" s="92">
        <f t="shared" si="59"/>
        <v>1.2683578104138858E-2</v>
      </c>
    </row>
    <row r="103" spans="1:42" x14ac:dyDescent="0.3">
      <c r="A103" s="93" t="s">
        <v>46</v>
      </c>
      <c r="B103" s="95">
        <f>Agriculture!B30</f>
        <v>1656.5403225806363</v>
      </c>
      <c r="C103">
        <f t="shared" ref="C103:F112" si="60">$B103+((C$1-$B$1)*($G103-$B103)/($G$1-$B$1))</f>
        <v>1680.0713164777615</v>
      </c>
      <c r="D103">
        <f t="shared" si="60"/>
        <v>1703.6023103748867</v>
      </c>
      <c r="E103">
        <f t="shared" si="60"/>
        <v>1727.1333042720121</v>
      </c>
      <c r="F103">
        <f t="shared" si="60"/>
        <v>1750.6642981691373</v>
      </c>
      <c r="G103" s="95">
        <f>Agriculture!G30</f>
        <v>1774.1952920662625</v>
      </c>
      <c r="H103">
        <f t="shared" si="50"/>
        <v>1813.7606800348763</v>
      </c>
      <c r="I103" s="16">
        <f t="shared" si="50"/>
        <v>1853.3260680034898</v>
      </c>
      <c r="J103">
        <f t="shared" si="50"/>
        <v>1892.8914559721036</v>
      </c>
      <c r="K103">
        <f t="shared" si="50"/>
        <v>1932.4568439407171</v>
      </c>
      <c r="L103" s="95">
        <f>Agriculture!L30</f>
        <v>1972.0222319093309</v>
      </c>
      <c r="M103" s="36">
        <f t="shared" si="51"/>
        <v>2011.5876198779445</v>
      </c>
      <c r="N103" s="36">
        <f t="shared" si="51"/>
        <v>2051.153007846558</v>
      </c>
      <c r="O103" s="36">
        <f t="shared" si="51"/>
        <v>2090.7183958151718</v>
      </c>
      <c r="P103" s="36">
        <f t="shared" si="51"/>
        <v>2130.2837837837851</v>
      </c>
      <c r="Q103" s="95">
        <f>Agriculture!Q30</f>
        <v>2169.8491717523989</v>
      </c>
      <c r="R103" s="36">
        <f t="shared" si="52"/>
        <v>2209.4145597210127</v>
      </c>
      <c r="S103" s="36">
        <f t="shared" si="52"/>
        <v>2248.9799476896264</v>
      </c>
      <c r="T103" s="36">
        <f t="shared" si="52"/>
        <v>2288.5453356582402</v>
      </c>
      <c r="U103" s="36">
        <f t="shared" si="52"/>
        <v>2328.110723626854</v>
      </c>
      <c r="V103" s="95">
        <f>Agriculture!V30</f>
        <v>2367.6761115954678</v>
      </c>
      <c r="W103" s="36">
        <f t="shared" si="53"/>
        <v>2407.2414995640816</v>
      </c>
      <c r="X103" s="36">
        <f t="shared" si="53"/>
        <v>2446.8068875326953</v>
      </c>
      <c r="Y103" s="36">
        <f t="shared" si="53"/>
        <v>2486.3722755013086</v>
      </c>
      <c r="Z103" s="36">
        <f t="shared" si="53"/>
        <v>2525.9376634699224</v>
      </c>
      <c r="AA103" s="95">
        <f>Agriculture!AA30</f>
        <v>2565.5030514385362</v>
      </c>
      <c r="AB103" s="36">
        <f t="shared" si="54"/>
        <v>2605.06843940715</v>
      </c>
      <c r="AC103" s="36">
        <f t="shared" si="54"/>
        <v>2644.6338273757633</v>
      </c>
      <c r="AD103" s="36">
        <f t="shared" si="54"/>
        <v>2684.1992153443771</v>
      </c>
      <c r="AE103" s="36">
        <f t="shared" si="54"/>
        <v>2723.7646033129904</v>
      </c>
      <c r="AF103" s="95">
        <f>Agriculture!AF30</f>
        <v>2763.3299912816042</v>
      </c>
      <c r="AG103" s="36">
        <f t="shared" si="55"/>
        <v>2802.895379250218</v>
      </c>
      <c r="AH103" s="36">
        <f t="shared" si="55"/>
        <v>2842.4607672188317</v>
      </c>
      <c r="AI103" s="36">
        <f t="shared" si="55"/>
        <v>2882.0261551874451</v>
      </c>
      <c r="AJ103" s="36">
        <f t="shared" si="55"/>
        <v>2921.5915431560588</v>
      </c>
      <c r="AK103" s="95">
        <f>Agriculture!AK30</f>
        <v>2961.1569311246726</v>
      </c>
      <c r="AL103" s="36">
        <f t="shared" si="56"/>
        <v>3000.7223190932864</v>
      </c>
      <c r="AM103" s="36">
        <f t="shared" si="56"/>
        <v>3040.2877070618997</v>
      </c>
      <c r="AN103" s="36">
        <f t="shared" si="56"/>
        <v>3079.8530950305135</v>
      </c>
      <c r="AO103" s="36">
        <f t="shared" si="56"/>
        <v>3119.4184829991268</v>
      </c>
      <c r="AP103" s="95">
        <f>Agriculture!AP30</f>
        <v>3158.9838709677406</v>
      </c>
    </row>
    <row r="104" spans="1:42" x14ac:dyDescent="0.3">
      <c r="A104" s="93" t="s">
        <v>51</v>
      </c>
      <c r="B104" s="95">
        <v>0</v>
      </c>
      <c r="C104">
        <f t="shared" si="60"/>
        <v>0</v>
      </c>
      <c r="D104">
        <f t="shared" si="60"/>
        <v>0</v>
      </c>
      <c r="E104">
        <f t="shared" si="60"/>
        <v>0</v>
      </c>
      <c r="F104">
        <f t="shared" si="60"/>
        <v>0</v>
      </c>
      <c r="G104" s="95">
        <v>0</v>
      </c>
      <c r="H104">
        <f t="shared" si="50"/>
        <v>0</v>
      </c>
      <c r="I104" s="16">
        <f t="shared" si="50"/>
        <v>0</v>
      </c>
      <c r="J104">
        <f t="shared" si="50"/>
        <v>0</v>
      </c>
      <c r="K104">
        <f t="shared" si="50"/>
        <v>0</v>
      </c>
      <c r="L104" s="95">
        <v>0</v>
      </c>
      <c r="M104" s="36">
        <f t="shared" si="51"/>
        <v>0</v>
      </c>
      <c r="N104" s="36">
        <f t="shared" si="51"/>
        <v>0</v>
      </c>
      <c r="O104" s="36">
        <f t="shared" si="51"/>
        <v>0</v>
      </c>
      <c r="P104" s="36">
        <f t="shared" si="51"/>
        <v>0</v>
      </c>
      <c r="Q104" s="95">
        <v>0</v>
      </c>
      <c r="R104" s="36">
        <f t="shared" si="52"/>
        <v>0</v>
      </c>
      <c r="S104" s="36">
        <f t="shared" si="52"/>
        <v>0</v>
      </c>
      <c r="T104" s="36">
        <f t="shared" si="52"/>
        <v>0</v>
      </c>
      <c r="U104" s="36">
        <f t="shared" si="52"/>
        <v>0</v>
      </c>
      <c r="V104" s="95">
        <v>0</v>
      </c>
      <c r="W104" s="36">
        <f t="shared" si="53"/>
        <v>0</v>
      </c>
      <c r="X104" s="36">
        <f t="shared" si="53"/>
        <v>0</v>
      </c>
      <c r="Y104" s="36">
        <f t="shared" si="53"/>
        <v>0</v>
      </c>
      <c r="Z104" s="36">
        <f t="shared" si="53"/>
        <v>0</v>
      </c>
      <c r="AA104" s="95">
        <v>0</v>
      </c>
      <c r="AB104" s="36">
        <f t="shared" si="54"/>
        <v>0</v>
      </c>
      <c r="AC104" s="36">
        <f t="shared" si="54"/>
        <v>0</v>
      </c>
      <c r="AD104" s="36">
        <f t="shared" si="54"/>
        <v>0</v>
      </c>
      <c r="AE104" s="36">
        <f t="shared" si="54"/>
        <v>0</v>
      </c>
      <c r="AF104" s="95">
        <v>0</v>
      </c>
      <c r="AG104" s="36">
        <f t="shared" si="55"/>
        <v>0</v>
      </c>
      <c r="AH104" s="36">
        <f t="shared" si="55"/>
        <v>0</v>
      </c>
      <c r="AI104" s="36">
        <f t="shared" si="55"/>
        <v>0</v>
      </c>
      <c r="AJ104" s="36">
        <f t="shared" si="55"/>
        <v>0</v>
      </c>
      <c r="AK104" s="95">
        <v>0</v>
      </c>
      <c r="AL104" s="36">
        <f t="shared" si="56"/>
        <v>0</v>
      </c>
      <c r="AM104" s="36">
        <f t="shared" si="56"/>
        <v>0</v>
      </c>
      <c r="AN104" s="36">
        <f t="shared" si="56"/>
        <v>0</v>
      </c>
      <c r="AO104" s="36">
        <f t="shared" si="56"/>
        <v>0</v>
      </c>
      <c r="AP104" s="95">
        <v>0</v>
      </c>
    </row>
    <row r="105" spans="1:42" x14ac:dyDescent="0.3">
      <c r="A105" s="93" t="s">
        <v>49</v>
      </c>
      <c r="B105" s="95">
        <v>0</v>
      </c>
      <c r="C105">
        <f t="shared" si="60"/>
        <v>0</v>
      </c>
      <c r="D105">
        <f t="shared" si="60"/>
        <v>0</v>
      </c>
      <c r="E105">
        <f t="shared" si="60"/>
        <v>0</v>
      </c>
      <c r="F105">
        <f t="shared" si="60"/>
        <v>0</v>
      </c>
      <c r="G105" s="95">
        <v>0</v>
      </c>
      <c r="H105">
        <f t="shared" si="50"/>
        <v>0</v>
      </c>
      <c r="I105" s="16">
        <f t="shared" si="50"/>
        <v>0</v>
      </c>
      <c r="J105">
        <f t="shared" si="50"/>
        <v>0</v>
      </c>
      <c r="K105">
        <f t="shared" si="50"/>
        <v>0</v>
      </c>
      <c r="L105" s="95">
        <v>0</v>
      </c>
      <c r="M105" s="36">
        <f t="shared" si="51"/>
        <v>0</v>
      </c>
      <c r="N105" s="36">
        <f t="shared" si="51"/>
        <v>0</v>
      </c>
      <c r="O105" s="36">
        <f t="shared" si="51"/>
        <v>0</v>
      </c>
      <c r="P105" s="36">
        <f t="shared" si="51"/>
        <v>0</v>
      </c>
      <c r="Q105" s="95">
        <v>0</v>
      </c>
      <c r="R105" s="36">
        <f t="shared" si="52"/>
        <v>0</v>
      </c>
      <c r="S105" s="36">
        <f t="shared" si="52"/>
        <v>0</v>
      </c>
      <c r="T105" s="36">
        <f t="shared" si="52"/>
        <v>0</v>
      </c>
      <c r="U105" s="36">
        <f t="shared" si="52"/>
        <v>0</v>
      </c>
      <c r="V105" s="95">
        <v>0</v>
      </c>
      <c r="W105" s="36">
        <f t="shared" si="53"/>
        <v>0</v>
      </c>
      <c r="X105" s="36">
        <f t="shared" si="53"/>
        <v>0</v>
      </c>
      <c r="Y105" s="36">
        <f t="shared" si="53"/>
        <v>0</v>
      </c>
      <c r="Z105" s="36">
        <f t="shared" si="53"/>
        <v>0</v>
      </c>
      <c r="AA105" s="95">
        <v>0</v>
      </c>
      <c r="AB105" s="36">
        <f t="shared" si="54"/>
        <v>0</v>
      </c>
      <c r="AC105" s="36">
        <f t="shared" si="54"/>
        <v>0</v>
      </c>
      <c r="AD105" s="36">
        <f t="shared" si="54"/>
        <v>0</v>
      </c>
      <c r="AE105" s="36">
        <f t="shared" si="54"/>
        <v>0</v>
      </c>
      <c r="AF105" s="95">
        <v>0</v>
      </c>
      <c r="AG105" s="36">
        <f t="shared" si="55"/>
        <v>0</v>
      </c>
      <c r="AH105" s="36">
        <f t="shared" si="55"/>
        <v>0</v>
      </c>
      <c r="AI105" s="36">
        <f t="shared" si="55"/>
        <v>0</v>
      </c>
      <c r="AJ105" s="36">
        <f t="shared" si="55"/>
        <v>0</v>
      </c>
      <c r="AK105" s="95">
        <v>0</v>
      </c>
      <c r="AL105" s="36">
        <f t="shared" si="56"/>
        <v>0</v>
      </c>
      <c r="AM105" s="36">
        <f t="shared" si="56"/>
        <v>0</v>
      </c>
      <c r="AN105" s="36">
        <f t="shared" si="56"/>
        <v>0</v>
      </c>
      <c r="AO105" s="36">
        <f t="shared" si="56"/>
        <v>0</v>
      </c>
      <c r="AP105" s="95">
        <v>0</v>
      </c>
    </row>
    <row r="106" spans="1:42" x14ac:dyDescent="0.3">
      <c r="A106" s="93" t="s">
        <v>124</v>
      </c>
      <c r="B106" s="95">
        <f>Agriculture!B31</f>
        <v>2696.6935483871061</v>
      </c>
      <c r="C106">
        <f t="shared" si="60"/>
        <v>2832.2570619006156</v>
      </c>
      <c r="D106">
        <f t="shared" si="60"/>
        <v>2967.820575414125</v>
      </c>
      <c r="E106">
        <f t="shared" si="60"/>
        <v>3103.3840889276348</v>
      </c>
      <c r="F106">
        <f t="shared" si="60"/>
        <v>3238.9476024411442</v>
      </c>
      <c r="G106" s="95">
        <f>Agriculture!G31</f>
        <v>3374.5111159546536</v>
      </c>
      <c r="H106">
        <f t="shared" si="50"/>
        <v>3463.0126416739217</v>
      </c>
      <c r="I106" s="16">
        <f t="shared" si="50"/>
        <v>3551.5141673931898</v>
      </c>
      <c r="J106">
        <f t="shared" si="50"/>
        <v>3640.0156931124575</v>
      </c>
      <c r="K106">
        <f t="shared" si="50"/>
        <v>3728.5172188317256</v>
      </c>
      <c r="L106" s="95">
        <f>Agriculture!L31</f>
        <v>3817.0187445509937</v>
      </c>
      <c r="M106" s="36">
        <f t="shared" si="51"/>
        <v>3905.5202702702618</v>
      </c>
      <c r="N106" s="36">
        <f t="shared" si="51"/>
        <v>3994.0217959895303</v>
      </c>
      <c r="O106" s="36">
        <f t="shared" si="51"/>
        <v>4082.5233217087984</v>
      </c>
      <c r="P106" s="36">
        <f t="shared" si="51"/>
        <v>4171.024847428067</v>
      </c>
      <c r="Q106" s="95">
        <f>Agriculture!Q31</f>
        <v>4259.5263731473351</v>
      </c>
      <c r="R106" s="36">
        <f t="shared" si="52"/>
        <v>4348.0278988666032</v>
      </c>
      <c r="S106" s="36">
        <f t="shared" si="52"/>
        <v>4436.5294245858713</v>
      </c>
      <c r="T106" s="36">
        <f t="shared" si="52"/>
        <v>4525.0309503051385</v>
      </c>
      <c r="U106" s="36">
        <f t="shared" si="52"/>
        <v>4613.5324760244066</v>
      </c>
      <c r="V106" s="95">
        <f>Agriculture!V31</f>
        <v>4702.0340017436747</v>
      </c>
      <c r="W106" s="36">
        <f t="shared" si="53"/>
        <v>4790.5355274629428</v>
      </c>
      <c r="X106" s="36">
        <f t="shared" si="53"/>
        <v>4879.0370531822109</v>
      </c>
      <c r="Y106" s="36">
        <f t="shared" si="53"/>
        <v>4967.5385789014781</v>
      </c>
      <c r="Z106" s="36">
        <f t="shared" si="53"/>
        <v>5056.0401046207462</v>
      </c>
      <c r="AA106" s="95">
        <f>Agriculture!AA31</f>
        <v>5144.5416303400143</v>
      </c>
      <c r="AB106" s="36">
        <f t="shared" si="54"/>
        <v>5233.0431560592824</v>
      </c>
      <c r="AC106" s="36">
        <f t="shared" si="54"/>
        <v>5321.5446817785505</v>
      </c>
      <c r="AD106" s="36">
        <f t="shared" si="54"/>
        <v>5410.0462074978186</v>
      </c>
      <c r="AE106" s="36">
        <f t="shared" si="54"/>
        <v>5498.5477332170867</v>
      </c>
      <c r="AF106" s="95">
        <f>Agriculture!AF31</f>
        <v>5587.0492589363548</v>
      </c>
      <c r="AG106" s="36">
        <f t="shared" si="55"/>
        <v>5675.5507846556229</v>
      </c>
      <c r="AH106" s="36">
        <f t="shared" si="55"/>
        <v>5764.052310374891</v>
      </c>
      <c r="AI106" s="36">
        <f t="shared" si="55"/>
        <v>5852.55383609416</v>
      </c>
      <c r="AJ106" s="36">
        <f t="shared" si="55"/>
        <v>5941.0553618134281</v>
      </c>
      <c r="AK106" s="95">
        <f>Agriculture!AK31</f>
        <v>6029.5568875326962</v>
      </c>
      <c r="AL106" s="36">
        <f t="shared" si="56"/>
        <v>6118.0584132519643</v>
      </c>
      <c r="AM106" s="36">
        <f t="shared" si="56"/>
        <v>6206.5599389712324</v>
      </c>
      <c r="AN106" s="36">
        <f t="shared" si="56"/>
        <v>6295.0614646904996</v>
      </c>
      <c r="AO106" s="36">
        <f t="shared" si="56"/>
        <v>6383.5629904097677</v>
      </c>
      <c r="AP106" s="95">
        <f>Agriculture!AP31</f>
        <v>6472.0645161290358</v>
      </c>
    </row>
    <row r="107" spans="1:42" x14ac:dyDescent="0.3">
      <c r="A107" s="93" t="s">
        <v>13</v>
      </c>
      <c r="B107" s="95">
        <f>Agriculture!B32</f>
        <v>5239.2903225806358</v>
      </c>
      <c r="C107">
        <f t="shared" si="60"/>
        <v>5406.0896687009517</v>
      </c>
      <c r="D107">
        <f t="shared" si="60"/>
        <v>5572.8890148212677</v>
      </c>
      <c r="E107">
        <f t="shared" si="60"/>
        <v>5739.6883609415827</v>
      </c>
      <c r="F107">
        <f t="shared" si="60"/>
        <v>5906.4877070618986</v>
      </c>
      <c r="G107" s="95">
        <f>Agriculture!G32</f>
        <v>6073.2870531822145</v>
      </c>
      <c r="H107">
        <f t="shared" si="50"/>
        <v>6124.3055797733214</v>
      </c>
      <c r="I107" s="16">
        <f t="shared" si="50"/>
        <v>6175.3241063644282</v>
      </c>
      <c r="J107">
        <f t="shared" si="50"/>
        <v>6226.3426329555359</v>
      </c>
      <c r="K107">
        <f t="shared" si="50"/>
        <v>6277.3611595466427</v>
      </c>
      <c r="L107" s="95">
        <f>Agriculture!L32</f>
        <v>6328.3796861377496</v>
      </c>
      <c r="M107" s="36">
        <f t="shared" si="51"/>
        <v>6379.3982127288573</v>
      </c>
      <c r="N107" s="36">
        <f t="shared" si="51"/>
        <v>6430.4167393199641</v>
      </c>
      <c r="O107" s="36">
        <f t="shared" si="51"/>
        <v>6481.4352659110718</v>
      </c>
      <c r="P107" s="36">
        <f t="shared" si="51"/>
        <v>6532.4537925021787</v>
      </c>
      <c r="Q107" s="95">
        <f>Agriculture!Q32</f>
        <v>6583.4723190932864</v>
      </c>
      <c r="R107" s="36">
        <f t="shared" si="52"/>
        <v>6634.4908456843932</v>
      </c>
      <c r="S107" s="36">
        <f t="shared" si="52"/>
        <v>6685.5093722755009</v>
      </c>
      <c r="T107" s="36">
        <f t="shared" si="52"/>
        <v>6736.5278988666078</v>
      </c>
      <c r="U107" s="36">
        <f t="shared" si="52"/>
        <v>6787.5464254577155</v>
      </c>
      <c r="V107" s="95">
        <f>Agriculture!V32</f>
        <v>6838.5649520488223</v>
      </c>
      <c r="W107" s="36">
        <f t="shared" si="53"/>
        <v>6889.5834786399291</v>
      </c>
      <c r="X107" s="36">
        <f t="shared" si="53"/>
        <v>6940.6020052310369</v>
      </c>
      <c r="Y107" s="36">
        <f t="shared" si="53"/>
        <v>6991.6205318221437</v>
      </c>
      <c r="Z107" s="36">
        <f t="shared" si="53"/>
        <v>7042.6390584132514</v>
      </c>
      <c r="AA107" s="95">
        <f>Agriculture!AA32</f>
        <v>7093.6575850043582</v>
      </c>
      <c r="AB107" s="36">
        <f t="shared" si="54"/>
        <v>7144.676111595465</v>
      </c>
      <c r="AC107" s="36">
        <f t="shared" si="54"/>
        <v>7195.6946381865728</v>
      </c>
      <c r="AD107" s="36">
        <f t="shared" si="54"/>
        <v>7246.7131647776796</v>
      </c>
      <c r="AE107" s="36">
        <f t="shared" si="54"/>
        <v>7297.7316913687873</v>
      </c>
      <c r="AF107" s="95">
        <f>Agriculture!AF32</f>
        <v>7348.7502179598941</v>
      </c>
      <c r="AG107" s="36">
        <f t="shared" si="55"/>
        <v>7399.768744551001</v>
      </c>
      <c r="AH107" s="36">
        <f t="shared" si="55"/>
        <v>7450.7872711421087</v>
      </c>
      <c r="AI107" s="36">
        <f t="shared" si="55"/>
        <v>7501.8057977332155</v>
      </c>
      <c r="AJ107" s="36">
        <f t="shared" si="55"/>
        <v>7552.8243243243232</v>
      </c>
      <c r="AK107" s="95">
        <f>Agriculture!AK32</f>
        <v>7603.8428509154301</v>
      </c>
      <c r="AL107" s="36">
        <f t="shared" si="56"/>
        <v>7654.8613775065369</v>
      </c>
      <c r="AM107" s="36">
        <f t="shared" si="56"/>
        <v>7705.8799040976437</v>
      </c>
      <c r="AN107" s="36">
        <f t="shared" si="56"/>
        <v>7756.8984306887514</v>
      </c>
      <c r="AO107" s="36">
        <f t="shared" si="56"/>
        <v>7807.9169572798583</v>
      </c>
      <c r="AP107" s="95">
        <f>Agriculture!AP32</f>
        <v>7858.9354838709651</v>
      </c>
    </row>
    <row r="108" spans="1:42" x14ac:dyDescent="0.3">
      <c r="A108" s="93" t="s">
        <v>259</v>
      </c>
      <c r="B108" s="95">
        <v>0</v>
      </c>
      <c r="C108">
        <f t="shared" si="60"/>
        <v>0</v>
      </c>
      <c r="D108">
        <f t="shared" si="60"/>
        <v>0</v>
      </c>
      <c r="E108">
        <f t="shared" si="60"/>
        <v>0</v>
      </c>
      <c r="F108">
        <f t="shared" si="60"/>
        <v>0</v>
      </c>
      <c r="G108" s="95">
        <v>0</v>
      </c>
      <c r="H108">
        <f t="shared" si="50"/>
        <v>0</v>
      </c>
      <c r="I108" s="16">
        <f t="shared" si="50"/>
        <v>0</v>
      </c>
      <c r="J108">
        <f t="shared" si="50"/>
        <v>0</v>
      </c>
      <c r="K108">
        <f t="shared" si="50"/>
        <v>0</v>
      </c>
      <c r="L108" s="95">
        <v>0</v>
      </c>
      <c r="M108" s="36">
        <f t="shared" si="51"/>
        <v>0</v>
      </c>
      <c r="N108" s="36">
        <f t="shared" si="51"/>
        <v>0</v>
      </c>
      <c r="O108" s="36">
        <f t="shared" si="51"/>
        <v>0</v>
      </c>
      <c r="P108" s="36">
        <f t="shared" si="51"/>
        <v>0</v>
      </c>
      <c r="Q108" s="95">
        <v>0</v>
      </c>
      <c r="R108" s="36">
        <f t="shared" si="52"/>
        <v>0</v>
      </c>
      <c r="S108" s="36">
        <f t="shared" si="52"/>
        <v>0</v>
      </c>
      <c r="T108" s="36">
        <f t="shared" si="52"/>
        <v>0</v>
      </c>
      <c r="U108" s="36">
        <f t="shared" si="52"/>
        <v>0</v>
      </c>
      <c r="V108" s="95">
        <v>0</v>
      </c>
      <c r="W108" s="36">
        <f t="shared" si="53"/>
        <v>0</v>
      </c>
      <c r="X108" s="36">
        <f t="shared" si="53"/>
        <v>0</v>
      </c>
      <c r="Y108" s="36">
        <f t="shared" si="53"/>
        <v>0</v>
      </c>
      <c r="Z108" s="36">
        <f t="shared" si="53"/>
        <v>0</v>
      </c>
      <c r="AA108" s="95">
        <v>0</v>
      </c>
      <c r="AB108" s="36">
        <f t="shared" si="54"/>
        <v>0</v>
      </c>
      <c r="AC108" s="36">
        <f t="shared" si="54"/>
        <v>0</v>
      </c>
      <c r="AD108" s="36">
        <f t="shared" si="54"/>
        <v>0</v>
      </c>
      <c r="AE108" s="36">
        <f t="shared" si="54"/>
        <v>0</v>
      </c>
      <c r="AF108" s="95">
        <v>0</v>
      </c>
      <c r="AG108" s="36">
        <f t="shared" si="55"/>
        <v>0</v>
      </c>
      <c r="AH108" s="36">
        <f t="shared" si="55"/>
        <v>0</v>
      </c>
      <c r="AI108" s="36">
        <f t="shared" si="55"/>
        <v>0</v>
      </c>
      <c r="AJ108" s="36">
        <f t="shared" si="55"/>
        <v>0</v>
      </c>
      <c r="AK108" s="95">
        <v>0</v>
      </c>
      <c r="AL108" s="36">
        <f t="shared" si="56"/>
        <v>0</v>
      </c>
      <c r="AM108" s="36">
        <f t="shared" si="56"/>
        <v>0</v>
      </c>
      <c r="AN108" s="36">
        <f t="shared" si="56"/>
        <v>0</v>
      </c>
      <c r="AO108" s="36">
        <f t="shared" si="56"/>
        <v>0</v>
      </c>
      <c r="AP108" s="95">
        <v>0</v>
      </c>
    </row>
    <row r="109" spans="1:42" x14ac:dyDescent="0.3">
      <c r="A109" s="93" t="s">
        <v>11</v>
      </c>
      <c r="B109" s="95">
        <v>0</v>
      </c>
      <c r="C109">
        <f t="shared" si="60"/>
        <v>0</v>
      </c>
      <c r="D109">
        <f t="shared" si="60"/>
        <v>0</v>
      </c>
      <c r="E109">
        <f t="shared" si="60"/>
        <v>0</v>
      </c>
      <c r="F109">
        <f t="shared" si="60"/>
        <v>0</v>
      </c>
      <c r="G109" s="95">
        <v>0</v>
      </c>
      <c r="H109">
        <f t="shared" si="50"/>
        <v>0</v>
      </c>
      <c r="I109" s="16">
        <f t="shared" si="50"/>
        <v>0</v>
      </c>
      <c r="J109">
        <f t="shared" si="50"/>
        <v>0</v>
      </c>
      <c r="K109">
        <f t="shared" si="50"/>
        <v>0</v>
      </c>
      <c r="L109" s="95">
        <v>0</v>
      </c>
      <c r="M109" s="36">
        <f t="shared" si="51"/>
        <v>0</v>
      </c>
      <c r="N109" s="36">
        <f t="shared" si="51"/>
        <v>0</v>
      </c>
      <c r="O109" s="36">
        <f t="shared" si="51"/>
        <v>0</v>
      </c>
      <c r="P109" s="36">
        <f t="shared" si="51"/>
        <v>0</v>
      </c>
      <c r="Q109" s="95">
        <v>0</v>
      </c>
      <c r="R109" s="36">
        <f t="shared" si="52"/>
        <v>0</v>
      </c>
      <c r="S109" s="36">
        <f t="shared" si="52"/>
        <v>0</v>
      </c>
      <c r="T109" s="36">
        <f t="shared" si="52"/>
        <v>0</v>
      </c>
      <c r="U109" s="36">
        <f t="shared" si="52"/>
        <v>0</v>
      </c>
      <c r="V109" s="95">
        <v>0</v>
      </c>
      <c r="W109" s="36">
        <f t="shared" si="53"/>
        <v>0</v>
      </c>
      <c r="X109" s="36">
        <f t="shared" si="53"/>
        <v>0</v>
      </c>
      <c r="Y109" s="36">
        <f t="shared" si="53"/>
        <v>0</v>
      </c>
      <c r="Z109" s="36">
        <f t="shared" si="53"/>
        <v>0</v>
      </c>
      <c r="AA109" s="95">
        <v>0</v>
      </c>
      <c r="AB109" s="36">
        <f t="shared" si="54"/>
        <v>0</v>
      </c>
      <c r="AC109" s="36">
        <f t="shared" si="54"/>
        <v>0</v>
      </c>
      <c r="AD109" s="36">
        <f t="shared" si="54"/>
        <v>0</v>
      </c>
      <c r="AE109" s="36">
        <f t="shared" si="54"/>
        <v>0</v>
      </c>
      <c r="AF109" s="95">
        <v>0</v>
      </c>
      <c r="AG109" s="36">
        <f t="shared" si="55"/>
        <v>0</v>
      </c>
      <c r="AH109" s="36">
        <f t="shared" si="55"/>
        <v>0</v>
      </c>
      <c r="AI109" s="36">
        <f t="shared" si="55"/>
        <v>0</v>
      </c>
      <c r="AJ109" s="36">
        <f t="shared" si="55"/>
        <v>0</v>
      </c>
      <c r="AK109" s="95">
        <v>0</v>
      </c>
      <c r="AL109" s="36">
        <f t="shared" si="56"/>
        <v>0</v>
      </c>
      <c r="AM109" s="36">
        <f t="shared" si="56"/>
        <v>0</v>
      </c>
      <c r="AN109" s="36">
        <f t="shared" si="56"/>
        <v>0</v>
      </c>
      <c r="AO109" s="36">
        <f t="shared" si="56"/>
        <v>0</v>
      </c>
      <c r="AP109" s="95">
        <v>0</v>
      </c>
    </row>
    <row r="110" spans="1:42" x14ac:dyDescent="0.3">
      <c r="A110" s="93" t="s">
        <v>260</v>
      </c>
      <c r="B110" s="95">
        <v>0</v>
      </c>
      <c r="C110">
        <f t="shared" si="60"/>
        <v>0</v>
      </c>
      <c r="D110">
        <f t="shared" si="60"/>
        <v>0</v>
      </c>
      <c r="E110">
        <f t="shared" si="60"/>
        <v>0</v>
      </c>
      <c r="F110">
        <f t="shared" si="60"/>
        <v>0</v>
      </c>
      <c r="G110" s="95">
        <v>0</v>
      </c>
      <c r="H110">
        <f t="shared" si="50"/>
        <v>0</v>
      </c>
      <c r="I110" s="16">
        <f t="shared" si="50"/>
        <v>0</v>
      </c>
      <c r="J110">
        <f t="shared" si="50"/>
        <v>0</v>
      </c>
      <c r="K110">
        <f t="shared" si="50"/>
        <v>0</v>
      </c>
      <c r="L110" s="95">
        <v>0</v>
      </c>
      <c r="M110" s="36">
        <f t="shared" si="51"/>
        <v>0</v>
      </c>
      <c r="N110" s="36">
        <f t="shared" si="51"/>
        <v>0</v>
      </c>
      <c r="O110" s="36">
        <f t="shared" si="51"/>
        <v>0</v>
      </c>
      <c r="P110" s="36">
        <f t="shared" si="51"/>
        <v>0</v>
      </c>
      <c r="Q110" s="95">
        <v>0</v>
      </c>
      <c r="R110" s="36">
        <f t="shared" si="52"/>
        <v>0</v>
      </c>
      <c r="S110" s="36">
        <f t="shared" si="52"/>
        <v>0</v>
      </c>
      <c r="T110" s="36">
        <f t="shared" si="52"/>
        <v>0</v>
      </c>
      <c r="U110" s="36">
        <f t="shared" si="52"/>
        <v>0</v>
      </c>
      <c r="V110" s="95">
        <v>0</v>
      </c>
      <c r="W110" s="36">
        <f t="shared" si="53"/>
        <v>0</v>
      </c>
      <c r="X110" s="36">
        <f t="shared" si="53"/>
        <v>0</v>
      </c>
      <c r="Y110" s="36">
        <f t="shared" si="53"/>
        <v>0</v>
      </c>
      <c r="Z110" s="36">
        <f t="shared" si="53"/>
        <v>0</v>
      </c>
      <c r="AA110" s="95">
        <v>0</v>
      </c>
      <c r="AB110" s="36">
        <f t="shared" si="54"/>
        <v>0</v>
      </c>
      <c r="AC110" s="36">
        <f t="shared" si="54"/>
        <v>0</v>
      </c>
      <c r="AD110" s="36">
        <f t="shared" si="54"/>
        <v>0</v>
      </c>
      <c r="AE110" s="36">
        <f t="shared" si="54"/>
        <v>0</v>
      </c>
      <c r="AF110" s="95">
        <v>0</v>
      </c>
      <c r="AG110" s="36">
        <f t="shared" si="55"/>
        <v>0</v>
      </c>
      <c r="AH110" s="36">
        <f t="shared" si="55"/>
        <v>0</v>
      </c>
      <c r="AI110" s="36">
        <f t="shared" si="55"/>
        <v>0</v>
      </c>
      <c r="AJ110" s="36">
        <f t="shared" si="55"/>
        <v>0</v>
      </c>
      <c r="AK110" s="95">
        <v>0</v>
      </c>
      <c r="AL110" s="36">
        <f t="shared" si="56"/>
        <v>0</v>
      </c>
      <c r="AM110" s="36">
        <f t="shared" si="56"/>
        <v>0</v>
      </c>
      <c r="AN110" s="36">
        <f t="shared" si="56"/>
        <v>0</v>
      </c>
      <c r="AO110" s="36">
        <f t="shared" si="56"/>
        <v>0</v>
      </c>
      <c r="AP110" s="95">
        <v>0</v>
      </c>
    </row>
    <row r="111" spans="1:42" x14ac:dyDescent="0.3">
      <c r="A111" s="93" t="s">
        <v>261</v>
      </c>
      <c r="B111" s="95">
        <v>0</v>
      </c>
      <c r="C111">
        <f t="shared" si="60"/>
        <v>0</v>
      </c>
      <c r="D111">
        <f t="shared" si="60"/>
        <v>0</v>
      </c>
      <c r="E111">
        <f t="shared" si="60"/>
        <v>0</v>
      </c>
      <c r="F111">
        <f t="shared" si="60"/>
        <v>0</v>
      </c>
      <c r="G111" s="95">
        <v>0</v>
      </c>
      <c r="H111">
        <f t="shared" si="50"/>
        <v>0</v>
      </c>
      <c r="I111" s="16">
        <f t="shared" si="50"/>
        <v>0</v>
      </c>
      <c r="J111">
        <f t="shared" si="50"/>
        <v>0</v>
      </c>
      <c r="K111">
        <f t="shared" si="50"/>
        <v>0</v>
      </c>
      <c r="L111" s="95">
        <v>0</v>
      </c>
      <c r="M111" s="36">
        <f t="shared" si="51"/>
        <v>0</v>
      </c>
      <c r="N111" s="36">
        <f t="shared" si="51"/>
        <v>0</v>
      </c>
      <c r="O111" s="36">
        <f t="shared" si="51"/>
        <v>0</v>
      </c>
      <c r="P111" s="36">
        <f t="shared" si="51"/>
        <v>0</v>
      </c>
      <c r="Q111" s="95">
        <v>0</v>
      </c>
      <c r="R111" s="36">
        <f t="shared" si="52"/>
        <v>0</v>
      </c>
      <c r="S111" s="36">
        <f t="shared" si="52"/>
        <v>0</v>
      </c>
      <c r="T111" s="36">
        <f t="shared" si="52"/>
        <v>0</v>
      </c>
      <c r="U111" s="36">
        <f t="shared" si="52"/>
        <v>0</v>
      </c>
      <c r="V111" s="95">
        <v>0</v>
      </c>
      <c r="W111" s="36">
        <f t="shared" si="53"/>
        <v>0</v>
      </c>
      <c r="X111" s="36">
        <f t="shared" si="53"/>
        <v>0</v>
      </c>
      <c r="Y111" s="36">
        <f t="shared" si="53"/>
        <v>0</v>
      </c>
      <c r="Z111" s="36">
        <f t="shared" si="53"/>
        <v>0</v>
      </c>
      <c r="AA111" s="95">
        <v>0</v>
      </c>
      <c r="AB111" s="36">
        <f t="shared" si="54"/>
        <v>0</v>
      </c>
      <c r="AC111" s="36">
        <f t="shared" si="54"/>
        <v>0</v>
      </c>
      <c r="AD111" s="36">
        <f t="shared" si="54"/>
        <v>0</v>
      </c>
      <c r="AE111" s="36">
        <f t="shared" si="54"/>
        <v>0</v>
      </c>
      <c r="AF111" s="95">
        <v>0</v>
      </c>
      <c r="AG111" s="36">
        <f t="shared" si="55"/>
        <v>0</v>
      </c>
      <c r="AH111" s="36">
        <f t="shared" si="55"/>
        <v>0</v>
      </c>
      <c r="AI111" s="36">
        <f t="shared" si="55"/>
        <v>0</v>
      </c>
      <c r="AJ111" s="36">
        <f t="shared" si="55"/>
        <v>0</v>
      </c>
      <c r="AK111" s="95">
        <v>0</v>
      </c>
      <c r="AL111" s="36">
        <f t="shared" si="56"/>
        <v>0</v>
      </c>
      <c r="AM111" s="36">
        <f t="shared" si="56"/>
        <v>0</v>
      </c>
      <c r="AN111" s="36">
        <f t="shared" si="56"/>
        <v>0</v>
      </c>
      <c r="AO111" s="36">
        <f t="shared" si="56"/>
        <v>0</v>
      </c>
      <c r="AP111" s="95">
        <v>0</v>
      </c>
    </row>
    <row r="112" spans="1:42" x14ac:dyDescent="0.3">
      <c r="A112" s="93" t="s">
        <v>262</v>
      </c>
      <c r="B112" s="95">
        <v>0</v>
      </c>
      <c r="C112">
        <f t="shared" si="60"/>
        <v>0</v>
      </c>
      <c r="D112">
        <f t="shared" si="60"/>
        <v>0</v>
      </c>
      <c r="E112">
        <f t="shared" si="60"/>
        <v>0</v>
      </c>
      <c r="F112">
        <f t="shared" si="60"/>
        <v>0</v>
      </c>
      <c r="G112" s="95">
        <v>0</v>
      </c>
      <c r="H112">
        <f t="shared" si="50"/>
        <v>0</v>
      </c>
      <c r="I112" s="16">
        <f t="shared" si="50"/>
        <v>0</v>
      </c>
      <c r="J112">
        <f t="shared" si="50"/>
        <v>0</v>
      </c>
      <c r="K112">
        <f t="shared" si="50"/>
        <v>0</v>
      </c>
      <c r="L112" s="95">
        <v>0</v>
      </c>
      <c r="M112" s="36">
        <f t="shared" si="51"/>
        <v>0</v>
      </c>
      <c r="N112" s="36">
        <f t="shared" si="51"/>
        <v>0</v>
      </c>
      <c r="O112" s="36">
        <f t="shared" si="51"/>
        <v>0</v>
      </c>
      <c r="P112" s="36">
        <f t="shared" si="51"/>
        <v>0</v>
      </c>
      <c r="Q112" s="95">
        <v>0</v>
      </c>
      <c r="R112" s="36">
        <f t="shared" si="52"/>
        <v>0</v>
      </c>
      <c r="S112" s="36">
        <f t="shared" si="52"/>
        <v>0</v>
      </c>
      <c r="T112" s="36">
        <f t="shared" si="52"/>
        <v>0</v>
      </c>
      <c r="U112" s="36">
        <f t="shared" si="52"/>
        <v>0</v>
      </c>
      <c r="V112" s="95">
        <v>0</v>
      </c>
      <c r="W112" s="36">
        <f t="shared" si="53"/>
        <v>0</v>
      </c>
      <c r="X112" s="36">
        <f t="shared" si="53"/>
        <v>0</v>
      </c>
      <c r="Y112" s="36">
        <f t="shared" si="53"/>
        <v>0</v>
      </c>
      <c r="Z112" s="36">
        <f t="shared" si="53"/>
        <v>0</v>
      </c>
      <c r="AA112" s="95">
        <v>0</v>
      </c>
      <c r="AB112" s="36">
        <f t="shared" si="54"/>
        <v>0</v>
      </c>
      <c r="AC112" s="36">
        <f t="shared" si="54"/>
        <v>0</v>
      </c>
      <c r="AD112" s="36">
        <f t="shared" si="54"/>
        <v>0</v>
      </c>
      <c r="AE112" s="36">
        <f t="shared" si="54"/>
        <v>0</v>
      </c>
      <c r="AF112" s="95">
        <v>0</v>
      </c>
      <c r="AG112" s="36">
        <f t="shared" si="55"/>
        <v>0</v>
      </c>
      <c r="AH112" s="36">
        <f t="shared" si="55"/>
        <v>0</v>
      </c>
      <c r="AI112" s="36">
        <f t="shared" si="55"/>
        <v>0</v>
      </c>
      <c r="AJ112" s="36">
        <f t="shared" si="55"/>
        <v>0</v>
      </c>
      <c r="AK112" s="95">
        <v>0</v>
      </c>
      <c r="AL112" s="36">
        <f t="shared" si="56"/>
        <v>0</v>
      </c>
      <c r="AM112" s="36">
        <f t="shared" si="56"/>
        <v>0</v>
      </c>
      <c r="AN112" s="36">
        <f t="shared" si="56"/>
        <v>0</v>
      </c>
      <c r="AO112" s="36">
        <f t="shared" si="56"/>
        <v>0</v>
      </c>
      <c r="AP112" s="95">
        <v>0</v>
      </c>
    </row>
    <row r="113" spans="1:42" x14ac:dyDescent="0.3">
      <c r="B113" s="95"/>
      <c r="C113" s="36"/>
      <c r="D113" s="36"/>
      <c r="E113" s="36"/>
      <c r="F113" s="36"/>
      <c r="G113" s="95"/>
      <c r="L113" s="95"/>
      <c r="M113" s="36"/>
      <c r="N113" s="36"/>
      <c r="O113" s="36"/>
      <c r="P113" s="36"/>
      <c r="Q113" s="95"/>
      <c r="R113" s="36"/>
      <c r="S113" s="36"/>
      <c r="T113" s="36"/>
      <c r="U113" s="36"/>
      <c r="V113" s="95"/>
      <c r="W113" s="36"/>
      <c r="X113" s="36"/>
      <c r="Y113" s="36"/>
      <c r="Z113" s="36"/>
      <c r="AA113" s="95"/>
      <c r="AB113" s="36"/>
      <c r="AC113" s="36"/>
      <c r="AD113" s="36"/>
      <c r="AE113" s="36"/>
      <c r="AF113" s="95"/>
      <c r="AG113" s="36"/>
      <c r="AH113" s="36"/>
      <c r="AI113" s="36"/>
      <c r="AJ113" s="36"/>
      <c r="AK113" s="95"/>
      <c r="AL113" s="36"/>
      <c r="AM113" s="36"/>
      <c r="AN113" s="36"/>
      <c r="AO113" s="36"/>
      <c r="AP113" s="95"/>
    </row>
    <row r="114" spans="1:42" x14ac:dyDescent="0.3">
      <c r="A114" s="1" t="s">
        <v>272</v>
      </c>
      <c r="B114" s="95"/>
      <c r="C114" s="36"/>
      <c r="D114" s="36"/>
      <c r="E114" s="36"/>
      <c r="F114" s="36"/>
      <c r="G114" s="95"/>
      <c r="H114">
        <f t="shared" si="50"/>
        <v>0</v>
      </c>
      <c r="I114" s="16">
        <f t="shared" si="50"/>
        <v>0</v>
      </c>
      <c r="J114">
        <f t="shared" si="50"/>
        <v>0</v>
      </c>
      <c r="K114">
        <f t="shared" si="50"/>
        <v>0</v>
      </c>
      <c r="L114" s="95"/>
      <c r="M114" s="36">
        <f t="shared" si="51"/>
        <v>0</v>
      </c>
      <c r="N114" s="36">
        <f t="shared" si="51"/>
        <v>0</v>
      </c>
      <c r="O114" s="36">
        <f t="shared" si="51"/>
        <v>0</v>
      </c>
      <c r="P114" s="36">
        <f t="shared" si="51"/>
        <v>0</v>
      </c>
      <c r="Q114" s="95"/>
      <c r="R114" s="36">
        <f t="shared" si="52"/>
        <v>0</v>
      </c>
      <c r="S114" s="36">
        <f t="shared" si="52"/>
        <v>0</v>
      </c>
      <c r="T114" s="36">
        <f t="shared" si="52"/>
        <v>0</v>
      </c>
      <c r="U114" s="36">
        <f t="shared" si="52"/>
        <v>0</v>
      </c>
      <c r="V114" s="95"/>
      <c r="W114" s="36">
        <f t="shared" si="53"/>
        <v>0</v>
      </c>
      <c r="X114" s="36">
        <f t="shared" si="53"/>
        <v>0</v>
      </c>
      <c r="Y114" s="36">
        <f t="shared" si="53"/>
        <v>0</v>
      </c>
      <c r="Z114" s="36">
        <f t="shared" si="53"/>
        <v>0</v>
      </c>
      <c r="AA114" s="95"/>
      <c r="AB114" s="36">
        <f t="shared" si="54"/>
        <v>0</v>
      </c>
      <c r="AC114" s="36">
        <f t="shared" si="54"/>
        <v>0</v>
      </c>
      <c r="AD114" s="36">
        <f t="shared" si="54"/>
        <v>0</v>
      </c>
      <c r="AE114" s="36">
        <f t="shared" si="54"/>
        <v>0</v>
      </c>
      <c r="AF114" s="95"/>
      <c r="AG114" s="36">
        <f t="shared" si="55"/>
        <v>0</v>
      </c>
      <c r="AH114" s="36">
        <f t="shared" si="55"/>
        <v>0</v>
      </c>
      <c r="AI114" s="36">
        <f t="shared" si="55"/>
        <v>0</v>
      </c>
      <c r="AJ114" s="36">
        <f t="shared" si="55"/>
        <v>0</v>
      </c>
      <c r="AK114" s="95"/>
      <c r="AL114" s="36">
        <f t="shared" si="56"/>
        <v>0</v>
      </c>
      <c r="AM114" s="36">
        <f t="shared" si="56"/>
        <v>0</v>
      </c>
      <c r="AN114" s="36">
        <f t="shared" si="56"/>
        <v>0</v>
      </c>
      <c r="AO114" s="36">
        <f t="shared" si="56"/>
        <v>0</v>
      </c>
      <c r="AP114" s="95"/>
    </row>
    <row r="115" spans="1:42" x14ac:dyDescent="0.3">
      <c r="A115" s="93" t="s">
        <v>46</v>
      </c>
      <c r="B115" s="95">
        <f>B170+B183+B201+B219+B249+B263+B277+B290</f>
        <v>12664.135026806511</v>
      </c>
      <c r="C115">
        <f t="shared" ref="C115:F124" si="61">$B115+((C$1-$B$1)*($G115-$B115)/($G$1-$B$1))</f>
        <v>12779.935584374072</v>
      </c>
      <c r="D115">
        <f t="shared" si="61"/>
        <v>12895.736141941634</v>
      </c>
      <c r="E115">
        <f t="shared" si="61"/>
        <v>13011.536699509195</v>
      </c>
      <c r="F115">
        <f t="shared" si="61"/>
        <v>13127.337257076757</v>
      </c>
      <c r="G115" s="95">
        <f>G170+G183+G201+G219+G249+G263+G277+G290</f>
        <v>13243.137814644318</v>
      </c>
      <c r="H115">
        <f t="shared" si="50"/>
        <v>13583.240176358002</v>
      </c>
      <c r="I115" s="16">
        <f t="shared" si="50"/>
        <v>13923.342538071687</v>
      </c>
      <c r="J115">
        <f t="shared" si="50"/>
        <v>14263.444899785371</v>
      </c>
      <c r="K115">
        <f t="shared" si="50"/>
        <v>14603.547261499056</v>
      </c>
      <c r="L115" s="95">
        <f>L170+L183+L201+L219+L249+L263+L277+L290</f>
        <v>14943.649623212739</v>
      </c>
      <c r="M115" s="36">
        <f t="shared" si="51"/>
        <v>15471.34444872251</v>
      </c>
      <c r="N115" s="36">
        <f t="shared" si="51"/>
        <v>15999.039274232282</v>
      </c>
      <c r="O115" s="36">
        <f t="shared" si="51"/>
        <v>16526.734099742054</v>
      </c>
      <c r="P115" s="36">
        <f t="shared" si="51"/>
        <v>17054.428925251825</v>
      </c>
      <c r="Q115" s="95">
        <f>Q170+Q183+Q201+Q219+Q249+Q263+Q277+Q290</f>
        <v>17582.123750761595</v>
      </c>
      <c r="R115" s="36">
        <f t="shared" si="52"/>
        <v>17845.460515514118</v>
      </c>
      <c r="S115" s="36">
        <f t="shared" si="52"/>
        <v>18108.797280266645</v>
      </c>
      <c r="T115" s="36">
        <f t="shared" si="52"/>
        <v>18372.134045019167</v>
      </c>
      <c r="U115" s="36">
        <f t="shared" si="52"/>
        <v>18635.470809771694</v>
      </c>
      <c r="V115" s="95">
        <f>V170+V183+V201+V219+V249+V263+V277+V290</f>
        <v>18898.807574524217</v>
      </c>
      <c r="W115" s="36">
        <f t="shared" si="53"/>
        <v>19161.446503371204</v>
      </c>
      <c r="X115" s="36">
        <f t="shared" si="53"/>
        <v>19424.085432218195</v>
      </c>
      <c r="Y115" s="36">
        <f t="shared" si="53"/>
        <v>19686.724361065182</v>
      </c>
      <c r="Z115" s="36">
        <f t="shared" si="53"/>
        <v>19949.363289912173</v>
      </c>
      <c r="AA115" s="95">
        <f>AA170+AA183+AA201+AA219+AA249+AA263+AA277+AA290</f>
        <v>20212.00221875916</v>
      </c>
      <c r="AB115" s="36">
        <f t="shared" si="54"/>
        <v>20494.063120460825</v>
      </c>
      <c r="AC115" s="36">
        <f t="shared" si="54"/>
        <v>20776.12402216249</v>
      </c>
      <c r="AD115" s="36">
        <f t="shared" si="54"/>
        <v>21058.184923864159</v>
      </c>
      <c r="AE115" s="36">
        <f t="shared" si="54"/>
        <v>21340.245825565824</v>
      </c>
      <c r="AF115" s="95">
        <f>AF170+AF183+AF201+AF219+AF249+AF263+AF277+AF290</f>
        <v>21622.306727267489</v>
      </c>
      <c r="AG115" s="36">
        <f t="shared" si="55"/>
        <v>21917.350860768332</v>
      </c>
      <c r="AH115" s="36">
        <f t="shared" si="55"/>
        <v>22212.394994269176</v>
      </c>
      <c r="AI115" s="36">
        <f t="shared" si="55"/>
        <v>22507.439127770016</v>
      </c>
      <c r="AJ115" s="36">
        <f t="shared" si="55"/>
        <v>22802.48326127086</v>
      </c>
      <c r="AK115" s="95">
        <f>AK170+AK183+AK201+AK219+AK249+AK263+AK277+AK290</f>
        <v>23097.527394771703</v>
      </c>
      <c r="AL115" s="36">
        <f t="shared" si="56"/>
        <v>23208.216462283417</v>
      </c>
      <c r="AM115" s="36">
        <f t="shared" si="56"/>
        <v>23318.905529795134</v>
      </c>
      <c r="AN115" s="36">
        <f t="shared" si="56"/>
        <v>23429.594597306848</v>
      </c>
      <c r="AO115" s="36">
        <f t="shared" si="56"/>
        <v>23540.283664818566</v>
      </c>
      <c r="AP115" s="95">
        <f>AP170+AP183+AP201+AP219+AP249+AP263+AP277+AP290</f>
        <v>23650.97273233028</v>
      </c>
    </row>
    <row r="116" spans="1:42" x14ac:dyDescent="0.3">
      <c r="A116" s="93" t="s">
        <v>51</v>
      </c>
      <c r="B116" s="95">
        <f>B171+B185+B203+B220+B250+B264+B278+B292</f>
        <v>1239.8288750993672</v>
      </c>
      <c r="C116">
        <f t="shared" si="61"/>
        <v>1244.7812223439912</v>
      </c>
      <c r="D116">
        <f t="shared" si="61"/>
        <v>1249.7335695886152</v>
      </c>
      <c r="E116">
        <f t="shared" si="61"/>
        <v>1254.6859168332392</v>
      </c>
      <c r="F116">
        <f t="shared" si="61"/>
        <v>1259.6382640778631</v>
      </c>
      <c r="G116" s="95">
        <f>G171+G185+G203+G220+G250+G264+G278+G292</f>
        <v>1264.5906113224871</v>
      </c>
      <c r="H116">
        <f t="shared" si="50"/>
        <v>1261.8116774612758</v>
      </c>
      <c r="I116" s="16">
        <f t="shared" si="50"/>
        <v>1259.0327436000646</v>
      </c>
      <c r="J116">
        <f t="shared" si="50"/>
        <v>1256.2538097388533</v>
      </c>
      <c r="K116">
        <f t="shared" si="50"/>
        <v>1253.474875877642</v>
      </c>
      <c r="L116" s="95">
        <f>L171+L185+L203+L220+L250+L264+L278+L292</f>
        <v>1250.6959420164308</v>
      </c>
      <c r="M116" s="36">
        <f t="shared" si="51"/>
        <v>1199.8447536131446</v>
      </c>
      <c r="N116" s="36">
        <f t="shared" si="51"/>
        <v>1148.9935652098584</v>
      </c>
      <c r="O116" s="36">
        <f t="shared" si="51"/>
        <v>1098.1423768065724</v>
      </c>
      <c r="P116" s="36">
        <f t="shared" si="51"/>
        <v>1047.2911884032862</v>
      </c>
      <c r="Q116" s="95">
        <f>Q171+Q185+Q203+Q220+Q250+Q264+Q278+Q292</f>
        <v>996.44</v>
      </c>
      <c r="R116" s="36">
        <f t="shared" si="52"/>
        <v>1008.1600000000001</v>
      </c>
      <c r="S116" s="36">
        <f t="shared" si="52"/>
        <v>1019.88</v>
      </c>
      <c r="T116" s="36">
        <f t="shared" si="52"/>
        <v>1031.5999999999999</v>
      </c>
      <c r="U116" s="36">
        <f t="shared" si="52"/>
        <v>1043.32</v>
      </c>
      <c r="V116" s="95">
        <f>V171+V185+V203+V220+V250+V264+V278+V292</f>
        <v>1055.04</v>
      </c>
      <c r="W116" s="36">
        <f t="shared" si="53"/>
        <v>1068.24</v>
      </c>
      <c r="X116" s="36">
        <f t="shared" si="53"/>
        <v>1081.44</v>
      </c>
      <c r="Y116" s="36">
        <f t="shared" si="53"/>
        <v>1094.6399999999999</v>
      </c>
      <c r="Z116" s="36">
        <f t="shared" si="53"/>
        <v>1107.8399999999999</v>
      </c>
      <c r="AA116" s="95">
        <f>AA171+AA185+AA203+AA220+AA250+AA264+AA278+AA292</f>
        <v>1121.04</v>
      </c>
      <c r="AB116" s="36">
        <f t="shared" si="54"/>
        <v>1136.1849999999999</v>
      </c>
      <c r="AC116" s="36">
        <f t="shared" si="54"/>
        <v>1151.33</v>
      </c>
      <c r="AD116" s="36">
        <f t="shared" si="54"/>
        <v>1166.4749999999999</v>
      </c>
      <c r="AE116" s="36">
        <f t="shared" si="54"/>
        <v>1181.6199999999999</v>
      </c>
      <c r="AF116" s="95">
        <f>AF171+AF185+AF203+AF220+AF250+AF264+AF278+AF292</f>
        <v>1196.7649999999999</v>
      </c>
      <c r="AG116" s="36" t="e">
        <f t="shared" si="55"/>
        <v>#REF!</v>
      </c>
      <c r="AH116" s="36" t="e">
        <f t="shared" si="55"/>
        <v>#REF!</v>
      </c>
      <c r="AI116" s="36" t="e">
        <f t="shared" si="55"/>
        <v>#REF!</v>
      </c>
      <c r="AJ116" s="36" t="e">
        <f t="shared" si="55"/>
        <v>#REF!</v>
      </c>
      <c r="AK116" s="95" t="e">
        <f>AK171+AK185+AK203+AK220+AK250+AK264+#REF!+AK292</f>
        <v>#REF!</v>
      </c>
      <c r="AL116" s="36" t="e">
        <f t="shared" si="56"/>
        <v>#REF!</v>
      </c>
      <c r="AM116" s="36" t="e">
        <f t="shared" si="56"/>
        <v>#REF!</v>
      </c>
      <c r="AN116" s="36" t="e">
        <f t="shared" si="56"/>
        <v>#REF!</v>
      </c>
      <c r="AO116" s="36" t="e">
        <f t="shared" si="56"/>
        <v>#REF!</v>
      </c>
      <c r="AP116" s="95" t="e">
        <f>AP171+AP185+AP203+AP220+AP250+AP264+#REF!+AP292</f>
        <v>#REF!</v>
      </c>
    </row>
    <row r="117" spans="1:42" x14ac:dyDescent="0.3">
      <c r="A117" s="93" t="s">
        <v>49</v>
      </c>
      <c r="B117" s="95">
        <f>B172+B187+B205+B221+B251+B266+B280+B294</f>
        <v>5648.1450756589493</v>
      </c>
      <c r="C117">
        <f t="shared" si="61"/>
        <v>5733.6082295798333</v>
      </c>
      <c r="D117">
        <f t="shared" si="61"/>
        <v>5819.0713835007182</v>
      </c>
      <c r="E117">
        <f t="shared" si="61"/>
        <v>5904.5345374216022</v>
      </c>
      <c r="F117">
        <f t="shared" si="61"/>
        <v>5989.9976913424871</v>
      </c>
      <c r="G117" s="95">
        <f>G172+G187+G205+G221+G251+G266+G280+G294</f>
        <v>6075.4608452633711</v>
      </c>
      <c r="H117">
        <f t="shared" si="50"/>
        <v>6083.9851989382541</v>
      </c>
      <c r="I117" s="16">
        <f t="shared" si="50"/>
        <v>6092.5095526131372</v>
      </c>
      <c r="J117">
        <f t="shared" si="50"/>
        <v>6101.0339062880194</v>
      </c>
      <c r="K117">
        <f t="shared" si="50"/>
        <v>6109.5582599629024</v>
      </c>
      <c r="L117" s="95">
        <f>L172+L187+L205+L221+L251+L266+L280+L294</f>
        <v>6118.0826136377855</v>
      </c>
      <c r="M117" s="36">
        <f t="shared" si="51"/>
        <v>6116.7441133155944</v>
      </c>
      <c r="N117" s="36">
        <f t="shared" si="51"/>
        <v>6115.4056129934033</v>
      </c>
      <c r="O117" s="36">
        <f t="shared" si="51"/>
        <v>6114.0671126712114</v>
      </c>
      <c r="P117" s="36">
        <f t="shared" si="51"/>
        <v>6112.7286123490203</v>
      </c>
      <c r="Q117" s="95">
        <f>Q172+Q187+Q205+Q221+Q251+Q266+Q280+Q294</f>
        <v>6111.3901120268292</v>
      </c>
      <c r="R117" s="36">
        <f t="shared" si="52"/>
        <v>6263.1455392005073</v>
      </c>
      <c r="S117" s="36">
        <f t="shared" si="52"/>
        <v>6414.9009663741863</v>
      </c>
      <c r="T117" s="36">
        <f t="shared" si="52"/>
        <v>6566.6563935478644</v>
      </c>
      <c r="U117" s="36">
        <f t="shared" si="52"/>
        <v>6718.4118207215433</v>
      </c>
      <c r="V117" s="95">
        <f>V172+V187+V205+V221+V251+V266+V280+V294</f>
        <v>6870.1672478952214</v>
      </c>
      <c r="W117" s="36">
        <f t="shared" si="53"/>
        <v>6984.8183863643817</v>
      </c>
      <c r="X117" s="36">
        <f t="shared" si="53"/>
        <v>7099.4695248335411</v>
      </c>
      <c r="Y117" s="36">
        <f t="shared" si="53"/>
        <v>7214.1206633027014</v>
      </c>
      <c r="Z117" s="36">
        <f t="shared" si="53"/>
        <v>7328.7718017718607</v>
      </c>
      <c r="AA117" s="95">
        <f>AA172+AA187+AA205+AA221+AA251+AA266+AA280+AA294</f>
        <v>7443.422940241021</v>
      </c>
      <c r="AB117" s="36">
        <f t="shared" si="54"/>
        <v>7520.1294287465798</v>
      </c>
      <c r="AC117" s="36">
        <f t="shared" si="54"/>
        <v>7596.8359172521396</v>
      </c>
      <c r="AD117" s="36">
        <f t="shared" si="54"/>
        <v>7673.5424057576984</v>
      </c>
      <c r="AE117" s="36">
        <f t="shared" si="54"/>
        <v>7750.2488942632581</v>
      </c>
      <c r="AF117" s="95">
        <f>AF172+AF187+AF205+AF221+AF251+AF266+AF280+AF294</f>
        <v>7826.9553827688169</v>
      </c>
      <c r="AG117" s="36">
        <f t="shared" si="55"/>
        <v>7930.1568327674377</v>
      </c>
      <c r="AH117" s="36">
        <f t="shared" si="55"/>
        <v>8033.3582827660575</v>
      </c>
      <c r="AI117" s="36">
        <f t="shared" si="55"/>
        <v>8136.5597327646783</v>
      </c>
      <c r="AJ117" s="36">
        <f t="shared" si="55"/>
        <v>8239.7611827632991</v>
      </c>
      <c r="AK117" s="95">
        <f>AK172+AK187+AK205+AK221+AK251+AK266+AK280+AK294</f>
        <v>8342.9626327619189</v>
      </c>
      <c r="AL117" s="36">
        <f t="shared" si="56"/>
        <v>7902.4709567459258</v>
      </c>
      <c r="AM117" s="36">
        <f t="shared" si="56"/>
        <v>7461.9792807299327</v>
      </c>
      <c r="AN117" s="36">
        <f t="shared" si="56"/>
        <v>7021.4876047139405</v>
      </c>
      <c r="AO117" s="36">
        <f t="shared" si="56"/>
        <v>6580.9959286979474</v>
      </c>
      <c r="AP117" s="95">
        <f>AP172+AP187+AP205+AP221+AP251+AP266+AP278+AP294</f>
        <v>6140.5042526819543</v>
      </c>
    </row>
    <row r="118" spans="1:42" x14ac:dyDescent="0.3">
      <c r="A118" s="93" t="s">
        <v>124</v>
      </c>
      <c r="B118" s="95">
        <f>B174+B189+B207+B223+B253+B267+B281+B296</f>
        <v>16670.029687723014</v>
      </c>
      <c r="C118">
        <f t="shared" si="61"/>
        <v>17108.245705367011</v>
      </c>
      <c r="D118">
        <f t="shared" si="61"/>
        <v>17546.461723011009</v>
      </c>
      <c r="E118">
        <f t="shared" si="61"/>
        <v>17984.677740655003</v>
      </c>
      <c r="F118">
        <f t="shared" si="61"/>
        <v>18422.893758299</v>
      </c>
      <c r="G118" s="95">
        <f>G174+G189+G207+G223+G253+G267+G281+G296</f>
        <v>18861.109775942998</v>
      </c>
      <c r="H118">
        <f t="shared" si="50"/>
        <v>19479.069863152807</v>
      </c>
      <c r="I118" s="16">
        <f t="shared" si="50"/>
        <v>20097.029950362612</v>
      </c>
      <c r="J118">
        <f t="shared" si="50"/>
        <v>20714.990037572421</v>
      </c>
      <c r="K118">
        <f t="shared" si="50"/>
        <v>21332.950124782226</v>
      </c>
      <c r="L118" s="95">
        <f>L174+L189+L207+L223+L253+L267+L281+L296</f>
        <v>21950.910211992035</v>
      </c>
      <c r="M118" s="36">
        <f t="shared" si="51"/>
        <v>22350.861799558319</v>
      </c>
      <c r="N118" s="36">
        <f t="shared" si="51"/>
        <v>22750.813387124603</v>
      </c>
      <c r="O118" s="36">
        <f t="shared" si="51"/>
        <v>23150.764974690886</v>
      </c>
      <c r="P118" s="36">
        <f t="shared" si="51"/>
        <v>23550.71656225717</v>
      </c>
      <c r="Q118" s="95">
        <f>Q174+Q189+Q207+Q223+Q253+Q267+Q281+Q296</f>
        <v>23950.668149823454</v>
      </c>
      <c r="R118" s="36">
        <f t="shared" ref="R118:U180" si="62">$Q118+((R$1-$Q$1)*($V118-$Q118)/($V$1-$Q$1))</f>
        <v>24344.685121929881</v>
      </c>
      <c r="S118" s="36">
        <f t="shared" si="62"/>
        <v>24738.702094036304</v>
      </c>
      <c r="T118" s="36">
        <f t="shared" si="62"/>
        <v>25132.71906614273</v>
      </c>
      <c r="U118" s="36">
        <f t="shared" si="62"/>
        <v>25526.736038249153</v>
      </c>
      <c r="V118" s="95">
        <f>V174+V189+V207+V223+V253+V267+V281+V296</f>
        <v>25920.75301035558</v>
      </c>
      <c r="W118" s="36">
        <f t="shared" ref="W118:Z180" si="63">$V118+((W$1-$V$1)*($AA118-$V118)/($AA$1-$V$1))</f>
        <v>26353.948305845799</v>
      </c>
      <c r="X118" s="36">
        <f t="shared" si="63"/>
        <v>26787.143601336018</v>
      </c>
      <c r="Y118" s="36">
        <f t="shared" si="63"/>
        <v>27220.338896826237</v>
      </c>
      <c r="Z118" s="36">
        <f t="shared" si="63"/>
        <v>27653.534192316456</v>
      </c>
      <c r="AA118" s="95">
        <f>AA174+AA189+AA207+AA223+AA253+AA267+AA281+AA296</f>
        <v>28086.729487806675</v>
      </c>
      <c r="AB118" s="36">
        <f t="shared" ref="AB118:AE180" si="64">$AA118+((AB$1-$AA$1)*($AF118-$AA118)/($AF$1-$AA$1))</f>
        <v>28503.215500805985</v>
      </c>
      <c r="AC118" s="36">
        <f t="shared" si="64"/>
        <v>28919.701513805296</v>
      </c>
      <c r="AD118" s="36">
        <f t="shared" si="64"/>
        <v>29336.187526804606</v>
      </c>
      <c r="AE118" s="36">
        <f t="shared" si="64"/>
        <v>29752.673539803916</v>
      </c>
      <c r="AF118" s="95">
        <f>AF174+AF189+AF207+AF223+AF253+AF267+AF281+AF296</f>
        <v>30169.159552803227</v>
      </c>
      <c r="AG118" s="36">
        <f t="shared" ref="AG118:AJ180" si="65">$AF118+((AG$1-$AF$1)*($AK118-$AF118)/($AK$1-$AF$1))</f>
        <v>29571.02619266996</v>
      </c>
      <c r="AH118" s="36">
        <f t="shared" si="65"/>
        <v>28972.892832536694</v>
      </c>
      <c r="AI118" s="36">
        <f t="shared" si="65"/>
        <v>28374.759472403424</v>
      </c>
      <c r="AJ118" s="36">
        <f t="shared" si="65"/>
        <v>27776.626112270158</v>
      </c>
      <c r="AK118" s="95">
        <f>AK174+AK189+AK207+AK223+AK252+AK267+AK281+AK296</f>
        <v>27178.492752136892</v>
      </c>
      <c r="AL118" s="36">
        <f t="shared" ref="AL118:AO180" si="66">$AK118+((AL$1-$AK$1)*($AP118-$AK118)/($AP$1-$AK$1))</f>
        <v>27500.517446750931</v>
      </c>
      <c r="AM118" s="36">
        <f t="shared" si="66"/>
        <v>27822.542141364967</v>
      </c>
      <c r="AN118" s="36">
        <f t="shared" si="66"/>
        <v>28144.566835979007</v>
      </c>
      <c r="AO118" s="36">
        <f t="shared" si="66"/>
        <v>28466.591530593043</v>
      </c>
      <c r="AP118" s="95">
        <f>AP174+AP189+AP207+AP223+AP252+AP267+AP281+AP296</f>
        <v>28788.616225207083</v>
      </c>
    </row>
    <row r="119" spans="1:42" x14ac:dyDescent="0.3">
      <c r="A119" s="93" t="s">
        <v>13</v>
      </c>
      <c r="B119" s="95">
        <f>B175+B191+B209+B228+B254+B268+B282+B298</f>
        <v>1707.6100000000001</v>
      </c>
      <c r="C119">
        <f t="shared" si="61"/>
        <v>1780.4647075186456</v>
      </c>
      <c r="D119">
        <f t="shared" si="61"/>
        <v>1853.319415037291</v>
      </c>
      <c r="E119">
        <f t="shared" si="61"/>
        <v>1926.1741225559363</v>
      </c>
      <c r="F119">
        <f t="shared" si="61"/>
        <v>1999.0288300745817</v>
      </c>
      <c r="G119" s="95">
        <f>G175+G191+G209+G228+G254+G268+G282+G298</f>
        <v>2071.8835375932272</v>
      </c>
      <c r="H119">
        <f t="shared" si="50"/>
        <v>2091.9437604112072</v>
      </c>
      <c r="I119" s="16">
        <f t="shared" si="50"/>
        <v>2112.0039832291877</v>
      </c>
      <c r="J119">
        <f t="shared" si="50"/>
        <v>2132.0642060471678</v>
      </c>
      <c r="K119">
        <f t="shared" si="50"/>
        <v>2152.1244288651483</v>
      </c>
      <c r="L119" s="95">
        <f>L175+L191+L209+L228+L254+L268+L282+L298</f>
        <v>2172.1846516831283</v>
      </c>
      <c r="M119" s="36">
        <f t="shared" si="51"/>
        <v>2190.2912162467246</v>
      </c>
      <c r="N119" s="36">
        <f t="shared" si="51"/>
        <v>2208.3977808103205</v>
      </c>
      <c r="O119" s="36">
        <f t="shared" si="51"/>
        <v>2226.5043453739167</v>
      </c>
      <c r="P119" s="36">
        <f t="shared" si="51"/>
        <v>2244.6109099375126</v>
      </c>
      <c r="Q119" s="95">
        <f>Q175+Q191+Q209+Q228+Q254+Q268+Q282+Q298</f>
        <v>2262.7174745011089</v>
      </c>
      <c r="R119" s="36">
        <f t="shared" si="62"/>
        <v>2289.2838973190892</v>
      </c>
      <c r="S119" s="36">
        <f t="shared" si="62"/>
        <v>2315.8503201370695</v>
      </c>
      <c r="T119" s="36">
        <f t="shared" si="62"/>
        <v>2342.4167429550494</v>
      </c>
      <c r="U119" s="36">
        <f t="shared" si="62"/>
        <v>2368.9831657730297</v>
      </c>
      <c r="V119" s="95">
        <f>V175+V191+V209+V228+V254+V268+V282+V298</f>
        <v>2395.54958859101</v>
      </c>
      <c r="W119" s="36">
        <f t="shared" si="63"/>
        <v>2427.376553154606</v>
      </c>
      <c r="X119" s="36">
        <f t="shared" si="63"/>
        <v>2459.203517718202</v>
      </c>
      <c r="Y119" s="36">
        <f t="shared" si="63"/>
        <v>2491.030482281798</v>
      </c>
      <c r="Z119" s="36">
        <f t="shared" si="63"/>
        <v>2522.857446845394</v>
      </c>
      <c r="AA119" s="95">
        <f>AA175+AA191+AA209+AA228+AA254+AA268+AA282+AA298</f>
        <v>2554.6844114089899</v>
      </c>
      <c r="AB119" s="36">
        <f t="shared" si="64"/>
        <v>2590.43283422697</v>
      </c>
      <c r="AC119" s="36">
        <f t="shared" si="64"/>
        <v>2626.1812570449506</v>
      </c>
      <c r="AD119" s="36">
        <f t="shared" si="64"/>
        <v>2661.9296798629307</v>
      </c>
      <c r="AE119" s="36">
        <f t="shared" si="64"/>
        <v>2697.6781026809113</v>
      </c>
      <c r="AF119" s="95">
        <f>AF175+AF191+AF209+AF228+AF254+AF268+AF282+AF298</f>
        <v>2733.4265254988914</v>
      </c>
      <c r="AG119" s="36">
        <f t="shared" si="65"/>
        <v>3838.0905926077148</v>
      </c>
      <c r="AH119" s="36">
        <f t="shared" si="65"/>
        <v>4942.7546597165383</v>
      </c>
      <c r="AI119" s="36">
        <f t="shared" si="65"/>
        <v>6047.4187268253618</v>
      </c>
      <c r="AJ119" s="36">
        <f t="shared" si="65"/>
        <v>7152.0827939341843</v>
      </c>
      <c r="AK119" s="95">
        <f>AK175+AK191+AK209+AK228+AK253+AK268+AK282+AK298</f>
        <v>8256.7468610430078</v>
      </c>
      <c r="AL119" s="36">
        <f t="shared" si="66"/>
        <v>8377.5203162245616</v>
      </c>
      <c r="AM119" s="36">
        <f t="shared" si="66"/>
        <v>8498.2937714061154</v>
      </c>
      <c r="AN119" s="36">
        <f t="shared" si="66"/>
        <v>8619.0672265876692</v>
      </c>
      <c r="AO119" s="36">
        <f t="shared" si="66"/>
        <v>8739.840681769223</v>
      </c>
      <c r="AP119" s="95">
        <f>AP175+AP191+AP209+AP228+AP253+AP268+AP282+AP298</f>
        <v>8860.6141369507768</v>
      </c>
    </row>
    <row r="120" spans="1:42" x14ac:dyDescent="0.3">
      <c r="A120" s="93" t="s">
        <v>259</v>
      </c>
      <c r="B120" s="95">
        <f>B176+B192+B210+B229+B255+B269+B283+B300</f>
        <v>0</v>
      </c>
      <c r="C120">
        <f t="shared" si="61"/>
        <v>0</v>
      </c>
      <c r="D120">
        <f t="shared" si="61"/>
        <v>0</v>
      </c>
      <c r="E120">
        <f t="shared" si="61"/>
        <v>0</v>
      </c>
      <c r="F120">
        <f t="shared" si="61"/>
        <v>0</v>
      </c>
      <c r="G120" s="95">
        <f>G176+G192+G210+G229+G255+G269+G283+G300</f>
        <v>0</v>
      </c>
      <c r="H120">
        <f t="shared" si="50"/>
        <v>0</v>
      </c>
      <c r="I120" s="16">
        <f t="shared" si="50"/>
        <v>0</v>
      </c>
      <c r="J120">
        <f t="shared" si="50"/>
        <v>0</v>
      </c>
      <c r="K120">
        <f t="shared" si="50"/>
        <v>0</v>
      </c>
      <c r="L120" s="95">
        <f>L176+L192+L210+L229+L255+L269+L283+L300</f>
        <v>0</v>
      </c>
      <c r="M120" s="36">
        <f t="shared" si="51"/>
        <v>0</v>
      </c>
      <c r="N120" s="36">
        <f t="shared" si="51"/>
        <v>0</v>
      </c>
      <c r="O120" s="36">
        <f t="shared" si="51"/>
        <v>0</v>
      </c>
      <c r="P120" s="36">
        <f t="shared" si="51"/>
        <v>0</v>
      </c>
      <c r="Q120" s="95">
        <f>Q176+Q192+Q210+Q229+Q255+Q269+Q283+Q300</f>
        <v>0</v>
      </c>
      <c r="R120" s="36">
        <f t="shared" si="62"/>
        <v>0</v>
      </c>
      <c r="S120" s="36">
        <f t="shared" si="62"/>
        <v>0</v>
      </c>
      <c r="T120" s="36">
        <f t="shared" si="62"/>
        <v>0</v>
      </c>
      <c r="U120" s="36">
        <f t="shared" si="62"/>
        <v>0</v>
      </c>
      <c r="V120" s="95">
        <f>V176+V192+V210+V229+V255+V269+V283+V300</f>
        <v>0</v>
      </c>
      <c r="W120" s="36">
        <f t="shared" si="63"/>
        <v>0</v>
      </c>
      <c r="X120" s="36">
        <f t="shared" si="63"/>
        <v>0</v>
      </c>
      <c r="Y120" s="36">
        <f t="shared" si="63"/>
        <v>0</v>
      </c>
      <c r="Z120" s="36">
        <f t="shared" si="63"/>
        <v>0</v>
      </c>
      <c r="AA120" s="95">
        <f>AA176+AA192+AA210+AA229+AA255+AA269+AA283+AA300</f>
        <v>0</v>
      </c>
      <c r="AB120" s="36">
        <f t="shared" si="64"/>
        <v>0</v>
      </c>
      <c r="AC120" s="36">
        <f t="shared" si="64"/>
        <v>0</v>
      </c>
      <c r="AD120" s="36">
        <f t="shared" si="64"/>
        <v>0</v>
      </c>
      <c r="AE120" s="36">
        <f t="shared" si="64"/>
        <v>0</v>
      </c>
      <c r="AF120" s="95">
        <f>AF176+AF192+AF210+AF229+AF255+AF269+AF283+AF300</f>
        <v>0</v>
      </c>
      <c r="AG120" s="36">
        <f t="shared" si="65"/>
        <v>0</v>
      </c>
      <c r="AH120" s="36">
        <f t="shared" si="65"/>
        <v>0</v>
      </c>
      <c r="AI120" s="36">
        <f t="shared" si="65"/>
        <v>0</v>
      </c>
      <c r="AJ120" s="36">
        <f t="shared" si="65"/>
        <v>0</v>
      </c>
      <c r="AK120" s="95">
        <f>AK176+AK192+AK210+AK229+AK254+AK269+AK283+AK300</f>
        <v>0</v>
      </c>
      <c r="AL120" s="36">
        <f t="shared" si="66"/>
        <v>0</v>
      </c>
      <c r="AM120" s="36">
        <f t="shared" si="66"/>
        <v>0</v>
      </c>
      <c r="AN120" s="36">
        <f t="shared" si="66"/>
        <v>0</v>
      </c>
      <c r="AO120" s="36">
        <f t="shared" si="66"/>
        <v>0</v>
      </c>
      <c r="AP120" s="95">
        <f>AP176+AP192+AP210+AP229+AP254+AP269+AP283+AP300</f>
        <v>0</v>
      </c>
    </row>
    <row r="121" spans="1:42" x14ac:dyDescent="0.3">
      <c r="A121" s="93" t="s">
        <v>11</v>
      </c>
      <c r="B121" s="95">
        <f>B177+B193+B211+B230+B256+B270+B284+B302</f>
        <v>0</v>
      </c>
      <c r="C121">
        <f t="shared" si="61"/>
        <v>0</v>
      </c>
      <c r="D121">
        <f t="shared" si="61"/>
        <v>0</v>
      </c>
      <c r="E121">
        <f t="shared" si="61"/>
        <v>0</v>
      </c>
      <c r="F121">
        <f t="shared" si="61"/>
        <v>0</v>
      </c>
      <c r="G121" s="95">
        <f>G177+G193+G211+G230+G256+G270+G284+G302</f>
        <v>0</v>
      </c>
      <c r="H121">
        <f t="shared" si="50"/>
        <v>0</v>
      </c>
      <c r="I121" s="16">
        <f t="shared" si="50"/>
        <v>0</v>
      </c>
      <c r="J121">
        <f t="shared" si="50"/>
        <v>0</v>
      </c>
      <c r="K121">
        <f t="shared" si="50"/>
        <v>0</v>
      </c>
      <c r="L121" s="95">
        <f>L177+L193+L211+L230+L256+L270+L284+L302</f>
        <v>0</v>
      </c>
      <c r="M121" s="36">
        <f t="shared" si="51"/>
        <v>0</v>
      </c>
      <c r="N121" s="36">
        <f t="shared" si="51"/>
        <v>0</v>
      </c>
      <c r="O121" s="36">
        <f t="shared" si="51"/>
        <v>0</v>
      </c>
      <c r="P121" s="36">
        <f t="shared" si="51"/>
        <v>0</v>
      </c>
      <c r="Q121" s="95">
        <f>Q177+Q193+Q211+Q230+Q256+Q270+Q284+Q302</f>
        <v>0</v>
      </c>
      <c r="R121" s="36">
        <f t="shared" si="62"/>
        <v>0</v>
      </c>
      <c r="S121" s="36">
        <f t="shared" si="62"/>
        <v>0</v>
      </c>
      <c r="T121" s="36">
        <f t="shared" si="62"/>
        <v>0</v>
      </c>
      <c r="U121" s="36">
        <f t="shared" si="62"/>
        <v>0</v>
      </c>
      <c r="V121" s="95">
        <f>V177+V193+V211+V230+V256+V270+V284+V302</f>
        <v>0</v>
      </c>
      <c r="W121" s="36">
        <f t="shared" si="63"/>
        <v>0</v>
      </c>
      <c r="X121" s="36">
        <f t="shared" si="63"/>
        <v>0</v>
      </c>
      <c r="Y121" s="36">
        <f t="shared" si="63"/>
        <v>0</v>
      </c>
      <c r="Z121" s="36">
        <f t="shared" si="63"/>
        <v>0</v>
      </c>
      <c r="AA121" s="95">
        <f>AA177+AA193+AA211+AA230+AA256+AA270+AA284+AA302</f>
        <v>0</v>
      </c>
      <c r="AB121" s="36">
        <f t="shared" si="64"/>
        <v>0</v>
      </c>
      <c r="AC121" s="36">
        <f t="shared" si="64"/>
        <v>0</v>
      </c>
      <c r="AD121" s="36">
        <f t="shared" si="64"/>
        <v>0</v>
      </c>
      <c r="AE121" s="36">
        <f t="shared" si="64"/>
        <v>0</v>
      </c>
      <c r="AF121" s="95">
        <f>AF177+AF193+AF211+AF230+AF256+AF270+AF284+AF302</f>
        <v>0</v>
      </c>
      <c r="AG121" s="36">
        <f t="shared" si="65"/>
        <v>0</v>
      </c>
      <c r="AH121" s="36">
        <f t="shared" si="65"/>
        <v>0</v>
      </c>
      <c r="AI121" s="36">
        <f t="shared" si="65"/>
        <v>0</v>
      </c>
      <c r="AJ121" s="36">
        <f t="shared" si="65"/>
        <v>0</v>
      </c>
      <c r="AK121" s="95">
        <f>AK177+AK193+AK211+AK230+AK255+AK270+AK284+AK302</f>
        <v>0</v>
      </c>
      <c r="AL121" s="36">
        <f t="shared" si="66"/>
        <v>0</v>
      </c>
      <c r="AM121" s="36">
        <f t="shared" si="66"/>
        <v>0</v>
      </c>
      <c r="AN121" s="36">
        <f t="shared" si="66"/>
        <v>0</v>
      </c>
      <c r="AO121" s="36">
        <f t="shared" si="66"/>
        <v>0</v>
      </c>
      <c r="AP121" s="95">
        <f>AP177+AP193+AP211+AP230+AP255+AP270+AP284+AP302</f>
        <v>0</v>
      </c>
    </row>
    <row r="122" spans="1:42" x14ac:dyDescent="0.3">
      <c r="A122" s="93" t="s">
        <v>260</v>
      </c>
      <c r="B122" s="95">
        <f>B178+B195+B213+B231+B258+B271+B285+B304</f>
        <v>3229.1824609709215</v>
      </c>
      <c r="C122">
        <f t="shared" si="61"/>
        <v>3171.1345583232142</v>
      </c>
      <c r="D122">
        <f t="shared" si="61"/>
        <v>3113.0866556755068</v>
      </c>
      <c r="E122">
        <f t="shared" si="61"/>
        <v>3055.0387530277999</v>
      </c>
      <c r="F122">
        <f t="shared" si="61"/>
        <v>2996.9908503800925</v>
      </c>
      <c r="G122" s="95">
        <f>G178+G195+G213+G231+G258+G271+G285+G304</f>
        <v>2938.9429477323852</v>
      </c>
      <c r="H122">
        <f t="shared" si="50"/>
        <v>3058.0307996420534</v>
      </c>
      <c r="I122" s="16">
        <f t="shared" si="50"/>
        <v>3177.1186515517215</v>
      </c>
      <c r="J122">
        <f t="shared" si="50"/>
        <v>3296.2065034613897</v>
      </c>
      <c r="K122">
        <f t="shared" si="50"/>
        <v>3415.2943553710579</v>
      </c>
      <c r="L122" s="95">
        <f>L178+L195+L213+L231+L258+L271+L285+L304</f>
        <v>3534.3822072807261</v>
      </c>
      <c r="M122" s="36">
        <f t="shared" si="51"/>
        <v>3498.6989792568547</v>
      </c>
      <c r="N122" s="36">
        <f t="shared" si="51"/>
        <v>3463.0157512329829</v>
      </c>
      <c r="O122" s="36">
        <f t="shared" si="51"/>
        <v>3427.3325232091115</v>
      </c>
      <c r="P122" s="36">
        <f t="shared" si="51"/>
        <v>3391.6492951852397</v>
      </c>
      <c r="Q122" s="95">
        <f>Q178+Q195+Q213+Q231+Q258+Q271+Q285+Q304</f>
        <v>3355.9660671613683</v>
      </c>
      <c r="R122" s="36">
        <f t="shared" si="62"/>
        <v>3398.3916142968505</v>
      </c>
      <c r="S122" s="36">
        <f t="shared" si="62"/>
        <v>3440.8171614323328</v>
      </c>
      <c r="T122" s="36">
        <f t="shared" si="62"/>
        <v>3483.2427085678155</v>
      </c>
      <c r="U122" s="36">
        <f t="shared" si="62"/>
        <v>3525.6682557032977</v>
      </c>
      <c r="V122" s="95">
        <f>V178+V195+V213+V231+V258+V271+V285+V304</f>
        <v>3568.09380283878</v>
      </c>
      <c r="W122" s="36">
        <f t="shared" si="63"/>
        <v>3652.9015211701035</v>
      </c>
      <c r="X122" s="36">
        <f t="shared" si="63"/>
        <v>3737.7092395014265</v>
      </c>
      <c r="Y122" s="36">
        <f t="shared" si="63"/>
        <v>3822.51695783275</v>
      </c>
      <c r="Z122" s="36">
        <f t="shared" si="63"/>
        <v>3907.324676164073</v>
      </c>
      <c r="AA122" s="95">
        <f>AA178+AA195+AA213+AA231+AA258+AA271+AA285+AA304</f>
        <v>3992.1323944953965</v>
      </c>
      <c r="AB122" s="36">
        <f t="shared" si="64"/>
        <v>4135.9591444398484</v>
      </c>
      <c r="AC122" s="36">
        <f t="shared" si="64"/>
        <v>4279.7858943842994</v>
      </c>
      <c r="AD122" s="36">
        <f t="shared" si="64"/>
        <v>4423.6126443287512</v>
      </c>
      <c r="AE122" s="36">
        <f t="shared" si="64"/>
        <v>4567.4393942732022</v>
      </c>
      <c r="AF122" s="95">
        <f>AF178+AF195+AF213+AF231+AF258+AF271+AF285+AF304</f>
        <v>4711.2661442176541</v>
      </c>
      <c r="AG122" s="36">
        <f t="shared" si="65"/>
        <v>4370.6001027293441</v>
      </c>
      <c r="AH122" s="36">
        <f t="shared" si="65"/>
        <v>4029.9340612410347</v>
      </c>
      <c r="AI122" s="36">
        <f t="shared" si="65"/>
        <v>3689.2680197527252</v>
      </c>
      <c r="AJ122" s="36">
        <f t="shared" si="65"/>
        <v>3348.6019782644153</v>
      </c>
      <c r="AK122" s="95">
        <f>AK178+AK195+AK213+AK231+AK256+AK271+AK285+AK304</f>
        <v>3007.9359367761058</v>
      </c>
      <c r="AL122" s="36">
        <f t="shared" si="66"/>
        <v>3015.8801665135429</v>
      </c>
      <c r="AM122" s="36">
        <f t="shared" si="66"/>
        <v>3023.82439625098</v>
      </c>
      <c r="AN122" s="36">
        <f t="shared" si="66"/>
        <v>3031.7686259884167</v>
      </c>
      <c r="AO122" s="36">
        <f t="shared" si="66"/>
        <v>3039.7128557258538</v>
      </c>
      <c r="AP122" s="95">
        <f>AP178+AP195+AP213+AP231+AP256+AP271+AP285+AP304</f>
        <v>3047.657085463291</v>
      </c>
    </row>
    <row r="123" spans="1:42" x14ac:dyDescent="0.3">
      <c r="A123" s="93" t="s">
        <v>261</v>
      </c>
      <c r="B123" s="95">
        <f>B179+B197+B215+B232+B259+B272+B286+B306</f>
        <v>415.72805406910493</v>
      </c>
      <c r="C123">
        <f t="shared" si="61"/>
        <v>431.92279425715441</v>
      </c>
      <c r="D123">
        <f t="shared" si="61"/>
        <v>448.11753444520389</v>
      </c>
      <c r="E123">
        <f t="shared" si="61"/>
        <v>464.31227463325331</v>
      </c>
      <c r="F123">
        <f t="shared" si="61"/>
        <v>480.50701482130279</v>
      </c>
      <c r="G123" s="95">
        <f>G179+G197+G215+G232+G259+G272+G286+G306</f>
        <v>496.70175500935227</v>
      </c>
      <c r="H123">
        <f t="shared" si="50"/>
        <v>503.13532001971851</v>
      </c>
      <c r="I123" s="16">
        <f t="shared" si="50"/>
        <v>509.56888503008469</v>
      </c>
      <c r="J123">
        <f t="shared" si="50"/>
        <v>516.00245004045087</v>
      </c>
      <c r="K123">
        <f t="shared" si="50"/>
        <v>522.4360150508171</v>
      </c>
      <c r="L123" s="95">
        <f>L179+L197+L215+L232+L259+L272+L286+L306</f>
        <v>528.86958006118334</v>
      </c>
      <c r="M123" s="36">
        <f t="shared" si="51"/>
        <v>539.50830086591577</v>
      </c>
      <c r="N123" s="36">
        <f t="shared" si="51"/>
        <v>550.14702167064809</v>
      </c>
      <c r="O123" s="36">
        <f t="shared" si="51"/>
        <v>560.78574247538052</v>
      </c>
      <c r="P123" s="36">
        <f t="shared" si="51"/>
        <v>571.42446328011283</v>
      </c>
      <c r="Q123" s="95">
        <f>Q179+Q197+Q215+Q232+Q259+Q272+Q286+Q306</f>
        <v>582.06318408484526</v>
      </c>
      <c r="R123" s="36">
        <f t="shared" si="62"/>
        <v>589.94237057420116</v>
      </c>
      <c r="S123" s="36">
        <f t="shared" si="62"/>
        <v>597.82155706355707</v>
      </c>
      <c r="T123" s="36">
        <f t="shared" si="62"/>
        <v>605.70074355291285</v>
      </c>
      <c r="U123" s="36">
        <f t="shared" si="62"/>
        <v>613.57993004226876</v>
      </c>
      <c r="V123" s="95">
        <f>V179+V197+V215+V232+V259+V272+V286+V306</f>
        <v>621.45911653162466</v>
      </c>
      <c r="W123" s="36">
        <f t="shared" si="63"/>
        <v>629.85204380379309</v>
      </c>
      <c r="X123" s="36">
        <f t="shared" si="63"/>
        <v>638.24497107596142</v>
      </c>
      <c r="Y123" s="36">
        <f t="shared" si="63"/>
        <v>646.63789834812985</v>
      </c>
      <c r="Z123" s="36">
        <f t="shared" si="63"/>
        <v>655.03082562029817</v>
      </c>
      <c r="AA123" s="95">
        <f>AA179+AA197+AA215+AA232+AA259+AA272+AA286+AA306</f>
        <v>663.42375289246661</v>
      </c>
      <c r="AB123" s="36">
        <f t="shared" si="64"/>
        <v>673.59178813091785</v>
      </c>
      <c r="AC123" s="36">
        <f t="shared" si="64"/>
        <v>683.75982336936909</v>
      </c>
      <c r="AD123" s="36">
        <f t="shared" si="64"/>
        <v>693.92785860782044</v>
      </c>
      <c r="AE123" s="36">
        <f t="shared" si="64"/>
        <v>704.09589384627168</v>
      </c>
      <c r="AF123" s="95">
        <f>AF179+AF197+AF215+AF232+AF259+AF272+AF286+AF306</f>
        <v>714.26392908472292</v>
      </c>
      <c r="AG123" s="36">
        <f t="shared" si="65"/>
        <v>1135.1927486396128</v>
      </c>
      <c r="AH123" s="36">
        <f t="shared" si="65"/>
        <v>1556.1215681945027</v>
      </c>
      <c r="AI123" s="36">
        <f t="shared" si="65"/>
        <v>1977.0503877493925</v>
      </c>
      <c r="AJ123" s="36">
        <f t="shared" si="65"/>
        <v>2397.9792073042827</v>
      </c>
      <c r="AK123" s="95">
        <f>AK179+AK197+AK215+AK232+AK258+AK272+AK286+AK306</f>
        <v>2818.9080268591724</v>
      </c>
      <c r="AL123" s="36">
        <f t="shared" si="66"/>
        <v>2888.6944270913796</v>
      </c>
      <c r="AM123" s="36">
        <f t="shared" si="66"/>
        <v>2958.4808273235867</v>
      </c>
      <c r="AN123" s="36">
        <f t="shared" si="66"/>
        <v>3028.2672275557943</v>
      </c>
      <c r="AO123" s="36">
        <f t="shared" si="66"/>
        <v>3098.0536277880014</v>
      </c>
      <c r="AP123" s="95">
        <f>AP179+AP197+AP215+AP232+AP258+AP272+AP286+AP306</f>
        <v>3167.8400280202086</v>
      </c>
    </row>
    <row r="124" spans="1:42" x14ac:dyDescent="0.3">
      <c r="A124" s="93" t="s">
        <v>262</v>
      </c>
      <c r="B124" s="95">
        <f>B180+B198+B216+B233+B260+B273+B287+B308</f>
        <v>0</v>
      </c>
      <c r="C124">
        <f t="shared" si="61"/>
        <v>0</v>
      </c>
      <c r="D124">
        <f t="shared" si="61"/>
        <v>0</v>
      </c>
      <c r="E124">
        <f t="shared" si="61"/>
        <v>0</v>
      </c>
      <c r="F124">
        <f t="shared" si="61"/>
        <v>0</v>
      </c>
      <c r="G124" s="95">
        <f>G180+G198+G216+G233+G260+G273+G287+G308</f>
        <v>0</v>
      </c>
      <c r="H124">
        <f t="shared" si="50"/>
        <v>0</v>
      </c>
      <c r="I124" s="16">
        <f t="shared" si="50"/>
        <v>0</v>
      </c>
      <c r="J124">
        <f t="shared" si="50"/>
        <v>0</v>
      </c>
      <c r="K124">
        <f t="shared" si="50"/>
        <v>0</v>
      </c>
      <c r="L124" s="95">
        <f>L180+L198+L216+L233+L260+L273+L287+L308</f>
        <v>0</v>
      </c>
      <c r="M124" s="36">
        <f t="shared" si="51"/>
        <v>0</v>
      </c>
      <c r="N124" s="36">
        <f t="shared" si="51"/>
        <v>0</v>
      </c>
      <c r="O124" s="36">
        <f t="shared" si="51"/>
        <v>0</v>
      </c>
      <c r="P124" s="36">
        <f t="shared" si="51"/>
        <v>0</v>
      </c>
      <c r="Q124" s="95">
        <f>Q180+Q198+Q216+Q233+Q260+Q273+Q287+Q308</f>
        <v>0</v>
      </c>
      <c r="R124" s="36">
        <f t="shared" si="62"/>
        <v>0</v>
      </c>
      <c r="S124" s="36">
        <f t="shared" si="62"/>
        <v>0</v>
      </c>
      <c r="T124" s="36">
        <f t="shared" si="62"/>
        <v>0</v>
      </c>
      <c r="U124" s="36">
        <f t="shared" si="62"/>
        <v>0</v>
      </c>
      <c r="V124" s="95">
        <f>V180+V198+V216+V233+V260+V273+V287+V308</f>
        <v>0</v>
      </c>
      <c r="W124" s="36">
        <f t="shared" si="63"/>
        <v>0</v>
      </c>
      <c r="X124" s="36">
        <f t="shared" si="63"/>
        <v>0</v>
      </c>
      <c r="Y124" s="36">
        <f t="shared" si="63"/>
        <v>0</v>
      </c>
      <c r="Z124" s="36">
        <f t="shared" si="63"/>
        <v>0</v>
      </c>
      <c r="AA124" s="95">
        <f>AA180+AA198+AA216+AA233+AA260+AA273+AA287+AA308</f>
        <v>0</v>
      </c>
      <c r="AB124" s="36">
        <f t="shared" si="64"/>
        <v>0</v>
      </c>
      <c r="AC124" s="36">
        <f t="shared" si="64"/>
        <v>0</v>
      </c>
      <c r="AD124" s="36">
        <f t="shared" si="64"/>
        <v>0</v>
      </c>
      <c r="AE124" s="36">
        <f t="shared" si="64"/>
        <v>0</v>
      </c>
      <c r="AF124" s="95">
        <f>AF180+AF198+AF216+AF233+AF260+AF273+AF287+AF308</f>
        <v>0</v>
      </c>
      <c r="AG124" s="36" t="e">
        <f t="shared" si="65"/>
        <v>#REF!</v>
      </c>
      <c r="AH124" s="36" t="e">
        <f t="shared" si="65"/>
        <v>#REF!</v>
      </c>
      <c r="AI124" s="36" t="e">
        <f t="shared" si="65"/>
        <v>#REF!</v>
      </c>
      <c r="AJ124" s="36" t="e">
        <f t="shared" si="65"/>
        <v>#REF!</v>
      </c>
      <c r="AK124" s="95" t="e">
        <f>AK180+AK198+AK216+AK233+AK259+AK273+#REF!+AK308</f>
        <v>#REF!</v>
      </c>
      <c r="AL124" s="36" t="e">
        <f t="shared" si="66"/>
        <v>#REF!</v>
      </c>
      <c r="AM124" s="36" t="e">
        <f t="shared" si="66"/>
        <v>#REF!</v>
      </c>
      <c r="AN124" s="36" t="e">
        <f t="shared" si="66"/>
        <v>#REF!</v>
      </c>
      <c r="AO124" s="36" t="e">
        <f t="shared" si="66"/>
        <v>#REF!</v>
      </c>
      <c r="AP124" s="95" t="e">
        <f>AP180+AP198+AP216+AP233+AP259+AP273+#REF!+AP308</f>
        <v>#REF!</v>
      </c>
    </row>
    <row r="125" spans="1:42" x14ac:dyDescent="0.3">
      <c r="B125" s="95"/>
      <c r="C125" s="36"/>
      <c r="D125" s="36"/>
      <c r="E125" s="36"/>
      <c r="F125" s="36"/>
      <c r="G125" s="95"/>
      <c r="L125" s="95"/>
      <c r="M125" s="36"/>
      <c r="N125" s="36"/>
      <c r="O125" s="36"/>
      <c r="P125" s="36"/>
      <c r="Q125" s="95"/>
      <c r="R125" s="36"/>
      <c r="S125" s="36"/>
      <c r="T125" s="36"/>
      <c r="U125" s="36"/>
      <c r="V125" s="95"/>
      <c r="W125" s="36"/>
      <c r="X125" s="36"/>
      <c r="Y125" s="36"/>
      <c r="Z125" s="36"/>
      <c r="AA125" s="95"/>
      <c r="AB125" s="36"/>
      <c r="AC125" s="36"/>
      <c r="AD125" s="36"/>
      <c r="AE125" s="36"/>
      <c r="AF125" s="95"/>
      <c r="AG125" s="36"/>
      <c r="AH125" s="36"/>
      <c r="AI125" s="36"/>
      <c r="AJ125" s="36"/>
      <c r="AK125" s="95"/>
      <c r="AL125" s="36"/>
      <c r="AM125" s="36"/>
      <c r="AN125" s="36"/>
      <c r="AO125" s="36"/>
      <c r="AP125" s="95"/>
    </row>
    <row r="126" spans="1:42" x14ac:dyDescent="0.3">
      <c r="A126" s="1" t="s">
        <v>273</v>
      </c>
      <c r="B126" s="95"/>
      <c r="C126" s="36"/>
      <c r="D126" s="36"/>
      <c r="E126" s="36"/>
      <c r="F126" s="36"/>
      <c r="G126" s="95"/>
      <c r="L126" s="95"/>
      <c r="M126" s="36"/>
      <c r="N126" s="36"/>
      <c r="O126" s="36"/>
      <c r="P126" s="36"/>
      <c r="Q126" s="95"/>
      <c r="R126" s="36"/>
      <c r="S126" s="36"/>
      <c r="T126" s="36"/>
      <c r="U126" s="36"/>
      <c r="V126" s="95"/>
      <c r="W126" s="36"/>
      <c r="X126" s="36"/>
      <c r="Y126" s="36"/>
      <c r="Z126" s="36"/>
      <c r="AA126" s="95"/>
      <c r="AB126" s="36"/>
      <c r="AC126" s="36"/>
      <c r="AD126" s="36"/>
      <c r="AE126" s="36"/>
      <c r="AF126" s="95"/>
      <c r="AG126" s="36"/>
      <c r="AH126" s="36"/>
      <c r="AI126" s="36"/>
      <c r="AJ126" s="36"/>
      <c r="AK126" s="95"/>
      <c r="AL126" s="36"/>
      <c r="AM126" s="36"/>
      <c r="AN126" s="36"/>
      <c r="AO126" s="36"/>
      <c r="AP126" s="95"/>
    </row>
    <row r="127" spans="1:42" x14ac:dyDescent="0.3">
      <c r="A127" s="94" t="s">
        <v>274</v>
      </c>
      <c r="B127" s="95"/>
      <c r="C127" s="36"/>
      <c r="D127" s="36"/>
      <c r="E127" s="36"/>
      <c r="F127" s="36"/>
      <c r="G127" s="95"/>
      <c r="L127" s="95"/>
      <c r="M127" s="36"/>
      <c r="N127" s="36"/>
      <c r="O127" s="36"/>
      <c r="P127" s="36"/>
      <c r="Q127" s="95"/>
      <c r="R127" s="36"/>
      <c r="S127" s="36"/>
      <c r="T127" s="36"/>
      <c r="U127" s="36"/>
      <c r="V127" s="95"/>
      <c r="W127" s="36"/>
      <c r="X127" s="36"/>
      <c r="Y127" s="36"/>
      <c r="Z127" s="36"/>
      <c r="AA127" s="95"/>
      <c r="AB127" s="36"/>
      <c r="AC127" s="36"/>
      <c r="AD127" s="36"/>
      <c r="AE127" s="36"/>
      <c r="AF127" s="95"/>
      <c r="AG127" s="36"/>
      <c r="AH127" s="36"/>
      <c r="AI127" s="36"/>
      <c r="AJ127" s="36"/>
      <c r="AK127" s="95"/>
      <c r="AL127" s="36"/>
      <c r="AM127" s="36"/>
      <c r="AN127" s="36"/>
      <c r="AO127" s="36"/>
      <c r="AP127" s="95"/>
    </row>
    <row r="128" spans="1:42" x14ac:dyDescent="0.3">
      <c r="A128" t="s">
        <v>275</v>
      </c>
      <c r="B128" s="95"/>
      <c r="C128" s="36"/>
      <c r="D128" s="36"/>
      <c r="E128" s="36"/>
      <c r="F128" s="36"/>
      <c r="G128" s="95"/>
      <c r="L128" s="95"/>
      <c r="M128" s="36"/>
      <c r="N128" s="36"/>
      <c r="O128" s="36"/>
      <c r="P128" s="36"/>
      <c r="Q128" s="95"/>
      <c r="R128" s="36"/>
      <c r="S128" s="36"/>
      <c r="T128" s="36"/>
      <c r="U128" s="36"/>
      <c r="V128" s="95"/>
      <c r="W128" s="36"/>
      <c r="X128" s="36"/>
      <c r="Y128" s="36"/>
      <c r="Z128" s="36"/>
      <c r="AA128" s="95"/>
      <c r="AB128" s="36"/>
      <c r="AC128" s="36"/>
      <c r="AD128" s="36"/>
      <c r="AE128" s="36"/>
      <c r="AF128" s="95"/>
      <c r="AG128" s="36"/>
      <c r="AH128" s="36"/>
      <c r="AI128" s="36"/>
      <c r="AJ128" s="36"/>
      <c r="AK128" s="95"/>
      <c r="AL128" s="36"/>
      <c r="AM128" s="36"/>
      <c r="AN128" s="36"/>
      <c r="AO128" s="36"/>
      <c r="AP128" s="95"/>
    </row>
    <row r="129" spans="1:42" x14ac:dyDescent="0.3">
      <c r="A129" s="93" t="s">
        <v>46</v>
      </c>
      <c r="B129" s="95"/>
      <c r="C129" s="36"/>
      <c r="D129" s="36"/>
      <c r="E129" s="36"/>
      <c r="F129" s="36"/>
      <c r="G129" s="95"/>
      <c r="H129">
        <f t="shared" si="50"/>
        <v>0</v>
      </c>
      <c r="I129" s="16">
        <f t="shared" si="50"/>
        <v>0</v>
      </c>
      <c r="J129">
        <f t="shared" si="50"/>
        <v>0</v>
      </c>
      <c r="K129">
        <f t="shared" si="50"/>
        <v>0</v>
      </c>
      <c r="L129" s="95"/>
      <c r="M129" s="36">
        <f t="shared" si="51"/>
        <v>0</v>
      </c>
      <c r="N129" s="36">
        <f t="shared" si="51"/>
        <v>0</v>
      </c>
      <c r="O129" s="36">
        <f t="shared" si="51"/>
        <v>0</v>
      </c>
      <c r="P129" s="36">
        <f t="shared" si="51"/>
        <v>0</v>
      </c>
      <c r="Q129" s="95"/>
      <c r="R129" s="36">
        <f t="shared" si="62"/>
        <v>0</v>
      </c>
      <c r="S129" s="36">
        <f t="shared" si="62"/>
        <v>0</v>
      </c>
      <c r="T129" s="36">
        <f t="shared" si="62"/>
        <v>0</v>
      </c>
      <c r="U129" s="36">
        <f t="shared" si="62"/>
        <v>0</v>
      </c>
      <c r="V129" s="95"/>
      <c r="W129" s="36">
        <f t="shared" si="63"/>
        <v>0</v>
      </c>
      <c r="X129" s="36">
        <f t="shared" si="63"/>
        <v>0</v>
      </c>
      <c r="Y129" s="36">
        <f t="shared" si="63"/>
        <v>0</v>
      </c>
      <c r="Z129" s="36">
        <f t="shared" si="63"/>
        <v>0</v>
      </c>
      <c r="AA129" s="95"/>
      <c r="AB129" s="36">
        <f t="shared" si="64"/>
        <v>0</v>
      </c>
      <c r="AC129" s="36">
        <f t="shared" si="64"/>
        <v>0</v>
      </c>
      <c r="AD129" s="36">
        <f t="shared" si="64"/>
        <v>0</v>
      </c>
      <c r="AE129" s="36">
        <f t="shared" si="64"/>
        <v>0</v>
      </c>
      <c r="AF129" s="95"/>
      <c r="AG129" s="36">
        <f t="shared" si="65"/>
        <v>0</v>
      </c>
      <c r="AH129" s="36">
        <f t="shared" si="65"/>
        <v>0</v>
      </c>
      <c r="AI129" s="36">
        <f t="shared" si="65"/>
        <v>0</v>
      </c>
      <c r="AJ129" s="36">
        <f t="shared" si="65"/>
        <v>0</v>
      </c>
      <c r="AK129" s="95"/>
      <c r="AL129" s="36">
        <f t="shared" si="66"/>
        <v>0</v>
      </c>
      <c r="AM129" s="36">
        <f t="shared" si="66"/>
        <v>0</v>
      </c>
      <c r="AN129" s="36">
        <f t="shared" si="66"/>
        <v>0</v>
      </c>
      <c r="AO129" s="36">
        <f t="shared" si="66"/>
        <v>0</v>
      </c>
      <c r="AP129" s="95"/>
    </row>
    <row r="130" spans="1:42" x14ac:dyDescent="0.3">
      <c r="A130" s="93" t="s">
        <v>51</v>
      </c>
      <c r="B130" s="95"/>
      <c r="C130" s="36"/>
      <c r="D130" s="36"/>
      <c r="E130" s="36"/>
      <c r="F130" s="36"/>
      <c r="G130" s="95"/>
      <c r="H130">
        <f t="shared" si="50"/>
        <v>0</v>
      </c>
      <c r="I130" s="16">
        <f t="shared" si="50"/>
        <v>0</v>
      </c>
      <c r="J130">
        <f t="shared" si="50"/>
        <v>0</v>
      </c>
      <c r="K130">
        <f t="shared" si="50"/>
        <v>0</v>
      </c>
      <c r="L130" s="95"/>
      <c r="M130" s="36">
        <f t="shared" si="51"/>
        <v>0</v>
      </c>
      <c r="N130" s="36">
        <f t="shared" si="51"/>
        <v>0</v>
      </c>
      <c r="O130" s="36">
        <f t="shared" si="51"/>
        <v>0</v>
      </c>
      <c r="P130" s="36">
        <f t="shared" si="51"/>
        <v>0</v>
      </c>
      <c r="Q130" s="95"/>
      <c r="R130" s="36">
        <f t="shared" si="62"/>
        <v>0</v>
      </c>
      <c r="S130" s="36">
        <f t="shared" si="62"/>
        <v>0</v>
      </c>
      <c r="T130" s="36">
        <f t="shared" si="62"/>
        <v>0</v>
      </c>
      <c r="U130" s="36">
        <f t="shared" si="62"/>
        <v>0</v>
      </c>
      <c r="V130" s="95"/>
      <c r="W130" s="36">
        <f t="shared" si="63"/>
        <v>0</v>
      </c>
      <c r="X130" s="36">
        <f t="shared" si="63"/>
        <v>0</v>
      </c>
      <c r="Y130" s="36">
        <f t="shared" si="63"/>
        <v>0</v>
      </c>
      <c r="Z130" s="36">
        <f t="shared" si="63"/>
        <v>0</v>
      </c>
      <c r="AA130" s="95"/>
      <c r="AB130" s="36">
        <f t="shared" si="64"/>
        <v>0</v>
      </c>
      <c r="AC130" s="36">
        <f t="shared" si="64"/>
        <v>0</v>
      </c>
      <c r="AD130" s="36">
        <f t="shared" si="64"/>
        <v>0</v>
      </c>
      <c r="AE130" s="36">
        <f t="shared" si="64"/>
        <v>0</v>
      </c>
      <c r="AF130" s="95"/>
      <c r="AG130" s="36">
        <f t="shared" si="65"/>
        <v>0</v>
      </c>
      <c r="AH130" s="36">
        <f t="shared" si="65"/>
        <v>0</v>
      </c>
      <c r="AI130" s="36">
        <f t="shared" si="65"/>
        <v>0</v>
      </c>
      <c r="AJ130" s="36">
        <f t="shared" si="65"/>
        <v>0</v>
      </c>
      <c r="AK130" s="95"/>
      <c r="AL130" s="36">
        <f t="shared" si="66"/>
        <v>0</v>
      </c>
      <c r="AM130" s="36">
        <f t="shared" si="66"/>
        <v>0</v>
      </c>
      <c r="AN130" s="36">
        <f t="shared" si="66"/>
        <v>0</v>
      </c>
      <c r="AO130" s="36">
        <f t="shared" si="66"/>
        <v>0</v>
      </c>
      <c r="AP130" s="95"/>
    </row>
    <row r="131" spans="1:42" x14ac:dyDescent="0.3">
      <c r="A131" s="93" t="s">
        <v>49</v>
      </c>
      <c r="B131" s="95">
        <v>0.48</v>
      </c>
      <c r="C131">
        <f t="shared" ref="C131:F131" si="67">$B131+((C$1-$B$1)*($G131-$B131)/($G$1-$B$1))</f>
        <v>0.48199999999999998</v>
      </c>
      <c r="D131">
        <f t="shared" si="67"/>
        <v>0.48399999999999999</v>
      </c>
      <c r="E131">
        <f t="shared" si="67"/>
        <v>0.48599999999999999</v>
      </c>
      <c r="F131">
        <f t="shared" si="67"/>
        <v>0.48799999999999999</v>
      </c>
      <c r="G131" s="95">
        <v>0.49</v>
      </c>
      <c r="H131">
        <f t="shared" si="50"/>
        <v>0.496</v>
      </c>
      <c r="I131" s="16">
        <f t="shared" si="50"/>
        <v>0.502</v>
      </c>
      <c r="J131">
        <f t="shared" si="50"/>
        <v>0.50800000000000001</v>
      </c>
      <c r="K131">
        <f t="shared" si="50"/>
        <v>0.51400000000000001</v>
      </c>
      <c r="L131" s="95">
        <v>0.52</v>
      </c>
      <c r="M131" s="36">
        <f t="shared" si="51"/>
        <v>0.53400000000000003</v>
      </c>
      <c r="N131" s="36">
        <f t="shared" si="51"/>
        <v>0.54799999999999993</v>
      </c>
      <c r="O131" s="36">
        <f t="shared" si="51"/>
        <v>0.56199999999999994</v>
      </c>
      <c r="P131" s="36">
        <f t="shared" si="51"/>
        <v>0.57599999999999985</v>
      </c>
      <c r="Q131" s="95">
        <v>0.58999999999999986</v>
      </c>
      <c r="R131" s="36">
        <f t="shared" si="62"/>
        <v>0.60399999999999987</v>
      </c>
      <c r="S131" s="36">
        <f t="shared" si="62"/>
        <v>0.61799999999999999</v>
      </c>
      <c r="T131" s="36">
        <f t="shared" si="62"/>
        <v>0.63200000000000001</v>
      </c>
      <c r="U131" s="36">
        <f t="shared" si="62"/>
        <v>0.64600000000000013</v>
      </c>
      <c r="V131" s="95">
        <v>0.66000000000000014</v>
      </c>
      <c r="W131" s="36">
        <f t="shared" si="63"/>
        <v>0.67400000000000015</v>
      </c>
      <c r="X131" s="36">
        <f t="shared" si="63"/>
        <v>0.68800000000000006</v>
      </c>
      <c r="Y131" s="36">
        <f t="shared" si="63"/>
        <v>0.70200000000000007</v>
      </c>
      <c r="Z131" s="36">
        <f t="shared" si="63"/>
        <v>0.71599999999999997</v>
      </c>
      <c r="AA131" s="95">
        <v>0.73</v>
      </c>
      <c r="AB131" s="36">
        <f t="shared" si="64"/>
        <v>0.748</v>
      </c>
      <c r="AC131" s="36">
        <f t="shared" si="64"/>
        <v>0.76600000000000001</v>
      </c>
      <c r="AD131" s="36">
        <f t="shared" si="64"/>
        <v>0.78399999999999992</v>
      </c>
      <c r="AE131" s="36">
        <f t="shared" si="64"/>
        <v>0.80199999999999994</v>
      </c>
      <c r="AF131" s="95">
        <v>0.82</v>
      </c>
      <c r="AG131" s="36">
        <f t="shared" si="65"/>
        <v>0.84199999999999997</v>
      </c>
      <c r="AH131" s="36">
        <f t="shared" si="65"/>
        <v>0.86399999999999999</v>
      </c>
      <c r="AI131" s="36">
        <f t="shared" si="65"/>
        <v>0.8859999999999999</v>
      </c>
      <c r="AJ131" s="36">
        <f t="shared" si="65"/>
        <v>0.90799999999999992</v>
      </c>
      <c r="AK131" s="95">
        <v>0.92999999999999994</v>
      </c>
      <c r="AL131" s="36">
        <f t="shared" si="66"/>
        <v>0.94399999999999995</v>
      </c>
      <c r="AM131" s="36">
        <f t="shared" si="66"/>
        <v>0.95799999999999996</v>
      </c>
      <c r="AN131" s="36">
        <f t="shared" si="66"/>
        <v>0.97199999999999998</v>
      </c>
      <c r="AO131" s="36">
        <f t="shared" si="66"/>
        <v>0.98599999999999999</v>
      </c>
      <c r="AP131" s="95">
        <v>1</v>
      </c>
    </row>
    <row r="132" spans="1:42" x14ac:dyDescent="0.3">
      <c r="A132" s="93" t="s">
        <v>124</v>
      </c>
      <c r="B132" s="95"/>
      <c r="C132" s="36"/>
      <c r="D132" s="36"/>
      <c r="E132" s="36"/>
      <c r="F132" s="36"/>
      <c r="G132" s="95"/>
      <c r="H132">
        <f t="shared" si="50"/>
        <v>0</v>
      </c>
      <c r="I132" s="16">
        <f t="shared" si="50"/>
        <v>0</v>
      </c>
      <c r="J132">
        <f t="shared" si="50"/>
        <v>0</v>
      </c>
      <c r="K132">
        <f t="shared" si="50"/>
        <v>0</v>
      </c>
      <c r="L132" s="95"/>
      <c r="M132" s="36">
        <f t="shared" si="51"/>
        <v>0</v>
      </c>
      <c r="N132" s="36">
        <f t="shared" si="51"/>
        <v>0</v>
      </c>
      <c r="O132" s="36">
        <f t="shared" si="51"/>
        <v>0</v>
      </c>
      <c r="P132" s="36">
        <f t="shared" si="51"/>
        <v>0</v>
      </c>
      <c r="Q132" s="95"/>
      <c r="R132" s="36">
        <f t="shared" si="62"/>
        <v>0</v>
      </c>
      <c r="S132" s="36">
        <f t="shared" si="62"/>
        <v>0</v>
      </c>
      <c r="T132" s="36">
        <f t="shared" si="62"/>
        <v>0</v>
      </c>
      <c r="U132" s="36">
        <f t="shared" si="62"/>
        <v>0</v>
      </c>
      <c r="V132" s="95"/>
      <c r="W132" s="36">
        <f t="shared" si="63"/>
        <v>0</v>
      </c>
      <c r="X132" s="36">
        <f t="shared" si="63"/>
        <v>0</v>
      </c>
      <c r="Y132" s="36">
        <f t="shared" si="63"/>
        <v>0</v>
      </c>
      <c r="Z132" s="36">
        <f t="shared" si="63"/>
        <v>0</v>
      </c>
      <c r="AA132" s="95"/>
      <c r="AB132" s="36">
        <f t="shared" si="64"/>
        <v>0</v>
      </c>
      <c r="AC132" s="36">
        <f t="shared" si="64"/>
        <v>0</v>
      </c>
      <c r="AD132" s="36">
        <f t="shared" si="64"/>
        <v>0</v>
      </c>
      <c r="AE132" s="36">
        <f t="shared" si="64"/>
        <v>0</v>
      </c>
      <c r="AF132" s="95"/>
      <c r="AG132" s="36">
        <f t="shared" si="65"/>
        <v>0</v>
      </c>
      <c r="AH132" s="36">
        <f t="shared" si="65"/>
        <v>0</v>
      </c>
      <c r="AI132" s="36">
        <f t="shared" si="65"/>
        <v>0</v>
      </c>
      <c r="AJ132" s="36">
        <f t="shared" si="65"/>
        <v>0</v>
      </c>
      <c r="AK132" s="95"/>
      <c r="AL132" s="36">
        <f t="shared" si="66"/>
        <v>0</v>
      </c>
      <c r="AM132" s="36">
        <f t="shared" si="66"/>
        <v>0</v>
      </c>
      <c r="AN132" s="36">
        <f t="shared" si="66"/>
        <v>0</v>
      </c>
      <c r="AO132" s="36">
        <f t="shared" si="66"/>
        <v>0</v>
      </c>
      <c r="AP132" s="95"/>
    </row>
    <row r="133" spans="1:42" x14ac:dyDescent="0.3">
      <c r="A133" s="93" t="s">
        <v>13</v>
      </c>
      <c r="B133" s="95">
        <v>0.02</v>
      </c>
      <c r="C133">
        <f t="shared" ref="C133:F133" si="68">$B133+((C$1-$B$1)*($G133-$B133)/($G$1-$B$1))</f>
        <v>2.0061902842168917E-2</v>
      </c>
      <c r="D133">
        <f t="shared" si="68"/>
        <v>2.0123805684337834E-2</v>
      </c>
      <c r="E133">
        <f t="shared" si="68"/>
        <v>2.0185708526506755E-2</v>
      </c>
      <c r="F133">
        <f t="shared" si="68"/>
        <v>2.0247611368675672E-2</v>
      </c>
      <c r="G133" s="95">
        <v>2.0309514210844589E-2</v>
      </c>
      <c r="H133">
        <f t="shared" si="50"/>
        <v>2.0065208627292885E-2</v>
      </c>
      <c r="I133" s="16">
        <f t="shared" si="50"/>
        <v>1.9820903043741182E-2</v>
      </c>
      <c r="J133">
        <f t="shared" si="50"/>
        <v>1.9576597460189481E-2</v>
      </c>
      <c r="K133">
        <f t="shared" si="50"/>
        <v>1.9332291876637778E-2</v>
      </c>
      <c r="L133" s="95">
        <v>1.9087986293086074E-2</v>
      </c>
      <c r="M133" s="36">
        <f t="shared" si="51"/>
        <v>1.9039125176375734E-2</v>
      </c>
      <c r="N133" s="36">
        <f t="shared" si="51"/>
        <v>1.8990264059665394E-2</v>
      </c>
      <c r="O133" s="36">
        <f t="shared" si="51"/>
        <v>1.894140294295505E-2</v>
      </c>
      <c r="P133" s="36">
        <f t="shared" si="51"/>
        <v>1.889254182624471E-2</v>
      </c>
      <c r="Q133" s="95">
        <v>1.884368070953437E-2</v>
      </c>
      <c r="R133" s="36">
        <f t="shared" si="62"/>
        <v>1.8599375125982667E-2</v>
      </c>
      <c r="S133" s="36">
        <f t="shared" si="62"/>
        <v>1.8355069542430963E-2</v>
      </c>
      <c r="T133" s="36">
        <f t="shared" si="62"/>
        <v>1.8110763958879263E-2</v>
      </c>
      <c r="U133" s="36">
        <f t="shared" si="62"/>
        <v>1.7866458375327559E-2</v>
      </c>
      <c r="V133" s="95">
        <v>1.7622152791775855E-2</v>
      </c>
      <c r="W133" s="36">
        <f t="shared" si="63"/>
        <v>1.7573291675065515E-2</v>
      </c>
      <c r="X133" s="36">
        <f t="shared" si="63"/>
        <v>1.7524430558355175E-2</v>
      </c>
      <c r="Y133" s="36">
        <f t="shared" si="63"/>
        <v>1.7475569441644832E-2</v>
      </c>
      <c r="Z133" s="36">
        <f t="shared" si="63"/>
        <v>1.7426708324934492E-2</v>
      </c>
      <c r="AA133" s="95">
        <v>1.7377847208224152E-2</v>
      </c>
      <c r="AB133" s="36">
        <f t="shared" si="64"/>
        <v>1.7133541624672448E-2</v>
      </c>
      <c r="AC133" s="36">
        <f t="shared" si="64"/>
        <v>1.6889236041120744E-2</v>
      </c>
      <c r="AD133" s="36">
        <f t="shared" si="64"/>
        <v>1.6644930457569044E-2</v>
      </c>
      <c r="AE133" s="36">
        <f t="shared" si="64"/>
        <v>1.640062487401734E-2</v>
      </c>
      <c r="AF133" s="95">
        <v>1.6156319290465637E-2</v>
      </c>
      <c r="AG133" s="36">
        <f t="shared" si="65"/>
        <v>1.6107458173755296E-2</v>
      </c>
      <c r="AH133" s="36">
        <f t="shared" si="65"/>
        <v>1.6058597057044956E-2</v>
      </c>
      <c r="AI133" s="36">
        <f t="shared" si="65"/>
        <v>1.6009735940334613E-2</v>
      </c>
      <c r="AJ133" s="36">
        <f t="shared" si="65"/>
        <v>1.5960874823624273E-2</v>
      </c>
      <c r="AK133" s="95">
        <v>1.5912013706913933E-2</v>
      </c>
      <c r="AL133" s="36">
        <f t="shared" si="66"/>
        <v>1.5667708123362229E-2</v>
      </c>
      <c r="AM133" s="36">
        <f t="shared" si="66"/>
        <v>1.5423402539810525E-2</v>
      </c>
      <c r="AN133" s="36">
        <f t="shared" si="66"/>
        <v>1.5179096956258823E-2</v>
      </c>
      <c r="AO133" s="36">
        <f t="shared" si="66"/>
        <v>1.493479137270712E-2</v>
      </c>
      <c r="AP133" s="95">
        <v>1.4690485789155416E-2</v>
      </c>
    </row>
    <row r="134" spans="1:42" x14ac:dyDescent="0.3">
      <c r="A134" s="93" t="s">
        <v>259</v>
      </c>
      <c r="B134" s="95"/>
      <c r="C134" s="36"/>
      <c r="D134" s="36"/>
      <c r="E134" s="36"/>
      <c r="F134" s="36"/>
      <c r="G134" s="95"/>
      <c r="H134">
        <f t="shared" ref="H134:K207" si="69">$G134+((H$1-$G$1)*($L134-$G134)/($L$1-$G$1))</f>
        <v>0</v>
      </c>
      <c r="I134" s="16">
        <f t="shared" si="69"/>
        <v>0</v>
      </c>
      <c r="J134">
        <f t="shared" si="69"/>
        <v>0</v>
      </c>
      <c r="K134">
        <f t="shared" si="69"/>
        <v>0</v>
      </c>
      <c r="L134" s="95"/>
      <c r="M134" s="36">
        <f t="shared" ref="M134:P207" si="70">$L134+((M$1-$L$1)*($Q134-$L134)/($Q$1-$L$1))</f>
        <v>0</v>
      </c>
      <c r="N134" s="36">
        <f t="shared" si="70"/>
        <v>0</v>
      </c>
      <c r="O134" s="36">
        <f t="shared" si="70"/>
        <v>0</v>
      </c>
      <c r="P134" s="36">
        <f t="shared" si="70"/>
        <v>0</v>
      </c>
      <c r="Q134" s="95"/>
      <c r="R134" s="36">
        <f t="shared" si="62"/>
        <v>0</v>
      </c>
      <c r="S134" s="36">
        <f t="shared" si="62"/>
        <v>0</v>
      </c>
      <c r="T134" s="36">
        <f t="shared" si="62"/>
        <v>0</v>
      </c>
      <c r="U134" s="36">
        <f t="shared" si="62"/>
        <v>0</v>
      </c>
      <c r="V134" s="95"/>
      <c r="W134" s="36">
        <f t="shared" si="63"/>
        <v>0</v>
      </c>
      <c r="X134" s="36">
        <f t="shared" si="63"/>
        <v>0</v>
      </c>
      <c r="Y134" s="36">
        <f t="shared" si="63"/>
        <v>0</v>
      </c>
      <c r="Z134" s="36">
        <f t="shared" si="63"/>
        <v>0</v>
      </c>
      <c r="AA134" s="95"/>
      <c r="AB134" s="36">
        <f t="shared" si="64"/>
        <v>0</v>
      </c>
      <c r="AC134" s="36">
        <f t="shared" si="64"/>
        <v>0</v>
      </c>
      <c r="AD134" s="36">
        <f t="shared" si="64"/>
        <v>0</v>
      </c>
      <c r="AE134" s="36">
        <f t="shared" si="64"/>
        <v>0</v>
      </c>
      <c r="AF134" s="95"/>
      <c r="AG134" s="36">
        <f t="shared" si="65"/>
        <v>0</v>
      </c>
      <c r="AH134" s="36">
        <f t="shared" si="65"/>
        <v>0</v>
      </c>
      <c r="AI134" s="36">
        <f t="shared" si="65"/>
        <v>0</v>
      </c>
      <c r="AJ134" s="36">
        <f t="shared" si="65"/>
        <v>0</v>
      </c>
      <c r="AK134" s="95"/>
      <c r="AL134" s="36">
        <f t="shared" si="66"/>
        <v>0</v>
      </c>
      <c r="AM134" s="36">
        <f t="shared" si="66"/>
        <v>0</v>
      </c>
      <c r="AN134" s="36">
        <f t="shared" si="66"/>
        <v>0</v>
      </c>
      <c r="AO134" s="36">
        <f t="shared" si="66"/>
        <v>0</v>
      </c>
      <c r="AP134" s="95"/>
    </row>
    <row r="135" spans="1:42" x14ac:dyDescent="0.3">
      <c r="A135" s="93" t="s">
        <v>11</v>
      </c>
      <c r="B135" s="95"/>
      <c r="C135" s="36"/>
      <c r="D135" s="36"/>
      <c r="E135" s="36"/>
      <c r="F135" s="36"/>
      <c r="G135" s="95"/>
      <c r="H135">
        <f t="shared" si="69"/>
        <v>0</v>
      </c>
      <c r="I135" s="16">
        <f t="shared" si="69"/>
        <v>0</v>
      </c>
      <c r="J135">
        <f t="shared" si="69"/>
        <v>0</v>
      </c>
      <c r="K135">
        <f t="shared" si="69"/>
        <v>0</v>
      </c>
      <c r="L135" s="95"/>
      <c r="M135" s="36">
        <f t="shared" si="70"/>
        <v>0</v>
      </c>
      <c r="N135" s="36">
        <f t="shared" si="70"/>
        <v>0</v>
      </c>
      <c r="O135" s="36">
        <f t="shared" si="70"/>
        <v>0</v>
      </c>
      <c r="P135" s="36">
        <f t="shared" si="70"/>
        <v>0</v>
      </c>
      <c r="Q135" s="95"/>
      <c r="R135" s="36">
        <f t="shared" si="62"/>
        <v>0</v>
      </c>
      <c r="S135" s="36">
        <f t="shared" si="62"/>
        <v>0</v>
      </c>
      <c r="T135" s="36">
        <f t="shared" si="62"/>
        <v>0</v>
      </c>
      <c r="U135" s="36">
        <f t="shared" si="62"/>
        <v>0</v>
      </c>
      <c r="V135" s="95"/>
      <c r="W135" s="36">
        <f t="shared" si="63"/>
        <v>0</v>
      </c>
      <c r="X135" s="36">
        <f t="shared" si="63"/>
        <v>0</v>
      </c>
      <c r="Y135" s="36">
        <f t="shared" si="63"/>
        <v>0</v>
      </c>
      <c r="Z135" s="36">
        <f t="shared" si="63"/>
        <v>0</v>
      </c>
      <c r="AA135" s="95"/>
      <c r="AB135" s="36">
        <f t="shared" si="64"/>
        <v>0</v>
      </c>
      <c r="AC135" s="36">
        <f t="shared" si="64"/>
        <v>0</v>
      </c>
      <c r="AD135" s="36">
        <f t="shared" si="64"/>
        <v>0</v>
      </c>
      <c r="AE135" s="36">
        <f t="shared" si="64"/>
        <v>0</v>
      </c>
      <c r="AF135" s="95"/>
      <c r="AG135" s="36">
        <f t="shared" si="65"/>
        <v>0</v>
      </c>
      <c r="AH135" s="36">
        <f t="shared" si="65"/>
        <v>0</v>
      </c>
      <c r="AI135" s="36">
        <f t="shared" si="65"/>
        <v>0</v>
      </c>
      <c r="AJ135" s="36">
        <f t="shared" si="65"/>
        <v>0</v>
      </c>
      <c r="AK135" s="95"/>
      <c r="AL135" s="36">
        <f t="shared" si="66"/>
        <v>0</v>
      </c>
      <c r="AM135" s="36">
        <f t="shared" si="66"/>
        <v>0</v>
      </c>
      <c r="AN135" s="36">
        <f t="shared" si="66"/>
        <v>0</v>
      </c>
      <c r="AO135" s="36">
        <f t="shared" si="66"/>
        <v>0</v>
      </c>
      <c r="AP135" s="95"/>
    </row>
    <row r="136" spans="1:42" x14ac:dyDescent="0.3">
      <c r="A136" s="93" t="s">
        <v>260</v>
      </c>
      <c r="B136" s="96">
        <v>2.2049180327868855E-2</v>
      </c>
      <c r="C136">
        <f t="shared" ref="C136:F137" si="71">$B136+((C$1-$B$1)*($G136-$B136)/($G$1-$B$1))</f>
        <v>2.2131147540983609E-2</v>
      </c>
      <c r="D136">
        <f t="shared" si="71"/>
        <v>2.2213114754098363E-2</v>
      </c>
      <c r="E136">
        <f t="shared" si="71"/>
        <v>2.2295081967213116E-2</v>
      </c>
      <c r="F136">
        <f t="shared" si="71"/>
        <v>2.237704918032787E-2</v>
      </c>
      <c r="G136" s="96">
        <v>2.2459016393442624E-2</v>
      </c>
      <c r="H136">
        <f t="shared" si="69"/>
        <v>2.2382513661202186E-2</v>
      </c>
      <c r="I136" s="16">
        <f t="shared" si="69"/>
        <v>2.2306010928961749E-2</v>
      </c>
      <c r="J136">
        <f t="shared" si="69"/>
        <v>2.2229508196721311E-2</v>
      </c>
      <c r="K136">
        <f t="shared" si="69"/>
        <v>2.2153005464480874E-2</v>
      </c>
      <c r="L136" s="96">
        <v>2.2076502732240436E-2</v>
      </c>
      <c r="M136" s="36">
        <f t="shared" si="70"/>
        <v>2.3661202185792349E-2</v>
      </c>
      <c r="N136" s="36">
        <f t="shared" si="70"/>
        <v>2.5245901639344263E-2</v>
      </c>
      <c r="O136" s="36">
        <f t="shared" si="70"/>
        <v>2.6830601092896176E-2</v>
      </c>
      <c r="P136" s="36">
        <f t="shared" si="70"/>
        <v>2.8415300546448089E-2</v>
      </c>
      <c r="Q136" s="96">
        <v>3.0000000000000002E-2</v>
      </c>
      <c r="R136" s="36">
        <f t="shared" si="62"/>
        <v>2.8590163934426233E-2</v>
      </c>
      <c r="S136" s="36">
        <f t="shared" si="62"/>
        <v>2.7180327868852463E-2</v>
      </c>
      <c r="T136" s="36">
        <f t="shared" si="62"/>
        <v>2.5770491803278693E-2</v>
      </c>
      <c r="U136" s="36">
        <f t="shared" si="62"/>
        <v>2.436065573770492E-2</v>
      </c>
      <c r="V136" s="96">
        <v>2.295081967213115E-2</v>
      </c>
      <c r="W136" s="36">
        <f t="shared" si="63"/>
        <v>2.2360655737704922E-2</v>
      </c>
      <c r="X136" s="36">
        <f t="shared" si="63"/>
        <v>2.177049180327869E-2</v>
      </c>
      <c r="Y136" s="36">
        <f t="shared" si="63"/>
        <v>2.1180327868852461E-2</v>
      </c>
      <c r="Z136" s="36">
        <f t="shared" si="63"/>
        <v>2.0590163934426229E-2</v>
      </c>
      <c r="AA136" s="96">
        <v>0.02</v>
      </c>
      <c r="AB136" s="36">
        <f t="shared" si="64"/>
        <v>0.02</v>
      </c>
      <c r="AC136" s="36">
        <f t="shared" si="64"/>
        <v>0.02</v>
      </c>
      <c r="AD136" s="36">
        <f t="shared" si="64"/>
        <v>0.02</v>
      </c>
      <c r="AE136" s="36">
        <f t="shared" si="64"/>
        <v>0.02</v>
      </c>
      <c r="AF136" s="96">
        <v>0.02</v>
      </c>
      <c r="AG136" s="36">
        <f t="shared" si="65"/>
        <v>0.02</v>
      </c>
      <c r="AH136" s="36">
        <f t="shared" si="65"/>
        <v>0.02</v>
      </c>
      <c r="AI136" s="36">
        <f t="shared" si="65"/>
        <v>0.02</v>
      </c>
      <c r="AJ136" s="36">
        <f t="shared" si="65"/>
        <v>0.02</v>
      </c>
      <c r="AK136" s="96">
        <v>0.02</v>
      </c>
      <c r="AL136" s="36">
        <f t="shared" si="66"/>
        <v>0.02</v>
      </c>
      <c r="AM136" s="36">
        <f t="shared" si="66"/>
        <v>0.02</v>
      </c>
      <c r="AN136" s="36">
        <f t="shared" si="66"/>
        <v>0.02</v>
      </c>
      <c r="AO136" s="36">
        <f t="shared" si="66"/>
        <v>0.02</v>
      </c>
      <c r="AP136" s="96">
        <v>0.02</v>
      </c>
    </row>
    <row r="137" spans="1:42" x14ac:dyDescent="0.3">
      <c r="A137" s="93" t="s">
        <v>261</v>
      </c>
      <c r="B137" s="95">
        <v>0.01</v>
      </c>
      <c r="C137">
        <f t="shared" si="71"/>
        <v>1.2061902842168917E-2</v>
      </c>
      <c r="D137">
        <f t="shared" si="71"/>
        <v>1.4123805684337836E-2</v>
      </c>
      <c r="E137">
        <f t="shared" si="71"/>
        <v>1.6185708526506755E-2</v>
      </c>
      <c r="F137">
        <f t="shared" si="71"/>
        <v>1.824761136867567E-2</v>
      </c>
      <c r="G137" s="95">
        <v>2.0309514210844589E-2</v>
      </c>
      <c r="H137">
        <f t="shared" si="69"/>
        <v>2.0065208627292885E-2</v>
      </c>
      <c r="I137" s="16">
        <f t="shared" si="69"/>
        <v>1.9820903043741182E-2</v>
      </c>
      <c r="J137">
        <f t="shared" si="69"/>
        <v>1.9576597460189481E-2</v>
      </c>
      <c r="K137">
        <f t="shared" si="69"/>
        <v>1.9332291876637778E-2</v>
      </c>
      <c r="L137" s="95">
        <v>1.9087986293086074E-2</v>
      </c>
      <c r="M137" s="36">
        <f t="shared" si="70"/>
        <v>1.9039125176375734E-2</v>
      </c>
      <c r="N137" s="36">
        <f t="shared" si="70"/>
        <v>1.8990264059665394E-2</v>
      </c>
      <c r="O137" s="36">
        <f t="shared" si="70"/>
        <v>1.894140294295505E-2</v>
      </c>
      <c r="P137" s="36">
        <f t="shared" si="70"/>
        <v>1.889254182624471E-2</v>
      </c>
      <c r="Q137" s="95">
        <v>1.884368070953437E-2</v>
      </c>
      <c r="R137" s="36">
        <f t="shared" si="62"/>
        <v>1.8599375125982667E-2</v>
      </c>
      <c r="S137" s="36">
        <f t="shared" si="62"/>
        <v>1.8355069542430963E-2</v>
      </c>
      <c r="T137" s="36">
        <f t="shared" si="62"/>
        <v>1.8110763958879263E-2</v>
      </c>
      <c r="U137" s="36">
        <f t="shared" si="62"/>
        <v>1.7866458375327559E-2</v>
      </c>
      <c r="V137" s="95">
        <v>1.7622152791775855E-2</v>
      </c>
      <c r="W137" s="36">
        <f t="shared" si="63"/>
        <v>1.7573291675065515E-2</v>
      </c>
      <c r="X137" s="36">
        <f t="shared" si="63"/>
        <v>1.7524430558355175E-2</v>
      </c>
      <c r="Y137" s="36">
        <f t="shared" si="63"/>
        <v>1.7475569441644832E-2</v>
      </c>
      <c r="Z137" s="36">
        <f t="shared" si="63"/>
        <v>1.7426708324934492E-2</v>
      </c>
      <c r="AA137" s="95">
        <v>1.7377847208224152E-2</v>
      </c>
      <c r="AB137" s="36">
        <f t="shared" si="64"/>
        <v>1.7133541624672448E-2</v>
      </c>
      <c r="AC137" s="36">
        <f t="shared" si="64"/>
        <v>1.6889236041120744E-2</v>
      </c>
      <c r="AD137" s="36">
        <f t="shared" si="64"/>
        <v>1.6644930457569044E-2</v>
      </c>
      <c r="AE137" s="36">
        <f t="shared" si="64"/>
        <v>1.640062487401734E-2</v>
      </c>
      <c r="AF137" s="95">
        <v>1.6156319290465637E-2</v>
      </c>
      <c r="AG137" s="36">
        <f t="shared" si="65"/>
        <v>1.6107458173755296E-2</v>
      </c>
      <c r="AH137" s="36">
        <f t="shared" si="65"/>
        <v>1.6058597057044956E-2</v>
      </c>
      <c r="AI137" s="36">
        <f t="shared" si="65"/>
        <v>1.6009735940334613E-2</v>
      </c>
      <c r="AJ137" s="36">
        <f t="shared" si="65"/>
        <v>1.5960874823624273E-2</v>
      </c>
      <c r="AK137" s="95">
        <v>1.5912013706913933E-2</v>
      </c>
      <c r="AL137" s="36">
        <f t="shared" si="66"/>
        <v>1.5667708123362229E-2</v>
      </c>
      <c r="AM137" s="36">
        <f t="shared" si="66"/>
        <v>1.5423402539810527E-2</v>
      </c>
      <c r="AN137" s="36">
        <f t="shared" si="66"/>
        <v>1.5179096956258823E-2</v>
      </c>
      <c r="AO137" s="36">
        <f t="shared" si="66"/>
        <v>1.4934791372707121E-2</v>
      </c>
      <c r="AP137" s="95">
        <v>1.4690485789155418E-2</v>
      </c>
    </row>
    <row r="138" spans="1:42" x14ac:dyDescent="0.3">
      <c r="A138" s="93" t="s">
        <v>262</v>
      </c>
      <c r="B138" s="95"/>
      <c r="C138" s="36"/>
      <c r="D138" s="36"/>
      <c r="E138" s="36"/>
      <c r="F138" s="36"/>
      <c r="G138" s="95"/>
      <c r="H138">
        <f t="shared" si="69"/>
        <v>0</v>
      </c>
      <c r="I138" s="16">
        <f t="shared" si="69"/>
        <v>0</v>
      </c>
      <c r="J138">
        <f t="shared" si="69"/>
        <v>0</v>
      </c>
      <c r="K138">
        <f t="shared" si="69"/>
        <v>0</v>
      </c>
      <c r="L138" s="95"/>
      <c r="M138" s="36">
        <f t="shared" si="70"/>
        <v>0</v>
      </c>
      <c r="N138" s="36">
        <f t="shared" si="70"/>
        <v>0</v>
      </c>
      <c r="O138" s="36">
        <f t="shared" si="70"/>
        <v>0</v>
      </c>
      <c r="P138" s="36">
        <f t="shared" si="70"/>
        <v>0</v>
      </c>
      <c r="Q138" s="95"/>
      <c r="R138" s="36">
        <f t="shared" si="62"/>
        <v>0</v>
      </c>
      <c r="S138" s="36">
        <f t="shared" si="62"/>
        <v>0</v>
      </c>
      <c r="T138" s="36">
        <f t="shared" si="62"/>
        <v>0</v>
      </c>
      <c r="U138" s="36">
        <f t="shared" si="62"/>
        <v>0</v>
      </c>
      <c r="V138" s="95"/>
      <c r="W138" s="36">
        <f t="shared" si="63"/>
        <v>0</v>
      </c>
      <c r="X138" s="36">
        <f t="shared" si="63"/>
        <v>0</v>
      </c>
      <c r="Y138" s="36">
        <f t="shared" si="63"/>
        <v>0</v>
      </c>
      <c r="Z138" s="36">
        <f t="shared" si="63"/>
        <v>0</v>
      </c>
      <c r="AA138" s="95"/>
      <c r="AB138" s="36">
        <f t="shared" si="64"/>
        <v>0</v>
      </c>
      <c r="AC138" s="36">
        <f t="shared" si="64"/>
        <v>0</v>
      </c>
      <c r="AD138" s="36">
        <f t="shared" si="64"/>
        <v>0</v>
      </c>
      <c r="AE138" s="36">
        <f t="shared" si="64"/>
        <v>0</v>
      </c>
      <c r="AF138" s="95"/>
      <c r="AG138" s="36">
        <f t="shared" si="65"/>
        <v>0</v>
      </c>
      <c r="AH138" s="36">
        <f t="shared" si="65"/>
        <v>0</v>
      </c>
      <c r="AI138" s="36">
        <f t="shared" si="65"/>
        <v>0</v>
      </c>
      <c r="AJ138" s="36">
        <f t="shared" si="65"/>
        <v>0</v>
      </c>
      <c r="AK138" s="95"/>
      <c r="AL138" s="36">
        <f t="shared" si="66"/>
        <v>0</v>
      </c>
      <c r="AM138" s="36">
        <f t="shared" si="66"/>
        <v>0</v>
      </c>
      <c r="AN138" s="36">
        <f t="shared" si="66"/>
        <v>0</v>
      </c>
      <c r="AO138" s="36">
        <f t="shared" si="66"/>
        <v>0</v>
      </c>
      <c r="AP138" s="95"/>
    </row>
    <row r="139" spans="1:42" x14ac:dyDescent="0.3">
      <c r="B139" s="95"/>
      <c r="C139" s="36"/>
      <c r="D139" s="36"/>
      <c r="E139" s="36"/>
      <c r="F139" s="36"/>
      <c r="G139" s="95"/>
      <c r="L139" s="95"/>
      <c r="M139" s="36"/>
      <c r="N139" s="36"/>
      <c r="O139" s="36"/>
      <c r="P139" s="36"/>
      <c r="Q139" s="95"/>
      <c r="R139" s="36"/>
      <c r="S139" s="36"/>
      <c r="T139" s="36"/>
      <c r="U139" s="36"/>
      <c r="V139" s="95"/>
      <c r="W139" s="36"/>
      <c r="X139" s="36"/>
      <c r="Y139" s="36"/>
      <c r="Z139" s="36"/>
      <c r="AA139" s="95"/>
      <c r="AB139" s="36"/>
      <c r="AC139" s="36"/>
      <c r="AD139" s="36"/>
      <c r="AE139" s="36"/>
      <c r="AF139" s="95"/>
      <c r="AG139" s="36"/>
      <c r="AH139" s="36"/>
      <c r="AI139" s="36"/>
      <c r="AJ139" s="36"/>
      <c r="AK139" s="95"/>
      <c r="AL139" s="36"/>
      <c r="AM139" s="36"/>
      <c r="AN139" s="36"/>
      <c r="AO139" s="36"/>
      <c r="AP139" s="95"/>
    </row>
    <row r="140" spans="1:42" x14ac:dyDescent="0.3">
      <c r="A140" t="s">
        <v>276</v>
      </c>
      <c r="B140" s="95"/>
      <c r="C140" s="36"/>
      <c r="D140" s="36"/>
      <c r="E140" s="36"/>
      <c r="F140" s="36"/>
      <c r="G140" s="95"/>
      <c r="L140" s="95"/>
      <c r="M140" s="36"/>
      <c r="N140" s="36"/>
      <c r="O140" s="36"/>
      <c r="P140" s="36"/>
      <c r="Q140" s="95"/>
      <c r="R140" s="36"/>
      <c r="S140" s="36"/>
      <c r="T140" s="36"/>
      <c r="U140" s="36"/>
      <c r="V140" s="95"/>
      <c r="W140" s="36"/>
      <c r="X140" s="36"/>
      <c r="Y140" s="36"/>
      <c r="Z140" s="36"/>
      <c r="AA140" s="95"/>
      <c r="AB140" s="36"/>
      <c r="AC140" s="36"/>
      <c r="AD140" s="36"/>
      <c r="AE140" s="36"/>
      <c r="AF140" s="95"/>
      <c r="AG140" s="36"/>
      <c r="AH140" s="36"/>
      <c r="AI140" s="36"/>
      <c r="AJ140" s="36"/>
      <c r="AK140" s="95"/>
      <c r="AL140" s="36"/>
      <c r="AM140" s="36"/>
      <c r="AN140" s="36"/>
      <c r="AO140" s="36"/>
      <c r="AP140" s="95"/>
    </row>
    <row r="141" spans="1:42" x14ac:dyDescent="0.3">
      <c r="A141" s="93" t="s">
        <v>46</v>
      </c>
      <c r="B141" s="95"/>
      <c r="C141" s="36"/>
      <c r="D141" s="36"/>
      <c r="E141" s="36"/>
      <c r="F141" s="36"/>
      <c r="G141" s="95"/>
      <c r="H141">
        <f t="shared" si="69"/>
        <v>0</v>
      </c>
      <c r="I141" s="16">
        <f t="shared" si="69"/>
        <v>0</v>
      </c>
      <c r="J141">
        <f t="shared" si="69"/>
        <v>0</v>
      </c>
      <c r="K141">
        <f t="shared" si="69"/>
        <v>0</v>
      </c>
      <c r="L141" s="95"/>
      <c r="M141" s="36">
        <f t="shared" si="70"/>
        <v>0</v>
      </c>
      <c r="N141" s="36">
        <f t="shared" si="70"/>
        <v>0</v>
      </c>
      <c r="O141" s="36">
        <f t="shared" si="70"/>
        <v>0</v>
      </c>
      <c r="P141" s="36">
        <f t="shared" si="70"/>
        <v>0</v>
      </c>
      <c r="Q141" s="95"/>
      <c r="R141" s="36">
        <f t="shared" si="62"/>
        <v>0</v>
      </c>
      <c r="S141" s="36">
        <f t="shared" si="62"/>
        <v>0</v>
      </c>
      <c r="T141" s="36">
        <f t="shared" si="62"/>
        <v>0</v>
      </c>
      <c r="U141" s="36">
        <f t="shared" si="62"/>
        <v>0</v>
      </c>
      <c r="V141" s="95"/>
      <c r="W141" s="36">
        <f t="shared" si="63"/>
        <v>0</v>
      </c>
      <c r="X141" s="36">
        <f t="shared" si="63"/>
        <v>0</v>
      </c>
      <c r="Y141" s="36">
        <f t="shared" si="63"/>
        <v>0</v>
      </c>
      <c r="Z141" s="36">
        <f t="shared" si="63"/>
        <v>0</v>
      </c>
      <c r="AA141" s="95"/>
      <c r="AB141" s="36">
        <f t="shared" si="64"/>
        <v>0</v>
      </c>
      <c r="AC141" s="36">
        <f t="shared" si="64"/>
        <v>0</v>
      </c>
      <c r="AD141" s="36">
        <f t="shared" si="64"/>
        <v>0</v>
      </c>
      <c r="AE141" s="36">
        <f t="shared" si="64"/>
        <v>0</v>
      </c>
      <c r="AF141" s="95"/>
      <c r="AG141" s="36">
        <f t="shared" si="65"/>
        <v>0</v>
      </c>
      <c r="AH141" s="36">
        <f t="shared" si="65"/>
        <v>0</v>
      </c>
      <c r="AI141" s="36">
        <f t="shared" si="65"/>
        <v>0</v>
      </c>
      <c r="AJ141" s="36">
        <f t="shared" si="65"/>
        <v>0</v>
      </c>
      <c r="AK141" s="95"/>
      <c r="AL141" s="36">
        <f t="shared" si="66"/>
        <v>0</v>
      </c>
      <c r="AM141" s="36">
        <f t="shared" si="66"/>
        <v>0</v>
      </c>
      <c r="AN141" s="36">
        <f t="shared" si="66"/>
        <v>0</v>
      </c>
      <c r="AO141" s="36">
        <f t="shared" si="66"/>
        <v>0</v>
      </c>
      <c r="AP141" s="95"/>
    </row>
    <row r="142" spans="1:42" x14ac:dyDescent="0.3">
      <c r="A142" s="93" t="s">
        <v>51</v>
      </c>
      <c r="B142" s="95"/>
      <c r="C142" s="36"/>
      <c r="D142" s="36"/>
      <c r="E142" s="36"/>
      <c r="F142" s="36"/>
      <c r="G142" s="95"/>
      <c r="H142">
        <f t="shared" si="69"/>
        <v>0</v>
      </c>
      <c r="I142" s="16">
        <f t="shared" si="69"/>
        <v>0</v>
      </c>
      <c r="J142">
        <f t="shared" si="69"/>
        <v>0</v>
      </c>
      <c r="K142">
        <f t="shared" si="69"/>
        <v>0</v>
      </c>
      <c r="L142" s="95"/>
      <c r="M142" s="36">
        <f t="shared" si="70"/>
        <v>0</v>
      </c>
      <c r="N142" s="36">
        <f t="shared" si="70"/>
        <v>0</v>
      </c>
      <c r="O142" s="36">
        <f t="shared" si="70"/>
        <v>0</v>
      </c>
      <c r="P142" s="36">
        <f t="shared" si="70"/>
        <v>0</v>
      </c>
      <c r="Q142" s="95"/>
      <c r="R142" s="36">
        <f t="shared" si="62"/>
        <v>0</v>
      </c>
      <c r="S142" s="36">
        <f t="shared" si="62"/>
        <v>0</v>
      </c>
      <c r="T142" s="36">
        <f t="shared" si="62"/>
        <v>0</v>
      </c>
      <c r="U142" s="36">
        <f t="shared" si="62"/>
        <v>0</v>
      </c>
      <c r="V142" s="95"/>
      <c r="W142" s="36">
        <f t="shared" si="63"/>
        <v>0</v>
      </c>
      <c r="X142" s="36">
        <f t="shared" si="63"/>
        <v>0</v>
      </c>
      <c r="Y142" s="36">
        <f t="shared" si="63"/>
        <v>0</v>
      </c>
      <c r="Z142" s="36">
        <f t="shared" si="63"/>
        <v>0</v>
      </c>
      <c r="AA142" s="95"/>
      <c r="AB142" s="36">
        <f t="shared" si="64"/>
        <v>0</v>
      </c>
      <c r="AC142" s="36">
        <f t="shared" si="64"/>
        <v>0</v>
      </c>
      <c r="AD142" s="36">
        <f t="shared" si="64"/>
        <v>0</v>
      </c>
      <c r="AE142" s="36">
        <f t="shared" si="64"/>
        <v>0</v>
      </c>
      <c r="AF142" s="95"/>
      <c r="AG142" s="36">
        <f t="shared" si="65"/>
        <v>0</v>
      </c>
      <c r="AH142" s="36">
        <f t="shared" si="65"/>
        <v>0</v>
      </c>
      <c r="AI142" s="36">
        <f t="shared" si="65"/>
        <v>0</v>
      </c>
      <c r="AJ142" s="36">
        <f t="shared" si="65"/>
        <v>0</v>
      </c>
      <c r="AK142" s="95"/>
      <c r="AL142" s="36">
        <f t="shared" si="66"/>
        <v>0</v>
      </c>
      <c r="AM142" s="36">
        <f t="shared" si="66"/>
        <v>0</v>
      </c>
      <c r="AN142" s="36">
        <f t="shared" si="66"/>
        <v>0</v>
      </c>
      <c r="AO142" s="36">
        <f t="shared" si="66"/>
        <v>0</v>
      </c>
      <c r="AP142" s="95"/>
    </row>
    <row r="143" spans="1:42" x14ac:dyDescent="0.3">
      <c r="A143" s="93" t="s">
        <v>49</v>
      </c>
      <c r="B143" s="96">
        <v>0.1</v>
      </c>
      <c r="C143">
        <f t="shared" ref="C143:F143" si="72">$B143+((C$1-$B$1)*($G143-$B143)/($G$1-$B$1))</f>
        <v>0.1</v>
      </c>
      <c r="D143">
        <f t="shared" si="72"/>
        <v>0.1</v>
      </c>
      <c r="E143">
        <f t="shared" si="72"/>
        <v>0.1</v>
      </c>
      <c r="F143">
        <f t="shared" si="72"/>
        <v>0.1</v>
      </c>
      <c r="G143" s="96">
        <v>0.1</v>
      </c>
      <c r="H143">
        <f t="shared" si="69"/>
        <v>0.1</v>
      </c>
      <c r="I143" s="16">
        <f t="shared" si="69"/>
        <v>0.1</v>
      </c>
      <c r="J143">
        <f t="shared" si="69"/>
        <v>0.10000000000000002</v>
      </c>
      <c r="K143">
        <f t="shared" si="69"/>
        <v>0.10000000000000002</v>
      </c>
      <c r="L143" s="96">
        <v>0.10000000000000002</v>
      </c>
      <c r="M143" s="36">
        <f t="shared" si="70"/>
        <v>0.10200000000000002</v>
      </c>
      <c r="N143" s="36">
        <f t="shared" si="70"/>
        <v>0.10400000000000002</v>
      </c>
      <c r="O143" s="36">
        <f t="shared" si="70"/>
        <v>0.10600000000000001</v>
      </c>
      <c r="P143" s="36">
        <f t="shared" si="70"/>
        <v>0.10800000000000001</v>
      </c>
      <c r="Q143" s="96">
        <v>0.11000000000000001</v>
      </c>
      <c r="R143" s="36">
        <f t="shared" si="62"/>
        <v>0.1203391453336021</v>
      </c>
      <c r="S143" s="36">
        <f t="shared" si="62"/>
        <v>0.13067829066720418</v>
      </c>
      <c r="T143" s="36">
        <f t="shared" si="62"/>
        <v>0.14101743600080624</v>
      </c>
      <c r="U143" s="36">
        <f t="shared" si="62"/>
        <v>0.15135658133440832</v>
      </c>
      <c r="V143" s="96">
        <v>0.16169572666801041</v>
      </c>
      <c r="W143" s="36">
        <f t="shared" si="63"/>
        <v>0.16535658133440831</v>
      </c>
      <c r="X143" s="36">
        <f t="shared" si="63"/>
        <v>0.16901743600080624</v>
      </c>
      <c r="Y143" s="36">
        <f t="shared" si="63"/>
        <v>0.17267829066720414</v>
      </c>
      <c r="Z143" s="36">
        <f t="shared" si="63"/>
        <v>0.17633914533360207</v>
      </c>
      <c r="AA143" s="96">
        <v>0.17999999999999997</v>
      </c>
      <c r="AB143" s="36">
        <f t="shared" si="64"/>
        <v>0.18799999999999997</v>
      </c>
      <c r="AC143" s="36">
        <f t="shared" si="64"/>
        <v>0.19599999999999998</v>
      </c>
      <c r="AD143" s="36">
        <f t="shared" si="64"/>
        <v>0.20399999999999996</v>
      </c>
      <c r="AE143" s="36">
        <f t="shared" si="64"/>
        <v>0.21199999999999997</v>
      </c>
      <c r="AF143" s="96">
        <v>0.21999999999999997</v>
      </c>
      <c r="AG143" s="36">
        <f t="shared" si="65"/>
        <v>0.21999999999999997</v>
      </c>
      <c r="AH143" s="36">
        <f t="shared" si="65"/>
        <v>0.21999999999999997</v>
      </c>
      <c r="AI143" s="36">
        <f t="shared" si="65"/>
        <v>0.22</v>
      </c>
      <c r="AJ143" s="36">
        <f t="shared" si="65"/>
        <v>0.22</v>
      </c>
      <c r="AK143" s="96">
        <v>0.22</v>
      </c>
      <c r="AL143" s="36">
        <f t="shared" si="66"/>
        <v>0.222</v>
      </c>
      <c r="AM143" s="36">
        <f t="shared" si="66"/>
        <v>0.224</v>
      </c>
      <c r="AN143" s="36">
        <f t="shared" si="66"/>
        <v>0.22600000000000001</v>
      </c>
      <c r="AO143" s="36">
        <f t="shared" si="66"/>
        <v>0.22800000000000001</v>
      </c>
      <c r="AP143" s="96">
        <v>0.23</v>
      </c>
    </row>
    <row r="144" spans="1:42" x14ac:dyDescent="0.3">
      <c r="A144" s="93" t="s">
        <v>124</v>
      </c>
      <c r="B144" s="95"/>
      <c r="C144" s="36"/>
      <c r="D144" s="36"/>
      <c r="E144" s="36"/>
      <c r="F144" s="36"/>
      <c r="G144" s="95"/>
      <c r="H144">
        <f t="shared" si="69"/>
        <v>0</v>
      </c>
      <c r="I144" s="16">
        <f t="shared" si="69"/>
        <v>0</v>
      </c>
      <c r="J144">
        <f t="shared" si="69"/>
        <v>0</v>
      </c>
      <c r="K144">
        <f t="shared" si="69"/>
        <v>0</v>
      </c>
      <c r="L144" s="95"/>
      <c r="M144" s="36">
        <f t="shared" si="70"/>
        <v>0</v>
      </c>
      <c r="N144" s="36">
        <f t="shared" si="70"/>
        <v>0</v>
      </c>
      <c r="O144" s="36">
        <f t="shared" si="70"/>
        <v>0</v>
      </c>
      <c r="P144" s="36">
        <f t="shared" si="70"/>
        <v>0</v>
      </c>
      <c r="Q144" s="95"/>
      <c r="R144" s="36">
        <f t="shared" si="62"/>
        <v>0</v>
      </c>
      <c r="S144" s="36">
        <f t="shared" si="62"/>
        <v>0</v>
      </c>
      <c r="T144" s="36">
        <f t="shared" si="62"/>
        <v>0</v>
      </c>
      <c r="U144" s="36">
        <f t="shared" si="62"/>
        <v>0</v>
      </c>
      <c r="V144" s="95"/>
      <c r="W144" s="36">
        <f t="shared" si="63"/>
        <v>0</v>
      </c>
      <c r="X144" s="36">
        <f t="shared" si="63"/>
        <v>0</v>
      </c>
      <c r="Y144" s="36">
        <f t="shared" si="63"/>
        <v>0</v>
      </c>
      <c r="Z144" s="36">
        <f t="shared" si="63"/>
        <v>0</v>
      </c>
      <c r="AA144" s="95"/>
      <c r="AB144" s="36">
        <f t="shared" si="64"/>
        <v>0</v>
      </c>
      <c r="AC144" s="36">
        <f t="shared" si="64"/>
        <v>0</v>
      </c>
      <c r="AD144" s="36">
        <f t="shared" si="64"/>
        <v>0</v>
      </c>
      <c r="AE144" s="36">
        <f t="shared" si="64"/>
        <v>0</v>
      </c>
      <c r="AF144" s="95"/>
      <c r="AG144" s="36">
        <f t="shared" si="65"/>
        <v>0</v>
      </c>
      <c r="AH144" s="36">
        <f t="shared" si="65"/>
        <v>0</v>
      </c>
      <c r="AI144" s="36">
        <f t="shared" si="65"/>
        <v>0</v>
      </c>
      <c r="AJ144" s="36">
        <f t="shared" si="65"/>
        <v>0</v>
      </c>
      <c r="AK144" s="95"/>
      <c r="AL144" s="36">
        <f t="shared" si="66"/>
        <v>0</v>
      </c>
      <c r="AM144" s="36">
        <f t="shared" si="66"/>
        <v>0</v>
      </c>
      <c r="AN144" s="36">
        <f t="shared" si="66"/>
        <v>0</v>
      </c>
      <c r="AO144" s="36">
        <f t="shared" si="66"/>
        <v>0</v>
      </c>
      <c r="AP144" s="95"/>
    </row>
    <row r="145" spans="1:42" x14ac:dyDescent="0.3">
      <c r="A145" s="93" t="s">
        <v>13</v>
      </c>
      <c r="B145" s="95">
        <v>0.08</v>
      </c>
      <c r="C145">
        <f t="shared" ref="C145:F145" si="73">$B145+((C$1-$B$1)*($G145-$B145)/($G$1-$B$1))</f>
        <v>8.042880467647652E-2</v>
      </c>
      <c r="D145">
        <f t="shared" si="73"/>
        <v>8.0857609352953039E-2</v>
      </c>
      <c r="E145">
        <f t="shared" si="73"/>
        <v>8.1286414029429543E-2</v>
      </c>
      <c r="F145">
        <f t="shared" si="73"/>
        <v>8.1715218705906062E-2</v>
      </c>
      <c r="G145" s="95">
        <v>8.2144023382382581E-2</v>
      </c>
      <c r="H145">
        <f t="shared" si="69"/>
        <v>8.2827151783914532E-2</v>
      </c>
      <c r="I145" s="16">
        <f t="shared" si="69"/>
        <v>8.3510280185446484E-2</v>
      </c>
      <c r="J145">
        <f t="shared" si="69"/>
        <v>8.4193408586978422E-2</v>
      </c>
      <c r="K145">
        <f t="shared" si="69"/>
        <v>8.4876536988510373E-2</v>
      </c>
      <c r="L145" s="95">
        <v>8.5559665390042325E-2</v>
      </c>
      <c r="M145" s="36">
        <f t="shared" si="70"/>
        <v>8.5696291070348721E-2</v>
      </c>
      <c r="N145" s="36">
        <f t="shared" si="70"/>
        <v>8.5832916750655103E-2</v>
      </c>
      <c r="O145" s="36">
        <f t="shared" si="70"/>
        <v>8.5969542430961499E-2</v>
      </c>
      <c r="P145" s="36">
        <f t="shared" si="70"/>
        <v>8.6106168111267881E-2</v>
      </c>
      <c r="Q145" s="95">
        <v>8.6242793791574276E-2</v>
      </c>
      <c r="R145" s="36">
        <f t="shared" si="62"/>
        <v>8.6925922193106228E-2</v>
      </c>
      <c r="S145" s="36">
        <f t="shared" si="62"/>
        <v>8.760905059463818E-2</v>
      </c>
      <c r="T145" s="36">
        <f t="shared" si="62"/>
        <v>8.8292178996170118E-2</v>
      </c>
      <c r="U145" s="36">
        <f t="shared" si="62"/>
        <v>8.8975307397702069E-2</v>
      </c>
      <c r="V145" s="95">
        <v>8.9658435799234021E-2</v>
      </c>
      <c r="W145" s="36">
        <f t="shared" si="63"/>
        <v>8.9795061479540417E-2</v>
      </c>
      <c r="X145" s="36">
        <f t="shared" si="63"/>
        <v>8.9931687159846799E-2</v>
      </c>
      <c r="Y145" s="36">
        <f t="shared" si="63"/>
        <v>9.0068312840153195E-2</v>
      </c>
      <c r="Z145" s="36">
        <f t="shared" si="63"/>
        <v>9.0204938520459577E-2</v>
      </c>
      <c r="AA145" s="95">
        <v>9.0341564200765972E-2</v>
      </c>
      <c r="AB145" s="36">
        <f t="shared" si="64"/>
        <v>9.1024692602297924E-2</v>
      </c>
      <c r="AC145" s="36">
        <f t="shared" si="64"/>
        <v>9.1707821003829876E-2</v>
      </c>
      <c r="AD145" s="36">
        <f t="shared" si="64"/>
        <v>9.2390949405361814E-2</v>
      </c>
      <c r="AE145" s="36">
        <f t="shared" si="64"/>
        <v>9.3074077806893765E-2</v>
      </c>
      <c r="AF145" s="95">
        <v>9.3757206208425717E-2</v>
      </c>
      <c r="AG145" s="36">
        <f t="shared" si="65"/>
        <v>9.3893831888732113E-2</v>
      </c>
      <c r="AH145" s="36">
        <f t="shared" si="65"/>
        <v>9.4030457569038495E-2</v>
      </c>
      <c r="AI145" s="36">
        <f t="shared" si="65"/>
        <v>9.4167083249344891E-2</v>
      </c>
      <c r="AJ145" s="36">
        <f t="shared" si="65"/>
        <v>9.4303708929651273E-2</v>
      </c>
      <c r="AK145" s="95">
        <v>9.4440334609957668E-2</v>
      </c>
      <c r="AL145" s="36">
        <f t="shared" si="66"/>
        <v>9.512346301148962E-2</v>
      </c>
      <c r="AM145" s="36">
        <f t="shared" si="66"/>
        <v>9.5806591413021572E-2</v>
      </c>
      <c r="AN145" s="36">
        <f t="shared" si="66"/>
        <v>9.648971981455351E-2</v>
      </c>
      <c r="AO145" s="36">
        <f t="shared" si="66"/>
        <v>9.7172848216085461E-2</v>
      </c>
      <c r="AP145" s="95">
        <v>9.7855976617617413E-2</v>
      </c>
    </row>
    <row r="146" spans="1:42" x14ac:dyDescent="0.3">
      <c r="A146" s="93" t="s">
        <v>259</v>
      </c>
      <c r="B146" s="95"/>
      <c r="C146" s="36"/>
      <c r="D146" s="36"/>
      <c r="E146" s="36"/>
      <c r="F146" s="36"/>
      <c r="G146" s="95"/>
      <c r="H146">
        <f t="shared" si="69"/>
        <v>0</v>
      </c>
      <c r="I146" s="16">
        <f t="shared" si="69"/>
        <v>0</v>
      </c>
      <c r="J146">
        <f t="shared" si="69"/>
        <v>0</v>
      </c>
      <c r="K146">
        <f t="shared" si="69"/>
        <v>0</v>
      </c>
      <c r="L146" s="95"/>
      <c r="M146" s="36">
        <f t="shared" si="70"/>
        <v>0</v>
      </c>
      <c r="N146" s="36">
        <f t="shared" si="70"/>
        <v>0</v>
      </c>
      <c r="O146" s="36">
        <f t="shared" si="70"/>
        <v>0</v>
      </c>
      <c r="P146" s="36">
        <f t="shared" si="70"/>
        <v>0</v>
      </c>
      <c r="Q146" s="95"/>
      <c r="R146" s="36">
        <f t="shared" si="62"/>
        <v>0</v>
      </c>
      <c r="S146" s="36">
        <f t="shared" si="62"/>
        <v>0</v>
      </c>
      <c r="T146" s="36">
        <f t="shared" si="62"/>
        <v>0</v>
      </c>
      <c r="U146" s="36">
        <f t="shared" si="62"/>
        <v>0</v>
      </c>
      <c r="V146" s="95"/>
      <c r="W146" s="36">
        <f t="shared" si="63"/>
        <v>0</v>
      </c>
      <c r="X146" s="36">
        <f t="shared" si="63"/>
        <v>0</v>
      </c>
      <c r="Y146" s="36">
        <f t="shared" si="63"/>
        <v>0</v>
      </c>
      <c r="Z146" s="36">
        <f t="shared" si="63"/>
        <v>0</v>
      </c>
      <c r="AA146" s="95"/>
      <c r="AB146" s="36">
        <f t="shared" si="64"/>
        <v>0</v>
      </c>
      <c r="AC146" s="36">
        <f t="shared" si="64"/>
        <v>0</v>
      </c>
      <c r="AD146" s="36">
        <f t="shared" si="64"/>
        <v>0</v>
      </c>
      <c r="AE146" s="36">
        <f t="shared" si="64"/>
        <v>0</v>
      </c>
      <c r="AF146" s="95"/>
      <c r="AG146" s="36">
        <f t="shared" si="65"/>
        <v>0</v>
      </c>
      <c r="AH146" s="36">
        <f t="shared" si="65"/>
        <v>0</v>
      </c>
      <c r="AI146" s="36">
        <f t="shared" si="65"/>
        <v>0</v>
      </c>
      <c r="AJ146" s="36">
        <f t="shared" si="65"/>
        <v>0</v>
      </c>
      <c r="AK146" s="95"/>
      <c r="AL146" s="36">
        <f t="shared" si="66"/>
        <v>0</v>
      </c>
      <c r="AM146" s="36">
        <f t="shared" si="66"/>
        <v>0</v>
      </c>
      <c r="AN146" s="36">
        <f t="shared" si="66"/>
        <v>0</v>
      </c>
      <c r="AO146" s="36">
        <f t="shared" si="66"/>
        <v>0</v>
      </c>
      <c r="AP146" s="95"/>
    </row>
    <row r="147" spans="1:42" x14ac:dyDescent="0.3">
      <c r="A147" s="93" t="s">
        <v>11</v>
      </c>
      <c r="B147" s="95"/>
      <c r="C147" s="36"/>
      <c r="D147" s="36"/>
      <c r="E147" s="36"/>
      <c r="F147" s="36"/>
      <c r="G147" s="95"/>
      <c r="H147">
        <f t="shared" si="69"/>
        <v>0</v>
      </c>
      <c r="I147" s="16">
        <f t="shared" si="69"/>
        <v>0</v>
      </c>
      <c r="J147">
        <f t="shared" si="69"/>
        <v>0</v>
      </c>
      <c r="K147">
        <f t="shared" si="69"/>
        <v>0</v>
      </c>
      <c r="L147" s="95"/>
      <c r="M147" s="36">
        <f t="shared" si="70"/>
        <v>0</v>
      </c>
      <c r="N147" s="36">
        <f t="shared" si="70"/>
        <v>0</v>
      </c>
      <c r="O147" s="36">
        <f t="shared" si="70"/>
        <v>0</v>
      </c>
      <c r="P147" s="36">
        <f t="shared" si="70"/>
        <v>0</v>
      </c>
      <c r="Q147" s="95"/>
      <c r="R147" s="36">
        <f t="shared" si="62"/>
        <v>0</v>
      </c>
      <c r="S147" s="36">
        <f t="shared" si="62"/>
        <v>0</v>
      </c>
      <c r="T147" s="36">
        <f t="shared" si="62"/>
        <v>0</v>
      </c>
      <c r="U147" s="36">
        <f t="shared" si="62"/>
        <v>0</v>
      </c>
      <c r="V147" s="95"/>
      <c r="W147" s="36">
        <f t="shared" si="63"/>
        <v>0</v>
      </c>
      <c r="X147" s="36">
        <f t="shared" si="63"/>
        <v>0</v>
      </c>
      <c r="Y147" s="36">
        <f t="shared" si="63"/>
        <v>0</v>
      </c>
      <c r="Z147" s="36">
        <f t="shared" si="63"/>
        <v>0</v>
      </c>
      <c r="AA147" s="95"/>
      <c r="AB147" s="36">
        <f t="shared" si="64"/>
        <v>0</v>
      </c>
      <c r="AC147" s="36">
        <f t="shared" si="64"/>
        <v>0</v>
      </c>
      <c r="AD147" s="36">
        <f t="shared" si="64"/>
        <v>0</v>
      </c>
      <c r="AE147" s="36">
        <f t="shared" si="64"/>
        <v>0</v>
      </c>
      <c r="AF147" s="95"/>
      <c r="AG147" s="36">
        <f t="shared" si="65"/>
        <v>0</v>
      </c>
      <c r="AH147" s="36">
        <f t="shared" si="65"/>
        <v>0</v>
      </c>
      <c r="AI147" s="36">
        <f t="shared" si="65"/>
        <v>0</v>
      </c>
      <c r="AJ147" s="36">
        <f t="shared" si="65"/>
        <v>0</v>
      </c>
      <c r="AK147" s="95"/>
      <c r="AL147" s="36">
        <f t="shared" si="66"/>
        <v>0</v>
      </c>
      <c r="AM147" s="36">
        <f t="shared" si="66"/>
        <v>0</v>
      </c>
      <c r="AN147" s="36">
        <f t="shared" si="66"/>
        <v>0</v>
      </c>
      <c r="AO147" s="36">
        <f t="shared" si="66"/>
        <v>0</v>
      </c>
      <c r="AP147" s="95"/>
    </row>
    <row r="148" spans="1:42" x14ac:dyDescent="0.3">
      <c r="A148" s="93" t="s">
        <v>260</v>
      </c>
      <c r="B148" s="95">
        <v>0.13</v>
      </c>
      <c r="C148">
        <f t="shared" ref="C148:F149" si="74">$B148+((C$1-$B$1)*($G148-$B148)/($G$1-$B$1))</f>
        <v>0.13042864341866559</v>
      </c>
      <c r="D148">
        <f t="shared" si="74"/>
        <v>0.13085728683733119</v>
      </c>
      <c r="E148">
        <f t="shared" si="74"/>
        <v>0.13128593025599677</v>
      </c>
      <c r="F148">
        <f t="shared" si="74"/>
        <v>0.13171457367466238</v>
      </c>
      <c r="G148" s="95">
        <v>0.13214321709332796</v>
      </c>
      <c r="H148">
        <f t="shared" si="69"/>
        <v>0.13380467647651684</v>
      </c>
      <c r="I148" s="16">
        <f t="shared" si="69"/>
        <v>0.13546613585970571</v>
      </c>
      <c r="J148">
        <f t="shared" si="69"/>
        <v>0.13712759524289458</v>
      </c>
      <c r="K148">
        <f t="shared" si="69"/>
        <v>0.13878905462608346</v>
      </c>
      <c r="L148" s="95">
        <v>0.14045051400927233</v>
      </c>
      <c r="M148" s="36">
        <f t="shared" si="70"/>
        <v>0.14078280588591011</v>
      </c>
      <c r="N148" s="36">
        <f t="shared" si="70"/>
        <v>0.14111509776254788</v>
      </c>
      <c r="O148" s="36">
        <f t="shared" si="70"/>
        <v>0.14144738963918566</v>
      </c>
      <c r="P148" s="36">
        <f t="shared" si="70"/>
        <v>0.14177968151582343</v>
      </c>
      <c r="Q148" s="95">
        <v>0.1421119733924612</v>
      </c>
      <c r="R148" s="36">
        <f t="shared" si="62"/>
        <v>0.14377343277565008</v>
      </c>
      <c r="S148" s="36">
        <f t="shared" si="62"/>
        <v>0.14543489215883895</v>
      </c>
      <c r="T148" s="36">
        <f t="shared" si="62"/>
        <v>0.14709635154202783</v>
      </c>
      <c r="U148" s="36">
        <f t="shared" si="62"/>
        <v>0.1487578109252167</v>
      </c>
      <c r="V148" s="95">
        <v>0.15041927030840557</v>
      </c>
      <c r="W148" s="36">
        <f t="shared" si="63"/>
        <v>0.15075156218504335</v>
      </c>
      <c r="X148" s="36">
        <f t="shared" si="63"/>
        <v>0.15108385406168112</v>
      </c>
      <c r="Y148" s="36">
        <f t="shared" si="63"/>
        <v>0.1514161459383189</v>
      </c>
      <c r="Z148" s="36">
        <f t="shared" si="63"/>
        <v>0.15174843781495667</v>
      </c>
      <c r="AA148" s="95">
        <v>0.15208072969159445</v>
      </c>
      <c r="AB148" s="36">
        <f t="shared" si="64"/>
        <v>0.15374218907478332</v>
      </c>
      <c r="AC148" s="36">
        <f t="shared" si="64"/>
        <v>0.15540364845797219</v>
      </c>
      <c r="AD148" s="36">
        <f t="shared" si="64"/>
        <v>0.15706510784116107</v>
      </c>
      <c r="AE148" s="36">
        <f t="shared" si="64"/>
        <v>0.15872656722434994</v>
      </c>
      <c r="AF148" s="95">
        <v>0.16038802660753881</v>
      </c>
      <c r="AG148" s="36">
        <f t="shared" si="65"/>
        <v>0.16072031848417659</v>
      </c>
      <c r="AH148" s="36">
        <f t="shared" si="65"/>
        <v>0.16105261036081436</v>
      </c>
      <c r="AI148" s="36">
        <f t="shared" si="65"/>
        <v>0.16138490223745214</v>
      </c>
      <c r="AJ148" s="36">
        <f t="shared" si="65"/>
        <v>0.16171719411408991</v>
      </c>
      <c r="AK148" s="95">
        <v>0.16204948599072769</v>
      </c>
      <c r="AL148" s="36">
        <f t="shared" si="66"/>
        <v>0.16371094537391656</v>
      </c>
      <c r="AM148" s="36">
        <f t="shared" si="66"/>
        <v>0.16537240475710543</v>
      </c>
      <c r="AN148" s="36">
        <f t="shared" si="66"/>
        <v>0.16703386414029431</v>
      </c>
      <c r="AO148" s="36">
        <f t="shared" si="66"/>
        <v>0.16869532352348318</v>
      </c>
      <c r="AP148" s="95">
        <v>0.17035678290667206</v>
      </c>
    </row>
    <row r="149" spans="1:42" x14ac:dyDescent="0.3">
      <c r="A149" s="93" t="s">
        <v>261</v>
      </c>
      <c r="B149" s="95">
        <v>7.0000000000000007E-2</v>
      </c>
      <c r="C149">
        <f t="shared" si="74"/>
        <v>7.0089800443458986E-2</v>
      </c>
      <c r="D149">
        <f t="shared" si="74"/>
        <v>7.0179600886917964E-2</v>
      </c>
      <c r="E149">
        <f t="shared" si="74"/>
        <v>7.0269401330376943E-2</v>
      </c>
      <c r="F149">
        <f t="shared" si="74"/>
        <v>7.0359201773835922E-2</v>
      </c>
      <c r="G149" s="95">
        <v>7.0449002217294901E-2</v>
      </c>
      <c r="H149">
        <f t="shared" si="69"/>
        <v>7.0953436807095344E-2</v>
      </c>
      <c r="I149" s="16">
        <f t="shared" si="69"/>
        <v>7.1457871396895786E-2</v>
      </c>
      <c r="J149">
        <f t="shared" si="69"/>
        <v>7.1962305986696229E-2</v>
      </c>
      <c r="K149">
        <f t="shared" si="69"/>
        <v>7.2466740576496672E-2</v>
      </c>
      <c r="L149" s="95">
        <v>7.2971175166297114E-2</v>
      </c>
      <c r="M149" s="36">
        <f t="shared" si="70"/>
        <v>7.3072062084257206E-2</v>
      </c>
      <c r="N149" s="36">
        <f t="shared" si="70"/>
        <v>7.3172949002217297E-2</v>
      </c>
      <c r="O149" s="36">
        <f t="shared" si="70"/>
        <v>7.3273835920177374E-2</v>
      </c>
      <c r="P149" s="36">
        <f t="shared" si="70"/>
        <v>7.3374722838137466E-2</v>
      </c>
      <c r="Q149" s="95">
        <v>7.3475609756097557E-2</v>
      </c>
      <c r="R149" s="36">
        <f t="shared" si="62"/>
        <v>7.3980044345897999E-2</v>
      </c>
      <c r="S149" s="36">
        <f t="shared" si="62"/>
        <v>7.4484478935698442E-2</v>
      </c>
      <c r="T149" s="36">
        <f t="shared" si="62"/>
        <v>7.4988913525498885E-2</v>
      </c>
      <c r="U149" s="36">
        <f t="shared" si="62"/>
        <v>7.5493348115299327E-2</v>
      </c>
      <c r="V149" s="95">
        <v>7.599778270509977E-2</v>
      </c>
      <c r="W149" s="36">
        <f t="shared" si="63"/>
        <v>7.6098669623059861E-2</v>
      </c>
      <c r="X149" s="36">
        <f t="shared" si="63"/>
        <v>7.6199556541019953E-2</v>
      </c>
      <c r="Y149" s="36">
        <f t="shared" si="63"/>
        <v>7.630044345898003E-2</v>
      </c>
      <c r="Z149" s="36">
        <f t="shared" si="63"/>
        <v>7.6401330376940121E-2</v>
      </c>
      <c r="AA149" s="95">
        <v>7.6502217294900213E-2</v>
      </c>
      <c r="AB149" s="36">
        <f t="shared" si="64"/>
        <v>7.7006651884700655E-2</v>
      </c>
      <c r="AC149" s="36">
        <f t="shared" si="64"/>
        <v>7.7511086474501098E-2</v>
      </c>
      <c r="AD149" s="36">
        <f t="shared" si="64"/>
        <v>7.8015521064301541E-2</v>
      </c>
      <c r="AE149" s="36">
        <f t="shared" si="64"/>
        <v>7.8519955654101983E-2</v>
      </c>
      <c r="AF149" s="95">
        <v>7.9024390243902426E-2</v>
      </c>
      <c r="AG149" s="36">
        <f t="shared" si="65"/>
        <v>7.9125277161862517E-2</v>
      </c>
      <c r="AH149" s="36">
        <f t="shared" si="65"/>
        <v>7.9226164079822609E-2</v>
      </c>
      <c r="AI149" s="36">
        <f t="shared" si="65"/>
        <v>7.9327050997782686E-2</v>
      </c>
      <c r="AJ149" s="36">
        <f t="shared" si="65"/>
        <v>7.9427937915742777E-2</v>
      </c>
      <c r="AK149" s="95">
        <v>7.9528824833702869E-2</v>
      </c>
      <c r="AL149" s="36">
        <f t="shared" si="66"/>
        <v>8.0033259423503311E-2</v>
      </c>
      <c r="AM149" s="36">
        <f t="shared" si="66"/>
        <v>8.0537694013303754E-2</v>
      </c>
      <c r="AN149" s="36">
        <f t="shared" si="66"/>
        <v>8.1042128603104197E-2</v>
      </c>
      <c r="AO149" s="36">
        <f t="shared" si="66"/>
        <v>8.1546563192904639E-2</v>
      </c>
      <c r="AP149" s="95">
        <v>8.2050997782705082E-2</v>
      </c>
    </row>
    <row r="150" spans="1:42" x14ac:dyDescent="0.3">
      <c r="A150" s="93" t="s">
        <v>262</v>
      </c>
      <c r="B150" s="95"/>
      <c r="C150" s="36"/>
      <c r="D150" s="36"/>
      <c r="E150" s="36"/>
      <c r="F150" s="36"/>
      <c r="G150" s="95"/>
      <c r="H150">
        <f t="shared" si="69"/>
        <v>0</v>
      </c>
      <c r="I150" s="16">
        <f t="shared" si="69"/>
        <v>0</v>
      </c>
      <c r="J150">
        <f t="shared" si="69"/>
        <v>0</v>
      </c>
      <c r="K150">
        <f t="shared" si="69"/>
        <v>0</v>
      </c>
      <c r="L150" s="95"/>
      <c r="M150" s="36">
        <f t="shared" si="70"/>
        <v>0</v>
      </c>
      <c r="N150" s="36">
        <f t="shared" si="70"/>
        <v>0</v>
      </c>
      <c r="O150" s="36">
        <f t="shared" si="70"/>
        <v>0</v>
      </c>
      <c r="P150" s="36">
        <f t="shared" si="70"/>
        <v>0</v>
      </c>
      <c r="Q150" s="95"/>
      <c r="R150" s="36">
        <f t="shared" si="62"/>
        <v>0</v>
      </c>
      <c r="S150" s="36">
        <f t="shared" si="62"/>
        <v>0</v>
      </c>
      <c r="T150" s="36">
        <f t="shared" si="62"/>
        <v>0</v>
      </c>
      <c r="U150" s="36">
        <f t="shared" si="62"/>
        <v>0</v>
      </c>
      <c r="V150" s="95"/>
      <c r="W150" s="36">
        <f t="shared" si="63"/>
        <v>0</v>
      </c>
      <c r="X150" s="36">
        <f t="shared" si="63"/>
        <v>0</v>
      </c>
      <c r="Y150" s="36">
        <f t="shared" si="63"/>
        <v>0</v>
      </c>
      <c r="Z150" s="36">
        <f t="shared" si="63"/>
        <v>0</v>
      </c>
      <c r="AA150" s="95"/>
      <c r="AB150" s="36">
        <f t="shared" si="64"/>
        <v>0</v>
      </c>
      <c r="AC150" s="36">
        <f t="shared" si="64"/>
        <v>0</v>
      </c>
      <c r="AD150" s="36">
        <f t="shared" si="64"/>
        <v>0</v>
      </c>
      <c r="AE150" s="36">
        <f t="shared" si="64"/>
        <v>0</v>
      </c>
      <c r="AF150" s="95"/>
      <c r="AG150" s="36">
        <f t="shared" si="65"/>
        <v>0</v>
      </c>
      <c r="AH150" s="36">
        <f t="shared" si="65"/>
        <v>0</v>
      </c>
      <c r="AI150" s="36">
        <f t="shared" si="65"/>
        <v>0</v>
      </c>
      <c r="AJ150" s="36">
        <f t="shared" si="65"/>
        <v>0</v>
      </c>
      <c r="AK150" s="95"/>
      <c r="AL150" s="36">
        <f t="shared" si="66"/>
        <v>0</v>
      </c>
      <c r="AM150" s="36">
        <f t="shared" si="66"/>
        <v>0</v>
      </c>
      <c r="AN150" s="36">
        <f t="shared" si="66"/>
        <v>0</v>
      </c>
      <c r="AO150" s="36">
        <f t="shared" si="66"/>
        <v>0</v>
      </c>
      <c r="AP150" s="95"/>
    </row>
    <row r="151" spans="1:42" x14ac:dyDescent="0.3">
      <c r="B151" s="95"/>
      <c r="C151" s="36"/>
      <c r="D151" s="36"/>
      <c r="E151" s="36"/>
      <c r="F151" s="36"/>
      <c r="G151" s="95"/>
      <c r="L151" s="95"/>
      <c r="M151" s="36"/>
      <c r="N151" s="36"/>
      <c r="O151" s="36"/>
      <c r="P151" s="36"/>
      <c r="Q151" s="95"/>
      <c r="R151" s="36"/>
      <c r="S151" s="36"/>
      <c r="T151" s="36"/>
      <c r="U151" s="36"/>
      <c r="V151" s="95"/>
      <c r="W151" s="36"/>
      <c r="X151" s="36"/>
      <c r="Y151" s="36"/>
      <c r="Z151" s="36"/>
      <c r="AA151" s="95"/>
      <c r="AB151" s="36"/>
      <c r="AC151" s="36"/>
      <c r="AD151" s="36"/>
      <c r="AE151" s="36"/>
      <c r="AF151" s="95"/>
      <c r="AG151" s="36"/>
      <c r="AH151" s="36"/>
      <c r="AI151" s="36"/>
      <c r="AJ151" s="36"/>
      <c r="AK151" s="95"/>
      <c r="AL151" s="36"/>
      <c r="AM151" s="36"/>
      <c r="AN151" s="36"/>
      <c r="AO151" s="36"/>
      <c r="AP151" s="95"/>
    </row>
    <row r="152" spans="1:42" x14ac:dyDescent="0.3">
      <c r="B152" s="95"/>
      <c r="C152" s="36"/>
      <c r="D152" s="36"/>
      <c r="E152" s="36"/>
      <c r="F152" s="36"/>
      <c r="G152" s="95"/>
      <c r="L152" s="95"/>
      <c r="M152" s="36"/>
      <c r="N152" s="36"/>
      <c r="O152" s="36"/>
      <c r="P152" s="36"/>
      <c r="Q152" s="95"/>
      <c r="R152" s="36"/>
      <c r="S152" s="36"/>
      <c r="T152" s="36"/>
      <c r="U152" s="36"/>
      <c r="V152" s="95"/>
      <c r="W152" s="36"/>
      <c r="X152" s="36"/>
      <c r="Y152" s="36"/>
      <c r="Z152" s="36"/>
      <c r="AA152" s="95"/>
      <c r="AB152" s="36"/>
      <c r="AC152" s="36"/>
      <c r="AD152" s="36"/>
      <c r="AE152" s="36"/>
      <c r="AF152" s="95"/>
      <c r="AG152" s="36"/>
      <c r="AH152" s="36"/>
      <c r="AI152" s="36"/>
      <c r="AJ152" s="36"/>
      <c r="AK152" s="95"/>
      <c r="AL152" s="36"/>
      <c r="AM152" s="36"/>
      <c r="AN152" s="36"/>
      <c r="AO152" s="36"/>
      <c r="AP152" s="95"/>
    </row>
    <row r="153" spans="1:42" x14ac:dyDescent="0.3">
      <c r="A153" s="94" t="s">
        <v>277</v>
      </c>
      <c r="B153" s="95"/>
      <c r="C153" s="36"/>
      <c r="D153" s="36"/>
      <c r="E153" s="36"/>
      <c r="F153" s="36"/>
      <c r="G153" s="95"/>
      <c r="L153" s="95"/>
      <c r="M153" s="36"/>
      <c r="N153" s="36"/>
      <c r="O153" s="36"/>
      <c r="P153" s="36"/>
      <c r="Q153" s="95"/>
      <c r="R153" s="36"/>
      <c r="S153" s="36"/>
      <c r="T153" s="36"/>
      <c r="U153" s="36"/>
      <c r="V153" s="95"/>
      <c r="W153" s="36"/>
      <c r="X153" s="36"/>
      <c r="Y153" s="36"/>
      <c r="Z153" s="36"/>
      <c r="AA153" s="95"/>
      <c r="AB153" s="36"/>
      <c r="AC153" s="36"/>
      <c r="AD153" s="36"/>
      <c r="AE153" s="36"/>
      <c r="AF153" s="95"/>
      <c r="AG153" s="36"/>
      <c r="AH153" s="36"/>
      <c r="AI153" s="36"/>
      <c r="AJ153" s="36"/>
      <c r="AK153" s="95"/>
      <c r="AL153" s="36"/>
      <c r="AM153" s="36"/>
      <c r="AN153" s="36"/>
      <c r="AO153" s="36"/>
      <c r="AP153" s="95"/>
    </row>
    <row r="154" spans="1:42" x14ac:dyDescent="0.3">
      <c r="A154" s="93" t="s">
        <v>46</v>
      </c>
      <c r="B154" s="95">
        <v>0.26</v>
      </c>
      <c r="C154">
        <f t="shared" ref="C154:F154" si="75">$B154+((C$1-$B$1)*($G154-$B154)/($G$1-$B$1))</f>
        <v>0.26</v>
      </c>
      <c r="D154">
        <f t="shared" si="75"/>
        <v>0.26</v>
      </c>
      <c r="E154">
        <f t="shared" si="75"/>
        <v>0.25999999999999995</v>
      </c>
      <c r="F154">
        <f t="shared" si="75"/>
        <v>0.25999999999999995</v>
      </c>
      <c r="G154" s="95">
        <v>0.25999999999999995</v>
      </c>
      <c r="H154">
        <f t="shared" si="69"/>
        <v>0.26399999999999996</v>
      </c>
      <c r="I154" s="16">
        <f t="shared" si="69"/>
        <v>0.26799999999999996</v>
      </c>
      <c r="J154">
        <f t="shared" si="69"/>
        <v>0.27200000000000002</v>
      </c>
      <c r="K154">
        <f t="shared" si="69"/>
        <v>0.27600000000000002</v>
      </c>
      <c r="L154" s="95">
        <v>0.28000000000000003</v>
      </c>
      <c r="M154" s="36">
        <f t="shared" si="70"/>
        <v>0.28600000000000003</v>
      </c>
      <c r="N154" s="36">
        <f t="shared" si="70"/>
        <v>0.29200000000000004</v>
      </c>
      <c r="O154" s="36">
        <f t="shared" si="70"/>
        <v>0.29800000000000004</v>
      </c>
      <c r="P154" s="36">
        <f t="shared" si="70"/>
        <v>0.30400000000000005</v>
      </c>
      <c r="Q154" s="95">
        <v>0.31000000000000005</v>
      </c>
      <c r="R154" s="36">
        <f t="shared" si="62"/>
        <v>0.31600000000000006</v>
      </c>
      <c r="S154" s="36">
        <f t="shared" si="62"/>
        <v>0.32200000000000006</v>
      </c>
      <c r="T154" s="36">
        <f t="shared" si="62"/>
        <v>0.32800000000000001</v>
      </c>
      <c r="U154" s="36">
        <f t="shared" si="62"/>
        <v>0.33400000000000002</v>
      </c>
      <c r="V154" s="95">
        <v>0.34</v>
      </c>
      <c r="W154" s="36">
        <f t="shared" si="63"/>
        <v>0.34600000000000003</v>
      </c>
      <c r="X154" s="36">
        <f t="shared" si="63"/>
        <v>0.35200000000000004</v>
      </c>
      <c r="Y154" s="36">
        <f t="shared" si="63"/>
        <v>0.35800000000000004</v>
      </c>
      <c r="Z154" s="36">
        <f t="shared" si="63"/>
        <v>0.36400000000000005</v>
      </c>
      <c r="AA154" s="95">
        <v>0.37000000000000005</v>
      </c>
      <c r="AB154" s="36">
        <f t="shared" si="64"/>
        <v>0.37800000000000006</v>
      </c>
      <c r="AC154" s="36">
        <f t="shared" si="64"/>
        <v>0.38600000000000007</v>
      </c>
      <c r="AD154" s="36">
        <f t="shared" si="64"/>
        <v>0.39400000000000002</v>
      </c>
      <c r="AE154" s="36">
        <f t="shared" si="64"/>
        <v>0.40200000000000002</v>
      </c>
      <c r="AF154" s="95">
        <v>0.41000000000000003</v>
      </c>
      <c r="AG154" s="36">
        <f t="shared" si="65"/>
        <v>0.41600000000000004</v>
      </c>
      <c r="AH154" s="36">
        <f t="shared" si="65"/>
        <v>0.42200000000000004</v>
      </c>
      <c r="AI154" s="36">
        <f t="shared" si="65"/>
        <v>0.42799999999999999</v>
      </c>
      <c r="AJ154" s="36">
        <f t="shared" si="65"/>
        <v>0.434</v>
      </c>
      <c r="AK154" s="95">
        <v>0.44</v>
      </c>
      <c r="AL154" s="36">
        <f t="shared" si="66"/>
        <v>0.44600000000000001</v>
      </c>
      <c r="AM154" s="36">
        <f t="shared" si="66"/>
        <v>0.45200000000000001</v>
      </c>
      <c r="AN154" s="36">
        <f t="shared" si="66"/>
        <v>0.45799999999999996</v>
      </c>
      <c r="AO154" s="36">
        <f t="shared" si="66"/>
        <v>0.46399999999999997</v>
      </c>
      <c r="AP154" s="95">
        <v>0.47</v>
      </c>
    </row>
    <row r="155" spans="1:42" x14ac:dyDescent="0.3">
      <c r="A155" s="93" t="s">
        <v>51</v>
      </c>
      <c r="B155" s="95"/>
      <c r="C155" s="36"/>
      <c r="D155" s="36"/>
      <c r="E155" s="36"/>
      <c r="F155" s="36"/>
      <c r="G155" s="95"/>
      <c r="H155">
        <f t="shared" si="69"/>
        <v>0</v>
      </c>
      <c r="I155" s="16">
        <f t="shared" si="69"/>
        <v>0</v>
      </c>
      <c r="J155">
        <f t="shared" si="69"/>
        <v>0</v>
      </c>
      <c r="K155">
        <f t="shared" si="69"/>
        <v>0</v>
      </c>
      <c r="L155" s="95"/>
      <c r="M155" s="36">
        <f t="shared" si="70"/>
        <v>0</v>
      </c>
      <c r="N155" s="36">
        <f t="shared" si="70"/>
        <v>0</v>
      </c>
      <c r="O155" s="36">
        <f t="shared" si="70"/>
        <v>0</v>
      </c>
      <c r="P155" s="36">
        <f t="shared" si="70"/>
        <v>0</v>
      </c>
      <c r="Q155" s="95"/>
      <c r="R155" s="36">
        <f t="shared" si="62"/>
        <v>0</v>
      </c>
      <c r="S155" s="36">
        <f t="shared" si="62"/>
        <v>0</v>
      </c>
      <c r="T155" s="36">
        <f t="shared" si="62"/>
        <v>0</v>
      </c>
      <c r="U155" s="36">
        <f t="shared" si="62"/>
        <v>0</v>
      </c>
      <c r="V155" s="95"/>
      <c r="W155" s="36">
        <f t="shared" si="63"/>
        <v>0</v>
      </c>
      <c r="X155" s="36">
        <f t="shared" si="63"/>
        <v>0</v>
      </c>
      <c r="Y155" s="36">
        <f t="shared" si="63"/>
        <v>0</v>
      </c>
      <c r="Z155" s="36">
        <f t="shared" si="63"/>
        <v>0</v>
      </c>
      <c r="AA155" s="95"/>
      <c r="AB155" s="36">
        <f t="shared" si="64"/>
        <v>0</v>
      </c>
      <c r="AC155" s="36">
        <f t="shared" si="64"/>
        <v>0</v>
      </c>
      <c r="AD155" s="36">
        <f t="shared" si="64"/>
        <v>0</v>
      </c>
      <c r="AE155" s="36">
        <f t="shared" si="64"/>
        <v>0</v>
      </c>
      <c r="AF155" s="95"/>
      <c r="AG155" s="36">
        <f t="shared" si="65"/>
        <v>0</v>
      </c>
      <c r="AH155" s="36">
        <f t="shared" si="65"/>
        <v>0</v>
      </c>
      <c r="AI155" s="36">
        <f t="shared" si="65"/>
        <v>0</v>
      </c>
      <c r="AJ155" s="36">
        <f t="shared" si="65"/>
        <v>0</v>
      </c>
      <c r="AK155" s="95"/>
      <c r="AL155" s="36">
        <f t="shared" si="66"/>
        <v>0</v>
      </c>
      <c r="AM155" s="36">
        <f t="shared" si="66"/>
        <v>0</v>
      </c>
      <c r="AN155" s="36">
        <f t="shared" si="66"/>
        <v>0</v>
      </c>
      <c r="AO155" s="36">
        <f t="shared" si="66"/>
        <v>0</v>
      </c>
      <c r="AP155" s="95"/>
    </row>
    <row r="156" spans="1:42" x14ac:dyDescent="0.3">
      <c r="A156" s="93" t="s">
        <v>49</v>
      </c>
      <c r="B156" s="95"/>
      <c r="C156" s="36"/>
      <c r="D156" s="36"/>
      <c r="E156" s="36"/>
      <c r="F156" s="36"/>
      <c r="G156" s="95"/>
      <c r="H156">
        <f t="shared" si="69"/>
        <v>0</v>
      </c>
      <c r="I156" s="16">
        <f t="shared" si="69"/>
        <v>0</v>
      </c>
      <c r="J156">
        <f t="shared" si="69"/>
        <v>0</v>
      </c>
      <c r="K156">
        <f t="shared" si="69"/>
        <v>0</v>
      </c>
      <c r="L156" s="95"/>
      <c r="M156" s="36">
        <f t="shared" si="70"/>
        <v>0</v>
      </c>
      <c r="N156" s="36">
        <f t="shared" si="70"/>
        <v>0</v>
      </c>
      <c r="O156" s="36">
        <f t="shared" si="70"/>
        <v>0</v>
      </c>
      <c r="P156" s="36">
        <f t="shared" si="70"/>
        <v>0</v>
      </c>
      <c r="Q156" s="95"/>
      <c r="R156" s="36">
        <f t="shared" si="62"/>
        <v>0</v>
      </c>
      <c r="S156" s="36">
        <f t="shared" si="62"/>
        <v>0</v>
      </c>
      <c r="T156" s="36">
        <f t="shared" si="62"/>
        <v>0</v>
      </c>
      <c r="U156" s="36">
        <f t="shared" si="62"/>
        <v>0</v>
      </c>
      <c r="V156" s="95"/>
      <c r="W156" s="36">
        <f t="shared" si="63"/>
        <v>0</v>
      </c>
      <c r="X156" s="36">
        <f t="shared" si="63"/>
        <v>0</v>
      </c>
      <c r="Y156" s="36">
        <f t="shared" si="63"/>
        <v>0</v>
      </c>
      <c r="Z156" s="36">
        <f t="shared" si="63"/>
        <v>0</v>
      </c>
      <c r="AA156" s="95"/>
      <c r="AB156" s="36">
        <f t="shared" si="64"/>
        <v>0</v>
      </c>
      <c r="AC156" s="36">
        <f t="shared" si="64"/>
        <v>0</v>
      </c>
      <c r="AD156" s="36">
        <f t="shared" si="64"/>
        <v>0</v>
      </c>
      <c r="AE156" s="36">
        <f t="shared" si="64"/>
        <v>0</v>
      </c>
      <c r="AF156" s="95"/>
      <c r="AG156" s="36">
        <f t="shared" si="65"/>
        <v>0</v>
      </c>
      <c r="AH156" s="36">
        <f t="shared" si="65"/>
        <v>0</v>
      </c>
      <c r="AI156" s="36">
        <f t="shared" si="65"/>
        <v>0</v>
      </c>
      <c r="AJ156" s="36">
        <f t="shared" si="65"/>
        <v>0</v>
      </c>
      <c r="AK156" s="95"/>
      <c r="AL156" s="36">
        <f t="shared" si="66"/>
        <v>0</v>
      </c>
      <c r="AM156" s="36">
        <f t="shared" si="66"/>
        <v>0</v>
      </c>
      <c r="AN156" s="36">
        <f t="shared" si="66"/>
        <v>0</v>
      </c>
      <c r="AO156" s="36">
        <f t="shared" si="66"/>
        <v>0</v>
      </c>
      <c r="AP156" s="95"/>
    </row>
    <row r="157" spans="1:42" x14ac:dyDescent="0.3">
      <c r="A157" s="93" t="s">
        <v>124</v>
      </c>
      <c r="B157" s="95">
        <f>SUM(B158:B160)</f>
        <v>6.3300000000000018</v>
      </c>
      <c r="C157">
        <f t="shared" ref="C157:F160" si="76">$B157+((C$1-$B$1)*($G157-$B157)/($G$1-$B$1))</f>
        <v>6.3480000000000016</v>
      </c>
      <c r="D157">
        <f t="shared" si="76"/>
        <v>6.3660000000000014</v>
      </c>
      <c r="E157">
        <f t="shared" si="76"/>
        <v>6.3840000000000021</v>
      </c>
      <c r="F157">
        <f t="shared" si="76"/>
        <v>6.4020000000000019</v>
      </c>
      <c r="G157" s="95">
        <f t="shared" ref="G157:AP157" si="77">SUM(G158:G160)</f>
        <v>6.4200000000000017</v>
      </c>
      <c r="H157">
        <f t="shared" si="69"/>
        <v>6.5120000000000022</v>
      </c>
      <c r="I157" s="16">
        <f t="shared" si="69"/>
        <v>6.6040000000000019</v>
      </c>
      <c r="J157">
        <f t="shared" si="69"/>
        <v>6.6960000000000024</v>
      </c>
      <c r="K157">
        <f t="shared" si="69"/>
        <v>6.788000000000002</v>
      </c>
      <c r="L157" s="95">
        <f t="shared" si="77"/>
        <v>6.8800000000000026</v>
      </c>
      <c r="M157" s="36">
        <f t="shared" si="70"/>
        <v>7.0180000000000016</v>
      </c>
      <c r="N157" s="36">
        <f t="shared" si="70"/>
        <v>7.1560000000000015</v>
      </c>
      <c r="O157" s="36">
        <f t="shared" si="70"/>
        <v>7.2940000000000005</v>
      </c>
      <c r="P157" s="36">
        <f t="shared" si="70"/>
        <v>7.4320000000000004</v>
      </c>
      <c r="Q157" s="95">
        <f t="shared" si="77"/>
        <v>7.5699999999999994</v>
      </c>
      <c r="R157" s="36">
        <f t="shared" si="62"/>
        <v>7.6979999999999995</v>
      </c>
      <c r="S157" s="36">
        <f t="shared" si="62"/>
        <v>7.8259999999999996</v>
      </c>
      <c r="T157" s="36">
        <f t="shared" si="62"/>
        <v>7.9540000000000006</v>
      </c>
      <c r="U157" s="36">
        <f t="shared" si="62"/>
        <v>8.0820000000000007</v>
      </c>
      <c r="V157" s="95">
        <f t="shared" si="77"/>
        <v>8.2100000000000009</v>
      </c>
      <c r="W157" s="36">
        <f t="shared" si="63"/>
        <v>8.3680000000000003</v>
      </c>
      <c r="X157" s="36">
        <f t="shared" si="63"/>
        <v>8.5259999999999998</v>
      </c>
      <c r="Y157" s="36">
        <f t="shared" si="63"/>
        <v>8.6840000000000011</v>
      </c>
      <c r="Z157" s="36">
        <f t="shared" si="63"/>
        <v>8.8420000000000005</v>
      </c>
      <c r="AA157" s="95">
        <f t="shared" si="77"/>
        <v>9</v>
      </c>
      <c r="AB157" s="36">
        <f t="shared" si="64"/>
        <v>9.1300000000000008</v>
      </c>
      <c r="AC157" s="36">
        <f t="shared" si="64"/>
        <v>9.26</v>
      </c>
      <c r="AD157" s="36">
        <f t="shared" si="64"/>
        <v>9.39</v>
      </c>
      <c r="AE157" s="36">
        <f t="shared" si="64"/>
        <v>9.52</v>
      </c>
      <c r="AF157" s="95">
        <f t="shared" si="77"/>
        <v>9.65</v>
      </c>
      <c r="AG157" s="36">
        <f t="shared" si="65"/>
        <v>9.81</v>
      </c>
      <c r="AH157" s="36">
        <f t="shared" si="65"/>
        <v>9.9700000000000006</v>
      </c>
      <c r="AI157" s="36">
        <f t="shared" si="65"/>
        <v>10.130000000000001</v>
      </c>
      <c r="AJ157" s="36">
        <f t="shared" si="65"/>
        <v>10.290000000000001</v>
      </c>
      <c r="AK157" s="95">
        <f t="shared" si="77"/>
        <v>10.450000000000001</v>
      </c>
      <c r="AL157" s="36">
        <f t="shared" si="66"/>
        <v>10.610000000000001</v>
      </c>
      <c r="AM157" s="36">
        <f t="shared" si="66"/>
        <v>10.770000000000001</v>
      </c>
      <c r="AN157" s="36">
        <f t="shared" si="66"/>
        <v>10.93</v>
      </c>
      <c r="AO157" s="36">
        <f t="shared" si="66"/>
        <v>11.09</v>
      </c>
      <c r="AP157" s="95">
        <f t="shared" si="77"/>
        <v>11.25</v>
      </c>
    </row>
    <row r="158" spans="1:42" x14ac:dyDescent="0.3">
      <c r="A158" s="97" t="s">
        <v>278</v>
      </c>
      <c r="B158" s="95">
        <v>1.2600000000000002</v>
      </c>
      <c r="C158">
        <f t="shared" si="76"/>
        <v>1.2620000000000002</v>
      </c>
      <c r="D158">
        <f t="shared" si="76"/>
        <v>1.2640000000000002</v>
      </c>
      <c r="E158">
        <f t="shared" si="76"/>
        <v>1.2660000000000002</v>
      </c>
      <c r="F158">
        <f t="shared" si="76"/>
        <v>1.2680000000000002</v>
      </c>
      <c r="G158" s="95">
        <v>1.2700000000000002</v>
      </c>
      <c r="H158">
        <f t="shared" si="69"/>
        <v>1.2880000000000003</v>
      </c>
      <c r="I158" s="16">
        <f t="shared" si="69"/>
        <v>1.3060000000000003</v>
      </c>
      <c r="J158">
        <f t="shared" si="69"/>
        <v>1.3240000000000003</v>
      </c>
      <c r="K158">
        <f t="shared" si="69"/>
        <v>1.3420000000000003</v>
      </c>
      <c r="L158" s="95">
        <v>1.3600000000000003</v>
      </c>
      <c r="M158" s="36">
        <f t="shared" si="70"/>
        <v>1.3880000000000003</v>
      </c>
      <c r="N158" s="36">
        <f t="shared" si="70"/>
        <v>1.4160000000000001</v>
      </c>
      <c r="O158" s="36">
        <f t="shared" si="70"/>
        <v>1.4440000000000002</v>
      </c>
      <c r="P158" s="36">
        <f t="shared" si="70"/>
        <v>1.472</v>
      </c>
      <c r="Q158" s="95">
        <v>1.5</v>
      </c>
      <c r="R158" s="36">
        <f t="shared" si="62"/>
        <v>1.55</v>
      </c>
      <c r="S158" s="36">
        <f t="shared" si="62"/>
        <v>1.6</v>
      </c>
      <c r="T158" s="36">
        <f t="shared" si="62"/>
        <v>1.65</v>
      </c>
      <c r="U158" s="36">
        <f t="shared" si="62"/>
        <v>1.7</v>
      </c>
      <c r="V158" s="95">
        <v>1.75</v>
      </c>
      <c r="W158" s="36">
        <f t="shared" si="63"/>
        <v>1.784</v>
      </c>
      <c r="X158" s="36">
        <f t="shared" si="63"/>
        <v>1.8180000000000001</v>
      </c>
      <c r="Y158" s="36">
        <f t="shared" si="63"/>
        <v>1.8520000000000001</v>
      </c>
      <c r="Z158" s="36">
        <f t="shared" si="63"/>
        <v>1.8860000000000001</v>
      </c>
      <c r="AA158" s="95">
        <v>1.9200000000000002</v>
      </c>
      <c r="AB158" s="36">
        <f t="shared" si="64"/>
        <v>1.9800000000000002</v>
      </c>
      <c r="AC158" s="36">
        <f t="shared" si="64"/>
        <v>2.04</v>
      </c>
      <c r="AD158" s="36">
        <f t="shared" si="64"/>
        <v>2.1</v>
      </c>
      <c r="AE158" s="36">
        <f t="shared" si="64"/>
        <v>2.16</v>
      </c>
      <c r="AF158" s="95">
        <v>2.2200000000000002</v>
      </c>
      <c r="AG158" s="36">
        <f t="shared" si="65"/>
        <v>2.2560000000000002</v>
      </c>
      <c r="AH158" s="36">
        <f t="shared" si="65"/>
        <v>2.2920000000000003</v>
      </c>
      <c r="AI158" s="36">
        <f t="shared" si="65"/>
        <v>2.3279999999999998</v>
      </c>
      <c r="AJ158" s="36">
        <f t="shared" si="65"/>
        <v>2.3639999999999999</v>
      </c>
      <c r="AK158" s="95">
        <v>2.4</v>
      </c>
      <c r="AL158" s="36">
        <f t="shared" si="66"/>
        <v>2.4379999999999997</v>
      </c>
      <c r="AM158" s="36">
        <f t="shared" si="66"/>
        <v>2.476</v>
      </c>
      <c r="AN158" s="36">
        <f t="shared" si="66"/>
        <v>2.5139999999999998</v>
      </c>
      <c r="AO158" s="36">
        <f t="shared" si="66"/>
        <v>2.552</v>
      </c>
      <c r="AP158" s="95">
        <v>2.59</v>
      </c>
    </row>
    <row r="159" spans="1:42" x14ac:dyDescent="0.3">
      <c r="A159" s="97" t="s">
        <v>279</v>
      </c>
      <c r="B159" s="95">
        <v>4.4000000000000012</v>
      </c>
      <c r="C159">
        <f t="shared" si="76"/>
        <v>4.4140000000000015</v>
      </c>
      <c r="D159">
        <f t="shared" si="76"/>
        <v>4.4280000000000017</v>
      </c>
      <c r="E159">
        <f t="shared" si="76"/>
        <v>4.4420000000000011</v>
      </c>
      <c r="F159">
        <f t="shared" si="76"/>
        <v>4.4560000000000013</v>
      </c>
      <c r="G159" s="95">
        <v>4.4700000000000015</v>
      </c>
      <c r="H159">
        <f t="shared" si="69"/>
        <v>4.5340000000000016</v>
      </c>
      <c r="I159" s="16">
        <f t="shared" si="69"/>
        <v>4.5980000000000016</v>
      </c>
      <c r="J159">
        <f t="shared" si="69"/>
        <v>4.6620000000000017</v>
      </c>
      <c r="K159">
        <f t="shared" si="69"/>
        <v>4.7260000000000018</v>
      </c>
      <c r="L159" s="95">
        <v>4.7900000000000018</v>
      </c>
      <c r="M159" s="36">
        <f t="shared" si="70"/>
        <v>4.886000000000001</v>
      </c>
      <c r="N159" s="36">
        <f t="shared" si="70"/>
        <v>4.9820000000000011</v>
      </c>
      <c r="O159" s="36">
        <f t="shared" si="70"/>
        <v>5.0780000000000003</v>
      </c>
      <c r="P159" s="36">
        <f t="shared" si="70"/>
        <v>5.1740000000000004</v>
      </c>
      <c r="Q159" s="95">
        <v>5.27</v>
      </c>
      <c r="R159" s="36">
        <f t="shared" si="62"/>
        <v>5.3559999999999999</v>
      </c>
      <c r="S159" s="36">
        <f t="shared" si="62"/>
        <v>5.4420000000000002</v>
      </c>
      <c r="T159" s="36">
        <f t="shared" si="62"/>
        <v>5.5279999999999996</v>
      </c>
      <c r="U159" s="36">
        <f t="shared" si="62"/>
        <v>5.6139999999999999</v>
      </c>
      <c r="V159" s="95">
        <v>5.7</v>
      </c>
      <c r="W159" s="36">
        <f t="shared" si="63"/>
        <v>5.8100000000000005</v>
      </c>
      <c r="X159" s="36">
        <f t="shared" si="63"/>
        <v>5.92</v>
      </c>
      <c r="Y159" s="36">
        <f t="shared" si="63"/>
        <v>6.03</v>
      </c>
      <c r="Z159" s="36">
        <f t="shared" si="63"/>
        <v>6.14</v>
      </c>
      <c r="AA159" s="95">
        <v>6.25</v>
      </c>
      <c r="AB159" s="36">
        <f t="shared" si="64"/>
        <v>6.3639999999999999</v>
      </c>
      <c r="AC159" s="36">
        <f t="shared" si="64"/>
        <v>6.4780000000000006</v>
      </c>
      <c r="AD159" s="36">
        <f t="shared" si="64"/>
        <v>6.5920000000000005</v>
      </c>
      <c r="AE159" s="36">
        <f t="shared" si="64"/>
        <v>6.7060000000000013</v>
      </c>
      <c r="AF159" s="95">
        <v>6.8200000000000012</v>
      </c>
      <c r="AG159" s="36">
        <f t="shared" si="65"/>
        <v>6.9340000000000011</v>
      </c>
      <c r="AH159" s="36">
        <f t="shared" si="65"/>
        <v>7.0480000000000009</v>
      </c>
      <c r="AI159" s="36">
        <f t="shared" si="65"/>
        <v>7.1620000000000008</v>
      </c>
      <c r="AJ159" s="36">
        <f t="shared" si="65"/>
        <v>7.2760000000000007</v>
      </c>
      <c r="AK159" s="95">
        <v>7.3900000000000006</v>
      </c>
      <c r="AL159" s="36">
        <f t="shared" si="66"/>
        <v>7.5020000000000007</v>
      </c>
      <c r="AM159" s="36">
        <f t="shared" si="66"/>
        <v>7.6139999999999999</v>
      </c>
      <c r="AN159" s="36">
        <f t="shared" si="66"/>
        <v>7.726</v>
      </c>
      <c r="AO159" s="36">
        <f t="shared" si="66"/>
        <v>7.8379999999999992</v>
      </c>
      <c r="AP159" s="95">
        <v>7.9499999999999993</v>
      </c>
    </row>
    <row r="160" spans="1:42" x14ac:dyDescent="0.3">
      <c r="A160" s="97" t="s">
        <v>280</v>
      </c>
      <c r="B160" s="95">
        <v>0.67</v>
      </c>
      <c r="C160">
        <f t="shared" si="76"/>
        <v>0.67200000000000004</v>
      </c>
      <c r="D160">
        <f t="shared" si="76"/>
        <v>0.67400000000000004</v>
      </c>
      <c r="E160">
        <f t="shared" si="76"/>
        <v>0.67600000000000016</v>
      </c>
      <c r="F160">
        <f t="shared" si="76"/>
        <v>0.67800000000000016</v>
      </c>
      <c r="G160" s="95">
        <v>0.68000000000000016</v>
      </c>
      <c r="H160">
        <f t="shared" si="69"/>
        <v>0.69000000000000017</v>
      </c>
      <c r="I160" s="16">
        <f t="shared" si="69"/>
        <v>0.70000000000000007</v>
      </c>
      <c r="J160">
        <f t="shared" si="69"/>
        <v>0.71000000000000008</v>
      </c>
      <c r="K160">
        <f t="shared" si="69"/>
        <v>0.72</v>
      </c>
      <c r="L160" s="95">
        <v>0.73</v>
      </c>
      <c r="M160" s="36">
        <f t="shared" si="70"/>
        <v>0.74399999999999999</v>
      </c>
      <c r="N160" s="36">
        <f t="shared" si="70"/>
        <v>0.75800000000000001</v>
      </c>
      <c r="O160" s="36">
        <f t="shared" si="70"/>
        <v>0.77200000000000002</v>
      </c>
      <c r="P160" s="36">
        <f t="shared" si="70"/>
        <v>0.78600000000000003</v>
      </c>
      <c r="Q160" s="95">
        <v>0.8</v>
      </c>
      <c r="R160" s="36">
        <f t="shared" si="62"/>
        <v>0.79200000000000004</v>
      </c>
      <c r="S160" s="36">
        <f t="shared" si="62"/>
        <v>0.78400000000000003</v>
      </c>
      <c r="T160" s="36">
        <f t="shared" si="62"/>
        <v>0.77600000000000002</v>
      </c>
      <c r="U160" s="36">
        <f t="shared" si="62"/>
        <v>0.76800000000000002</v>
      </c>
      <c r="V160" s="95">
        <v>0.76</v>
      </c>
      <c r="W160" s="36">
        <f t="shared" si="63"/>
        <v>0.77400000000000002</v>
      </c>
      <c r="X160" s="36">
        <f t="shared" si="63"/>
        <v>0.78800000000000003</v>
      </c>
      <c r="Y160" s="36">
        <f t="shared" si="63"/>
        <v>0.80199999999999994</v>
      </c>
      <c r="Z160" s="36">
        <f t="shared" si="63"/>
        <v>0.81599999999999995</v>
      </c>
      <c r="AA160" s="95">
        <v>0.83</v>
      </c>
      <c r="AB160" s="36">
        <f t="shared" si="64"/>
        <v>0.78600000000000003</v>
      </c>
      <c r="AC160" s="36">
        <f t="shared" si="64"/>
        <v>0.74199999999999999</v>
      </c>
      <c r="AD160" s="36">
        <f t="shared" si="64"/>
        <v>0.69800000000000006</v>
      </c>
      <c r="AE160" s="36">
        <f t="shared" si="64"/>
        <v>0.65400000000000014</v>
      </c>
      <c r="AF160" s="95">
        <v>0.6100000000000001</v>
      </c>
      <c r="AG160" s="36">
        <f t="shared" si="65"/>
        <v>0.62000000000000011</v>
      </c>
      <c r="AH160" s="36">
        <f t="shared" si="65"/>
        <v>0.63</v>
      </c>
      <c r="AI160" s="36">
        <f t="shared" si="65"/>
        <v>0.64</v>
      </c>
      <c r="AJ160" s="36">
        <f t="shared" si="65"/>
        <v>0.64999999999999991</v>
      </c>
      <c r="AK160" s="95">
        <v>0.65999999999999992</v>
      </c>
      <c r="AL160" s="36">
        <f t="shared" si="66"/>
        <v>0.66999999999999993</v>
      </c>
      <c r="AM160" s="36">
        <f t="shared" si="66"/>
        <v>0.67999999999999994</v>
      </c>
      <c r="AN160" s="36">
        <f t="shared" si="66"/>
        <v>0.69</v>
      </c>
      <c r="AO160" s="36">
        <f t="shared" si="66"/>
        <v>0.7</v>
      </c>
      <c r="AP160" s="95">
        <v>0.71</v>
      </c>
    </row>
    <row r="161" spans="1:42" x14ac:dyDescent="0.3">
      <c r="A161" s="93" t="s">
        <v>13</v>
      </c>
      <c r="B161" s="95"/>
      <c r="C161" s="36"/>
      <c r="D161" s="36"/>
      <c r="E161" s="36"/>
      <c r="F161" s="36"/>
      <c r="G161" s="95"/>
      <c r="H161">
        <f t="shared" si="69"/>
        <v>0</v>
      </c>
      <c r="I161" s="16">
        <f t="shared" si="69"/>
        <v>0</v>
      </c>
      <c r="J161">
        <f t="shared" si="69"/>
        <v>0</v>
      </c>
      <c r="K161">
        <f t="shared" si="69"/>
        <v>0</v>
      </c>
      <c r="L161" s="95"/>
      <c r="M161" s="36">
        <f t="shared" si="70"/>
        <v>0</v>
      </c>
      <c r="N161" s="36">
        <f t="shared" si="70"/>
        <v>0</v>
      </c>
      <c r="O161" s="36">
        <f t="shared" si="70"/>
        <v>0</v>
      </c>
      <c r="P161" s="36">
        <f t="shared" si="70"/>
        <v>0</v>
      </c>
      <c r="Q161" s="95"/>
      <c r="R161" s="36">
        <f t="shared" si="62"/>
        <v>0</v>
      </c>
      <c r="S161" s="36">
        <f t="shared" si="62"/>
        <v>0</v>
      </c>
      <c r="T161" s="36">
        <f t="shared" si="62"/>
        <v>0</v>
      </c>
      <c r="U161" s="36">
        <f t="shared" si="62"/>
        <v>0</v>
      </c>
      <c r="V161" s="95"/>
      <c r="W161" s="36">
        <f t="shared" si="63"/>
        <v>0</v>
      </c>
      <c r="X161" s="36">
        <f t="shared" si="63"/>
        <v>0</v>
      </c>
      <c r="Y161" s="36">
        <f t="shared" si="63"/>
        <v>0</v>
      </c>
      <c r="Z161" s="36">
        <f t="shared" si="63"/>
        <v>0</v>
      </c>
      <c r="AA161" s="95"/>
      <c r="AB161" s="36">
        <f t="shared" si="64"/>
        <v>0</v>
      </c>
      <c r="AC161" s="36">
        <f t="shared" si="64"/>
        <v>0</v>
      </c>
      <c r="AD161" s="36">
        <f t="shared" si="64"/>
        <v>0</v>
      </c>
      <c r="AE161" s="36">
        <f t="shared" si="64"/>
        <v>0</v>
      </c>
      <c r="AF161" s="95"/>
      <c r="AG161" s="36">
        <f t="shared" si="65"/>
        <v>0</v>
      </c>
      <c r="AH161" s="36">
        <f t="shared" si="65"/>
        <v>0</v>
      </c>
      <c r="AI161" s="36">
        <f t="shared" si="65"/>
        <v>0</v>
      </c>
      <c r="AJ161" s="36">
        <f t="shared" si="65"/>
        <v>0</v>
      </c>
      <c r="AK161" s="95"/>
      <c r="AL161" s="36">
        <f t="shared" si="66"/>
        <v>0</v>
      </c>
      <c r="AM161" s="36">
        <f t="shared" si="66"/>
        <v>0</v>
      </c>
      <c r="AN161" s="36">
        <f t="shared" si="66"/>
        <v>0</v>
      </c>
      <c r="AO161" s="36">
        <f t="shared" si="66"/>
        <v>0</v>
      </c>
      <c r="AP161" s="95"/>
    </row>
    <row r="162" spans="1:42" x14ac:dyDescent="0.3">
      <c r="A162" s="93" t="s">
        <v>259</v>
      </c>
      <c r="B162" s="95"/>
      <c r="C162" s="36"/>
      <c r="D162" s="36"/>
      <c r="E162" s="36"/>
      <c r="F162" s="36"/>
      <c r="G162" s="95"/>
      <c r="H162">
        <f t="shared" si="69"/>
        <v>0</v>
      </c>
      <c r="I162" s="16">
        <f t="shared" si="69"/>
        <v>0</v>
      </c>
      <c r="J162">
        <f t="shared" si="69"/>
        <v>0</v>
      </c>
      <c r="K162">
        <f t="shared" si="69"/>
        <v>0</v>
      </c>
      <c r="L162" s="95"/>
      <c r="M162" s="36">
        <f t="shared" si="70"/>
        <v>0</v>
      </c>
      <c r="N162" s="36">
        <f t="shared" si="70"/>
        <v>0</v>
      </c>
      <c r="O162" s="36">
        <f t="shared" si="70"/>
        <v>0</v>
      </c>
      <c r="P162" s="36">
        <f t="shared" si="70"/>
        <v>0</v>
      </c>
      <c r="Q162" s="95"/>
      <c r="R162" s="36">
        <f t="shared" si="62"/>
        <v>0</v>
      </c>
      <c r="S162" s="36">
        <f t="shared" si="62"/>
        <v>0</v>
      </c>
      <c r="T162" s="36">
        <f t="shared" si="62"/>
        <v>0</v>
      </c>
      <c r="U162" s="36">
        <f t="shared" si="62"/>
        <v>0</v>
      </c>
      <c r="V162" s="95"/>
      <c r="W162" s="36">
        <f t="shared" si="63"/>
        <v>0</v>
      </c>
      <c r="X162" s="36">
        <f t="shared" si="63"/>
        <v>0</v>
      </c>
      <c r="Y162" s="36">
        <f t="shared" si="63"/>
        <v>0</v>
      </c>
      <c r="Z162" s="36">
        <f t="shared" si="63"/>
        <v>0</v>
      </c>
      <c r="AA162" s="95"/>
      <c r="AB162" s="36">
        <f t="shared" si="64"/>
        <v>0</v>
      </c>
      <c r="AC162" s="36">
        <f t="shared" si="64"/>
        <v>0</v>
      </c>
      <c r="AD162" s="36">
        <f t="shared" si="64"/>
        <v>0</v>
      </c>
      <c r="AE162" s="36">
        <f t="shared" si="64"/>
        <v>0</v>
      </c>
      <c r="AF162" s="95"/>
      <c r="AG162" s="36">
        <f t="shared" si="65"/>
        <v>0</v>
      </c>
      <c r="AH162" s="36">
        <f t="shared" si="65"/>
        <v>0</v>
      </c>
      <c r="AI162" s="36">
        <f t="shared" si="65"/>
        <v>0</v>
      </c>
      <c r="AJ162" s="36">
        <f t="shared" si="65"/>
        <v>0</v>
      </c>
      <c r="AK162" s="95"/>
      <c r="AL162" s="36">
        <f t="shared" si="66"/>
        <v>0</v>
      </c>
      <c r="AM162" s="36">
        <f t="shared" si="66"/>
        <v>0</v>
      </c>
      <c r="AN162" s="36">
        <f t="shared" si="66"/>
        <v>0</v>
      </c>
      <c r="AO162" s="36">
        <f t="shared" si="66"/>
        <v>0</v>
      </c>
      <c r="AP162" s="95"/>
    </row>
    <row r="163" spans="1:42" x14ac:dyDescent="0.3">
      <c r="A163" s="93" t="s">
        <v>11</v>
      </c>
      <c r="B163" s="95"/>
      <c r="C163" s="36"/>
      <c r="D163" s="36"/>
      <c r="E163" s="36"/>
      <c r="F163" s="36"/>
      <c r="G163" s="95"/>
      <c r="H163">
        <f t="shared" si="69"/>
        <v>0</v>
      </c>
      <c r="I163" s="16">
        <f t="shared" si="69"/>
        <v>0</v>
      </c>
      <c r="J163">
        <f t="shared" si="69"/>
        <v>0</v>
      </c>
      <c r="K163">
        <f t="shared" si="69"/>
        <v>0</v>
      </c>
      <c r="L163" s="95"/>
      <c r="M163" s="36">
        <f t="shared" si="70"/>
        <v>0</v>
      </c>
      <c r="N163" s="36">
        <f t="shared" si="70"/>
        <v>0</v>
      </c>
      <c r="O163" s="36">
        <f t="shared" si="70"/>
        <v>0</v>
      </c>
      <c r="P163" s="36">
        <f t="shared" si="70"/>
        <v>0</v>
      </c>
      <c r="Q163" s="95"/>
      <c r="R163" s="36">
        <f t="shared" si="62"/>
        <v>0</v>
      </c>
      <c r="S163" s="36">
        <f t="shared" si="62"/>
        <v>0</v>
      </c>
      <c r="T163" s="36">
        <f t="shared" si="62"/>
        <v>0</v>
      </c>
      <c r="U163" s="36">
        <f t="shared" si="62"/>
        <v>0</v>
      </c>
      <c r="V163" s="95"/>
      <c r="W163" s="36">
        <f t="shared" si="63"/>
        <v>0</v>
      </c>
      <c r="X163" s="36">
        <f t="shared" si="63"/>
        <v>0</v>
      </c>
      <c r="Y163" s="36">
        <f t="shared" si="63"/>
        <v>0</v>
      </c>
      <c r="Z163" s="36">
        <f t="shared" si="63"/>
        <v>0</v>
      </c>
      <c r="AA163" s="95"/>
      <c r="AB163" s="36">
        <f t="shared" si="64"/>
        <v>0</v>
      </c>
      <c r="AC163" s="36">
        <f t="shared" si="64"/>
        <v>0</v>
      </c>
      <c r="AD163" s="36">
        <f t="shared" si="64"/>
        <v>0</v>
      </c>
      <c r="AE163" s="36">
        <f t="shared" si="64"/>
        <v>0</v>
      </c>
      <c r="AF163" s="95"/>
      <c r="AG163" s="36">
        <f t="shared" si="65"/>
        <v>0</v>
      </c>
      <c r="AH163" s="36">
        <f t="shared" si="65"/>
        <v>0</v>
      </c>
      <c r="AI163" s="36">
        <f t="shared" si="65"/>
        <v>0</v>
      </c>
      <c r="AJ163" s="36">
        <f t="shared" si="65"/>
        <v>0</v>
      </c>
      <c r="AK163" s="95"/>
      <c r="AL163" s="36">
        <f t="shared" si="66"/>
        <v>0</v>
      </c>
      <c r="AM163" s="36">
        <f t="shared" si="66"/>
        <v>0</v>
      </c>
      <c r="AN163" s="36">
        <f t="shared" si="66"/>
        <v>0</v>
      </c>
      <c r="AO163" s="36">
        <f t="shared" si="66"/>
        <v>0</v>
      </c>
      <c r="AP163" s="95"/>
    </row>
    <row r="164" spans="1:42" x14ac:dyDescent="0.3">
      <c r="A164" s="93" t="s">
        <v>260</v>
      </c>
      <c r="B164" s="95"/>
      <c r="C164" s="36"/>
      <c r="D164" s="36"/>
      <c r="E164" s="36"/>
      <c r="F164" s="36"/>
      <c r="G164" s="95"/>
      <c r="H164">
        <f t="shared" si="69"/>
        <v>0</v>
      </c>
      <c r="I164" s="16">
        <f t="shared" si="69"/>
        <v>0</v>
      </c>
      <c r="J164">
        <f t="shared" si="69"/>
        <v>0</v>
      </c>
      <c r="K164">
        <f t="shared" si="69"/>
        <v>0</v>
      </c>
      <c r="L164" s="95"/>
      <c r="M164" s="36">
        <f t="shared" si="70"/>
        <v>0</v>
      </c>
      <c r="N164" s="36">
        <f t="shared" si="70"/>
        <v>0</v>
      </c>
      <c r="O164" s="36">
        <f t="shared" si="70"/>
        <v>0</v>
      </c>
      <c r="P164" s="36">
        <f t="shared" si="70"/>
        <v>0</v>
      </c>
      <c r="Q164" s="95"/>
      <c r="R164" s="36">
        <f t="shared" si="62"/>
        <v>0</v>
      </c>
      <c r="S164" s="36">
        <f t="shared" si="62"/>
        <v>0</v>
      </c>
      <c r="T164" s="36">
        <f t="shared" si="62"/>
        <v>0</v>
      </c>
      <c r="U164" s="36">
        <f t="shared" si="62"/>
        <v>0</v>
      </c>
      <c r="V164" s="95"/>
      <c r="W164" s="36">
        <f t="shared" si="63"/>
        <v>0</v>
      </c>
      <c r="X164" s="36">
        <f t="shared" si="63"/>
        <v>0</v>
      </c>
      <c r="Y164" s="36">
        <f t="shared" si="63"/>
        <v>0</v>
      </c>
      <c r="Z164" s="36">
        <f t="shared" si="63"/>
        <v>0</v>
      </c>
      <c r="AA164" s="95"/>
      <c r="AB164" s="36">
        <f t="shared" si="64"/>
        <v>0</v>
      </c>
      <c r="AC164" s="36">
        <f t="shared" si="64"/>
        <v>0</v>
      </c>
      <c r="AD164" s="36">
        <f t="shared" si="64"/>
        <v>0</v>
      </c>
      <c r="AE164" s="36">
        <f t="shared" si="64"/>
        <v>0</v>
      </c>
      <c r="AF164" s="95"/>
      <c r="AG164" s="36">
        <f t="shared" si="65"/>
        <v>0</v>
      </c>
      <c r="AH164" s="36">
        <f t="shared" si="65"/>
        <v>0</v>
      </c>
      <c r="AI164" s="36">
        <f t="shared" si="65"/>
        <v>0</v>
      </c>
      <c r="AJ164" s="36">
        <f t="shared" si="65"/>
        <v>0</v>
      </c>
      <c r="AK164" s="95"/>
      <c r="AL164" s="36">
        <f t="shared" si="66"/>
        <v>0</v>
      </c>
      <c r="AM164" s="36">
        <f t="shared" si="66"/>
        <v>0</v>
      </c>
      <c r="AN164" s="36">
        <f t="shared" si="66"/>
        <v>0</v>
      </c>
      <c r="AO164" s="36">
        <f t="shared" si="66"/>
        <v>0</v>
      </c>
      <c r="AP164" s="95"/>
    </row>
    <row r="165" spans="1:42" x14ac:dyDescent="0.3">
      <c r="A165" s="93" t="s">
        <v>261</v>
      </c>
      <c r="B165" s="95"/>
      <c r="C165" s="36"/>
      <c r="D165" s="36"/>
      <c r="E165" s="36"/>
      <c r="F165" s="36"/>
      <c r="G165" s="95"/>
      <c r="H165">
        <f t="shared" si="69"/>
        <v>0</v>
      </c>
      <c r="I165" s="16">
        <f t="shared" si="69"/>
        <v>0</v>
      </c>
      <c r="J165">
        <f t="shared" si="69"/>
        <v>0</v>
      </c>
      <c r="K165">
        <f t="shared" si="69"/>
        <v>0</v>
      </c>
      <c r="L165" s="95"/>
      <c r="M165" s="36">
        <f t="shared" si="70"/>
        <v>0</v>
      </c>
      <c r="N165" s="36">
        <f t="shared" si="70"/>
        <v>0</v>
      </c>
      <c r="O165" s="36">
        <f t="shared" si="70"/>
        <v>0</v>
      </c>
      <c r="P165" s="36">
        <f t="shared" si="70"/>
        <v>0</v>
      </c>
      <c r="Q165" s="95"/>
      <c r="R165" s="36">
        <f t="shared" si="62"/>
        <v>0</v>
      </c>
      <c r="S165" s="36">
        <f t="shared" si="62"/>
        <v>0</v>
      </c>
      <c r="T165" s="36">
        <f t="shared" si="62"/>
        <v>0</v>
      </c>
      <c r="U165" s="36">
        <f t="shared" si="62"/>
        <v>0</v>
      </c>
      <c r="V165" s="95"/>
      <c r="W165" s="36">
        <f t="shared" si="63"/>
        <v>0</v>
      </c>
      <c r="X165" s="36">
        <f t="shared" si="63"/>
        <v>0</v>
      </c>
      <c r="Y165" s="36">
        <f t="shared" si="63"/>
        <v>0</v>
      </c>
      <c r="Z165" s="36">
        <f t="shared" si="63"/>
        <v>0</v>
      </c>
      <c r="AA165" s="95"/>
      <c r="AB165" s="36">
        <f t="shared" si="64"/>
        <v>0</v>
      </c>
      <c r="AC165" s="36">
        <f t="shared" si="64"/>
        <v>0</v>
      </c>
      <c r="AD165" s="36">
        <f t="shared" si="64"/>
        <v>0</v>
      </c>
      <c r="AE165" s="36">
        <f t="shared" si="64"/>
        <v>0</v>
      </c>
      <c r="AF165" s="95"/>
      <c r="AG165" s="36">
        <f t="shared" si="65"/>
        <v>0</v>
      </c>
      <c r="AH165" s="36">
        <f t="shared" si="65"/>
        <v>0</v>
      </c>
      <c r="AI165" s="36">
        <f t="shared" si="65"/>
        <v>0</v>
      </c>
      <c r="AJ165" s="36">
        <f t="shared" si="65"/>
        <v>0</v>
      </c>
      <c r="AK165" s="95"/>
      <c r="AL165" s="36">
        <f t="shared" si="66"/>
        <v>0</v>
      </c>
      <c r="AM165" s="36">
        <f t="shared" si="66"/>
        <v>0</v>
      </c>
      <c r="AN165" s="36">
        <f t="shared" si="66"/>
        <v>0</v>
      </c>
      <c r="AO165" s="36">
        <f t="shared" si="66"/>
        <v>0</v>
      </c>
      <c r="AP165" s="95"/>
    </row>
    <row r="166" spans="1:42" x14ac:dyDescent="0.3">
      <c r="A166" s="93" t="s">
        <v>262</v>
      </c>
      <c r="B166" s="95"/>
      <c r="C166" s="36"/>
      <c r="D166" s="36"/>
      <c r="E166" s="36"/>
      <c r="F166" s="36"/>
      <c r="G166" s="95"/>
      <c r="H166">
        <f t="shared" si="69"/>
        <v>0</v>
      </c>
      <c r="I166" s="16">
        <f t="shared" si="69"/>
        <v>0</v>
      </c>
      <c r="J166">
        <f t="shared" si="69"/>
        <v>0</v>
      </c>
      <c r="K166">
        <f t="shared" si="69"/>
        <v>0</v>
      </c>
      <c r="L166" s="95"/>
      <c r="M166" s="36">
        <f t="shared" si="70"/>
        <v>0</v>
      </c>
      <c r="N166" s="36">
        <f t="shared" si="70"/>
        <v>0</v>
      </c>
      <c r="O166" s="36">
        <f t="shared" si="70"/>
        <v>0</v>
      </c>
      <c r="P166" s="36">
        <f t="shared" si="70"/>
        <v>0</v>
      </c>
      <c r="Q166" s="95"/>
      <c r="R166" s="36">
        <f t="shared" si="62"/>
        <v>0</v>
      </c>
      <c r="S166" s="36">
        <f t="shared" si="62"/>
        <v>0</v>
      </c>
      <c r="T166" s="36">
        <f t="shared" si="62"/>
        <v>0</v>
      </c>
      <c r="U166" s="36">
        <f t="shared" si="62"/>
        <v>0</v>
      </c>
      <c r="V166" s="95"/>
      <c r="W166" s="36">
        <f t="shared" si="63"/>
        <v>0</v>
      </c>
      <c r="X166" s="36">
        <f t="shared" si="63"/>
        <v>0</v>
      </c>
      <c r="Y166" s="36">
        <f t="shared" si="63"/>
        <v>0</v>
      </c>
      <c r="Z166" s="36">
        <f t="shared" si="63"/>
        <v>0</v>
      </c>
      <c r="AA166" s="95"/>
      <c r="AB166" s="36">
        <f t="shared" si="64"/>
        <v>0</v>
      </c>
      <c r="AC166" s="36">
        <f t="shared" si="64"/>
        <v>0</v>
      </c>
      <c r="AD166" s="36">
        <f t="shared" si="64"/>
        <v>0</v>
      </c>
      <c r="AE166" s="36">
        <f t="shared" si="64"/>
        <v>0</v>
      </c>
      <c r="AF166" s="95"/>
      <c r="AG166" s="36">
        <f t="shared" si="65"/>
        <v>0</v>
      </c>
      <c r="AH166" s="36">
        <f t="shared" si="65"/>
        <v>0</v>
      </c>
      <c r="AI166" s="36">
        <f t="shared" si="65"/>
        <v>0</v>
      </c>
      <c r="AJ166" s="36">
        <f t="shared" si="65"/>
        <v>0</v>
      </c>
      <c r="AK166" s="95"/>
      <c r="AL166" s="36">
        <f t="shared" si="66"/>
        <v>0</v>
      </c>
      <c r="AM166" s="36">
        <f t="shared" si="66"/>
        <v>0</v>
      </c>
      <c r="AN166" s="36">
        <f t="shared" si="66"/>
        <v>0</v>
      </c>
      <c r="AO166" s="36">
        <f t="shared" si="66"/>
        <v>0</v>
      </c>
      <c r="AP166" s="95"/>
    </row>
    <row r="167" spans="1:42" x14ac:dyDescent="0.3">
      <c r="B167" s="95"/>
      <c r="C167" s="36"/>
      <c r="D167" s="36"/>
      <c r="E167" s="36"/>
      <c r="F167" s="36"/>
      <c r="G167" s="95"/>
      <c r="L167" s="95"/>
      <c r="M167" s="36"/>
      <c r="N167" s="36"/>
      <c r="O167" s="36"/>
      <c r="P167" s="36"/>
      <c r="Q167" s="95"/>
      <c r="R167" s="36"/>
      <c r="S167" s="36"/>
      <c r="T167" s="36"/>
      <c r="U167" s="36"/>
      <c r="V167" s="95"/>
      <c r="W167" s="36"/>
      <c r="X167" s="36"/>
      <c r="Y167" s="36"/>
      <c r="Z167" s="36"/>
      <c r="AA167" s="95"/>
      <c r="AB167" s="36"/>
      <c r="AC167" s="36"/>
      <c r="AD167" s="36"/>
      <c r="AE167" s="36"/>
      <c r="AF167" s="95"/>
      <c r="AG167" s="36"/>
      <c r="AH167" s="36"/>
      <c r="AI167" s="36"/>
      <c r="AJ167" s="36"/>
      <c r="AK167" s="95"/>
      <c r="AL167" s="36"/>
      <c r="AM167" s="36"/>
      <c r="AN167" s="36"/>
      <c r="AO167" s="36"/>
      <c r="AP167" s="95"/>
    </row>
    <row r="168" spans="1:42" x14ac:dyDescent="0.3">
      <c r="A168" s="98" t="s">
        <v>281</v>
      </c>
      <c r="B168" s="95"/>
      <c r="C168" s="36"/>
      <c r="D168" s="36"/>
      <c r="E168" s="36"/>
      <c r="F168" s="36"/>
      <c r="G168" s="95"/>
      <c r="L168" s="95"/>
      <c r="M168" s="36"/>
      <c r="N168" s="36"/>
      <c r="O168" s="36"/>
      <c r="P168" s="36"/>
      <c r="Q168" s="95"/>
      <c r="R168" s="36"/>
      <c r="S168" s="36"/>
      <c r="T168" s="36"/>
      <c r="U168" s="36"/>
      <c r="V168" s="95"/>
      <c r="W168" s="36"/>
      <c r="X168" s="36"/>
      <c r="Y168" s="36"/>
      <c r="Z168" s="36"/>
      <c r="AA168" s="95"/>
      <c r="AB168" s="36"/>
      <c r="AC168" s="36"/>
      <c r="AD168" s="36"/>
      <c r="AE168" s="36"/>
      <c r="AF168" s="95"/>
      <c r="AG168" s="36"/>
      <c r="AH168" s="36"/>
      <c r="AI168" s="36"/>
      <c r="AJ168" s="36"/>
      <c r="AK168" s="95"/>
      <c r="AL168" s="36"/>
      <c r="AM168" s="36"/>
      <c r="AN168" s="36"/>
      <c r="AO168" s="36"/>
      <c r="AP168" s="95"/>
    </row>
    <row r="169" spans="1:42" x14ac:dyDescent="0.3">
      <c r="B169" s="95"/>
      <c r="C169" s="36"/>
      <c r="D169" s="36"/>
      <c r="E169" s="36"/>
      <c r="F169" s="36"/>
      <c r="G169" s="95"/>
      <c r="J169" s="92">
        <f>(J170-I170)/I170</f>
        <v>1.4925373134328573E-2</v>
      </c>
      <c r="K169" s="92">
        <f t="shared" ref="K169:AP169" si="78">(K170-J170)/J170</f>
        <v>1.4705882352941176E-2</v>
      </c>
      <c r="L169" s="92">
        <f t="shared" si="78"/>
        <v>1.4492753623188406E-2</v>
      </c>
      <c r="M169" s="92">
        <f t="shared" si="78"/>
        <v>2.1428571428571429E-2</v>
      </c>
      <c r="N169" s="92">
        <f t="shared" si="78"/>
        <v>2.097902097902098E-2</v>
      </c>
      <c r="O169" s="92">
        <f t="shared" si="78"/>
        <v>2.0547945205479645E-2</v>
      </c>
      <c r="P169" s="92">
        <f t="shared" si="78"/>
        <v>2.0134228187919458E-2</v>
      </c>
      <c r="Q169" s="92">
        <f t="shared" si="78"/>
        <v>1.9736842105263153E-2</v>
      </c>
      <c r="R169" s="92">
        <f t="shared" si="78"/>
        <v>1.9354838709677417E-2</v>
      </c>
      <c r="S169" s="92">
        <f t="shared" si="78"/>
        <v>1.8987341772151896E-2</v>
      </c>
      <c r="T169" s="92">
        <f t="shared" si="78"/>
        <v>1.8633540372670628E-2</v>
      </c>
      <c r="U169" s="92">
        <f t="shared" si="78"/>
        <v>1.8292682926829267E-2</v>
      </c>
      <c r="V169" s="92">
        <f t="shared" si="78"/>
        <v>1.7964071856287425E-2</v>
      </c>
      <c r="W169" s="92">
        <f t="shared" si="78"/>
        <v>1.7647058823529412E-2</v>
      </c>
      <c r="X169" s="92">
        <f t="shared" si="78"/>
        <v>1.7341040462427744E-2</v>
      </c>
      <c r="Y169" s="92">
        <f t="shared" si="78"/>
        <v>1.7045454545454707E-2</v>
      </c>
      <c r="Z169" s="92">
        <f t="shared" si="78"/>
        <v>1.6759776536312845E-2</v>
      </c>
      <c r="AA169" s="92">
        <f t="shared" si="78"/>
        <v>1.648351648351648E-2</v>
      </c>
      <c r="AB169" s="92">
        <f t="shared" si="78"/>
        <v>2.1621621621621619E-2</v>
      </c>
      <c r="AC169" s="92">
        <f t="shared" si="78"/>
        <v>2.1164021164021159E-2</v>
      </c>
      <c r="AD169" s="92">
        <f t="shared" si="78"/>
        <v>2.0725388601036267E-2</v>
      </c>
      <c r="AE169" s="92">
        <f t="shared" si="78"/>
        <v>2.030456852791878E-2</v>
      </c>
      <c r="AF169" s="92">
        <f t="shared" si="78"/>
        <v>1.9900497512437807E-2</v>
      </c>
      <c r="AG169" s="92">
        <f t="shared" si="78"/>
        <v>1.4634146341463412E-2</v>
      </c>
      <c r="AH169" s="92">
        <f t="shared" si="78"/>
        <v>1.442307692307692E-2</v>
      </c>
      <c r="AI169" s="92">
        <f t="shared" si="78"/>
        <v>1.421800947867285E-2</v>
      </c>
      <c r="AJ169" s="92">
        <f t="shared" si="78"/>
        <v>1.4018691588785047E-2</v>
      </c>
      <c r="AK169" s="92">
        <f t="shared" si="78"/>
        <v>1.3824884792626729E-2</v>
      </c>
      <c r="AL169" s="92">
        <f t="shared" si="78"/>
        <v>1.3636363636363636E-2</v>
      </c>
      <c r="AM169" s="92">
        <f t="shared" si="78"/>
        <v>1.3452914798206279E-2</v>
      </c>
      <c r="AN169" s="92">
        <f t="shared" si="78"/>
        <v>1.3274336283185841E-2</v>
      </c>
      <c r="AO169" s="92">
        <f t="shared" si="78"/>
        <v>1.3100436681222707E-2</v>
      </c>
      <c r="AP169" s="92">
        <f t="shared" si="78"/>
        <v>1.2931034482758621E-2</v>
      </c>
    </row>
    <row r="170" spans="1:42" x14ac:dyDescent="0.3">
      <c r="A170" s="99" t="s">
        <v>46</v>
      </c>
      <c r="B170" s="95">
        <f>(B129+B141+B154)*10^3</f>
        <v>260</v>
      </c>
      <c r="C170">
        <f t="shared" ref="C170:F180" si="79">$B170+((C$1-$B$1)*($G170-$B170)/($G$1-$B$1))</f>
        <v>260</v>
      </c>
      <c r="D170">
        <f t="shared" si="79"/>
        <v>260</v>
      </c>
      <c r="E170">
        <f t="shared" si="79"/>
        <v>259.99999999999994</v>
      </c>
      <c r="F170">
        <f t="shared" si="79"/>
        <v>259.99999999999994</v>
      </c>
      <c r="G170" s="95">
        <f t="shared" ref="G170:AP172" si="80">(G129+G141+G154)*10^3</f>
        <v>259.99999999999994</v>
      </c>
      <c r="H170">
        <f t="shared" si="69"/>
        <v>263.99999999999994</v>
      </c>
      <c r="I170" s="16">
        <f t="shared" si="69"/>
        <v>267.99999999999994</v>
      </c>
      <c r="J170">
        <f t="shared" si="69"/>
        <v>272</v>
      </c>
      <c r="K170">
        <f t="shared" si="69"/>
        <v>276</v>
      </c>
      <c r="L170" s="95">
        <f t="shared" si="80"/>
        <v>280</v>
      </c>
      <c r="M170" s="36">
        <f t="shared" si="70"/>
        <v>286</v>
      </c>
      <c r="N170" s="36">
        <f t="shared" si="70"/>
        <v>292</v>
      </c>
      <c r="O170" s="36">
        <f t="shared" si="70"/>
        <v>298.00000000000006</v>
      </c>
      <c r="P170" s="36">
        <f t="shared" si="70"/>
        <v>304.00000000000006</v>
      </c>
      <c r="Q170" s="95">
        <f t="shared" si="80"/>
        <v>310.00000000000006</v>
      </c>
      <c r="R170" s="36">
        <f t="shared" si="62"/>
        <v>316.00000000000006</v>
      </c>
      <c r="S170" s="36">
        <f t="shared" si="62"/>
        <v>322.00000000000006</v>
      </c>
      <c r="T170" s="36">
        <f t="shared" si="62"/>
        <v>328</v>
      </c>
      <c r="U170" s="36">
        <f t="shared" si="62"/>
        <v>334</v>
      </c>
      <c r="V170" s="95">
        <f t="shared" si="80"/>
        <v>340</v>
      </c>
      <c r="W170" s="36">
        <f t="shared" si="63"/>
        <v>346</v>
      </c>
      <c r="X170" s="36">
        <f t="shared" si="63"/>
        <v>352</v>
      </c>
      <c r="Y170" s="36">
        <f t="shared" si="63"/>
        <v>358.00000000000006</v>
      </c>
      <c r="Z170" s="36">
        <f t="shared" si="63"/>
        <v>364.00000000000006</v>
      </c>
      <c r="AA170" s="95">
        <f t="shared" si="80"/>
        <v>370.00000000000006</v>
      </c>
      <c r="AB170" s="36">
        <f t="shared" si="64"/>
        <v>378.00000000000006</v>
      </c>
      <c r="AC170" s="36">
        <f t="shared" si="64"/>
        <v>386.00000000000006</v>
      </c>
      <c r="AD170" s="36">
        <f t="shared" si="64"/>
        <v>394.00000000000006</v>
      </c>
      <c r="AE170" s="36">
        <f t="shared" si="64"/>
        <v>402.00000000000006</v>
      </c>
      <c r="AF170" s="95">
        <f t="shared" si="80"/>
        <v>410.00000000000006</v>
      </c>
      <c r="AG170" s="36">
        <f t="shared" si="65"/>
        <v>416.00000000000006</v>
      </c>
      <c r="AH170" s="36">
        <f t="shared" si="65"/>
        <v>422.00000000000006</v>
      </c>
      <c r="AI170" s="36">
        <f t="shared" si="65"/>
        <v>428</v>
      </c>
      <c r="AJ170" s="36">
        <f t="shared" si="65"/>
        <v>434</v>
      </c>
      <c r="AK170" s="95">
        <f t="shared" si="80"/>
        <v>440</v>
      </c>
      <c r="AL170" s="36">
        <f t="shared" si="66"/>
        <v>446</v>
      </c>
      <c r="AM170" s="36">
        <f t="shared" si="66"/>
        <v>452</v>
      </c>
      <c r="AN170" s="36">
        <f t="shared" si="66"/>
        <v>458</v>
      </c>
      <c r="AO170" s="36">
        <f t="shared" si="66"/>
        <v>464</v>
      </c>
      <c r="AP170" s="95">
        <f t="shared" si="80"/>
        <v>470</v>
      </c>
    </row>
    <row r="171" spans="1:42" x14ac:dyDescent="0.3">
      <c r="A171" s="93" t="s">
        <v>51</v>
      </c>
      <c r="B171" s="95">
        <f>(B130+B142+B155)*10^3</f>
        <v>0</v>
      </c>
      <c r="C171">
        <f t="shared" si="79"/>
        <v>0</v>
      </c>
      <c r="D171">
        <f t="shared" si="79"/>
        <v>0</v>
      </c>
      <c r="E171">
        <f t="shared" si="79"/>
        <v>0</v>
      </c>
      <c r="F171">
        <f t="shared" si="79"/>
        <v>0</v>
      </c>
      <c r="G171" s="95">
        <f t="shared" si="80"/>
        <v>0</v>
      </c>
      <c r="H171">
        <f t="shared" si="69"/>
        <v>0</v>
      </c>
      <c r="I171" s="16">
        <f t="shared" si="69"/>
        <v>0</v>
      </c>
      <c r="J171">
        <f t="shared" si="69"/>
        <v>0</v>
      </c>
      <c r="K171">
        <f t="shared" si="69"/>
        <v>0</v>
      </c>
      <c r="L171" s="95">
        <f t="shared" si="80"/>
        <v>0</v>
      </c>
      <c r="M171" s="36">
        <f t="shared" si="70"/>
        <v>0</v>
      </c>
      <c r="N171" s="36">
        <f t="shared" si="70"/>
        <v>0</v>
      </c>
      <c r="O171" s="36">
        <f t="shared" si="70"/>
        <v>0</v>
      </c>
      <c r="P171" s="36">
        <f t="shared" si="70"/>
        <v>0</v>
      </c>
      <c r="Q171" s="95">
        <f t="shared" si="80"/>
        <v>0</v>
      </c>
      <c r="R171" s="36">
        <f t="shared" si="62"/>
        <v>0</v>
      </c>
      <c r="S171" s="36">
        <f t="shared" si="62"/>
        <v>0</v>
      </c>
      <c r="T171" s="36">
        <f t="shared" si="62"/>
        <v>0</v>
      </c>
      <c r="U171" s="36">
        <f t="shared" si="62"/>
        <v>0</v>
      </c>
      <c r="V171" s="95">
        <f t="shared" si="80"/>
        <v>0</v>
      </c>
      <c r="W171" s="36">
        <f t="shared" si="63"/>
        <v>0</v>
      </c>
      <c r="X171" s="36">
        <f t="shared" si="63"/>
        <v>0</v>
      </c>
      <c r="Y171" s="36">
        <f t="shared" si="63"/>
        <v>0</v>
      </c>
      <c r="Z171" s="36">
        <f t="shared" si="63"/>
        <v>0</v>
      </c>
      <c r="AA171" s="95">
        <f t="shared" si="80"/>
        <v>0</v>
      </c>
      <c r="AB171" s="36">
        <f t="shared" si="64"/>
        <v>0</v>
      </c>
      <c r="AC171" s="36">
        <f t="shared" si="64"/>
        <v>0</v>
      </c>
      <c r="AD171" s="36">
        <f t="shared" si="64"/>
        <v>0</v>
      </c>
      <c r="AE171" s="36">
        <f t="shared" si="64"/>
        <v>0</v>
      </c>
      <c r="AF171" s="95">
        <f t="shared" si="80"/>
        <v>0</v>
      </c>
      <c r="AG171" s="36">
        <f t="shared" si="65"/>
        <v>0</v>
      </c>
      <c r="AH171" s="36">
        <f t="shared" si="65"/>
        <v>0</v>
      </c>
      <c r="AI171" s="36">
        <f t="shared" si="65"/>
        <v>0</v>
      </c>
      <c r="AJ171" s="36">
        <f t="shared" si="65"/>
        <v>0</v>
      </c>
      <c r="AK171" s="95">
        <f t="shared" si="80"/>
        <v>0</v>
      </c>
      <c r="AL171" s="36">
        <f t="shared" si="66"/>
        <v>0</v>
      </c>
      <c r="AM171" s="36">
        <f t="shared" si="66"/>
        <v>0</v>
      </c>
      <c r="AN171" s="36">
        <f t="shared" si="66"/>
        <v>0</v>
      </c>
      <c r="AO171" s="36">
        <f t="shared" si="66"/>
        <v>0</v>
      </c>
      <c r="AP171" s="95">
        <f t="shared" si="80"/>
        <v>0</v>
      </c>
    </row>
    <row r="172" spans="1:42" x14ac:dyDescent="0.3">
      <c r="A172" s="93" t="s">
        <v>49</v>
      </c>
      <c r="B172" s="95">
        <f>(B131+B143+B156)*10^3</f>
        <v>580</v>
      </c>
      <c r="C172">
        <f t="shared" si="79"/>
        <v>582</v>
      </c>
      <c r="D172">
        <f t="shared" si="79"/>
        <v>584</v>
      </c>
      <c r="E172">
        <f t="shared" si="79"/>
        <v>586</v>
      </c>
      <c r="F172">
        <f t="shared" si="79"/>
        <v>588</v>
      </c>
      <c r="G172" s="95">
        <f t="shared" si="80"/>
        <v>590</v>
      </c>
      <c r="H172">
        <f t="shared" si="69"/>
        <v>596</v>
      </c>
      <c r="I172" s="16">
        <f t="shared" si="69"/>
        <v>602</v>
      </c>
      <c r="J172">
        <f t="shared" si="69"/>
        <v>608</v>
      </c>
      <c r="K172">
        <f t="shared" si="69"/>
        <v>614</v>
      </c>
      <c r="L172" s="95">
        <f t="shared" si="80"/>
        <v>620</v>
      </c>
      <c r="M172" s="36">
        <f t="shared" si="70"/>
        <v>636</v>
      </c>
      <c r="N172" s="36">
        <f t="shared" si="70"/>
        <v>652</v>
      </c>
      <c r="O172" s="36">
        <f t="shared" si="70"/>
        <v>667.99999999999989</v>
      </c>
      <c r="P172" s="36">
        <f t="shared" si="70"/>
        <v>683.99999999999989</v>
      </c>
      <c r="Q172" s="95">
        <f t="shared" si="80"/>
        <v>699.99999999999989</v>
      </c>
      <c r="R172" s="36">
        <f t="shared" si="62"/>
        <v>724.339145333602</v>
      </c>
      <c r="S172" s="36">
        <f t="shared" si="62"/>
        <v>748.67829066720412</v>
      </c>
      <c r="T172" s="36">
        <f t="shared" si="62"/>
        <v>773.01743600080624</v>
      </c>
      <c r="U172" s="36">
        <f t="shared" si="62"/>
        <v>797.35658133440836</v>
      </c>
      <c r="V172" s="95">
        <f t="shared" si="80"/>
        <v>821.69572666801048</v>
      </c>
      <c r="W172" s="36">
        <f t="shared" si="63"/>
        <v>839.35658133440836</v>
      </c>
      <c r="X172" s="36">
        <f t="shared" si="63"/>
        <v>857.01743600080624</v>
      </c>
      <c r="Y172" s="36">
        <f t="shared" si="63"/>
        <v>874.67829066720412</v>
      </c>
      <c r="Z172" s="36">
        <f t="shared" si="63"/>
        <v>892.339145333602</v>
      </c>
      <c r="AA172" s="95">
        <f t="shared" si="80"/>
        <v>909.99999999999989</v>
      </c>
      <c r="AB172" s="36">
        <f t="shared" si="64"/>
        <v>935.99999999999989</v>
      </c>
      <c r="AC172" s="36">
        <f t="shared" si="64"/>
        <v>961.99999999999989</v>
      </c>
      <c r="AD172" s="36">
        <f t="shared" si="64"/>
        <v>988</v>
      </c>
      <c r="AE172" s="36">
        <f t="shared" si="64"/>
        <v>1014</v>
      </c>
      <c r="AF172" s="95">
        <f t="shared" si="80"/>
        <v>1040</v>
      </c>
      <c r="AG172" s="36">
        <f t="shared" si="65"/>
        <v>1062</v>
      </c>
      <c r="AH172" s="36">
        <f t="shared" si="65"/>
        <v>1084</v>
      </c>
      <c r="AI172" s="36">
        <f t="shared" si="65"/>
        <v>1106</v>
      </c>
      <c r="AJ172" s="36">
        <f t="shared" si="65"/>
        <v>1128</v>
      </c>
      <c r="AK172" s="95">
        <f t="shared" si="80"/>
        <v>1150</v>
      </c>
      <c r="AL172" s="36">
        <f t="shared" si="66"/>
        <v>1166</v>
      </c>
      <c r="AM172" s="36">
        <f t="shared" si="66"/>
        <v>1182</v>
      </c>
      <c r="AN172" s="36">
        <f t="shared" si="66"/>
        <v>1198</v>
      </c>
      <c r="AO172" s="36">
        <f t="shared" si="66"/>
        <v>1214</v>
      </c>
      <c r="AP172" s="95">
        <f t="shared" si="80"/>
        <v>1230</v>
      </c>
    </row>
    <row r="173" spans="1:42" x14ac:dyDescent="0.3">
      <c r="A173" s="93"/>
      <c r="B173" s="95"/>
      <c r="G173" s="95"/>
      <c r="J173" s="92">
        <f>(J174-I174)/I174</f>
        <v>1.3930950938825088E-2</v>
      </c>
      <c r="K173" s="92">
        <f t="shared" ref="K173:AP173" si="81">(K174-J174)/J174</f>
        <v>1.3739545997610509E-2</v>
      </c>
      <c r="L173" s="92">
        <f t="shared" si="81"/>
        <v>1.3553329404832051E-2</v>
      </c>
      <c r="M173" s="92">
        <f t="shared" si="81"/>
        <v>2.0058139534883581E-2</v>
      </c>
      <c r="N173" s="92">
        <f t="shared" si="81"/>
        <v>1.9663721858079089E-2</v>
      </c>
      <c r="O173" s="92">
        <f t="shared" si="81"/>
        <v>1.9284516489659023E-2</v>
      </c>
      <c r="P173" s="92">
        <f t="shared" si="81"/>
        <v>1.8919659994515912E-2</v>
      </c>
      <c r="Q173" s="92">
        <f t="shared" si="81"/>
        <v>1.8568353067814732E-2</v>
      </c>
      <c r="R173" s="92">
        <f t="shared" si="81"/>
        <v>1.6908850726552183E-2</v>
      </c>
      <c r="S173" s="92">
        <f t="shared" si="81"/>
        <v>1.662769550532606E-2</v>
      </c>
      <c r="T173" s="92">
        <f t="shared" si="81"/>
        <v>1.6355737285969962E-2</v>
      </c>
      <c r="U173" s="92">
        <f t="shared" si="81"/>
        <v>1.6092532059341212E-2</v>
      </c>
      <c r="V173" s="92">
        <f t="shared" si="81"/>
        <v>1.5837663944568176E-2</v>
      </c>
      <c r="W173" s="92">
        <f t="shared" si="81"/>
        <v>1.9244823386114496E-2</v>
      </c>
      <c r="X173" s="92">
        <f t="shared" si="81"/>
        <v>1.8881453154875716E-2</v>
      </c>
      <c r="Y173" s="92">
        <f t="shared" si="81"/>
        <v>1.8531550551254983E-2</v>
      </c>
      <c r="Z173" s="92">
        <f t="shared" si="81"/>
        <v>1.8194380469829571E-2</v>
      </c>
      <c r="AA173" s="92">
        <f t="shared" si="81"/>
        <v>1.7869260348337482E-2</v>
      </c>
      <c r="AB173" s="92">
        <f t="shared" si="81"/>
        <v>1.4444444444444444E-2</v>
      </c>
      <c r="AC173" s="92">
        <f t="shared" si="81"/>
        <v>1.4238773274917854E-2</v>
      </c>
      <c r="AD173" s="92">
        <f t="shared" si="81"/>
        <v>1.4038876889848811E-2</v>
      </c>
      <c r="AE173" s="92">
        <f t="shared" si="81"/>
        <v>1.3844515441959531E-2</v>
      </c>
      <c r="AF173" s="92">
        <f t="shared" si="81"/>
        <v>1.365546218487395E-2</v>
      </c>
      <c r="AG173" s="92">
        <f t="shared" si="81"/>
        <v>1.6580310880829015E-2</v>
      </c>
      <c r="AH173" s="92">
        <f t="shared" si="81"/>
        <v>1.6309887869520898E-2</v>
      </c>
      <c r="AI173" s="92">
        <f t="shared" si="81"/>
        <v>1.6048144433300084E-2</v>
      </c>
      <c r="AJ173" s="92">
        <f t="shared" si="81"/>
        <v>1.5794669299111545E-2</v>
      </c>
      <c r="AK173" s="92">
        <f t="shared" si="81"/>
        <v>1.5549076773566567E-2</v>
      </c>
      <c r="AL173" s="92">
        <f t="shared" si="81"/>
        <v>1.5311004784688992E-2</v>
      </c>
      <c r="AM173" s="92">
        <f t="shared" si="81"/>
        <v>1.5080113100848254E-2</v>
      </c>
      <c r="AN173" s="92">
        <f t="shared" si="81"/>
        <v>1.4856081708449225E-2</v>
      </c>
      <c r="AO173" s="92">
        <f t="shared" si="81"/>
        <v>1.463860933211345E-2</v>
      </c>
      <c r="AP173" s="92">
        <f t="shared" si="81"/>
        <v>1.4427412082957619E-2</v>
      </c>
    </row>
    <row r="174" spans="1:42" x14ac:dyDescent="0.3">
      <c r="A174" s="99" t="s">
        <v>124</v>
      </c>
      <c r="B174" s="95">
        <f>(B132+B144+B157)*10^3</f>
        <v>6330.0000000000018</v>
      </c>
      <c r="C174">
        <f t="shared" si="79"/>
        <v>6348.0000000000018</v>
      </c>
      <c r="D174">
        <f t="shared" si="79"/>
        <v>6366.0000000000018</v>
      </c>
      <c r="E174">
        <f t="shared" si="79"/>
        <v>6384.0000000000018</v>
      </c>
      <c r="F174">
        <f t="shared" si="79"/>
        <v>6402.0000000000018</v>
      </c>
      <c r="G174" s="95">
        <f t="shared" ref="G174:AK174" si="82">(G132+G144+G157)*10^3</f>
        <v>6420.0000000000018</v>
      </c>
      <c r="H174">
        <f t="shared" si="69"/>
        <v>6512.0000000000018</v>
      </c>
      <c r="I174" s="16">
        <f t="shared" si="69"/>
        <v>6604.0000000000018</v>
      </c>
      <c r="J174">
        <f t="shared" si="69"/>
        <v>6696.0000000000027</v>
      </c>
      <c r="K174">
        <f t="shared" si="69"/>
        <v>6788.0000000000027</v>
      </c>
      <c r="L174" s="95">
        <f t="shared" si="82"/>
        <v>6880.0000000000027</v>
      </c>
      <c r="M174" s="36">
        <f t="shared" si="70"/>
        <v>7018.0000000000018</v>
      </c>
      <c r="N174" s="36">
        <f t="shared" si="70"/>
        <v>7156.0000000000009</v>
      </c>
      <c r="O174" s="36">
        <f t="shared" si="70"/>
        <v>7294.0000000000009</v>
      </c>
      <c r="P174" s="36">
        <f t="shared" si="70"/>
        <v>7432</v>
      </c>
      <c r="Q174" s="95">
        <f t="shared" si="82"/>
        <v>7569.9999999999991</v>
      </c>
      <c r="R174" s="36">
        <f t="shared" si="62"/>
        <v>7697.9999999999991</v>
      </c>
      <c r="S174" s="36">
        <f t="shared" si="62"/>
        <v>7825.9999999999991</v>
      </c>
      <c r="T174" s="36">
        <f t="shared" si="62"/>
        <v>7954</v>
      </c>
      <c r="U174" s="36">
        <f t="shared" si="62"/>
        <v>8082</v>
      </c>
      <c r="V174" s="95">
        <f t="shared" si="82"/>
        <v>8210</v>
      </c>
      <c r="W174" s="36">
        <f t="shared" si="63"/>
        <v>8368</v>
      </c>
      <c r="X174" s="36">
        <f t="shared" si="63"/>
        <v>8526</v>
      </c>
      <c r="Y174" s="36">
        <f t="shared" si="63"/>
        <v>8684</v>
      </c>
      <c r="Z174" s="36">
        <f t="shared" si="63"/>
        <v>8842</v>
      </c>
      <c r="AA174" s="95">
        <f t="shared" si="82"/>
        <v>9000</v>
      </c>
      <c r="AB174" s="36">
        <f t="shared" si="64"/>
        <v>9130</v>
      </c>
      <c r="AC174" s="36">
        <f t="shared" si="64"/>
        <v>9260</v>
      </c>
      <c r="AD174" s="36">
        <f t="shared" si="64"/>
        <v>9390</v>
      </c>
      <c r="AE174" s="36">
        <f t="shared" si="64"/>
        <v>9520</v>
      </c>
      <c r="AF174" s="95">
        <f t="shared" si="82"/>
        <v>9650</v>
      </c>
      <c r="AG174" s="36">
        <f t="shared" si="65"/>
        <v>9810</v>
      </c>
      <c r="AH174" s="36">
        <f t="shared" si="65"/>
        <v>9970</v>
      </c>
      <c r="AI174" s="36">
        <f t="shared" si="65"/>
        <v>10130.000000000002</v>
      </c>
      <c r="AJ174" s="36">
        <f t="shared" si="65"/>
        <v>10290.000000000002</v>
      </c>
      <c r="AK174" s="95">
        <f t="shared" si="82"/>
        <v>10450.000000000002</v>
      </c>
      <c r="AL174" s="36">
        <f t="shared" si="66"/>
        <v>10610.000000000002</v>
      </c>
      <c r="AM174" s="36">
        <f t="shared" si="66"/>
        <v>10770.000000000002</v>
      </c>
      <c r="AN174" s="36">
        <f t="shared" si="66"/>
        <v>10930</v>
      </c>
      <c r="AO174" s="36">
        <f t="shared" si="66"/>
        <v>11090</v>
      </c>
      <c r="AP174" s="95">
        <f>(AP132+AP144+AP157)*10^3</f>
        <v>11250</v>
      </c>
    </row>
    <row r="175" spans="1:42" x14ac:dyDescent="0.3">
      <c r="A175" s="93" t="s">
        <v>13</v>
      </c>
      <c r="B175" s="95">
        <f t="shared" ref="B175:B180" si="83">(B133+B145+B161)*10^3</f>
        <v>100</v>
      </c>
      <c r="C175">
        <f t="shared" si="79"/>
        <v>100.49070751864544</v>
      </c>
      <c r="D175">
        <f t="shared" si="79"/>
        <v>100.98141503729087</v>
      </c>
      <c r="E175">
        <f t="shared" si="79"/>
        <v>101.47212255593629</v>
      </c>
      <c r="F175">
        <f t="shared" si="79"/>
        <v>101.96283007458173</v>
      </c>
      <c r="G175" s="95">
        <f t="shared" ref="G175:AP180" si="84">(G133+G145+G161)*10^3</f>
        <v>102.45353759322717</v>
      </c>
      <c r="H175">
        <f t="shared" si="69"/>
        <v>102.89236041120742</v>
      </c>
      <c r="I175" s="16">
        <f t="shared" si="69"/>
        <v>103.33118322918766</v>
      </c>
      <c r="J175">
        <f t="shared" si="69"/>
        <v>103.77000604716791</v>
      </c>
      <c r="K175">
        <f t="shared" si="69"/>
        <v>104.20882886514815</v>
      </c>
      <c r="L175" s="95">
        <f t="shared" si="84"/>
        <v>104.6476516831284</v>
      </c>
      <c r="M175" s="36">
        <f t="shared" si="70"/>
        <v>104.73541624672445</v>
      </c>
      <c r="N175" s="36">
        <f t="shared" si="70"/>
        <v>104.82318081032049</v>
      </c>
      <c r="O175" s="36">
        <f t="shared" si="70"/>
        <v>104.91094537391655</v>
      </c>
      <c r="P175" s="36">
        <f t="shared" si="70"/>
        <v>104.99870993751259</v>
      </c>
      <c r="Q175" s="95">
        <f t="shared" si="84"/>
        <v>105.08647450110864</v>
      </c>
      <c r="R175" s="36">
        <f t="shared" si="62"/>
        <v>105.52529731908889</v>
      </c>
      <c r="S175" s="36">
        <f t="shared" si="62"/>
        <v>105.96412013706913</v>
      </c>
      <c r="T175" s="36">
        <f t="shared" si="62"/>
        <v>106.40294295504938</v>
      </c>
      <c r="U175" s="36">
        <f t="shared" si="62"/>
        <v>106.84176577302962</v>
      </c>
      <c r="V175" s="95">
        <f t="shared" si="84"/>
        <v>107.28058859100987</v>
      </c>
      <c r="W175" s="36">
        <f t="shared" si="63"/>
        <v>107.36835315460593</v>
      </c>
      <c r="X175" s="36">
        <f t="shared" si="63"/>
        <v>107.45611771820198</v>
      </c>
      <c r="Y175" s="36">
        <f t="shared" si="63"/>
        <v>107.54388228179802</v>
      </c>
      <c r="Z175" s="36">
        <f t="shared" si="63"/>
        <v>107.63164684539407</v>
      </c>
      <c r="AA175" s="95">
        <f t="shared" si="84"/>
        <v>107.71941140899013</v>
      </c>
      <c r="AB175" s="36">
        <f t="shared" si="64"/>
        <v>108.15823422697038</v>
      </c>
      <c r="AC175" s="36">
        <f t="shared" si="64"/>
        <v>108.59705704495062</v>
      </c>
      <c r="AD175" s="36">
        <f t="shared" si="64"/>
        <v>109.03587986293087</v>
      </c>
      <c r="AE175" s="36">
        <f t="shared" si="64"/>
        <v>109.47470268091111</v>
      </c>
      <c r="AF175" s="95">
        <f t="shared" si="84"/>
        <v>109.91352549889136</v>
      </c>
      <c r="AG175" s="36">
        <f t="shared" si="65"/>
        <v>110.00129006248741</v>
      </c>
      <c r="AH175" s="36">
        <f t="shared" si="65"/>
        <v>110.08905462608345</v>
      </c>
      <c r="AI175" s="36">
        <f t="shared" si="65"/>
        <v>110.17681918967951</v>
      </c>
      <c r="AJ175" s="36">
        <f t="shared" si="65"/>
        <v>110.26458375327555</v>
      </c>
      <c r="AK175" s="95">
        <f t="shared" si="84"/>
        <v>110.3523483168716</v>
      </c>
      <c r="AL175" s="36">
        <f t="shared" si="66"/>
        <v>110.79117113485184</v>
      </c>
      <c r="AM175" s="36">
        <f t="shared" si="66"/>
        <v>111.22999395283209</v>
      </c>
      <c r="AN175" s="36">
        <f t="shared" si="66"/>
        <v>111.66881677081233</v>
      </c>
      <c r="AO175" s="36">
        <f t="shared" si="66"/>
        <v>112.10763958879258</v>
      </c>
      <c r="AP175" s="95">
        <f t="shared" si="84"/>
        <v>112.54646240677282</v>
      </c>
    </row>
    <row r="176" spans="1:42" x14ac:dyDescent="0.3">
      <c r="A176" s="93" t="s">
        <v>259</v>
      </c>
      <c r="B176" s="95">
        <f t="shared" si="83"/>
        <v>0</v>
      </c>
      <c r="C176">
        <f t="shared" si="79"/>
        <v>0</v>
      </c>
      <c r="D176">
        <f t="shared" si="79"/>
        <v>0</v>
      </c>
      <c r="E176">
        <f t="shared" si="79"/>
        <v>0</v>
      </c>
      <c r="F176">
        <f t="shared" si="79"/>
        <v>0</v>
      </c>
      <c r="G176" s="95">
        <f t="shared" si="84"/>
        <v>0</v>
      </c>
      <c r="H176">
        <f t="shared" si="69"/>
        <v>0</v>
      </c>
      <c r="I176" s="16">
        <f t="shared" si="69"/>
        <v>0</v>
      </c>
      <c r="J176">
        <f t="shared" si="69"/>
        <v>0</v>
      </c>
      <c r="K176">
        <f t="shared" si="69"/>
        <v>0</v>
      </c>
      <c r="L176" s="95">
        <f t="shared" si="84"/>
        <v>0</v>
      </c>
      <c r="M176" s="36">
        <f t="shared" si="70"/>
        <v>0</v>
      </c>
      <c r="N176" s="36">
        <f t="shared" si="70"/>
        <v>0</v>
      </c>
      <c r="O176" s="36">
        <f t="shared" si="70"/>
        <v>0</v>
      </c>
      <c r="P176" s="36">
        <f t="shared" si="70"/>
        <v>0</v>
      </c>
      <c r="Q176" s="95">
        <f t="shared" si="84"/>
        <v>0</v>
      </c>
      <c r="R176" s="36">
        <f t="shared" si="62"/>
        <v>0</v>
      </c>
      <c r="S176" s="36">
        <f t="shared" si="62"/>
        <v>0</v>
      </c>
      <c r="T176" s="36">
        <f t="shared" si="62"/>
        <v>0</v>
      </c>
      <c r="U176" s="36">
        <f t="shared" si="62"/>
        <v>0</v>
      </c>
      <c r="V176" s="95">
        <f t="shared" si="84"/>
        <v>0</v>
      </c>
      <c r="W176" s="36">
        <f t="shared" si="63"/>
        <v>0</v>
      </c>
      <c r="X176" s="36">
        <f t="shared" si="63"/>
        <v>0</v>
      </c>
      <c r="Y176" s="36">
        <f t="shared" si="63"/>
        <v>0</v>
      </c>
      <c r="Z176" s="36">
        <f t="shared" si="63"/>
        <v>0</v>
      </c>
      <c r="AA176" s="95">
        <f t="shared" si="84"/>
        <v>0</v>
      </c>
      <c r="AB176" s="36">
        <f t="shared" si="64"/>
        <v>0</v>
      </c>
      <c r="AC176" s="36">
        <f t="shared" si="64"/>
        <v>0</v>
      </c>
      <c r="AD176" s="36">
        <f t="shared" si="64"/>
        <v>0</v>
      </c>
      <c r="AE176" s="36">
        <f t="shared" si="64"/>
        <v>0</v>
      </c>
      <c r="AF176" s="95">
        <f t="shared" si="84"/>
        <v>0</v>
      </c>
      <c r="AG176" s="36">
        <f t="shared" si="65"/>
        <v>0</v>
      </c>
      <c r="AH176" s="36">
        <f t="shared" si="65"/>
        <v>0</v>
      </c>
      <c r="AI176" s="36">
        <f t="shared" si="65"/>
        <v>0</v>
      </c>
      <c r="AJ176" s="36">
        <f t="shared" si="65"/>
        <v>0</v>
      </c>
      <c r="AK176" s="95">
        <f t="shared" si="84"/>
        <v>0</v>
      </c>
      <c r="AL176" s="36">
        <f t="shared" si="66"/>
        <v>0</v>
      </c>
      <c r="AM176" s="36">
        <f t="shared" si="66"/>
        <v>0</v>
      </c>
      <c r="AN176" s="36">
        <f t="shared" si="66"/>
        <v>0</v>
      </c>
      <c r="AO176" s="36">
        <f t="shared" si="66"/>
        <v>0</v>
      </c>
      <c r="AP176" s="95">
        <f t="shared" si="84"/>
        <v>0</v>
      </c>
    </row>
    <row r="177" spans="1:42" x14ac:dyDescent="0.3">
      <c r="A177" s="93" t="s">
        <v>11</v>
      </c>
      <c r="B177" s="95">
        <f t="shared" si="83"/>
        <v>0</v>
      </c>
      <c r="C177">
        <f t="shared" si="79"/>
        <v>0</v>
      </c>
      <c r="D177">
        <f t="shared" si="79"/>
        <v>0</v>
      </c>
      <c r="E177">
        <f t="shared" si="79"/>
        <v>0</v>
      </c>
      <c r="F177">
        <f t="shared" si="79"/>
        <v>0</v>
      </c>
      <c r="G177" s="95">
        <f t="shared" si="84"/>
        <v>0</v>
      </c>
      <c r="H177">
        <f t="shared" si="69"/>
        <v>0</v>
      </c>
      <c r="I177" s="16">
        <f t="shared" si="69"/>
        <v>0</v>
      </c>
      <c r="J177">
        <f t="shared" si="69"/>
        <v>0</v>
      </c>
      <c r="K177">
        <f t="shared" si="69"/>
        <v>0</v>
      </c>
      <c r="L177" s="95">
        <f t="shared" si="84"/>
        <v>0</v>
      </c>
      <c r="M177" s="36">
        <f t="shared" si="70"/>
        <v>0</v>
      </c>
      <c r="N177" s="36">
        <f t="shared" si="70"/>
        <v>0</v>
      </c>
      <c r="O177" s="36">
        <f t="shared" si="70"/>
        <v>0</v>
      </c>
      <c r="P177" s="36">
        <f t="shared" si="70"/>
        <v>0</v>
      </c>
      <c r="Q177" s="95">
        <f t="shared" si="84"/>
        <v>0</v>
      </c>
      <c r="R177" s="36">
        <f t="shared" si="62"/>
        <v>0</v>
      </c>
      <c r="S177" s="36">
        <f t="shared" si="62"/>
        <v>0</v>
      </c>
      <c r="T177" s="36">
        <f t="shared" si="62"/>
        <v>0</v>
      </c>
      <c r="U177" s="36">
        <f t="shared" si="62"/>
        <v>0</v>
      </c>
      <c r="V177" s="95">
        <f t="shared" si="84"/>
        <v>0</v>
      </c>
      <c r="W177" s="36">
        <f t="shared" si="63"/>
        <v>0</v>
      </c>
      <c r="X177" s="36">
        <f t="shared" si="63"/>
        <v>0</v>
      </c>
      <c r="Y177" s="36">
        <f t="shared" si="63"/>
        <v>0</v>
      </c>
      <c r="Z177" s="36">
        <f t="shared" si="63"/>
        <v>0</v>
      </c>
      <c r="AA177" s="95">
        <f t="shared" si="84"/>
        <v>0</v>
      </c>
      <c r="AB177" s="36">
        <f t="shared" si="64"/>
        <v>0</v>
      </c>
      <c r="AC177" s="36">
        <f t="shared" si="64"/>
        <v>0</v>
      </c>
      <c r="AD177" s="36">
        <f t="shared" si="64"/>
        <v>0</v>
      </c>
      <c r="AE177" s="36">
        <f t="shared" si="64"/>
        <v>0</v>
      </c>
      <c r="AF177" s="95">
        <f t="shared" si="84"/>
        <v>0</v>
      </c>
      <c r="AG177" s="36">
        <f t="shared" si="65"/>
        <v>0</v>
      </c>
      <c r="AH177" s="36">
        <f t="shared" si="65"/>
        <v>0</v>
      </c>
      <c r="AI177" s="36">
        <f t="shared" si="65"/>
        <v>0</v>
      </c>
      <c r="AJ177" s="36">
        <f t="shared" si="65"/>
        <v>0</v>
      </c>
      <c r="AK177" s="95">
        <f t="shared" si="84"/>
        <v>0</v>
      </c>
      <c r="AL177" s="36">
        <f t="shared" si="66"/>
        <v>0</v>
      </c>
      <c r="AM177" s="36">
        <f t="shared" si="66"/>
        <v>0</v>
      </c>
      <c r="AN177" s="36">
        <f t="shared" si="66"/>
        <v>0</v>
      </c>
      <c r="AO177" s="36">
        <f t="shared" si="66"/>
        <v>0</v>
      </c>
      <c r="AP177" s="95">
        <f t="shared" si="84"/>
        <v>0</v>
      </c>
    </row>
    <row r="178" spans="1:42" x14ac:dyDescent="0.3">
      <c r="A178" s="93" t="s">
        <v>260</v>
      </c>
      <c r="B178" s="95">
        <f t="shared" si="83"/>
        <v>152.04918032786884</v>
      </c>
      <c r="C178">
        <f t="shared" si="79"/>
        <v>152.55979095964921</v>
      </c>
      <c r="D178">
        <f t="shared" si="79"/>
        <v>153.07040159142954</v>
      </c>
      <c r="E178">
        <f t="shared" si="79"/>
        <v>153.58101222320991</v>
      </c>
      <c r="F178">
        <f t="shared" si="79"/>
        <v>154.09162285499025</v>
      </c>
      <c r="G178" s="95">
        <f t="shared" si="84"/>
        <v>154.60223348677061</v>
      </c>
      <c r="H178">
        <f t="shared" si="69"/>
        <v>156.18719013771906</v>
      </c>
      <c r="I178" s="16">
        <f t="shared" si="69"/>
        <v>157.77214678866747</v>
      </c>
      <c r="J178">
        <f t="shared" si="69"/>
        <v>159.35710343961591</v>
      </c>
      <c r="K178">
        <f t="shared" si="69"/>
        <v>160.94206009056433</v>
      </c>
      <c r="L178" s="95">
        <f t="shared" si="84"/>
        <v>162.52701674151277</v>
      </c>
      <c r="M178" s="36">
        <f t="shared" si="70"/>
        <v>164.44400807170246</v>
      </c>
      <c r="N178" s="36">
        <f t="shared" si="70"/>
        <v>166.36099940189214</v>
      </c>
      <c r="O178" s="36">
        <f t="shared" si="70"/>
        <v>168.27799073208183</v>
      </c>
      <c r="P178" s="36">
        <f t="shared" si="70"/>
        <v>170.19498206227152</v>
      </c>
      <c r="Q178" s="95">
        <f t="shared" si="84"/>
        <v>172.11197339246121</v>
      </c>
      <c r="R178" s="36">
        <f t="shared" si="62"/>
        <v>172.36359671007631</v>
      </c>
      <c r="S178" s="36">
        <f t="shared" si="62"/>
        <v>172.61522002769141</v>
      </c>
      <c r="T178" s="36">
        <f t="shared" si="62"/>
        <v>172.86684334530651</v>
      </c>
      <c r="U178" s="36">
        <f t="shared" si="62"/>
        <v>173.11846666292161</v>
      </c>
      <c r="V178" s="95">
        <f t="shared" si="84"/>
        <v>173.3700899805367</v>
      </c>
      <c r="W178" s="36">
        <f t="shared" si="63"/>
        <v>173.11221792274824</v>
      </c>
      <c r="X178" s="36">
        <f t="shared" si="63"/>
        <v>172.85434586495978</v>
      </c>
      <c r="Y178" s="36">
        <f t="shared" si="63"/>
        <v>172.59647380717135</v>
      </c>
      <c r="Z178" s="36">
        <f t="shared" si="63"/>
        <v>172.33860174938289</v>
      </c>
      <c r="AA178" s="95">
        <f t="shared" si="84"/>
        <v>172.08072969159443</v>
      </c>
      <c r="AB178" s="36">
        <f t="shared" si="64"/>
        <v>173.74218907478331</v>
      </c>
      <c r="AC178" s="36">
        <f t="shared" si="64"/>
        <v>175.40364845797217</v>
      </c>
      <c r="AD178" s="36">
        <f t="shared" si="64"/>
        <v>177.06510784116105</v>
      </c>
      <c r="AE178" s="36">
        <f t="shared" si="64"/>
        <v>178.72656722434991</v>
      </c>
      <c r="AF178" s="95">
        <f t="shared" si="84"/>
        <v>180.38802660753879</v>
      </c>
      <c r="AG178" s="36">
        <f t="shared" si="65"/>
        <v>180.72031848417657</v>
      </c>
      <c r="AH178" s="36">
        <f t="shared" si="65"/>
        <v>181.05261036081436</v>
      </c>
      <c r="AI178" s="36">
        <f t="shared" si="65"/>
        <v>181.38490223745211</v>
      </c>
      <c r="AJ178" s="36">
        <f t="shared" si="65"/>
        <v>181.71719411408989</v>
      </c>
      <c r="AK178" s="95">
        <f t="shared" si="84"/>
        <v>182.04948599072767</v>
      </c>
      <c r="AL178" s="36">
        <f t="shared" si="66"/>
        <v>183.71094537391656</v>
      </c>
      <c r="AM178" s="36">
        <f t="shared" si="66"/>
        <v>185.37240475710541</v>
      </c>
      <c r="AN178" s="36">
        <f t="shared" si="66"/>
        <v>187.0338641402943</v>
      </c>
      <c r="AO178" s="36">
        <f t="shared" si="66"/>
        <v>188.69532352348315</v>
      </c>
      <c r="AP178" s="95">
        <f t="shared" si="84"/>
        <v>190.35678290667204</v>
      </c>
    </row>
    <row r="179" spans="1:42" x14ac:dyDescent="0.3">
      <c r="A179" s="93" t="s">
        <v>261</v>
      </c>
      <c r="B179" s="95">
        <f t="shared" si="83"/>
        <v>80</v>
      </c>
      <c r="C179">
        <f t="shared" si="79"/>
        <v>82.151703285627903</v>
      </c>
      <c r="D179">
        <f t="shared" si="79"/>
        <v>84.303406571255792</v>
      </c>
      <c r="E179">
        <f t="shared" si="79"/>
        <v>86.455109856883695</v>
      </c>
      <c r="F179">
        <f t="shared" si="79"/>
        <v>88.606813142511584</v>
      </c>
      <c r="G179" s="95">
        <f t="shared" si="84"/>
        <v>90.758516428139487</v>
      </c>
      <c r="H179">
        <f t="shared" si="69"/>
        <v>91.018645434388233</v>
      </c>
      <c r="I179" s="16">
        <f t="shared" si="69"/>
        <v>91.278774440636965</v>
      </c>
      <c r="J179">
        <f t="shared" si="69"/>
        <v>91.538903446885712</v>
      </c>
      <c r="K179">
        <f t="shared" si="69"/>
        <v>91.799032453134444</v>
      </c>
      <c r="L179" s="95">
        <f t="shared" si="84"/>
        <v>92.059161459383191</v>
      </c>
      <c r="M179" s="36">
        <f t="shared" si="70"/>
        <v>92.111187260632931</v>
      </c>
      <c r="N179" s="36">
        <f t="shared" si="70"/>
        <v>92.163213061882686</v>
      </c>
      <c r="O179" s="36">
        <f t="shared" si="70"/>
        <v>92.215238863132427</v>
      </c>
      <c r="P179" s="36">
        <f t="shared" si="70"/>
        <v>92.267264664382182</v>
      </c>
      <c r="Q179" s="95">
        <f t="shared" si="84"/>
        <v>92.319290465631923</v>
      </c>
      <c r="R179" s="36">
        <f t="shared" si="62"/>
        <v>92.579419471880669</v>
      </c>
      <c r="S179" s="36">
        <f t="shared" si="62"/>
        <v>92.839548478129402</v>
      </c>
      <c r="T179" s="36">
        <f t="shared" si="62"/>
        <v>93.099677484378148</v>
      </c>
      <c r="U179" s="36">
        <f t="shared" si="62"/>
        <v>93.35980649062688</v>
      </c>
      <c r="V179" s="95">
        <f t="shared" si="84"/>
        <v>93.619935496875627</v>
      </c>
      <c r="W179" s="36">
        <f t="shared" si="63"/>
        <v>93.671961298125368</v>
      </c>
      <c r="X179" s="36">
        <f t="shared" si="63"/>
        <v>93.723987099375123</v>
      </c>
      <c r="Y179" s="36">
        <f t="shared" si="63"/>
        <v>93.776012900624863</v>
      </c>
      <c r="Z179" s="36">
        <f t="shared" si="63"/>
        <v>93.828038701874618</v>
      </c>
      <c r="AA179" s="95">
        <f t="shared" si="84"/>
        <v>93.880064503124359</v>
      </c>
      <c r="AB179" s="36">
        <f t="shared" si="64"/>
        <v>94.140193509373105</v>
      </c>
      <c r="AC179" s="36">
        <f t="shared" si="64"/>
        <v>94.400322515621838</v>
      </c>
      <c r="AD179" s="36">
        <f t="shared" si="64"/>
        <v>94.660451521870584</v>
      </c>
      <c r="AE179" s="36">
        <f t="shared" si="64"/>
        <v>94.920580528119316</v>
      </c>
      <c r="AF179" s="95">
        <f t="shared" si="84"/>
        <v>95.180709534368063</v>
      </c>
      <c r="AG179" s="36">
        <f t="shared" si="65"/>
        <v>95.232735335617804</v>
      </c>
      <c r="AH179" s="36">
        <f t="shared" si="65"/>
        <v>95.284761136867559</v>
      </c>
      <c r="AI179" s="36">
        <f t="shared" si="65"/>
        <v>95.336786938117299</v>
      </c>
      <c r="AJ179" s="36">
        <f t="shared" si="65"/>
        <v>95.388812739367054</v>
      </c>
      <c r="AK179" s="95">
        <f t="shared" si="84"/>
        <v>95.440838540616795</v>
      </c>
      <c r="AL179" s="36">
        <f t="shared" si="66"/>
        <v>95.700967546865542</v>
      </c>
      <c r="AM179" s="36">
        <f t="shared" si="66"/>
        <v>95.961096553114274</v>
      </c>
      <c r="AN179" s="36">
        <f t="shared" si="66"/>
        <v>96.22122555936302</v>
      </c>
      <c r="AO179" s="36">
        <f t="shared" si="66"/>
        <v>96.481354565611753</v>
      </c>
      <c r="AP179" s="95">
        <f t="shared" si="84"/>
        <v>96.741483571860499</v>
      </c>
    </row>
    <row r="180" spans="1:42" x14ac:dyDescent="0.3">
      <c r="A180" s="93" t="s">
        <v>262</v>
      </c>
      <c r="B180" s="95">
        <f t="shared" si="83"/>
        <v>0</v>
      </c>
      <c r="C180">
        <f t="shared" si="79"/>
        <v>0</v>
      </c>
      <c r="D180">
        <f t="shared" si="79"/>
        <v>0</v>
      </c>
      <c r="E180">
        <f t="shared" si="79"/>
        <v>0</v>
      </c>
      <c r="F180">
        <f t="shared" si="79"/>
        <v>0</v>
      </c>
      <c r="G180" s="95">
        <f t="shared" si="84"/>
        <v>0</v>
      </c>
      <c r="H180">
        <f t="shared" si="69"/>
        <v>0</v>
      </c>
      <c r="I180" s="16">
        <f t="shared" si="69"/>
        <v>0</v>
      </c>
      <c r="J180">
        <f t="shared" si="69"/>
        <v>0</v>
      </c>
      <c r="K180">
        <f t="shared" si="69"/>
        <v>0</v>
      </c>
      <c r="L180" s="95">
        <f t="shared" si="84"/>
        <v>0</v>
      </c>
      <c r="M180" s="36">
        <f t="shared" si="70"/>
        <v>0</v>
      </c>
      <c r="N180" s="36">
        <f t="shared" si="70"/>
        <v>0</v>
      </c>
      <c r="O180" s="36">
        <f t="shared" si="70"/>
        <v>0</v>
      </c>
      <c r="P180" s="36">
        <f t="shared" si="70"/>
        <v>0</v>
      </c>
      <c r="Q180" s="95">
        <f t="shared" si="84"/>
        <v>0</v>
      </c>
      <c r="R180" s="36">
        <f t="shared" si="62"/>
        <v>0</v>
      </c>
      <c r="S180" s="36">
        <f t="shared" si="62"/>
        <v>0</v>
      </c>
      <c r="T180" s="36">
        <f t="shared" si="62"/>
        <v>0</v>
      </c>
      <c r="U180" s="36">
        <f t="shared" si="62"/>
        <v>0</v>
      </c>
      <c r="V180" s="95">
        <f t="shared" si="84"/>
        <v>0</v>
      </c>
      <c r="W180" s="36">
        <f t="shared" si="63"/>
        <v>0</v>
      </c>
      <c r="X180" s="36">
        <f t="shared" si="63"/>
        <v>0</v>
      </c>
      <c r="Y180" s="36">
        <f t="shared" si="63"/>
        <v>0</v>
      </c>
      <c r="Z180" s="36">
        <f t="shared" si="63"/>
        <v>0</v>
      </c>
      <c r="AA180" s="95">
        <f t="shared" si="84"/>
        <v>0</v>
      </c>
      <c r="AB180" s="36">
        <f t="shared" si="64"/>
        <v>0</v>
      </c>
      <c r="AC180" s="36">
        <f t="shared" si="64"/>
        <v>0</v>
      </c>
      <c r="AD180" s="36">
        <f t="shared" si="64"/>
        <v>0</v>
      </c>
      <c r="AE180" s="36">
        <f t="shared" si="64"/>
        <v>0</v>
      </c>
      <c r="AF180" s="95">
        <f t="shared" si="84"/>
        <v>0</v>
      </c>
      <c r="AG180" s="36">
        <f t="shared" si="65"/>
        <v>0</v>
      </c>
      <c r="AH180" s="36">
        <f t="shared" si="65"/>
        <v>0</v>
      </c>
      <c r="AI180" s="36">
        <f t="shared" si="65"/>
        <v>0</v>
      </c>
      <c r="AJ180" s="36">
        <f t="shared" si="65"/>
        <v>0</v>
      </c>
      <c r="AK180" s="95">
        <f t="shared" si="84"/>
        <v>0</v>
      </c>
      <c r="AL180" s="36">
        <f t="shared" si="66"/>
        <v>0</v>
      </c>
      <c r="AM180" s="36">
        <f t="shared" si="66"/>
        <v>0</v>
      </c>
      <c r="AN180" s="36">
        <f t="shared" si="66"/>
        <v>0</v>
      </c>
      <c r="AO180" s="36">
        <f t="shared" si="66"/>
        <v>0</v>
      </c>
      <c r="AP180" s="95">
        <f t="shared" si="84"/>
        <v>0</v>
      </c>
    </row>
    <row r="181" spans="1:42" x14ac:dyDescent="0.3">
      <c r="B181" s="95"/>
      <c r="C181" s="36"/>
      <c r="D181" s="36"/>
      <c r="E181" s="36"/>
      <c r="F181" s="36"/>
      <c r="G181" s="95"/>
      <c r="L181" s="95"/>
      <c r="M181" s="36"/>
      <c r="N181" s="36"/>
      <c r="O181" s="36"/>
      <c r="P181" s="36"/>
      <c r="Q181" s="95"/>
      <c r="R181" s="36"/>
      <c r="S181" s="36"/>
      <c r="T181" s="36"/>
      <c r="U181" s="36"/>
      <c r="V181" s="95"/>
      <c r="W181" s="36"/>
      <c r="X181" s="36"/>
      <c r="Y181" s="36"/>
      <c r="Z181" s="36"/>
      <c r="AA181" s="95"/>
      <c r="AB181" s="36"/>
      <c r="AC181" s="36"/>
      <c r="AD181" s="36"/>
      <c r="AE181" s="36"/>
      <c r="AF181" s="95"/>
      <c r="AG181" s="36"/>
      <c r="AH181" s="36"/>
      <c r="AI181" s="36"/>
      <c r="AJ181" s="36"/>
      <c r="AK181" s="95"/>
      <c r="AL181" s="36"/>
      <c r="AM181" s="36"/>
      <c r="AN181" s="36"/>
      <c r="AO181" s="36"/>
      <c r="AP181" s="95"/>
    </row>
    <row r="182" spans="1:42" x14ac:dyDescent="0.3">
      <c r="A182" s="1" t="s">
        <v>282</v>
      </c>
      <c r="B182" s="95"/>
      <c r="C182" s="36"/>
      <c r="D182" s="36"/>
      <c r="E182" s="36"/>
      <c r="F182" s="36"/>
      <c r="G182" s="95"/>
      <c r="H182">
        <f t="shared" si="69"/>
        <v>4.7444230779418121E-3</v>
      </c>
      <c r="I182" s="16">
        <f t="shared" si="69"/>
        <v>9.4888461558836242E-3</v>
      </c>
      <c r="J182" s="92">
        <f>(J183-I183)/I183</f>
        <v>2.490364990295468E-2</v>
      </c>
      <c r="K182" s="92">
        <f t="shared" ref="K182:AP182" si="85">(K183-J183)/J183</f>
        <v>2.4298527871681352E-2</v>
      </c>
      <c r="L182" s="92">
        <f t="shared" si="85"/>
        <v>2.3722115389709059E-2</v>
      </c>
      <c r="M182" s="92">
        <f t="shared" si="85"/>
        <v>1.6848730726307187E-2</v>
      </c>
      <c r="N182" s="92">
        <f t="shared" si="85"/>
        <v>1.6569554759902589E-2</v>
      </c>
      <c r="O182" s="92">
        <f t="shared" si="85"/>
        <v>1.6299479639458853E-2</v>
      </c>
      <c r="P182" s="92">
        <f t="shared" si="85"/>
        <v>1.6038067485030148E-2</v>
      </c>
      <c r="Q182" s="92">
        <f t="shared" si="85"/>
        <v>1.5784908064250879E-2</v>
      </c>
      <c r="R182" s="92">
        <f t="shared" si="85"/>
        <v>1.535221025787461E-2</v>
      </c>
      <c r="S182" s="92">
        <f t="shared" si="85"/>
        <v>1.512008355600635E-2</v>
      </c>
      <c r="T182" s="92">
        <f t="shared" si="85"/>
        <v>1.4894871849091895E-2</v>
      </c>
      <c r="U182" s="92">
        <f t="shared" si="85"/>
        <v>1.4676270678118905E-2</v>
      </c>
      <c r="V182" s="92">
        <f t="shared" si="85"/>
        <v>1.4463993198845997E-2</v>
      </c>
      <c r="W182" s="92">
        <f t="shared" si="85"/>
        <v>1.6069447173666714E-2</v>
      </c>
      <c r="X182" s="92">
        <f t="shared" si="85"/>
        <v>1.5815303981795599E-2</v>
      </c>
      <c r="Y182" s="92">
        <f t="shared" si="85"/>
        <v>1.5569074338418502E-2</v>
      </c>
      <c r="Z182" s="92">
        <f t="shared" si="85"/>
        <v>1.5330394290078837E-2</v>
      </c>
      <c r="AA182" s="92">
        <f t="shared" si="85"/>
        <v>1.5098921864540498E-2</v>
      </c>
      <c r="AB182" s="92">
        <f t="shared" si="85"/>
        <v>1.4241277330461427E-2</v>
      </c>
      <c r="AC182" s="92">
        <f t="shared" si="85"/>
        <v>1.4041311124651965E-2</v>
      </c>
      <c r="AD182" s="92">
        <f t="shared" si="85"/>
        <v>1.3846882736048385E-2</v>
      </c>
      <c r="AE182" s="92">
        <f t="shared" si="85"/>
        <v>1.3657765262028748E-2</v>
      </c>
      <c r="AF182" s="92">
        <f t="shared" si="85"/>
        <v>1.3473744028881622E-2</v>
      </c>
      <c r="AG182" s="92">
        <f t="shared" si="85"/>
        <v>1.5548472799300921E-2</v>
      </c>
      <c r="AH182" s="92">
        <f t="shared" si="85"/>
        <v>1.531041916339301E-2</v>
      </c>
      <c r="AI182" s="92">
        <f t="shared" si="85"/>
        <v>1.5079545008519327E-2</v>
      </c>
      <c r="AJ182" s="92">
        <f t="shared" si="85"/>
        <v>1.4855530369684249E-2</v>
      </c>
      <c r="AK182" s="92">
        <f t="shared" si="85"/>
        <v>1.4638074016577298E-2</v>
      </c>
      <c r="AL182" s="92">
        <f t="shared" si="85"/>
        <v>1.2795118539020675E-2</v>
      </c>
      <c r="AM182" s="92">
        <f t="shared" si="85"/>
        <v>1.263347177016208E-2</v>
      </c>
      <c r="AN182" s="92">
        <f t="shared" si="85"/>
        <v>1.2475858365690718E-2</v>
      </c>
      <c r="AO182" s="92">
        <f t="shared" si="85"/>
        <v>1.2322129226694607E-2</v>
      </c>
      <c r="AP182" s="92">
        <f t="shared" si="85"/>
        <v>1.2172142513675356E-2</v>
      </c>
    </row>
    <row r="183" spans="1:42" x14ac:dyDescent="0.3">
      <c r="A183" s="93" t="s">
        <v>46</v>
      </c>
      <c r="B183" s="95">
        <v>728</v>
      </c>
      <c r="C183">
        <f t="shared" ref="C183:F198" si="86">$B183+((C$1-$B$1)*($G183-$B183)/($G$1-$B$1))</f>
        <v>787.42840000000001</v>
      </c>
      <c r="D183">
        <f t="shared" si="86"/>
        <v>846.85679999999991</v>
      </c>
      <c r="E183">
        <f t="shared" si="86"/>
        <v>906.28519999999992</v>
      </c>
      <c r="F183">
        <f t="shared" si="86"/>
        <v>965.71359999999981</v>
      </c>
      <c r="G183" s="95">
        <v>1025.1419999999998</v>
      </c>
      <c r="H183">
        <f t="shared" si="69"/>
        <v>1052.0099999999998</v>
      </c>
      <c r="I183" s="16">
        <f t="shared" si="69"/>
        <v>1078.8779999999999</v>
      </c>
      <c r="J183">
        <f t="shared" si="69"/>
        <v>1105.7459999999999</v>
      </c>
      <c r="K183">
        <f t="shared" si="69"/>
        <v>1132.614</v>
      </c>
      <c r="L183" s="95">
        <v>1159.482</v>
      </c>
      <c r="M183" s="36">
        <f t="shared" si="70"/>
        <v>1179.0178000000001</v>
      </c>
      <c r="N183" s="36">
        <f t="shared" si="70"/>
        <v>1198.5536</v>
      </c>
      <c r="O183" s="36">
        <f t="shared" si="70"/>
        <v>1218.0894000000001</v>
      </c>
      <c r="P183" s="36">
        <f t="shared" si="70"/>
        <v>1237.6251999999999</v>
      </c>
      <c r="Q183" s="95">
        <v>1257.1610000000001</v>
      </c>
      <c r="R183" s="36">
        <f t="shared" ref="R183:U227" si="87">$Q183+((R$1-$Q$1)*($V183-$Q183)/($V$1-$Q$1))</f>
        <v>1276.4612</v>
      </c>
      <c r="S183" s="36">
        <f t="shared" si="87"/>
        <v>1295.7614000000001</v>
      </c>
      <c r="T183" s="36">
        <f t="shared" si="87"/>
        <v>1315.0616</v>
      </c>
      <c r="U183" s="36">
        <f t="shared" si="87"/>
        <v>1334.3618000000001</v>
      </c>
      <c r="V183" s="95">
        <v>1353.662</v>
      </c>
      <c r="W183" s="36">
        <f t="shared" ref="W183:Z227" si="88">$V183+((W$1-$V$1)*($AA183-$V183)/($AA$1-$V$1))</f>
        <v>1375.4146000000001</v>
      </c>
      <c r="X183" s="36">
        <f t="shared" si="88"/>
        <v>1397.1671999999999</v>
      </c>
      <c r="Y183" s="36">
        <f t="shared" si="88"/>
        <v>1418.9197999999999</v>
      </c>
      <c r="Z183" s="36">
        <f t="shared" si="88"/>
        <v>1440.6723999999997</v>
      </c>
      <c r="AA183" s="95">
        <v>1462.4249999999997</v>
      </c>
      <c r="AB183" s="36">
        <f t="shared" ref="AB183:AE227" si="89">$AA183+((AB$1-$AA$1)*($AF183-$AA183)/($AF$1-$AA$1))</f>
        <v>1483.2517999999998</v>
      </c>
      <c r="AC183" s="36">
        <f t="shared" si="89"/>
        <v>1504.0785999999998</v>
      </c>
      <c r="AD183" s="36">
        <f t="shared" si="89"/>
        <v>1524.9053999999996</v>
      </c>
      <c r="AE183" s="36">
        <f t="shared" si="89"/>
        <v>1545.7321999999997</v>
      </c>
      <c r="AF183" s="95">
        <v>1566.5589999999997</v>
      </c>
      <c r="AG183" s="36">
        <f t="shared" ref="AG183:AJ227" si="90">$AF183+((AG$1-$AF$1)*($AK183-$AF183)/($AK$1-$AF$1))</f>
        <v>1590.9165999999998</v>
      </c>
      <c r="AH183" s="36">
        <f t="shared" si="90"/>
        <v>1615.2741999999998</v>
      </c>
      <c r="AI183" s="36">
        <f t="shared" si="90"/>
        <v>1639.6317999999999</v>
      </c>
      <c r="AJ183" s="36">
        <f t="shared" si="90"/>
        <v>1663.9893999999999</v>
      </c>
      <c r="AK183" s="95">
        <v>1688.347</v>
      </c>
      <c r="AL183" s="36">
        <f t="shared" ref="AL183:AO227" si="91">$AK183+((AL$1-$AK$1)*($AP183-$AK183)/($AP$1-$AK$1))</f>
        <v>1709.9495999999999</v>
      </c>
      <c r="AM183" s="36">
        <f t="shared" si="91"/>
        <v>1731.5521999999999</v>
      </c>
      <c r="AN183" s="36">
        <f t="shared" si="91"/>
        <v>1753.1548</v>
      </c>
      <c r="AO183" s="36">
        <f t="shared" si="91"/>
        <v>1774.7574</v>
      </c>
      <c r="AP183" s="95">
        <v>1796.36</v>
      </c>
    </row>
    <row r="184" spans="1:42" x14ac:dyDescent="0.3">
      <c r="A184" s="93"/>
      <c r="B184" s="95"/>
      <c r="G184" s="95"/>
      <c r="J184" s="92">
        <f>(J185-I185)/I185</f>
        <v>1.1112081354407204E-2</v>
      </c>
      <c r="K184" s="92">
        <f t="shared" ref="K184:AP184" si="92">(K185-J185)/J185</f>
        <v>1.0989960024532704E-2</v>
      </c>
      <c r="L184" s="92">
        <f t="shared" si="92"/>
        <v>1.0870493732960534E-2</v>
      </c>
      <c r="M184" s="92">
        <f t="shared" si="92"/>
        <v>6.8792655241805513E-3</v>
      </c>
      <c r="N184" s="92">
        <f t="shared" si="92"/>
        <v>6.8322645621262355E-3</v>
      </c>
      <c r="O184" s="92">
        <f t="shared" si="92"/>
        <v>6.7859014878687927E-3</v>
      </c>
      <c r="P184" s="92">
        <f t="shared" si="92"/>
        <v>6.7401634030036699E-3</v>
      </c>
      <c r="Q184" s="92">
        <f t="shared" si="92"/>
        <v>6.6950377545487326E-3</v>
      </c>
      <c r="R184" s="92">
        <f t="shared" si="92"/>
        <v>9.1387427305455078E-3</v>
      </c>
      <c r="S184" s="92">
        <f t="shared" si="92"/>
        <v>9.0559824368825013E-3</v>
      </c>
      <c r="T184" s="92">
        <f t="shared" si="92"/>
        <v>8.9747076420996861E-3</v>
      </c>
      <c r="U184" s="92">
        <f t="shared" si="92"/>
        <v>8.8948787061994151E-3</v>
      </c>
      <c r="V184" s="92">
        <f t="shared" si="92"/>
        <v>8.8164573871225838E-3</v>
      </c>
      <c r="W184" s="92">
        <f t="shared" si="92"/>
        <v>0</v>
      </c>
      <c r="X184" s="92">
        <f t="shared" si="92"/>
        <v>0</v>
      </c>
      <c r="Y184" s="92">
        <f t="shared" si="92"/>
        <v>-1.8817339400426384E-16</v>
      </c>
      <c r="Z184" s="92">
        <f t="shared" si="92"/>
        <v>0</v>
      </c>
      <c r="AA184" s="92">
        <f t="shared" si="92"/>
        <v>0</v>
      </c>
      <c r="AB184" s="92">
        <f t="shared" si="92"/>
        <v>-3.6414194915258764E-4</v>
      </c>
      <c r="AC184" s="92">
        <f t="shared" si="92"/>
        <v>-3.6427459681429833E-4</v>
      </c>
      <c r="AD184" s="92">
        <f t="shared" si="92"/>
        <v>-3.6440734115138418E-4</v>
      </c>
      <c r="AE184" s="92">
        <f t="shared" si="92"/>
        <v>-3.6454018227013643E-4</v>
      </c>
      <c r="AF184" s="92">
        <f t="shared" si="92"/>
        <v>-3.6467312027587079E-4</v>
      </c>
      <c r="AG184" s="92">
        <f t="shared" si="92"/>
        <v>-2.2816966802639486E-3</v>
      </c>
      <c r="AH184" s="92">
        <f t="shared" si="92"/>
        <v>-2.2869147260023148E-3</v>
      </c>
      <c r="AI184" s="92">
        <f t="shared" si="92"/>
        <v>-2.2921566928974174E-3</v>
      </c>
      <c r="AJ184" s="92">
        <f t="shared" si="92"/>
        <v>-2.2974227458208551E-3</v>
      </c>
      <c r="AK184" s="92">
        <f t="shared" si="92"/>
        <v>-2.3027130511616926E-3</v>
      </c>
      <c r="AL184" s="92">
        <f t="shared" si="92"/>
        <v>2.4289308598074478E-2</v>
      </c>
      <c r="AM184" s="92">
        <f t="shared" si="92"/>
        <v>2.3713328250314952E-2</v>
      </c>
      <c r="AN184" s="92">
        <f t="shared" si="92"/>
        <v>2.3164031956919909E-2</v>
      </c>
      <c r="AO184" s="92">
        <f t="shared" si="92"/>
        <v>2.2639607368347213E-2</v>
      </c>
      <c r="AP184" s="92">
        <f t="shared" si="92"/>
        <v>2.2138402625151574E-2</v>
      </c>
    </row>
    <row r="185" spans="1:42" x14ac:dyDescent="0.3">
      <c r="A185" s="93" t="s">
        <v>51</v>
      </c>
      <c r="B185" s="95">
        <v>107</v>
      </c>
      <c r="C185">
        <f t="shared" si="86"/>
        <v>112.02579999999999</v>
      </c>
      <c r="D185">
        <f t="shared" si="86"/>
        <v>117.05159999999998</v>
      </c>
      <c r="E185">
        <f t="shared" si="86"/>
        <v>122.07739999999998</v>
      </c>
      <c r="F185">
        <f t="shared" si="86"/>
        <v>127.10319999999997</v>
      </c>
      <c r="G185" s="95">
        <v>132.12899999999996</v>
      </c>
      <c r="H185">
        <f t="shared" si="69"/>
        <v>133.63059999999996</v>
      </c>
      <c r="I185" s="16">
        <f t="shared" si="69"/>
        <v>135.13219999999995</v>
      </c>
      <c r="J185">
        <f t="shared" si="69"/>
        <v>136.63379999999998</v>
      </c>
      <c r="K185">
        <f t="shared" si="69"/>
        <v>138.13539999999998</v>
      </c>
      <c r="L185" s="95">
        <v>139.63699999999997</v>
      </c>
      <c r="M185" s="36">
        <f t="shared" si="70"/>
        <v>140.59759999999997</v>
      </c>
      <c r="N185" s="36">
        <f t="shared" si="70"/>
        <v>141.55819999999997</v>
      </c>
      <c r="O185" s="36">
        <f t="shared" si="70"/>
        <v>142.5188</v>
      </c>
      <c r="P185" s="36">
        <f t="shared" si="70"/>
        <v>143.4794</v>
      </c>
      <c r="Q185" s="95">
        <v>144.44</v>
      </c>
      <c r="R185" s="36">
        <f t="shared" si="87"/>
        <v>145.76</v>
      </c>
      <c r="S185" s="36">
        <f t="shared" si="87"/>
        <v>147.07999999999998</v>
      </c>
      <c r="T185" s="36">
        <f t="shared" si="87"/>
        <v>148.4</v>
      </c>
      <c r="U185" s="36">
        <f t="shared" si="87"/>
        <v>149.72</v>
      </c>
      <c r="V185" s="95">
        <v>151.04</v>
      </c>
      <c r="W185" s="36">
        <f t="shared" si="88"/>
        <v>151.04</v>
      </c>
      <c r="X185" s="36">
        <f t="shared" si="88"/>
        <v>151.04</v>
      </c>
      <c r="Y185" s="36">
        <f t="shared" si="88"/>
        <v>151.03999999999996</v>
      </c>
      <c r="Z185" s="36">
        <f t="shared" si="88"/>
        <v>151.03999999999996</v>
      </c>
      <c r="AA185" s="95">
        <v>151.03999999999996</v>
      </c>
      <c r="AB185" s="36">
        <f t="shared" si="89"/>
        <v>150.98499999999996</v>
      </c>
      <c r="AC185" s="36">
        <f t="shared" si="89"/>
        <v>150.92999999999995</v>
      </c>
      <c r="AD185" s="36">
        <f t="shared" si="89"/>
        <v>150.87499999999997</v>
      </c>
      <c r="AE185" s="36">
        <f t="shared" si="89"/>
        <v>150.81999999999996</v>
      </c>
      <c r="AF185" s="95">
        <v>150.76499999999996</v>
      </c>
      <c r="AG185" s="36">
        <f t="shared" si="90"/>
        <v>150.42099999999996</v>
      </c>
      <c r="AH185" s="36">
        <f t="shared" si="90"/>
        <v>150.07699999999997</v>
      </c>
      <c r="AI185" s="36">
        <f t="shared" si="90"/>
        <v>149.733</v>
      </c>
      <c r="AJ185" s="36">
        <f t="shared" si="90"/>
        <v>149.38900000000001</v>
      </c>
      <c r="AK185" s="95">
        <v>149.04500000000002</v>
      </c>
      <c r="AL185" s="36">
        <f t="shared" si="91"/>
        <v>152.66520000000003</v>
      </c>
      <c r="AM185" s="36">
        <f t="shared" si="91"/>
        <v>156.28540000000001</v>
      </c>
      <c r="AN185" s="36">
        <f t="shared" si="91"/>
        <v>159.90560000000002</v>
      </c>
      <c r="AO185" s="36">
        <f t="shared" si="91"/>
        <v>163.5258</v>
      </c>
      <c r="AP185" s="95">
        <v>167.14600000000002</v>
      </c>
    </row>
    <row r="186" spans="1:42" x14ac:dyDescent="0.3">
      <c r="A186" s="93"/>
      <c r="B186" s="95"/>
      <c r="G186" s="95"/>
      <c r="J186" s="92">
        <f>(J187-I187)/I187</f>
        <v>7.7626699629171833E-2</v>
      </c>
      <c r="K186" s="92">
        <f t="shared" ref="K186:AP186" si="93">(K187-J187)/J187</f>
        <v>7.2034870383115401E-2</v>
      </c>
      <c r="L186" s="92">
        <f t="shared" si="93"/>
        <v>6.7194521720522163E-2</v>
      </c>
      <c r="M186" s="92">
        <f t="shared" si="93"/>
        <v>6.8177260878283505E-2</v>
      </c>
      <c r="N186" s="92">
        <f t="shared" si="93"/>
        <v>6.3825793129341071E-2</v>
      </c>
      <c r="O186" s="92">
        <f t="shared" si="93"/>
        <v>5.9996470795835519E-2</v>
      </c>
      <c r="P186" s="92">
        <f t="shared" si="93"/>
        <v>5.6600632595305456E-2</v>
      </c>
      <c r="Q186" s="92">
        <f t="shared" si="93"/>
        <v>5.356861509374506E-2</v>
      </c>
      <c r="R186" s="92">
        <f t="shared" si="93"/>
        <v>5.5690145057574379E-2</v>
      </c>
      <c r="S186" s="92">
        <f t="shared" si="93"/>
        <v>5.2752358557384464E-2</v>
      </c>
      <c r="T186" s="92">
        <f t="shared" si="93"/>
        <v>5.0108991092333049E-2</v>
      </c>
      <c r="U186" s="92">
        <f t="shared" si="93"/>
        <v>4.7717895492170752E-2</v>
      </c>
      <c r="V186" s="92">
        <f t="shared" si="93"/>
        <v>4.5544602891177358E-2</v>
      </c>
      <c r="W186" s="92">
        <f t="shared" si="93"/>
        <v>3.2799157796233505E-2</v>
      </c>
      <c r="X186" s="92">
        <f t="shared" si="93"/>
        <v>3.1757537318504114E-2</v>
      </c>
      <c r="Y186" s="92">
        <f t="shared" si="93"/>
        <v>3.0780039078794289E-2</v>
      </c>
      <c r="Z186" s="92">
        <f t="shared" si="93"/>
        <v>2.9860918830269877E-2</v>
      </c>
      <c r="AA186" s="92">
        <f t="shared" si="93"/>
        <v>2.8995098546108846E-2</v>
      </c>
      <c r="AB186" s="92">
        <f t="shared" si="93"/>
        <v>2.3073057984122156E-2</v>
      </c>
      <c r="AC186" s="92">
        <f t="shared" si="93"/>
        <v>2.2552698269257349E-2</v>
      </c>
      <c r="AD186" s="92">
        <f t="shared" si="93"/>
        <v>2.2055291925227139E-2</v>
      </c>
      <c r="AE186" s="92">
        <f t="shared" si="93"/>
        <v>2.1579352995357182E-2</v>
      </c>
      <c r="AF186" s="92">
        <f t="shared" si="93"/>
        <v>2.1123521077520337E-2</v>
      </c>
      <c r="AG186" s="92">
        <f t="shared" si="93"/>
        <v>4.3391296513199402E-2</v>
      </c>
      <c r="AH186" s="92">
        <f t="shared" si="93"/>
        <v>4.1586791703365988E-2</v>
      </c>
      <c r="AI186" s="92">
        <f t="shared" si="93"/>
        <v>3.9926381588764916E-2</v>
      </c>
      <c r="AJ186" s="92">
        <f t="shared" si="93"/>
        <v>3.8393469283630174E-2</v>
      </c>
      <c r="AK186" s="92">
        <f t="shared" si="93"/>
        <v>3.6973912509404711E-2</v>
      </c>
      <c r="AL186" s="92">
        <f t="shared" si="93"/>
        <v>0.16869771229732719</v>
      </c>
      <c r="AM186" s="92">
        <f t="shared" si="93"/>
        <v>0.14434674640178372</v>
      </c>
      <c r="AN186" s="92">
        <f t="shared" si="93"/>
        <v>0.12613899314666563</v>
      </c>
      <c r="AO186" s="92">
        <f t="shared" si="93"/>
        <v>0.11201014609591588</v>
      </c>
      <c r="AP186" s="92">
        <f t="shared" si="93"/>
        <v>0.10072762958968064</v>
      </c>
    </row>
    <row r="187" spans="1:42" x14ac:dyDescent="0.3">
      <c r="A187" s="93" t="s">
        <v>49</v>
      </c>
      <c r="B187" s="95">
        <v>2</v>
      </c>
      <c r="C187">
        <f t="shared" si="86"/>
        <v>2.2833999999999999</v>
      </c>
      <c r="D187">
        <f t="shared" si="86"/>
        <v>2.5667999999999997</v>
      </c>
      <c r="E187">
        <f t="shared" si="86"/>
        <v>2.8502000000000001</v>
      </c>
      <c r="F187">
        <f t="shared" si="86"/>
        <v>3.1335999999999999</v>
      </c>
      <c r="G187" s="95">
        <v>3.4169999999999998</v>
      </c>
      <c r="H187">
        <f t="shared" si="69"/>
        <v>3.7309999999999999</v>
      </c>
      <c r="I187" s="16">
        <f t="shared" si="69"/>
        <v>4.0449999999999999</v>
      </c>
      <c r="J187">
        <f t="shared" si="69"/>
        <v>4.359</v>
      </c>
      <c r="K187">
        <f t="shared" si="69"/>
        <v>4.673</v>
      </c>
      <c r="L187" s="95">
        <v>4.9870000000000001</v>
      </c>
      <c r="M187" s="36">
        <f t="shared" si="70"/>
        <v>5.327</v>
      </c>
      <c r="N187" s="36">
        <f t="shared" si="70"/>
        <v>5.6669999999999998</v>
      </c>
      <c r="O187" s="36">
        <f t="shared" si="70"/>
        <v>6.0069999999999997</v>
      </c>
      <c r="P187" s="36">
        <f t="shared" si="70"/>
        <v>6.3469999999999995</v>
      </c>
      <c r="Q187" s="95">
        <v>6.6869999999999994</v>
      </c>
      <c r="R187" s="36">
        <f t="shared" si="87"/>
        <v>7.0593999999999992</v>
      </c>
      <c r="S187" s="36">
        <f t="shared" si="87"/>
        <v>7.4317999999999991</v>
      </c>
      <c r="T187" s="36">
        <f t="shared" si="87"/>
        <v>7.8041999999999998</v>
      </c>
      <c r="U187" s="36">
        <f t="shared" si="87"/>
        <v>8.1765999999999988</v>
      </c>
      <c r="V187" s="95">
        <v>8.5489999999999995</v>
      </c>
      <c r="W187" s="36">
        <f t="shared" si="88"/>
        <v>8.8293999999999997</v>
      </c>
      <c r="X187" s="36">
        <f t="shared" si="88"/>
        <v>9.1097999999999999</v>
      </c>
      <c r="Y187" s="36">
        <f t="shared" si="88"/>
        <v>9.3902000000000001</v>
      </c>
      <c r="Z187" s="36">
        <f t="shared" si="88"/>
        <v>9.6706000000000003</v>
      </c>
      <c r="AA187" s="95">
        <v>9.9510000000000005</v>
      </c>
      <c r="AB187" s="36">
        <f t="shared" si="89"/>
        <v>10.1806</v>
      </c>
      <c r="AC187" s="36">
        <f t="shared" si="89"/>
        <v>10.410200000000001</v>
      </c>
      <c r="AD187" s="36">
        <f t="shared" si="89"/>
        <v>10.639800000000001</v>
      </c>
      <c r="AE187" s="36">
        <f t="shared" si="89"/>
        <v>10.869400000000002</v>
      </c>
      <c r="AF187" s="95">
        <v>11.099000000000002</v>
      </c>
      <c r="AG187" s="36">
        <f t="shared" si="90"/>
        <v>11.580600000000002</v>
      </c>
      <c r="AH187" s="36">
        <f t="shared" si="90"/>
        <v>12.062200000000002</v>
      </c>
      <c r="AI187" s="36">
        <f t="shared" si="90"/>
        <v>12.543800000000003</v>
      </c>
      <c r="AJ187" s="36">
        <f t="shared" si="90"/>
        <v>13.025400000000003</v>
      </c>
      <c r="AK187" s="95">
        <v>13.507000000000003</v>
      </c>
      <c r="AL187" s="36">
        <f t="shared" si="91"/>
        <v>15.785600000000002</v>
      </c>
      <c r="AM187" s="36">
        <f t="shared" si="91"/>
        <v>18.0642</v>
      </c>
      <c r="AN187" s="36">
        <f t="shared" si="91"/>
        <v>20.342799999999997</v>
      </c>
      <c r="AO187" s="36">
        <f t="shared" si="91"/>
        <v>22.621399999999994</v>
      </c>
      <c r="AP187" s="95">
        <v>24.899999999999995</v>
      </c>
    </row>
    <row r="188" spans="1:42" x14ac:dyDescent="0.3">
      <c r="A188" s="93"/>
      <c r="B188" s="95"/>
      <c r="G188" s="95"/>
      <c r="J188" s="92">
        <f>(J189-I189)/I189</f>
        <v>1.4067397043824252E-2</v>
      </c>
      <c r="K188" s="92">
        <f t="shared" ref="K188:AP188" si="94">(K189-J189)/J189</f>
        <v>1.3872250586926533E-2</v>
      </c>
      <c r="L188" s="92">
        <f t="shared" si="94"/>
        <v>1.3682444291079022E-2</v>
      </c>
      <c r="M188" s="92">
        <f t="shared" si="94"/>
        <v>1.3062093289287011E-2</v>
      </c>
      <c r="N188" s="92">
        <f t="shared" si="94"/>
        <v>1.2893674904838275E-2</v>
      </c>
      <c r="O188" s="92">
        <f t="shared" si="94"/>
        <v>1.272954429896086E-2</v>
      </c>
      <c r="P188" s="92">
        <f t="shared" si="94"/>
        <v>1.2569539785444372E-2</v>
      </c>
      <c r="Q188" s="92">
        <f t="shared" si="94"/>
        <v>1.2413507706451214E-2</v>
      </c>
      <c r="R188" s="92">
        <f t="shared" si="94"/>
        <v>1.1309625186409839E-2</v>
      </c>
      <c r="S188" s="92">
        <f t="shared" si="94"/>
        <v>1.1183147974415046E-2</v>
      </c>
      <c r="T188" s="92">
        <f t="shared" si="94"/>
        <v>1.1059468303854571E-2</v>
      </c>
      <c r="U188" s="92">
        <f t="shared" si="94"/>
        <v>1.0938494372055052E-2</v>
      </c>
      <c r="V188" s="92">
        <f t="shared" si="94"/>
        <v>1.0820138349612955E-2</v>
      </c>
      <c r="W188" s="92">
        <f t="shared" si="94"/>
        <v>8.0579210996044558E-3</v>
      </c>
      <c r="X188" s="92">
        <f t="shared" si="94"/>
        <v>7.993510026502117E-3</v>
      </c>
      <c r="Y188" s="92">
        <f t="shared" si="94"/>
        <v>7.9301205285458153E-3</v>
      </c>
      <c r="Z188" s="92">
        <f t="shared" si="94"/>
        <v>7.8677284933077896E-3</v>
      </c>
      <c r="AA188" s="92">
        <f t="shared" si="94"/>
        <v>7.8063105612774363E-3</v>
      </c>
      <c r="AB188" s="92">
        <f t="shared" si="94"/>
        <v>7.3416391559126843E-3</v>
      </c>
      <c r="AC188" s="92">
        <f t="shared" si="94"/>
        <v>7.288132318311099E-3</v>
      </c>
      <c r="AD188" s="92">
        <f t="shared" si="94"/>
        <v>7.2353997674304022E-3</v>
      </c>
      <c r="AE188" s="92">
        <f t="shared" si="94"/>
        <v>7.1834248171786224E-3</v>
      </c>
      <c r="AF188" s="92">
        <f t="shared" si="94"/>
        <v>7.1321912574986426E-3</v>
      </c>
      <c r="AG188" s="92">
        <f t="shared" si="94"/>
        <v>1.480844858620611E-2</v>
      </c>
      <c r="AH188" s="92">
        <f t="shared" si="94"/>
        <v>1.4592358397130707E-2</v>
      </c>
      <c r="AI188" s="92">
        <f t="shared" si="94"/>
        <v>1.438248403544449E-2</v>
      </c>
      <c r="AJ188" s="92">
        <f t="shared" si="94"/>
        <v>1.417856110668206E-2</v>
      </c>
      <c r="AK188" s="92">
        <f t="shared" si="94"/>
        <v>1.3980340001676105E-2</v>
      </c>
      <c r="AL188" s="92">
        <f t="shared" si="94"/>
        <v>1.1291967693594866E-2</v>
      </c>
      <c r="AM188" s="92">
        <f t="shared" si="94"/>
        <v>1.1165882904566044E-2</v>
      </c>
      <c r="AN188" s="92">
        <f t="shared" si="94"/>
        <v>1.1042582718962315E-2</v>
      </c>
      <c r="AO188" s="92">
        <f t="shared" si="94"/>
        <v>1.0921975896668651E-2</v>
      </c>
      <c r="AP188" s="92">
        <f t="shared" si="94"/>
        <v>1.0803975140594866E-2</v>
      </c>
    </row>
    <row r="189" spans="1:42" x14ac:dyDescent="0.3">
      <c r="A189" s="93" t="s">
        <v>124</v>
      </c>
      <c r="B189" s="95">
        <v>666.00000000000011</v>
      </c>
      <c r="C189">
        <f t="shared" si="86"/>
        <v>701.37900000000013</v>
      </c>
      <c r="D189">
        <f t="shared" si="86"/>
        <v>736.75800000000015</v>
      </c>
      <c r="E189">
        <f t="shared" si="86"/>
        <v>772.13700000000006</v>
      </c>
      <c r="F189">
        <f t="shared" si="86"/>
        <v>807.51600000000008</v>
      </c>
      <c r="G189" s="95">
        <v>842.8950000000001</v>
      </c>
      <c r="H189">
        <f t="shared" si="69"/>
        <v>855.0956000000001</v>
      </c>
      <c r="I189" s="16">
        <f t="shared" si="69"/>
        <v>867.29620000000011</v>
      </c>
      <c r="J189">
        <f t="shared" si="69"/>
        <v>879.49680000000012</v>
      </c>
      <c r="K189">
        <f t="shared" si="69"/>
        <v>891.69740000000013</v>
      </c>
      <c r="L189" s="95">
        <v>903.89800000000014</v>
      </c>
      <c r="M189" s="36">
        <f t="shared" si="70"/>
        <v>915.70480000000009</v>
      </c>
      <c r="N189" s="36">
        <f t="shared" si="70"/>
        <v>927.51160000000004</v>
      </c>
      <c r="O189" s="36">
        <f t="shared" si="70"/>
        <v>939.31840000000011</v>
      </c>
      <c r="P189" s="36">
        <f t="shared" si="70"/>
        <v>951.12520000000006</v>
      </c>
      <c r="Q189" s="95">
        <v>962.93200000000002</v>
      </c>
      <c r="R189" s="36">
        <f t="shared" si="87"/>
        <v>973.82240000000002</v>
      </c>
      <c r="S189" s="36">
        <f t="shared" si="87"/>
        <v>984.71280000000002</v>
      </c>
      <c r="T189" s="36">
        <f t="shared" si="87"/>
        <v>995.6031999999999</v>
      </c>
      <c r="U189" s="36">
        <f t="shared" si="87"/>
        <v>1006.4935999999999</v>
      </c>
      <c r="V189" s="95">
        <v>1017.3839999999999</v>
      </c>
      <c r="W189" s="36">
        <f t="shared" si="88"/>
        <v>1025.5819999999999</v>
      </c>
      <c r="X189" s="36">
        <f t="shared" si="88"/>
        <v>1033.78</v>
      </c>
      <c r="Y189" s="36">
        <f t="shared" si="88"/>
        <v>1041.9780000000001</v>
      </c>
      <c r="Z189" s="36">
        <f t="shared" si="88"/>
        <v>1050.1759999999999</v>
      </c>
      <c r="AA189" s="95">
        <v>1058.374</v>
      </c>
      <c r="AB189" s="36">
        <f t="shared" si="89"/>
        <v>1066.1442</v>
      </c>
      <c r="AC189" s="36">
        <f t="shared" si="89"/>
        <v>1073.9143999999999</v>
      </c>
      <c r="AD189" s="36">
        <f t="shared" si="89"/>
        <v>1081.6846</v>
      </c>
      <c r="AE189" s="36">
        <f t="shared" si="89"/>
        <v>1089.4548</v>
      </c>
      <c r="AF189" s="95">
        <v>1097.2249999999999</v>
      </c>
      <c r="AG189" s="36">
        <f t="shared" si="90"/>
        <v>1113.4731999999999</v>
      </c>
      <c r="AH189" s="36">
        <f t="shared" si="90"/>
        <v>1129.7213999999999</v>
      </c>
      <c r="AI189" s="36">
        <f t="shared" si="90"/>
        <v>1145.9695999999999</v>
      </c>
      <c r="AJ189" s="36">
        <f t="shared" si="90"/>
        <v>1162.2177999999999</v>
      </c>
      <c r="AK189" s="95">
        <v>1178.4659999999999</v>
      </c>
      <c r="AL189" s="36">
        <f t="shared" si="91"/>
        <v>1191.7731999999999</v>
      </c>
      <c r="AM189" s="36">
        <f t="shared" si="91"/>
        <v>1205.0803999999998</v>
      </c>
      <c r="AN189" s="36">
        <f t="shared" si="91"/>
        <v>1218.3876</v>
      </c>
      <c r="AO189" s="36">
        <f t="shared" si="91"/>
        <v>1231.6948</v>
      </c>
      <c r="AP189" s="95">
        <v>1245.002</v>
      </c>
    </row>
    <row r="190" spans="1:42" x14ac:dyDescent="0.3">
      <c r="A190" s="93"/>
      <c r="B190" s="95"/>
      <c r="G190" s="95"/>
      <c r="J190" s="92">
        <f>(J191-I191)/I191</f>
        <v>7.885731823449189E-3</v>
      </c>
      <c r="K190" s="92">
        <f t="shared" ref="K190:AP190" si="95">(K191-J191)/J191</f>
        <v>7.8240335927588309E-3</v>
      </c>
      <c r="L190" s="92">
        <f t="shared" si="95"/>
        <v>7.7632933249938418E-3</v>
      </c>
      <c r="M190" s="92">
        <f t="shared" si="95"/>
        <v>1.2667990627200074E-2</v>
      </c>
      <c r="N190" s="92">
        <f t="shared" si="95"/>
        <v>1.2509520143274108E-2</v>
      </c>
      <c r="O190" s="92">
        <f t="shared" si="95"/>
        <v>1.2354965454057319E-2</v>
      </c>
      <c r="P190" s="92">
        <f t="shared" si="95"/>
        <v>1.220418319232101E-2</v>
      </c>
      <c r="Q190" s="92">
        <f t="shared" si="95"/>
        <v>1.2057036905173886E-2</v>
      </c>
      <c r="R190" s="92">
        <f t="shared" si="95"/>
        <v>1.0269079122898839E-2</v>
      </c>
      <c r="S190" s="92">
        <f t="shared" si="95"/>
        <v>1.0164697044686656E-2</v>
      </c>
      <c r="T190" s="92">
        <f t="shared" si="95"/>
        <v>1.0062415638186955E-2</v>
      </c>
      <c r="U190" s="92">
        <f t="shared" si="95"/>
        <v>9.9621721216396741E-3</v>
      </c>
      <c r="V190" s="92">
        <f t="shared" si="95"/>
        <v>9.8639061903794071E-3</v>
      </c>
      <c r="W190" s="92">
        <f t="shared" si="95"/>
        <v>9.1584972695572357E-3</v>
      </c>
      <c r="X190" s="92">
        <f t="shared" si="95"/>
        <v>9.0753804227354188E-3</v>
      </c>
      <c r="Y190" s="92">
        <f t="shared" si="95"/>
        <v>8.993758641632342E-3</v>
      </c>
      <c r="Z190" s="92">
        <f t="shared" si="95"/>
        <v>8.9135919470307492E-3</v>
      </c>
      <c r="AA190" s="92">
        <f t="shared" si="95"/>
        <v>8.8348417725536248E-3</v>
      </c>
      <c r="AB190" s="92">
        <f t="shared" si="95"/>
        <v>8.0576401683667646E-3</v>
      </c>
      <c r="AC190" s="92">
        <f t="shared" si="95"/>
        <v>7.9932335684901618E-3</v>
      </c>
      <c r="AD190" s="92">
        <f t="shared" si="95"/>
        <v>7.9298484377645518E-3</v>
      </c>
      <c r="AE190" s="92">
        <f t="shared" si="95"/>
        <v>7.8674606670843302E-3</v>
      </c>
      <c r="AF190" s="92">
        <f t="shared" si="95"/>
        <v>7.8060469001321256E-3</v>
      </c>
      <c r="AG190" s="92">
        <f t="shared" si="95"/>
        <v>-1.037601909901714E-2</v>
      </c>
      <c r="AH190" s="92">
        <f t="shared" si="95"/>
        <v>-1.0484809684553629E-2</v>
      </c>
      <c r="AI190" s="92">
        <f t="shared" si="95"/>
        <v>-1.0595905739669533E-2</v>
      </c>
      <c r="AJ190" s="92">
        <f t="shared" si="95"/>
        <v>-1.0709381334823499E-2</v>
      </c>
      <c r="AK190" s="92">
        <f t="shared" si="95"/>
        <v>-1.0825313747817989E-2</v>
      </c>
      <c r="AL190" s="92">
        <f t="shared" si="95"/>
        <v>7.4465112323374239E-3</v>
      </c>
      <c r="AM190" s="92">
        <f t="shared" si="95"/>
        <v>7.3914705637608867E-3</v>
      </c>
      <c r="AN190" s="92">
        <f t="shared" si="95"/>
        <v>7.3372375881092288E-3</v>
      </c>
      <c r="AO190" s="92">
        <f t="shared" si="95"/>
        <v>7.2837946561737114E-3</v>
      </c>
      <c r="AP190" s="92">
        <f t="shared" si="95"/>
        <v>7.2311246292411195E-3</v>
      </c>
    </row>
    <row r="191" spans="1:42" x14ac:dyDescent="0.3">
      <c r="A191" s="93" t="s">
        <v>13</v>
      </c>
      <c r="B191" s="95">
        <v>198</v>
      </c>
      <c r="C191">
        <f t="shared" si="86"/>
        <v>213.30200000000002</v>
      </c>
      <c r="D191">
        <f t="shared" si="86"/>
        <v>228.60400000000001</v>
      </c>
      <c r="E191">
        <f t="shared" si="86"/>
        <v>243.90600000000003</v>
      </c>
      <c r="F191">
        <f t="shared" si="86"/>
        <v>259.20800000000003</v>
      </c>
      <c r="G191" s="95">
        <v>274.51000000000005</v>
      </c>
      <c r="H191">
        <f t="shared" si="69"/>
        <v>276.70940000000007</v>
      </c>
      <c r="I191" s="16">
        <f t="shared" si="69"/>
        <v>278.90880000000004</v>
      </c>
      <c r="J191">
        <f t="shared" si="69"/>
        <v>281.10820000000007</v>
      </c>
      <c r="K191">
        <f t="shared" si="69"/>
        <v>283.30760000000004</v>
      </c>
      <c r="L191" s="95">
        <v>285.50700000000006</v>
      </c>
      <c r="M191" s="36">
        <f t="shared" si="70"/>
        <v>289.12380000000007</v>
      </c>
      <c r="N191" s="36">
        <f t="shared" si="70"/>
        <v>292.74060000000003</v>
      </c>
      <c r="O191" s="36">
        <f t="shared" si="70"/>
        <v>296.35740000000004</v>
      </c>
      <c r="P191" s="36">
        <f t="shared" si="70"/>
        <v>299.9742</v>
      </c>
      <c r="Q191" s="95">
        <v>303.59100000000001</v>
      </c>
      <c r="R191" s="36">
        <f t="shared" si="87"/>
        <v>306.70859999999999</v>
      </c>
      <c r="S191" s="36">
        <f t="shared" si="87"/>
        <v>309.82619999999997</v>
      </c>
      <c r="T191" s="36">
        <f t="shared" si="87"/>
        <v>312.94380000000001</v>
      </c>
      <c r="U191" s="36">
        <f t="shared" si="87"/>
        <v>316.06139999999999</v>
      </c>
      <c r="V191" s="95">
        <v>319.17899999999997</v>
      </c>
      <c r="W191" s="36">
        <f t="shared" si="88"/>
        <v>322.10219999999998</v>
      </c>
      <c r="X191" s="36">
        <f t="shared" si="88"/>
        <v>325.02539999999999</v>
      </c>
      <c r="Y191" s="36">
        <f t="shared" si="88"/>
        <v>327.9486</v>
      </c>
      <c r="Z191" s="36">
        <f t="shared" si="88"/>
        <v>330.87180000000001</v>
      </c>
      <c r="AA191" s="95">
        <v>333.79500000000002</v>
      </c>
      <c r="AB191" s="36">
        <f t="shared" si="89"/>
        <v>336.4846</v>
      </c>
      <c r="AC191" s="36">
        <f t="shared" si="89"/>
        <v>339.17419999999998</v>
      </c>
      <c r="AD191" s="36">
        <f t="shared" si="89"/>
        <v>341.86380000000003</v>
      </c>
      <c r="AE191" s="36">
        <f t="shared" si="89"/>
        <v>344.55340000000001</v>
      </c>
      <c r="AF191" s="95">
        <v>347.24299999999999</v>
      </c>
      <c r="AG191" s="36">
        <f t="shared" si="90"/>
        <v>343.64</v>
      </c>
      <c r="AH191" s="36">
        <f t="shared" si="90"/>
        <v>340.03699999999998</v>
      </c>
      <c r="AI191" s="36">
        <f t="shared" si="90"/>
        <v>336.43399999999997</v>
      </c>
      <c r="AJ191" s="36">
        <f t="shared" si="90"/>
        <v>332.83099999999996</v>
      </c>
      <c r="AK191" s="95">
        <v>329.22799999999995</v>
      </c>
      <c r="AL191" s="36">
        <f t="shared" si="91"/>
        <v>331.67959999999994</v>
      </c>
      <c r="AM191" s="36">
        <f t="shared" si="91"/>
        <v>334.13119999999992</v>
      </c>
      <c r="AN191" s="36">
        <f t="shared" si="91"/>
        <v>336.58279999999996</v>
      </c>
      <c r="AO191" s="36">
        <f t="shared" si="91"/>
        <v>339.03439999999995</v>
      </c>
      <c r="AP191" s="95">
        <v>341.48599999999993</v>
      </c>
    </row>
    <row r="192" spans="1:42" x14ac:dyDescent="0.3">
      <c r="A192" s="93" t="s">
        <v>259</v>
      </c>
      <c r="B192" s="95">
        <v>0</v>
      </c>
      <c r="C192">
        <f t="shared" si="86"/>
        <v>0</v>
      </c>
      <c r="D192">
        <f t="shared" si="86"/>
        <v>0</v>
      </c>
      <c r="E192">
        <f t="shared" si="86"/>
        <v>0</v>
      </c>
      <c r="F192">
        <f t="shared" si="86"/>
        <v>0</v>
      </c>
      <c r="G192" s="95">
        <v>0</v>
      </c>
      <c r="H192">
        <f t="shared" si="69"/>
        <v>0</v>
      </c>
      <c r="I192" s="16">
        <f t="shared" si="69"/>
        <v>0</v>
      </c>
      <c r="J192">
        <f t="shared" si="69"/>
        <v>0</v>
      </c>
      <c r="K192">
        <f t="shared" si="69"/>
        <v>0</v>
      </c>
      <c r="L192" s="95">
        <v>0</v>
      </c>
      <c r="M192" s="36">
        <f t="shared" si="70"/>
        <v>0</v>
      </c>
      <c r="N192" s="36">
        <f t="shared" si="70"/>
        <v>0</v>
      </c>
      <c r="O192" s="36">
        <f t="shared" si="70"/>
        <v>0</v>
      </c>
      <c r="P192" s="36">
        <f t="shared" si="70"/>
        <v>0</v>
      </c>
      <c r="Q192" s="95">
        <v>0</v>
      </c>
      <c r="R192" s="36">
        <f t="shared" si="87"/>
        <v>0</v>
      </c>
      <c r="S192" s="36">
        <f t="shared" si="87"/>
        <v>0</v>
      </c>
      <c r="T192" s="36">
        <f t="shared" si="87"/>
        <v>0</v>
      </c>
      <c r="U192" s="36">
        <f t="shared" si="87"/>
        <v>0</v>
      </c>
      <c r="V192" s="95">
        <v>0</v>
      </c>
      <c r="W192" s="36">
        <f t="shared" si="88"/>
        <v>0</v>
      </c>
      <c r="X192" s="36">
        <f t="shared" si="88"/>
        <v>0</v>
      </c>
      <c r="Y192" s="36">
        <f t="shared" si="88"/>
        <v>0</v>
      </c>
      <c r="Z192" s="36">
        <f t="shared" si="88"/>
        <v>0</v>
      </c>
      <c r="AA192" s="95">
        <v>0</v>
      </c>
      <c r="AB192" s="36">
        <f t="shared" si="89"/>
        <v>0</v>
      </c>
      <c r="AC192" s="36">
        <f t="shared" si="89"/>
        <v>0</v>
      </c>
      <c r="AD192" s="36">
        <f t="shared" si="89"/>
        <v>0</v>
      </c>
      <c r="AE192" s="36">
        <f t="shared" si="89"/>
        <v>0</v>
      </c>
      <c r="AF192" s="95">
        <v>0</v>
      </c>
      <c r="AG192" s="36">
        <f t="shared" si="90"/>
        <v>0</v>
      </c>
      <c r="AH192" s="36">
        <f t="shared" si="90"/>
        <v>0</v>
      </c>
      <c r="AI192" s="36">
        <f t="shared" si="90"/>
        <v>0</v>
      </c>
      <c r="AJ192" s="36">
        <f t="shared" si="90"/>
        <v>0</v>
      </c>
      <c r="AK192" s="95">
        <v>0</v>
      </c>
      <c r="AL192" s="36">
        <f t="shared" si="91"/>
        <v>0</v>
      </c>
      <c r="AM192" s="36">
        <f t="shared" si="91"/>
        <v>0</v>
      </c>
      <c r="AN192" s="36">
        <f t="shared" si="91"/>
        <v>0</v>
      </c>
      <c r="AO192" s="36">
        <f t="shared" si="91"/>
        <v>0</v>
      </c>
      <c r="AP192" s="95">
        <v>0</v>
      </c>
    </row>
    <row r="193" spans="1:42" x14ac:dyDescent="0.3">
      <c r="A193" s="93" t="s">
        <v>11</v>
      </c>
      <c r="B193" s="95">
        <v>0</v>
      </c>
      <c r="C193">
        <f t="shared" si="86"/>
        <v>0</v>
      </c>
      <c r="D193">
        <f t="shared" si="86"/>
        <v>0</v>
      </c>
      <c r="E193">
        <f t="shared" si="86"/>
        <v>0</v>
      </c>
      <c r="F193">
        <f t="shared" si="86"/>
        <v>0</v>
      </c>
      <c r="G193" s="95">
        <v>0</v>
      </c>
      <c r="H193">
        <f t="shared" si="69"/>
        <v>0</v>
      </c>
      <c r="I193" s="16">
        <f t="shared" si="69"/>
        <v>0</v>
      </c>
      <c r="J193">
        <f t="shared" si="69"/>
        <v>0</v>
      </c>
      <c r="K193">
        <f t="shared" si="69"/>
        <v>0</v>
      </c>
      <c r="L193" s="95">
        <v>0</v>
      </c>
      <c r="M193" s="36">
        <f t="shared" si="70"/>
        <v>0</v>
      </c>
      <c r="N193" s="36">
        <f t="shared" si="70"/>
        <v>0</v>
      </c>
      <c r="O193" s="36">
        <f t="shared" si="70"/>
        <v>0</v>
      </c>
      <c r="P193" s="36">
        <f t="shared" si="70"/>
        <v>0</v>
      </c>
      <c r="Q193" s="95">
        <v>0</v>
      </c>
      <c r="R193" s="36">
        <f t="shared" si="87"/>
        <v>0</v>
      </c>
      <c r="S193" s="36">
        <f t="shared" si="87"/>
        <v>0</v>
      </c>
      <c r="T193" s="36">
        <f t="shared" si="87"/>
        <v>0</v>
      </c>
      <c r="U193" s="36">
        <f t="shared" si="87"/>
        <v>0</v>
      </c>
      <c r="V193" s="95">
        <v>0</v>
      </c>
      <c r="W193" s="36">
        <f t="shared" si="88"/>
        <v>0</v>
      </c>
      <c r="X193" s="36">
        <f t="shared" si="88"/>
        <v>0</v>
      </c>
      <c r="Y193" s="36">
        <f t="shared" si="88"/>
        <v>0</v>
      </c>
      <c r="Z193" s="36">
        <f t="shared" si="88"/>
        <v>0</v>
      </c>
      <c r="AA193" s="95">
        <v>0</v>
      </c>
      <c r="AB193" s="36">
        <f t="shared" si="89"/>
        <v>0</v>
      </c>
      <c r="AC193" s="36">
        <f t="shared" si="89"/>
        <v>0</v>
      </c>
      <c r="AD193" s="36">
        <f t="shared" si="89"/>
        <v>0</v>
      </c>
      <c r="AE193" s="36">
        <f t="shared" si="89"/>
        <v>0</v>
      </c>
      <c r="AF193" s="95">
        <v>0</v>
      </c>
      <c r="AG193" s="36">
        <f t="shared" si="90"/>
        <v>0</v>
      </c>
      <c r="AH193" s="36">
        <f t="shared" si="90"/>
        <v>0</v>
      </c>
      <c r="AI193" s="36">
        <f t="shared" si="90"/>
        <v>0</v>
      </c>
      <c r="AJ193" s="36">
        <f t="shared" si="90"/>
        <v>0</v>
      </c>
      <c r="AK193" s="95">
        <v>0</v>
      </c>
      <c r="AL193" s="36">
        <f t="shared" si="91"/>
        <v>0</v>
      </c>
      <c r="AM193" s="36">
        <f t="shared" si="91"/>
        <v>0</v>
      </c>
      <c r="AN193" s="36">
        <f t="shared" si="91"/>
        <v>0</v>
      </c>
      <c r="AO193" s="36">
        <f t="shared" si="91"/>
        <v>0</v>
      </c>
      <c r="AP193" s="95">
        <v>0</v>
      </c>
    </row>
    <row r="194" spans="1:42" x14ac:dyDescent="0.3">
      <c r="A194" s="93"/>
      <c r="B194" s="95"/>
      <c r="G194" s="95"/>
      <c r="J194" s="92"/>
      <c r="L194" s="95"/>
      <c r="M194" s="36"/>
      <c r="N194" s="36"/>
      <c r="O194" s="36"/>
      <c r="P194" s="36"/>
      <c r="Q194" s="95"/>
      <c r="R194" s="36"/>
      <c r="S194" s="36"/>
      <c r="T194" s="36"/>
      <c r="U194" s="36"/>
      <c r="V194" s="95"/>
      <c r="W194" s="36"/>
      <c r="X194" s="36"/>
      <c r="Y194" s="36"/>
      <c r="Z194" s="36"/>
      <c r="AA194" s="95"/>
      <c r="AB194" s="36"/>
      <c r="AC194" s="36"/>
      <c r="AD194" s="36"/>
      <c r="AE194" s="36"/>
      <c r="AF194" s="95"/>
      <c r="AG194" s="36"/>
      <c r="AH194" s="36"/>
      <c r="AI194" s="36"/>
      <c r="AJ194" s="36"/>
      <c r="AK194" s="95"/>
      <c r="AL194" s="36"/>
      <c r="AM194" s="36"/>
      <c r="AN194" s="36"/>
      <c r="AO194" s="36"/>
      <c r="AP194" s="95"/>
    </row>
    <row r="195" spans="1:42" x14ac:dyDescent="0.3">
      <c r="A195" s="93" t="s">
        <v>260</v>
      </c>
      <c r="B195" s="95">
        <v>0</v>
      </c>
      <c r="C195">
        <f t="shared" si="86"/>
        <v>0</v>
      </c>
      <c r="D195">
        <f t="shared" si="86"/>
        <v>0</v>
      </c>
      <c r="E195">
        <f t="shared" si="86"/>
        <v>0</v>
      </c>
      <c r="F195">
        <f t="shared" si="86"/>
        <v>0</v>
      </c>
      <c r="G195" s="95">
        <v>0</v>
      </c>
      <c r="H195">
        <f t="shared" si="69"/>
        <v>0</v>
      </c>
      <c r="I195" s="16">
        <f t="shared" si="69"/>
        <v>0</v>
      </c>
      <c r="J195">
        <f t="shared" si="69"/>
        <v>0</v>
      </c>
      <c r="K195">
        <f t="shared" si="69"/>
        <v>0</v>
      </c>
      <c r="L195" s="95">
        <v>0</v>
      </c>
      <c r="M195" s="36">
        <f t="shared" si="70"/>
        <v>0</v>
      </c>
      <c r="N195" s="36">
        <f t="shared" si="70"/>
        <v>0</v>
      </c>
      <c r="O195" s="36">
        <f t="shared" si="70"/>
        <v>0</v>
      </c>
      <c r="P195" s="36">
        <f t="shared" si="70"/>
        <v>0</v>
      </c>
      <c r="Q195" s="95">
        <v>0</v>
      </c>
      <c r="R195" s="36">
        <f t="shared" si="87"/>
        <v>0</v>
      </c>
      <c r="S195" s="36">
        <f t="shared" si="87"/>
        <v>0</v>
      </c>
      <c r="T195" s="36">
        <f t="shared" si="87"/>
        <v>0</v>
      </c>
      <c r="U195" s="36">
        <f t="shared" si="87"/>
        <v>0</v>
      </c>
      <c r="V195" s="95">
        <v>0</v>
      </c>
      <c r="W195" s="36">
        <f t="shared" si="88"/>
        <v>0</v>
      </c>
      <c r="X195" s="36">
        <f t="shared" si="88"/>
        <v>0</v>
      </c>
      <c r="Y195" s="36">
        <f t="shared" si="88"/>
        <v>0</v>
      </c>
      <c r="Z195" s="36">
        <f t="shared" si="88"/>
        <v>0</v>
      </c>
      <c r="AA195" s="95">
        <v>0</v>
      </c>
      <c r="AB195" s="36">
        <f t="shared" si="89"/>
        <v>0</v>
      </c>
      <c r="AC195" s="36">
        <f t="shared" si="89"/>
        <v>0</v>
      </c>
      <c r="AD195" s="36">
        <f t="shared" si="89"/>
        <v>0</v>
      </c>
      <c r="AE195" s="36">
        <f t="shared" si="89"/>
        <v>0</v>
      </c>
      <c r="AF195" s="95">
        <v>0</v>
      </c>
      <c r="AG195" s="36">
        <f t="shared" si="90"/>
        <v>0</v>
      </c>
      <c r="AH195" s="36">
        <f t="shared" si="90"/>
        <v>0</v>
      </c>
      <c r="AI195" s="36">
        <f t="shared" si="90"/>
        <v>0</v>
      </c>
      <c r="AJ195" s="36">
        <f t="shared" si="90"/>
        <v>0</v>
      </c>
      <c r="AK195" s="95">
        <v>0</v>
      </c>
      <c r="AL195" s="36">
        <f t="shared" si="91"/>
        <v>0</v>
      </c>
      <c r="AM195" s="36">
        <f t="shared" si="91"/>
        <v>0</v>
      </c>
      <c r="AN195" s="36">
        <f t="shared" si="91"/>
        <v>0</v>
      </c>
      <c r="AO195" s="36">
        <f t="shared" si="91"/>
        <v>0</v>
      </c>
      <c r="AP195" s="95">
        <v>0</v>
      </c>
    </row>
    <row r="196" spans="1:42" x14ac:dyDescent="0.3">
      <c r="A196" s="93"/>
      <c r="B196" s="95"/>
      <c r="G196" s="95"/>
      <c r="J196" s="92"/>
      <c r="L196" s="95"/>
      <c r="M196" s="36"/>
      <c r="N196" s="36"/>
      <c r="O196" s="36"/>
      <c r="P196" s="36"/>
      <c r="Q196" s="95"/>
      <c r="R196" s="36"/>
      <c r="S196" s="36"/>
      <c r="T196" s="36"/>
      <c r="U196" s="36"/>
      <c r="V196" s="95"/>
      <c r="W196" s="36"/>
      <c r="X196" s="36"/>
      <c r="Y196" s="36"/>
      <c r="Z196" s="36"/>
      <c r="AA196" s="95"/>
      <c r="AB196" s="36"/>
      <c r="AC196" s="36"/>
      <c r="AD196" s="36"/>
      <c r="AE196" s="36"/>
      <c r="AF196" s="95"/>
      <c r="AG196" s="36"/>
      <c r="AH196" s="36"/>
      <c r="AI196" s="36"/>
      <c r="AJ196" s="36"/>
      <c r="AK196" s="95"/>
      <c r="AL196" s="36"/>
      <c r="AM196" s="36"/>
      <c r="AN196" s="36"/>
      <c r="AO196" s="36"/>
      <c r="AP196" s="95"/>
    </row>
    <row r="197" spans="1:42" x14ac:dyDescent="0.3">
      <c r="A197" s="93" t="s">
        <v>261</v>
      </c>
      <c r="B197" s="95">
        <v>0</v>
      </c>
      <c r="C197">
        <f t="shared" si="86"/>
        <v>0</v>
      </c>
      <c r="D197">
        <f t="shared" si="86"/>
        <v>0</v>
      </c>
      <c r="E197">
        <f t="shared" si="86"/>
        <v>0</v>
      </c>
      <c r="F197">
        <f t="shared" si="86"/>
        <v>0</v>
      </c>
      <c r="G197" s="95">
        <v>0</v>
      </c>
      <c r="H197">
        <f t="shared" si="69"/>
        <v>0</v>
      </c>
      <c r="I197" s="16">
        <f t="shared" si="69"/>
        <v>0</v>
      </c>
      <c r="J197">
        <f t="shared" si="69"/>
        <v>0</v>
      </c>
      <c r="K197">
        <f t="shared" si="69"/>
        <v>0</v>
      </c>
      <c r="L197" s="95">
        <v>0</v>
      </c>
      <c r="M197" s="36">
        <f t="shared" si="70"/>
        <v>0</v>
      </c>
      <c r="N197" s="36">
        <f t="shared" si="70"/>
        <v>0</v>
      </c>
      <c r="O197" s="36">
        <f t="shared" si="70"/>
        <v>0</v>
      </c>
      <c r="P197" s="36">
        <f t="shared" si="70"/>
        <v>0</v>
      </c>
      <c r="Q197" s="95">
        <v>0</v>
      </c>
      <c r="R197" s="36">
        <f t="shared" si="87"/>
        <v>0</v>
      </c>
      <c r="S197" s="36">
        <f t="shared" si="87"/>
        <v>0</v>
      </c>
      <c r="T197" s="36">
        <f t="shared" si="87"/>
        <v>0</v>
      </c>
      <c r="U197" s="36">
        <f t="shared" si="87"/>
        <v>0</v>
      </c>
      <c r="V197" s="95">
        <v>0</v>
      </c>
      <c r="W197" s="36">
        <f t="shared" si="88"/>
        <v>0</v>
      </c>
      <c r="X197" s="36">
        <f t="shared" si="88"/>
        <v>0</v>
      </c>
      <c r="Y197" s="36">
        <f t="shared" si="88"/>
        <v>0</v>
      </c>
      <c r="Z197" s="36">
        <f t="shared" si="88"/>
        <v>0</v>
      </c>
      <c r="AA197" s="95">
        <v>0</v>
      </c>
      <c r="AB197" s="36">
        <f t="shared" si="89"/>
        <v>0</v>
      </c>
      <c r="AC197" s="36">
        <f t="shared" si="89"/>
        <v>0</v>
      </c>
      <c r="AD197" s="36">
        <f t="shared" si="89"/>
        <v>0</v>
      </c>
      <c r="AE197" s="36">
        <f t="shared" si="89"/>
        <v>0</v>
      </c>
      <c r="AF197" s="95">
        <v>0</v>
      </c>
      <c r="AG197" s="36">
        <f t="shared" si="90"/>
        <v>0</v>
      </c>
      <c r="AH197" s="36">
        <f t="shared" si="90"/>
        <v>0</v>
      </c>
      <c r="AI197" s="36">
        <f t="shared" si="90"/>
        <v>0</v>
      </c>
      <c r="AJ197" s="36">
        <f t="shared" si="90"/>
        <v>0</v>
      </c>
      <c r="AK197" s="95">
        <v>0</v>
      </c>
      <c r="AL197" s="36">
        <f t="shared" si="91"/>
        <v>0</v>
      </c>
      <c r="AM197" s="36">
        <f t="shared" si="91"/>
        <v>0</v>
      </c>
      <c r="AN197" s="36">
        <f t="shared" si="91"/>
        <v>0</v>
      </c>
      <c r="AO197" s="36">
        <f t="shared" si="91"/>
        <v>0</v>
      </c>
      <c r="AP197" s="95">
        <v>0</v>
      </c>
    </row>
    <row r="198" spans="1:42" x14ac:dyDescent="0.3">
      <c r="A198" s="93" t="s">
        <v>262</v>
      </c>
      <c r="B198" s="95">
        <v>0</v>
      </c>
      <c r="C198">
        <f t="shared" si="86"/>
        <v>0</v>
      </c>
      <c r="D198">
        <f t="shared" si="86"/>
        <v>0</v>
      </c>
      <c r="E198">
        <f t="shared" si="86"/>
        <v>0</v>
      </c>
      <c r="F198">
        <f t="shared" si="86"/>
        <v>0</v>
      </c>
      <c r="G198" s="95">
        <v>0</v>
      </c>
      <c r="H198">
        <f t="shared" si="69"/>
        <v>0</v>
      </c>
      <c r="I198" s="16">
        <f t="shared" si="69"/>
        <v>0</v>
      </c>
      <c r="J198">
        <f t="shared" si="69"/>
        <v>0</v>
      </c>
      <c r="K198">
        <f t="shared" si="69"/>
        <v>0</v>
      </c>
      <c r="L198" s="95">
        <v>0</v>
      </c>
      <c r="M198" s="36">
        <f t="shared" si="70"/>
        <v>0</v>
      </c>
      <c r="N198" s="36">
        <f t="shared" si="70"/>
        <v>0</v>
      </c>
      <c r="O198" s="36">
        <f t="shared" si="70"/>
        <v>0</v>
      </c>
      <c r="P198" s="36">
        <f t="shared" si="70"/>
        <v>0</v>
      </c>
      <c r="Q198" s="95">
        <v>0</v>
      </c>
      <c r="R198" s="36">
        <f t="shared" si="87"/>
        <v>0</v>
      </c>
      <c r="S198" s="36">
        <f t="shared" si="87"/>
        <v>0</v>
      </c>
      <c r="T198" s="36">
        <f t="shared" si="87"/>
        <v>0</v>
      </c>
      <c r="U198" s="36">
        <f t="shared" si="87"/>
        <v>0</v>
      </c>
      <c r="V198" s="95">
        <v>0</v>
      </c>
      <c r="W198" s="36">
        <f t="shared" si="88"/>
        <v>0</v>
      </c>
      <c r="X198" s="36">
        <f t="shared" si="88"/>
        <v>0</v>
      </c>
      <c r="Y198" s="36">
        <f t="shared" si="88"/>
        <v>0</v>
      </c>
      <c r="Z198" s="36">
        <f t="shared" si="88"/>
        <v>0</v>
      </c>
      <c r="AA198" s="95">
        <v>0</v>
      </c>
      <c r="AB198" s="36">
        <f t="shared" si="89"/>
        <v>0</v>
      </c>
      <c r="AC198" s="36">
        <f t="shared" si="89"/>
        <v>0</v>
      </c>
      <c r="AD198" s="36">
        <f t="shared" si="89"/>
        <v>0</v>
      </c>
      <c r="AE198" s="36">
        <f t="shared" si="89"/>
        <v>0</v>
      </c>
      <c r="AF198" s="95">
        <v>0</v>
      </c>
      <c r="AG198" s="36">
        <f t="shared" si="90"/>
        <v>0</v>
      </c>
      <c r="AH198" s="36">
        <f t="shared" si="90"/>
        <v>0</v>
      </c>
      <c r="AI198" s="36">
        <f t="shared" si="90"/>
        <v>0</v>
      </c>
      <c r="AJ198" s="36">
        <f t="shared" si="90"/>
        <v>0</v>
      </c>
      <c r="AK198" s="95">
        <v>0</v>
      </c>
      <c r="AL198" s="36">
        <f t="shared" si="91"/>
        <v>0</v>
      </c>
      <c r="AM198" s="36">
        <f t="shared" si="91"/>
        <v>0</v>
      </c>
      <c r="AN198" s="36">
        <f t="shared" si="91"/>
        <v>0</v>
      </c>
      <c r="AO198" s="36">
        <f t="shared" si="91"/>
        <v>0</v>
      </c>
      <c r="AP198" s="95">
        <v>0</v>
      </c>
    </row>
    <row r="199" spans="1:42" x14ac:dyDescent="0.3">
      <c r="B199" s="95"/>
      <c r="C199" s="36"/>
      <c r="D199" s="36"/>
      <c r="E199" s="36"/>
      <c r="F199" s="36"/>
      <c r="G199" s="95"/>
      <c r="L199" s="95"/>
      <c r="M199" s="36"/>
      <c r="N199" s="36"/>
      <c r="O199" s="36"/>
      <c r="P199" s="36"/>
      <c r="Q199" s="95"/>
      <c r="R199" s="36"/>
      <c r="S199" s="36"/>
      <c r="T199" s="36"/>
      <c r="U199" s="36"/>
      <c r="V199" s="95"/>
      <c r="W199" s="36"/>
      <c r="X199" s="36"/>
      <c r="Y199" s="36"/>
      <c r="Z199" s="36"/>
      <c r="AA199" s="95"/>
      <c r="AB199" s="36"/>
      <c r="AC199" s="36"/>
      <c r="AD199" s="36"/>
      <c r="AE199" s="36"/>
      <c r="AF199" s="95"/>
      <c r="AG199" s="36"/>
      <c r="AH199" s="36"/>
      <c r="AI199" s="36"/>
      <c r="AJ199" s="36"/>
      <c r="AK199" s="95"/>
      <c r="AL199" s="36"/>
      <c r="AM199" s="36"/>
      <c r="AN199" s="36"/>
      <c r="AO199" s="36"/>
      <c r="AP199" s="95"/>
    </row>
    <row r="200" spans="1:42" x14ac:dyDescent="0.3">
      <c r="A200" s="1" t="s">
        <v>283</v>
      </c>
      <c r="B200" s="95"/>
      <c r="C200" s="36"/>
      <c r="D200" s="36"/>
      <c r="E200" s="36"/>
      <c r="F200" s="36"/>
      <c r="G200" s="95"/>
      <c r="H200">
        <f t="shared" si="69"/>
        <v>6.9043004539026485E-3</v>
      </c>
      <c r="I200" s="16">
        <f t="shared" si="69"/>
        <v>1.3808600907805297E-2</v>
      </c>
      <c r="J200" s="92">
        <f>(J201-I201)/I201</f>
        <v>3.7081736791095846E-2</v>
      </c>
      <c r="K200" s="92">
        <f t="shared" ref="K200:AP200" si="96">(K201-J201)/J201</f>
        <v>3.5755847852294444E-2</v>
      </c>
      <c r="L200" s="92">
        <f t="shared" si="96"/>
        <v>3.4521502269513241E-2</v>
      </c>
      <c r="M200" s="92">
        <f t="shared" si="96"/>
        <v>0.10561593442124538</v>
      </c>
      <c r="N200" s="92">
        <f t="shared" si="96"/>
        <v>9.5526783879550312E-2</v>
      </c>
      <c r="O200" s="92">
        <f t="shared" si="96"/>
        <v>8.7197123142224386E-2</v>
      </c>
      <c r="P200" s="92">
        <f t="shared" si="96"/>
        <v>8.0203599960057548E-2</v>
      </c>
      <c r="Q200" s="92">
        <f t="shared" si="96"/>
        <v>7.4248595323162622E-2</v>
      </c>
      <c r="R200" s="92">
        <f t="shared" si="96"/>
        <v>1.5023839924590778E-2</v>
      </c>
      <c r="S200" s="92">
        <f t="shared" si="96"/>
        <v>1.4801465082541258E-2</v>
      </c>
      <c r="T200" s="92">
        <f t="shared" si="96"/>
        <v>1.4585577171331267E-2</v>
      </c>
      <c r="U200" s="92">
        <f t="shared" si="96"/>
        <v>1.437589642462269E-2</v>
      </c>
      <c r="V200" s="92">
        <f t="shared" si="96"/>
        <v>1.4172158935650488E-2</v>
      </c>
      <c r="W200" s="92">
        <f t="shared" si="96"/>
        <v>1.3489362897887082E-2</v>
      </c>
      <c r="X200" s="92">
        <f t="shared" si="96"/>
        <v>1.3309821880435647E-2</v>
      </c>
      <c r="Y200" s="92">
        <f t="shared" si="96"/>
        <v>1.3134997404580859E-2</v>
      </c>
      <c r="Z200" s="92">
        <f t="shared" si="96"/>
        <v>1.2964706024596465E-2</v>
      </c>
      <c r="AA200" s="92">
        <f t="shared" si="96"/>
        <v>1.2798773686278525E-2</v>
      </c>
      <c r="AB200" s="92">
        <f t="shared" si="96"/>
        <v>1.2088603470252373E-2</v>
      </c>
      <c r="AC200" s="92">
        <f t="shared" si="96"/>
        <v>1.1944214596234733E-2</v>
      </c>
      <c r="AD200" s="92">
        <f t="shared" si="96"/>
        <v>1.180323423361892E-2</v>
      </c>
      <c r="AE200" s="92">
        <f t="shared" si="96"/>
        <v>1.1665543095994369E-2</v>
      </c>
      <c r="AF200" s="92">
        <f t="shared" si="96"/>
        <v>1.1531027398931198E-2</v>
      </c>
      <c r="AG200" s="92">
        <f t="shared" si="96"/>
        <v>1.0306820858789525E-2</v>
      </c>
      <c r="AH200" s="92">
        <f t="shared" si="96"/>
        <v>1.0201674032081099E-2</v>
      </c>
      <c r="AI200" s="92">
        <f t="shared" si="96"/>
        <v>1.0098650887562548E-2</v>
      </c>
      <c r="AJ200" s="92">
        <f t="shared" si="96"/>
        <v>9.9976877294993202E-3</v>
      </c>
      <c r="AK200" s="92">
        <f t="shared" si="96"/>
        <v>9.8987233841835599E-3</v>
      </c>
      <c r="AL200" s="92">
        <f t="shared" si="96"/>
        <v>-9.3903512151345698E-3</v>
      </c>
      <c r="AM200" s="92">
        <f t="shared" si="96"/>
        <v>-9.4793657891918109E-3</v>
      </c>
      <c r="AN200" s="92">
        <f t="shared" si="96"/>
        <v>-9.5700841171716729E-3</v>
      </c>
      <c r="AO200" s="92">
        <f t="shared" si="96"/>
        <v>-9.6625555869255426E-3</v>
      </c>
      <c r="AP200" s="92">
        <f t="shared" si="96"/>
        <v>-9.7568315137797051E-3</v>
      </c>
    </row>
    <row r="201" spans="1:42" x14ac:dyDescent="0.3">
      <c r="A201" s="93" t="s">
        <v>46</v>
      </c>
      <c r="B201" s="95">
        <f>'Non-ferrous metallurgy'!B25</f>
        <v>3249.3062690069501</v>
      </c>
      <c r="C201">
        <f t="shared" ref="C201:F216" si="97">$B201+((C$1-$B$1)*($G201-$B201)/($G$1-$B$1))</f>
        <v>3143.4493937909356</v>
      </c>
      <c r="D201">
        <f t="shared" si="97"/>
        <v>3037.5925185749215</v>
      </c>
      <c r="E201">
        <f t="shared" si="97"/>
        <v>2931.7356433589071</v>
      </c>
      <c r="F201">
        <f t="shared" si="97"/>
        <v>2825.878768142893</v>
      </c>
      <c r="G201" s="95">
        <f>'Non-ferrous metallurgy'!C25</f>
        <v>2720.0218929268785</v>
      </c>
      <c r="H201">
        <f t="shared" si="69"/>
        <v>2828.9645982765869</v>
      </c>
      <c r="I201" s="16">
        <f t="shared" si="69"/>
        <v>2937.9073036262948</v>
      </c>
      <c r="J201">
        <f t="shared" si="69"/>
        <v>3046.8500089760032</v>
      </c>
      <c r="K201">
        <f t="shared" si="69"/>
        <v>3155.7927143257111</v>
      </c>
      <c r="L201" s="95">
        <f>'Non-ferrous metallurgy'!D25</f>
        <v>3264.7354196754195</v>
      </c>
      <c r="M201" s="36">
        <f t="shared" si="70"/>
        <v>3609.5435016625756</v>
      </c>
      <c r="N201" s="36">
        <f t="shared" si="70"/>
        <v>3954.3515836497318</v>
      </c>
      <c r="O201" s="36">
        <f t="shared" si="70"/>
        <v>4299.1596656368874</v>
      </c>
      <c r="P201" s="36">
        <f t="shared" si="70"/>
        <v>4643.9677476240431</v>
      </c>
      <c r="Q201" s="95">
        <f>'Non-ferrous metallurgy'!E25</f>
        <v>4988.7758296111997</v>
      </c>
      <c r="R201" s="36">
        <f t="shared" si="87"/>
        <v>5063.7263990949459</v>
      </c>
      <c r="S201" s="36">
        <f t="shared" si="87"/>
        <v>5138.6769685786921</v>
      </c>
      <c r="T201" s="36">
        <f t="shared" si="87"/>
        <v>5213.6275380624393</v>
      </c>
      <c r="U201" s="36">
        <f t="shared" si="87"/>
        <v>5288.5781075461855</v>
      </c>
      <c r="V201" s="95">
        <f>'Non-ferrous metallurgy'!F25</f>
        <v>5363.5286770299317</v>
      </c>
      <c r="W201" s="36">
        <f t="shared" si="88"/>
        <v>5435.8792617676127</v>
      </c>
      <c r="X201" s="36">
        <f t="shared" si="88"/>
        <v>5508.2298465052936</v>
      </c>
      <c r="Y201" s="36">
        <f t="shared" si="88"/>
        <v>5580.5804312429755</v>
      </c>
      <c r="Z201" s="36">
        <f t="shared" si="88"/>
        <v>5652.9310159806564</v>
      </c>
      <c r="AA201" s="95">
        <f>'Non-ferrous metallurgy'!G25</f>
        <v>5725.2816007183374</v>
      </c>
      <c r="AB201" s="36">
        <f t="shared" si="89"/>
        <v>5794.4922597449531</v>
      </c>
      <c r="AC201" s="36">
        <f t="shared" si="89"/>
        <v>5863.702918771568</v>
      </c>
      <c r="AD201" s="36">
        <f t="shared" si="89"/>
        <v>5932.9135777981837</v>
      </c>
      <c r="AE201" s="36">
        <f t="shared" si="89"/>
        <v>6002.1242368247986</v>
      </c>
      <c r="AF201" s="95">
        <f>'Non-ferrous metallurgy'!H25</f>
        <v>6071.3348958514143</v>
      </c>
      <c r="AG201" s="36">
        <f t="shared" si="90"/>
        <v>6133.9110569966724</v>
      </c>
      <c r="AH201" s="36">
        <f t="shared" si="90"/>
        <v>6196.4872181419305</v>
      </c>
      <c r="AI201" s="36">
        <f t="shared" si="90"/>
        <v>6259.0633792871895</v>
      </c>
      <c r="AJ201" s="36">
        <f t="shared" si="90"/>
        <v>6321.6395404324476</v>
      </c>
      <c r="AK201" s="95">
        <f>'Non-ferrous metallurgy'!I25</f>
        <v>6384.2157015777057</v>
      </c>
      <c r="AL201" s="36">
        <f t="shared" si="91"/>
        <v>6324.2656739067143</v>
      </c>
      <c r="AM201" s="36">
        <f t="shared" si="91"/>
        <v>6264.3156462357229</v>
      </c>
      <c r="AN201" s="36">
        <f t="shared" si="91"/>
        <v>6204.3656185647324</v>
      </c>
      <c r="AO201" s="36">
        <f t="shared" si="91"/>
        <v>6144.415590893741</v>
      </c>
      <c r="AP201" s="95">
        <f>'Non-ferrous metallurgy'!J25</f>
        <v>6084.4655632227496</v>
      </c>
    </row>
    <row r="202" spans="1:42" x14ac:dyDescent="0.3">
      <c r="A202" s="93"/>
      <c r="B202" s="95"/>
      <c r="G202" s="95"/>
      <c r="J202" s="92">
        <f>(J203-I203)/I203</f>
        <v>-8.6117328171378543E-2</v>
      </c>
      <c r="K202" s="92">
        <f t="shared" ref="K202:AP202" si="98">(K203-J203)/J203</f>
        <v>-9.4232367924279831E-2</v>
      </c>
      <c r="L202" s="92">
        <f t="shared" si="98"/>
        <v>-0.10403591891259172</v>
      </c>
      <c r="M202" s="92">
        <f t="shared" si="98"/>
        <v>-0.19999999999999996</v>
      </c>
      <c r="N202" s="92">
        <f t="shared" si="98"/>
        <v>-0.25000000000000006</v>
      </c>
      <c r="O202" s="92">
        <f t="shared" si="98"/>
        <v>-0.33333333333333343</v>
      </c>
      <c r="P202" s="92">
        <f t="shared" si="98"/>
        <v>-0.5</v>
      </c>
      <c r="Q202" s="92">
        <f t="shared" si="98"/>
        <v>-1</v>
      </c>
      <c r="R202" s="92" t="e">
        <f t="shared" si="98"/>
        <v>#DIV/0!</v>
      </c>
      <c r="S202" s="92" t="e">
        <f t="shared" si="98"/>
        <v>#DIV/0!</v>
      </c>
      <c r="T202" s="92" t="e">
        <f t="shared" si="98"/>
        <v>#DIV/0!</v>
      </c>
      <c r="U202" s="92" t="e">
        <f t="shared" si="98"/>
        <v>#DIV/0!</v>
      </c>
      <c r="V202" s="92" t="e">
        <f t="shared" si="98"/>
        <v>#DIV/0!</v>
      </c>
      <c r="W202" s="92" t="e">
        <f t="shared" si="98"/>
        <v>#DIV/0!</v>
      </c>
      <c r="X202" s="92" t="e">
        <f t="shared" si="98"/>
        <v>#DIV/0!</v>
      </c>
      <c r="Y202" s="92" t="e">
        <f t="shared" si="98"/>
        <v>#DIV/0!</v>
      </c>
      <c r="Z202" s="92" t="e">
        <f t="shared" si="98"/>
        <v>#DIV/0!</v>
      </c>
      <c r="AA202" s="92" t="e">
        <f t="shared" si="98"/>
        <v>#DIV/0!</v>
      </c>
      <c r="AB202" s="92" t="e">
        <f t="shared" si="98"/>
        <v>#DIV/0!</v>
      </c>
      <c r="AC202" s="92" t="e">
        <f t="shared" si="98"/>
        <v>#DIV/0!</v>
      </c>
      <c r="AD202" s="92" t="e">
        <f t="shared" si="98"/>
        <v>#DIV/0!</v>
      </c>
      <c r="AE202" s="92" t="e">
        <f t="shared" si="98"/>
        <v>#DIV/0!</v>
      </c>
      <c r="AF202" s="92" t="e">
        <f t="shared" si="98"/>
        <v>#DIV/0!</v>
      </c>
      <c r="AG202" s="92" t="e">
        <f t="shared" si="98"/>
        <v>#DIV/0!</v>
      </c>
      <c r="AH202" s="92" t="e">
        <f t="shared" si="98"/>
        <v>#DIV/0!</v>
      </c>
      <c r="AI202" s="92" t="e">
        <f t="shared" si="98"/>
        <v>#DIV/0!</v>
      </c>
      <c r="AJ202" s="92" t="e">
        <f t="shared" si="98"/>
        <v>#DIV/0!</v>
      </c>
      <c r="AK202" s="92" t="e">
        <f t="shared" si="98"/>
        <v>#DIV/0!</v>
      </c>
      <c r="AL202" s="92" t="e">
        <f t="shared" si="98"/>
        <v>#DIV/0!</v>
      </c>
      <c r="AM202" s="92">
        <f t="shared" si="98"/>
        <v>1</v>
      </c>
      <c r="AN202" s="92">
        <f t="shared" si="98"/>
        <v>0.49999999999999983</v>
      </c>
      <c r="AO202" s="92">
        <f t="shared" si="98"/>
        <v>0.33333333333333348</v>
      </c>
      <c r="AP202" s="92">
        <f t="shared" si="98"/>
        <v>0.24999999999999992</v>
      </c>
    </row>
    <row r="203" spans="1:42" x14ac:dyDescent="0.3">
      <c r="A203" s="93" t="s">
        <v>51</v>
      </c>
      <c r="B203" s="95">
        <f>'Non-ferrous metallurgy'!B32</f>
        <v>509.82887509936728</v>
      </c>
      <c r="C203">
        <f t="shared" si="97"/>
        <v>499.55542234399127</v>
      </c>
      <c r="D203">
        <f t="shared" si="97"/>
        <v>489.28196958861525</v>
      </c>
      <c r="E203">
        <f t="shared" si="97"/>
        <v>479.00851683323918</v>
      </c>
      <c r="F203">
        <f t="shared" si="97"/>
        <v>468.73506407786317</v>
      </c>
      <c r="G203" s="95">
        <f>'Non-ferrous metallurgy'!C32</f>
        <v>458.46161132248716</v>
      </c>
      <c r="H203">
        <f t="shared" si="69"/>
        <v>424.78107746127586</v>
      </c>
      <c r="I203" s="16">
        <f t="shared" si="69"/>
        <v>391.10054360006455</v>
      </c>
      <c r="J203">
        <f t="shared" si="69"/>
        <v>357.42000973885325</v>
      </c>
      <c r="K203">
        <f t="shared" si="69"/>
        <v>323.73947587764195</v>
      </c>
      <c r="L203" s="95">
        <f>'Non-ferrous metallurgy'!D32</f>
        <v>290.05894201643065</v>
      </c>
      <c r="M203" s="36">
        <f t="shared" si="70"/>
        <v>232.04715361314453</v>
      </c>
      <c r="N203" s="36">
        <f t="shared" si="70"/>
        <v>174.03536520985838</v>
      </c>
      <c r="O203" s="36">
        <f t="shared" si="70"/>
        <v>116.02357680657224</v>
      </c>
      <c r="P203" s="36">
        <f t="shared" si="70"/>
        <v>58.011788403286118</v>
      </c>
      <c r="Q203" s="95">
        <f>'Non-ferrous metallurgy'!E32</f>
        <v>0</v>
      </c>
      <c r="R203" s="36">
        <f t="shared" si="87"/>
        <v>0</v>
      </c>
      <c r="S203" s="36">
        <f t="shared" si="87"/>
        <v>0</v>
      </c>
      <c r="T203" s="36">
        <f t="shared" si="87"/>
        <v>0</v>
      </c>
      <c r="U203" s="36">
        <f t="shared" si="87"/>
        <v>0</v>
      </c>
      <c r="V203" s="95">
        <f>'Non-ferrous metallurgy'!F32</f>
        <v>0</v>
      </c>
      <c r="W203" s="36">
        <f t="shared" si="88"/>
        <v>0</v>
      </c>
      <c r="X203" s="36">
        <f t="shared" si="88"/>
        <v>0</v>
      </c>
      <c r="Y203" s="36">
        <f t="shared" si="88"/>
        <v>0</v>
      </c>
      <c r="Z203" s="36">
        <f t="shared" si="88"/>
        <v>0</v>
      </c>
      <c r="AA203" s="95">
        <f>'Non-ferrous metallurgy'!G32</f>
        <v>0</v>
      </c>
      <c r="AB203" s="36">
        <f t="shared" si="89"/>
        <v>0</v>
      </c>
      <c r="AC203" s="36">
        <f t="shared" si="89"/>
        <v>0</v>
      </c>
      <c r="AD203" s="36">
        <f t="shared" si="89"/>
        <v>0</v>
      </c>
      <c r="AE203" s="36">
        <f t="shared" si="89"/>
        <v>0</v>
      </c>
      <c r="AF203" s="95">
        <f>'Non-ferrous metallurgy'!H32</f>
        <v>0</v>
      </c>
      <c r="AG203" s="36">
        <f t="shared" si="90"/>
        <v>0</v>
      </c>
      <c r="AH203" s="36">
        <f t="shared" si="90"/>
        <v>0</v>
      </c>
      <c r="AI203" s="36">
        <f t="shared" si="90"/>
        <v>0</v>
      </c>
      <c r="AJ203" s="36">
        <f t="shared" si="90"/>
        <v>0</v>
      </c>
      <c r="AK203" s="95">
        <f>'Non-ferrous metallurgy'!I32</f>
        <v>0</v>
      </c>
      <c r="AL203" s="36">
        <f t="shared" si="91"/>
        <v>45.539377762249288</v>
      </c>
      <c r="AM203" s="36">
        <f t="shared" si="91"/>
        <v>91.078755524498575</v>
      </c>
      <c r="AN203" s="36">
        <f t="shared" si="91"/>
        <v>136.61813328674785</v>
      </c>
      <c r="AO203" s="36">
        <f t="shared" si="91"/>
        <v>182.15751104899715</v>
      </c>
      <c r="AP203" s="95">
        <f>'Non-ferrous metallurgy'!J32</f>
        <v>227.69688881124642</v>
      </c>
    </row>
    <row r="204" spans="1:42" x14ac:dyDescent="0.3">
      <c r="A204" s="93"/>
      <c r="B204" s="95"/>
      <c r="G204" s="95"/>
      <c r="J204" s="92">
        <f>(J205-I205)/I205</f>
        <v>-8.6117369346100717E-2</v>
      </c>
      <c r="K204" s="92">
        <f t="shared" ref="K204:AP204" si="99">(K205-J205)/J205</f>
        <v>-9.4232417224608164E-2</v>
      </c>
      <c r="L204" s="92">
        <f t="shared" si="99"/>
        <v>-0.1040359790045338</v>
      </c>
      <c r="M204" s="92">
        <f t="shared" si="99"/>
        <v>-0.19999999999999996</v>
      </c>
      <c r="N204" s="92">
        <f t="shared" si="99"/>
        <v>-0.25000000000000006</v>
      </c>
      <c r="O204" s="92">
        <f t="shared" si="99"/>
        <v>-0.33333333333333326</v>
      </c>
      <c r="P204" s="92">
        <f t="shared" si="99"/>
        <v>-0.50000000000000011</v>
      </c>
      <c r="Q204" s="92">
        <f t="shared" si="99"/>
        <v>-1</v>
      </c>
      <c r="R204" s="92" t="e">
        <f t="shared" si="99"/>
        <v>#DIV/0!</v>
      </c>
      <c r="S204" s="92" t="e">
        <f t="shared" si="99"/>
        <v>#DIV/0!</v>
      </c>
      <c r="T204" s="92" t="e">
        <f t="shared" si="99"/>
        <v>#DIV/0!</v>
      </c>
      <c r="U204" s="92" t="e">
        <f t="shared" si="99"/>
        <v>#DIV/0!</v>
      </c>
      <c r="V204" s="92" t="e">
        <f t="shared" si="99"/>
        <v>#DIV/0!</v>
      </c>
      <c r="W204" s="92" t="e">
        <f t="shared" si="99"/>
        <v>#DIV/0!</v>
      </c>
      <c r="X204" s="92" t="e">
        <f t="shared" si="99"/>
        <v>#DIV/0!</v>
      </c>
      <c r="Y204" s="92" t="e">
        <f t="shared" si="99"/>
        <v>#DIV/0!</v>
      </c>
      <c r="Z204" s="92" t="e">
        <f t="shared" si="99"/>
        <v>#DIV/0!</v>
      </c>
      <c r="AA204" s="92" t="e">
        <f t="shared" si="99"/>
        <v>#DIV/0!</v>
      </c>
      <c r="AB204" s="92" t="e">
        <f t="shared" si="99"/>
        <v>#DIV/0!</v>
      </c>
      <c r="AC204" s="92" t="e">
        <f t="shared" si="99"/>
        <v>#DIV/0!</v>
      </c>
      <c r="AD204" s="92" t="e">
        <f t="shared" si="99"/>
        <v>#DIV/0!</v>
      </c>
      <c r="AE204" s="92" t="e">
        <f t="shared" si="99"/>
        <v>#DIV/0!</v>
      </c>
      <c r="AF204" s="92" t="e">
        <f t="shared" si="99"/>
        <v>#DIV/0!</v>
      </c>
      <c r="AG204" s="92" t="e">
        <f t="shared" si="99"/>
        <v>#DIV/0!</v>
      </c>
      <c r="AH204" s="92" t="e">
        <f t="shared" si="99"/>
        <v>#DIV/0!</v>
      </c>
      <c r="AI204" s="92" t="e">
        <f t="shared" si="99"/>
        <v>#DIV/0!</v>
      </c>
      <c r="AJ204" s="92" t="e">
        <f t="shared" si="99"/>
        <v>#DIV/0!</v>
      </c>
      <c r="AK204" s="92" t="e">
        <f t="shared" si="99"/>
        <v>#DIV/0!</v>
      </c>
      <c r="AL204" s="92" t="e">
        <f t="shared" si="99"/>
        <v>#DIV/0!</v>
      </c>
      <c r="AM204" s="92">
        <f t="shared" si="99"/>
        <v>1</v>
      </c>
      <c r="AN204" s="92">
        <f t="shared" si="99"/>
        <v>0.49999999999999994</v>
      </c>
      <c r="AO204" s="92">
        <f t="shared" si="99"/>
        <v>0.33333333333333343</v>
      </c>
      <c r="AP204" s="92">
        <f t="shared" si="99"/>
        <v>0.25000000000000006</v>
      </c>
    </row>
    <row r="205" spans="1:42" x14ac:dyDescent="0.3">
      <c r="A205" s="93" t="s">
        <v>49</v>
      </c>
      <c r="B205" s="95">
        <f>'Non-ferrous metallurgy'!B26</f>
        <v>988.75909415184469</v>
      </c>
      <c r="C205">
        <f t="shared" si="97"/>
        <v>968.83482379667964</v>
      </c>
      <c r="D205">
        <f t="shared" si="97"/>
        <v>948.91055344151459</v>
      </c>
      <c r="E205">
        <f t="shared" si="97"/>
        <v>928.98628308634954</v>
      </c>
      <c r="F205">
        <f t="shared" si="97"/>
        <v>909.0620127311845</v>
      </c>
      <c r="G205" s="95">
        <f>'Non-ferrous metallurgy'!C26</f>
        <v>889.13774237601945</v>
      </c>
      <c r="H205">
        <f t="shared" si="69"/>
        <v>823.81788720334384</v>
      </c>
      <c r="I205" s="16">
        <f t="shared" si="69"/>
        <v>758.49803203066836</v>
      </c>
      <c r="J205">
        <f t="shared" si="69"/>
        <v>693.17817685799275</v>
      </c>
      <c r="K205">
        <f t="shared" si="69"/>
        <v>627.85832168531715</v>
      </c>
      <c r="L205" s="95">
        <f>'Non-ferrous metallurgy'!D26</f>
        <v>562.53846651264166</v>
      </c>
      <c r="M205" s="36">
        <f t="shared" si="70"/>
        <v>450.03077321011335</v>
      </c>
      <c r="N205" s="36">
        <f t="shared" si="70"/>
        <v>337.52307990758499</v>
      </c>
      <c r="O205" s="36">
        <f t="shared" si="70"/>
        <v>225.01538660505668</v>
      </c>
      <c r="P205" s="36">
        <f t="shared" si="70"/>
        <v>112.50769330252831</v>
      </c>
      <c r="Q205" s="95">
        <f>'Non-ferrous metallurgy'!E26</f>
        <v>0</v>
      </c>
      <c r="R205" s="36">
        <f t="shared" si="87"/>
        <v>0</v>
      </c>
      <c r="S205" s="36">
        <f t="shared" si="87"/>
        <v>0</v>
      </c>
      <c r="T205" s="36">
        <f t="shared" si="87"/>
        <v>0</v>
      </c>
      <c r="U205" s="36">
        <f t="shared" si="87"/>
        <v>0</v>
      </c>
      <c r="V205" s="95">
        <f>'Non-ferrous metallurgy'!F26</f>
        <v>0</v>
      </c>
      <c r="W205" s="36">
        <f t="shared" si="88"/>
        <v>0</v>
      </c>
      <c r="X205" s="36">
        <f t="shared" si="88"/>
        <v>0</v>
      </c>
      <c r="Y205" s="36">
        <f t="shared" si="88"/>
        <v>0</v>
      </c>
      <c r="Z205" s="36">
        <f t="shared" si="88"/>
        <v>0</v>
      </c>
      <c r="AA205" s="95">
        <f>'Non-ferrous metallurgy'!G26</f>
        <v>0</v>
      </c>
      <c r="AB205" s="36">
        <f t="shared" si="89"/>
        <v>0</v>
      </c>
      <c r="AC205" s="36">
        <f t="shared" si="89"/>
        <v>0</v>
      </c>
      <c r="AD205" s="36">
        <f t="shared" si="89"/>
        <v>0</v>
      </c>
      <c r="AE205" s="36">
        <f t="shared" si="89"/>
        <v>0</v>
      </c>
      <c r="AF205" s="95">
        <f>'Non-ferrous metallurgy'!H26</f>
        <v>0</v>
      </c>
      <c r="AG205" s="36">
        <f t="shared" si="90"/>
        <v>0</v>
      </c>
      <c r="AH205" s="36">
        <f t="shared" si="90"/>
        <v>0</v>
      </c>
      <c r="AI205" s="36">
        <f t="shared" si="90"/>
        <v>0</v>
      </c>
      <c r="AJ205" s="36">
        <f t="shared" si="90"/>
        <v>0</v>
      </c>
      <c r="AK205" s="95">
        <f>'Non-ferrous metallurgy'!I26</f>
        <v>0</v>
      </c>
      <c r="AL205" s="36">
        <f t="shared" si="91"/>
        <v>88.318800688150233</v>
      </c>
      <c r="AM205" s="36">
        <f t="shared" si="91"/>
        <v>176.63760137630047</v>
      </c>
      <c r="AN205" s="36">
        <f t="shared" si="91"/>
        <v>264.95640206445069</v>
      </c>
      <c r="AO205" s="36">
        <f t="shared" si="91"/>
        <v>353.27520275260093</v>
      </c>
      <c r="AP205" s="95">
        <f>'Non-ferrous metallurgy'!J26</f>
        <v>441.59400344075118</v>
      </c>
    </row>
    <row r="206" spans="1:42" x14ac:dyDescent="0.3">
      <c r="A206" s="93"/>
      <c r="B206" s="95"/>
      <c r="G206" s="95"/>
      <c r="J206" s="92">
        <f>(J207-I207)/I207</f>
        <v>-8.6117342320597035E-2</v>
      </c>
      <c r="K206" s="92">
        <f t="shared" ref="K206:AP206" si="100">(K207-J207)/J207</f>
        <v>-9.4232384865768848E-2</v>
      </c>
      <c r="L206" s="92">
        <f t="shared" si="100"/>
        <v>-0.10403593956249362</v>
      </c>
      <c r="M206" s="92">
        <f t="shared" si="100"/>
        <v>-0.19999999999999998</v>
      </c>
      <c r="N206" s="92">
        <f t="shared" si="100"/>
        <v>-0.24999999999999997</v>
      </c>
      <c r="O206" s="92">
        <f t="shared" si="100"/>
        <v>-0.33333333333333343</v>
      </c>
      <c r="P206" s="92">
        <f t="shared" si="100"/>
        <v>-0.5</v>
      </c>
      <c r="Q206" s="92">
        <f t="shared" si="100"/>
        <v>-1</v>
      </c>
      <c r="R206" s="92" t="e">
        <f t="shared" si="100"/>
        <v>#DIV/0!</v>
      </c>
      <c r="S206" s="92" t="e">
        <f t="shared" si="100"/>
        <v>#DIV/0!</v>
      </c>
      <c r="T206" s="92" t="e">
        <f t="shared" si="100"/>
        <v>#DIV/0!</v>
      </c>
      <c r="U206" s="92" t="e">
        <f t="shared" si="100"/>
        <v>#DIV/0!</v>
      </c>
      <c r="V206" s="92" t="e">
        <f t="shared" si="100"/>
        <v>#DIV/0!</v>
      </c>
      <c r="W206" s="92" t="e">
        <f t="shared" si="100"/>
        <v>#DIV/0!</v>
      </c>
      <c r="X206" s="92" t="e">
        <f t="shared" si="100"/>
        <v>#DIV/0!</v>
      </c>
      <c r="Y206" s="92" t="e">
        <f t="shared" si="100"/>
        <v>#DIV/0!</v>
      </c>
      <c r="Z206" s="92" t="e">
        <f t="shared" si="100"/>
        <v>#DIV/0!</v>
      </c>
      <c r="AA206" s="92" t="e">
        <f t="shared" si="100"/>
        <v>#DIV/0!</v>
      </c>
      <c r="AB206" s="92" t="e">
        <f t="shared" si="100"/>
        <v>#DIV/0!</v>
      </c>
      <c r="AC206" s="92" t="e">
        <f t="shared" si="100"/>
        <v>#DIV/0!</v>
      </c>
      <c r="AD206" s="92" t="e">
        <f t="shared" si="100"/>
        <v>#DIV/0!</v>
      </c>
      <c r="AE206" s="92" t="e">
        <f t="shared" si="100"/>
        <v>#DIV/0!</v>
      </c>
      <c r="AF206" s="92" t="e">
        <f t="shared" si="100"/>
        <v>#DIV/0!</v>
      </c>
      <c r="AG206" s="92" t="e">
        <f t="shared" si="100"/>
        <v>#DIV/0!</v>
      </c>
      <c r="AH206" s="92" t="e">
        <f t="shared" si="100"/>
        <v>#DIV/0!</v>
      </c>
      <c r="AI206" s="92" t="e">
        <f t="shared" si="100"/>
        <v>#DIV/0!</v>
      </c>
      <c r="AJ206" s="92" t="e">
        <f t="shared" si="100"/>
        <v>#DIV/0!</v>
      </c>
      <c r="AK206" s="92" t="e">
        <f t="shared" si="100"/>
        <v>#DIV/0!</v>
      </c>
      <c r="AL206" s="92" t="e">
        <f t="shared" si="100"/>
        <v>#DIV/0!</v>
      </c>
      <c r="AM206" s="92">
        <f t="shared" si="100"/>
        <v>1</v>
      </c>
      <c r="AN206" s="92">
        <f t="shared" si="100"/>
        <v>0.49999999999999994</v>
      </c>
      <c r="AO206" s="92">
        <f t="shared" si="100"/>
        <v>0.33333333333333343</v>
      </c>
      <c r="AP206" s="92">
        <f t="shared" si="100"/>
        <v>0.25000000000000006</v>
      </c>
    </row>
    <row r="207" spans="1:42" x14ac:dyDescent="0.3">
      <c r="A207" s="93" t="s">
        <v>124</v>
      </c>
      <c r="B207" s="95">
        <f>'Non-ferrous metallurgy'!B31</f>
        <v>61.797443384490293</v>
      </c>
      <c r="C207">
        <f t="shared" si="97"/>
        <v>60.552175639517671</v>
      </c>
      <c r="D207">
        <f t="shared" si="97"/>
        <v>59.306907894545041</v>
      </c>
      <c r="E207">
        <f t="shared" si="97"/>
        <v>58.061640149572419</v>
      </c>
      <c r="F207">
        <f t="shared" si="97"/>
        <v>56.81637240459979</v>
      </c>
      <c r="G207" s="95">
        <f>'Non-ferrous metallurgy'!C31</f>
        <v>55.571104659627167</v>
      </c>
      <c r="H207">
        <f t="shared" si="69"/>
        <v>51.488615115674058</v>
      </c>
      <c r="I207" s="16">
        <f t="shared" si="69"/>
        <v>47.406125571720949</v>
      </c>
      <c r="J207">
        <f t="shared" si="69"/>
        <v>43.323636027767847</v>
      </c>
      <c r="K207">
        <f t="shared" si="69"/>
        <v>39.241146483814738</v>
      </c>
      <c r="L207" s="95">
        <f>'Non-ferrous metallurgy'!D31</f>
        <v>35.158656939861629</v>
      </c>
      <c r="M207" s="36">
        <f t="shared" si="70"/>
        <v>28.126925551889304</v>
      </c>
      <c r="N207" s="36">
        <f t="shared" si="70"/>
        <v>21.095194163916979</v>
      </c>
      <c r="O207" s="36">
        <f t="shared" si="70"/>
        <v>14.06346277594465</v>
      </c>
      <c r="P207" s="36">
        <f t="shared" si="70"/>
        <v>7.0317313879723251</v>
      </c>
      <c r="Q207" s="95">
        <f>'Non-ferrous metallurgy'!E31</f>
        <v>0</v>
      </c>
      <c r="R207" s="36">
        <f t="shared" si="87"/>
        <v>0</v>
      </c>
      <c r="S207" s="36">
        <f t="shared" si="87"/>
        <v>0</v>
      </c>
      <c r="T207" s="36">
        <f t="shared" si="87"/>
        <v>0</v>
      </c>
      <c r="U207" s="36">
        <f t="shared" si="87"/>
        <v>0</v>
      </c>
      <c r="V207" s="95">
        <f>'Non-ferrous metallurgy'!F31</f>
        <v>0</v>
      </c>
      <c r="W207" s="36">
        <f t="shared" si="88"/>
        <v>0</v>
      </c>
      <c r="X207" s="36">
        <f t="shared" si="88"/>
        <v>0</v>
      </c>
      <c r="Y207" s="36">
        <f t="shared" si="88"/>
        <v>0</v>
      </c>
      <c r="Z207" s="36">
        <f t="shared" si="88"/>
        <v>0</v>
      </c>
      <c r="AA207" s="95">
        <f>'Non-ferrous metallurgy'!G31</f>
        <v>0</v>
      </c>
      <c r="AB207" s="36">
        <f t="shared" si="89"/>
        <v>0</v>
      </c>
      <c r="AC207" s="36">
        <f t="shared" si="89"/>
        <v>0</v>
      </c>
      <c r="AD207" s="36">
        <f t="shared" si="89"/>
        <v>0</v>
      </c>
      <c r="AE207" s="36">
        <f t="shared" si="89"/>
        <v>0</v>
      </c>
      <c r="AF207" s="95">
        <f>'Non-ferrous metallurgy'!H31</f>
        <v>0</v>
      </c>
      <c r="AG207" s="36">
        <f t="shared" si="90"/>
        <v>0</v>
      </c>
      <c r="AH207" s="36">
        <f t="shared" si="90"/>
        <v>0</v>
      </c>
      <c r="AI207" s="36">
        <f t="shared" si="90"/>
        <v>0</v>
      </c>
      <c r="AJ207" s="36">
        <f t="shared" si="90"/>
        <v>0</v>
      </c>
      <c r="AK207" s="95">
        <f>'Non-ferrous metallurgy'!I31</f>
        <v>0</v>
      </c>
      <c r="AL207" s="36">
        <f t="shared" si="91"/>
        <v>5.5199250430093896</v>
      </c>
      <c r="AM207" s="36">
        <f t="shared" si="91"/>
        <v>11.039850086018779</v>
      </c>
      <c r="AN207" s="36">
        <f t="shared" si="91"/>
        <v>16.559775129028168</v>
      </c>
      <c r="AO207" s="36">
        <f t="shared" si="91"/>
        <v>22.079700172037558</v>
      </c>
      <c r="AP207" s="95">
        <f>'Non-ferrous metallurgy'!J31</f>
        <v>27.599625215046949</v>
      </c>
    </row>
    <row r="208" spans="1:42" x14ac:dyDescent="0.3">
      <c r="A208" s="93"/>
      <c r="B208" s="95"/>
      <c r="G208" s="95"/>
      <c r="L208" s="95"/>
      <c r="M208" s="36"/>
      <c r="N208" s="36"/>
      <c r="O208" s="36"/>
      <c r="P208" s="36"/>
      <c r="Q208" s="95"/>
      <c r="R208" s="36"/>
      <c r="S208" s="36"/>
      <c r="T208" s="36"/>
      <c r="U208" s="36"/>
      <c r="V208" s="95"/>
      <c r="W208" s="36"/>
      <c r="X208" s="36"/>
      <c r="Y208" s="36"/>
      <c r="Z208" s="36"/>
      <c r="AA208" s="95"/>
      <c r="AB208" s="36"/>
      <c r="AC208" s="36"/>
      <c r="AD208" s="36"/>
      <c r="AE208" s="36"/>
      <c r="AF208" s="95"/>
      <c r="AG208" s="36"/>
      <c r="AH208" s="36"/>
      <c r="AI208" s="36"/>
      <c r="AJ208" s="36"/>
      <c r="AK208" s="95"/>
      <c r="AL208" s="36"/>
      <c r="AM208" s="36"/>
      <c r="AN208" s="36"/>
      <c r="AO208" s="36"/>
      <c r="AP208" s="95"/>
    </row>
    <row r="209" spans="1:42" x14ac:dyDescent="0.3">
      <c r="A209" s="93" t="s">
        <v>13</v>
      </c>
      <c r="B209" s="95">
        <f>'Non-ferrous metallurgy'!B29</f>
        <v>0</v>
      </c>
      <c r="C209">
        <f t="shared" si="97"/>
        <v>0</v>
      </c>
      <c r="D209">
        <f t="shared" si="97"/>
        <v>0</v>
      </c>
      <c r="E209">
        <f t="shared" si="97"/>
        <v>0</v>
      </c>
      <c r="F209">
        <f t="shared" si="97"/>
        <v>0</v>
      </c>
      <c r="G209" s="95">
        <f>'Non-ferrous metallurgy'!C29</f>
        <v>0</v>
      </c>
      <c r="H209">
        <f t="shared" ref="H209:K281" si="101">$G209+((H$1-$G$1)*($L209-$G209)/($L$1-$G$1))</f>
        <v>0</v>
      </c>
      <c r="I209" s="16">
        <f t="shared" si="101"/>
        <v>0</v>
      </c>
      <c r="J209">
        <f t="shared" si="101"/>
        <v>0</v>
      </c>
      <c r="K209">
        <f t="shared" si="101"/>
        <v>0</v>
      </c>
      <c r="L209" s="95">
        <f>'Non-ferrous metallurgy'!D29</f>
        <v>0</v>
      </c>
      <c r="M209" s="36">
        <f t="shared" ref="M209:P281" si="102">$L209+((M$1-$L$1)*($Q209-$L209)/($Q$1-$L$1))</f>
        <v>0</v>
      </c>
      <c r="N209" s="36">
        <f t="shared" si="102"/>
        <v>0</v>
      </c>
      <c r="O209" s="36">
        <f t="shared" si="102"/>
        <v>0</v>
      </c>
      <c r="P209" s="36">
        <f t="shared" si="102"/>
        <v>0</v>
      </c>
      <c r="Q209" s="95">
        <f>'Non-ferrous metallurgy'!E29</f>
        <v>0</v>
      </c>
      <c r="R209" s="36">
        <f t="shared" si="87"/>
        <v>0</v>
      </c>
      <c r="S209" s="36">
        <f t="shared" si="87"/>
        <v>0</v>
      </c>
      <c r="T209" s="36">
        <f t="shared" si="87"/>
        <v>0</v>
      </c>
      <c r="U209" s="36">
        <f t="shared" si="87"/>
        <v>0</v>
      </c>
      <c r="V209" s="95">
        <f>'Non-ferrous metallurgy'!F29</f>
        <v>0</v>
      </c>
      <c r="W209" s="36">
        <f t="shared" si="88"/>
        <v>0</v>
      </c>
      <c r="X209" s="36">
        <f t="shared" si="88"/>
        <v>0</v>
      </c>
      <c r="Y209" s="36">
        <f t="shared" si="88"/>
        <v>0</v>
      </c>
      <c r="Z209" s="36">
        <f t="shared" si="88"/>
        <v>0</v>
      </c>
      <c r="AA209" s="95">
        <f>'Non-ferrous metallurgy'!G29</f>
        <v>0</v>
      </c>
      <c r="AB209" s="36">
        <f t="shared" si="89"/>
        <v>0</v>
      </c>
      <c r="AC209" s="36">
        <f t="shared" si="89"/>
        <v>0</v>
      </c>
      <c r="AD209" s="36">
        <f t="shared" si="89"/>
        <v>0</v>
      </c>
      <c r="AE209" s="36">
        <f t="shared" si="89"/>
        <v>0</v>
      </c>
      <c r="AF209" s="95">
        <f>'Non-ferrous metallurgy'!H29</f>
        <v>0</v>
      </c>
      <c r="AG209" s="36">
        <f t="shared" si="90"/>
        <v>0</v>
      </c>
      <c r="AH209" s="36">
        <f t="shared" si="90"/>
        <v>0</v>
      </c>
      <c r="AI209" s="36">
        <f t="shared" si="90"/>
        <v>0</v>
      </c>
      <c r="AJ209" s="36">
        <f t="shared" si="90"/>
        <v>0</v>
      </c>
      <c r="AK209" s="95">
        <f>'Non-ferrous metallurgy'!I29</f>
        <v>0</v>
      </c>
      <c r="AL209" s="36">
        <f t="shared" si="91"/>
        <v>0</v>
      </c>
      <c r="AM209" s="36">
        <f t="shared" si="91"/>
        <v>0</v>
      </c>
      <c r="AN209" s="36">
        <f t="shared" si="91"/>
        <v>0</v>
      </c>
      <c r="AO209" s="36">
        <f t="shared" si="91"/>
        <v>0</v>
      </c>
      <c r="AP209" s="95">
        <f>'Non-ferrous metallurgy'!J29</f>
        <v>0</v>
      </c>
    </row>
    <row r="210" spans="1:42" x14ac:dyDescent="0.3">
      <c r="A210" s="93" t="s">
        <v>259</v>
      </c>
      <c r="B210" s="95">
        <v>0</v>
      </c>
      <c r="C210">
        <f t="shared" si="97"/>
        <v>0</v>
      </c>
      <c r="D210">
        <f t="shared" si="97"/>
        <v>0</v>
      </c>
      <c r="E210">
        <f t="shared" si="97"/>
        <v>0</v>
      </c>
      <c r="F210">
        <f t="shared" si="97"/>
        <v>0</v>
      </c>
      <c r="G210" s="95">
        <v>0</v>
      </c>
      <c r="H210">
        <f t="shared" si="101"/>
        <v>0</v>
      </c>
      <c r="I210" s="16">
        <f t="shared" si="101"/>
        <v>0</v>
      </c>
      <c r="J210">
        <f t="shared" si="101"/>
        <v>0</v>
      </c>
      <c r="K210">
        <f t="shared" si="101"/>
        <v>0</v>
      </c>
      <c r="L210" s="95">
        <v>0</v>
      </c>
      <c r="M210" s="36">
        <f t="shared" si="102"/>
        <v>0</v>
      </c>
      <c r="N210" s="36">
        <f t="shared" si="102"/>
        <v>0</v>
      </c>
      <c r="O210" s="36">
        <f t="shared" si="102"/>
        <v>0</v>
      </c>
      <c r="P210" s="36">
        <f t="shared" si="102"/>
        <v>0</v>
      </c>
      <c r="Q210" s="95">
        <v>0</v>
      </c>
      <c r="R210" s="36">
        <f t="shared" si="87"/>
        <v>0</v>
      </c>
      <c r="S210" s="36">
        <f t="shared" si="87"/>
        <v>0</v>
      </c>
      <c r="T210" s="36">
        <f t="shared" si="87"/>
        <v>0</v>
      </c>
      <c r="U210" s="36">
        <f t="shared" si="87"/>
        <v>0</v>
      </c>
      <c r="V210" s="95">
        <v>0</v>
      </c>
      <c r="W210" s="36">
        <f t="shared" si="88"/>
        <v>0</v>
      </c>
      <c r="X210" s="36">
        <f t="shared" si="88"/>
        <v>0</v>
      </c>
      <c r="Y210" s="36">
        <f t="shared" si="88"/>
        <v>0</v>
      </c>
      <c r="Z210" s="36">
        <f t="shared" si="88"/>
        <v>0</v>
      </c>
      <c r="AA210" s="95">
        <v>0</v>
      </c>
      <c r="AB210" s="36">
        <f t="shared" si="89"/>
        <v>0</v>
      </c>
      <c r="AC210" s="36">
        <f t="shared" si="89"/>
        <v>0</v>
      </c>
      <c r="AD210" s="36">
        <f t="shared" si="89"/>
        <v>0</v>
      </c>
      <c r="AE210" s="36">
        <f t="shared" si="89"/>
        <v>0</v>
      </c>
      <c r="AF210" s="95">
        <v>0</v>
      </c>
      <c r="AG210" s="36">
        <f t="shared" si="90"/>
        <v>0</v>
      </c>
      <c r="AH210" s="36">
        <f t="shared" si="90"/>
        <v>0</v>
      </c>
      <c r="AI210" s="36">
        <f t="shared" si="90"/>
        <v>0</v>
      </c>
      <c r="AJ210" s="36">
        <f t="shared" si="90"/>
        <v>0</v>
      </c>
      <c r="AK210" s="95">
        <v>0</v>
      </c>
      <c r="AL210" s="36">
        <f t="shared" si="91"/>
        <v>0</v>
      </c>
      <c r="AM210" s="36">
        <f t="shared" si="91"/>
        <v>0</v>
      </c>
      <c r="AN210" s="36">
        <f t="shared" si="91"/>
        <v>0</v>
      </c>
      <c r="AO210" s="36">
        <f t="shared" si="91"/>
        <v>0</v>
      </c>
      <c r="AP210" s="95">
        <v>0</v>
      </c>
    </row>
    <row r="211" spans="1:42" x14ac:dyDescent="0.3">
      <c r="A211" s="93" t="s">
        <v>11</v>
      </c>
      <c r="B211" s="95">
        <v>0</v>
      </c>
      <c r="C211">
        <f t="shared" si="97"/>
        <v>0</v>
      </c>
      <c r="D211">
        <f t="shared" si="97"/>
        <v>0</v>
      </c>
      <c r="E211">
        <f t="shared" si="97"/>
        <v>0</v>
      </c>
      <c r="F211">
        <f t="shared" si="97"/>
        <v>0</v>
      </c>
      <c r="G211" s="95">
        <v>0</v>
      </c>
      <c r="H211">
        <f t="shared" si="101"/>
        <v>0</v>
      </c>
      <c r="I211" s="16">
        <f t="shared" si="101"/>
        <v>0</v>
      </c>
      <c r="J211">
        <f t="shared" si="101"/>
        <v>0</v>
      </c>
      <c r="K211">
        <f t="shared" si="101"/>
        <v>0</v>
      </c>
      <c r="L211" s="95">
        <v>0</v>
      </c>
      <c r="M211" s="36">
        <f t="shared" si="102"/>
        <v>0</v>
      </c>
      <c r="N211" s="36">
        <f t="shared" si="102"/>
        <v>0</v>
      </c>
      <c r="O211" s="36">
        <f t="shared" si="102"/>
        <v>0</v>
      </c>
      <c r="P211" s="36">
        <f t="shared" si="102"/>
        <v>0</v>
      </c>
      <c r="Q211" s="95">
        <v>0</v>
      </c>
      <c r="R211" s="36">
        <f t="shared" si="87"/>
        <v>0</v>
      </c>
      <c r="S211" s="36">
        <f t="shared" si="87"/>
        <v>0</v>
      </c>
      <c r="T211" s="36">
        <f t="shared" si="87"/>
        <v>0</v>
      </c>
      <c r="U211" s="36">
        <f t="shared" si="87"/>
        <v>0</v>
      </c>
      <c r="V211" s="95">
        <v>0</v>
      </c>
      <c r="W211" s="36">
        <f t="shared" si="88"/>
        <v>0</v>
      </c>
      <c r="X211" s="36">
        <f t="shared" si="88"/>
        <v>0</v>
      </c>
      <c r="Y211" s="36">
        <f t="shared" si="88"/>
        <v>0</v>
      </c>
      <c r="Z211" s="36">
        <f t="shared" si="88"/>
        <v>0</v>
      </c>
      <c r="AA211" s="95">
        <v>0</v>
      </c>
      <c r="AB211" s="36">
        <f t="shared" si="89"/>
        <v>0</v>
      </c>
      <c r="AC211" s="36">
        <f t="shared" si="89"/>
        <v>0</v>
      </c>
      <c r="AD211" s="36">
        <f t="shared" si="89"/>
        <v>0</v>
      </c>
      <c r="AE211" s="36">
        <f t="shared" si="89"/>
        <v>0</v>
      </c>
      <c r="AF211" s="95">
        <v>0</v>
      </c>
      <c r="AG211" s="36">
        <f t="shared" si="90"/>
        <v>0</v>
      </c>
      <c r="AH211" s="36">
        <f t="shared" si="90"/>
        <v>0</v>
      </c>
      <c r="AI211" s="36">
        <f t="shared" si="90"/>
        <v>0</v>
      </c>
      <c r="AJ211" s="36">
        <f t="shared" si="90"/>
        <v>0</v>
      </c>
      <c r="AK211" s="95">
        <v>0</v>
      </c>
      <c r="AL211" s="36">
        <f t="shared" si="91"/>
        <v>0</v>
      </c>
      <c r="AM211" s="36">
        <f t="shared" si="91"/>
        <v>0</v>
      </c>
      <c r="AN211" s="36">
        <f t="shared" si="91"/>
        <v>0</v>
      </c>
      <c r="AO211" s="36">
        <f t="shared" si="91"/>
        <v>0</v>
      </c>
      <c r="AP211" s="95">
        <v>0</v>
      </c>
    </row>
    <row r="212" spans="1:42" x14ac:dyDescent="0.3">
      <c r="A212" s="93"/>
      <c r="B212" s="95"/>
      <c r="G212" s="95"/>
      <c r="J212" s="92">
        <f>(J213-I213)/I213</f>
        <v>2.5079184400811552E-2</v>
      </c>
      <c r="K212" s="92">
        <f t="shared" ref="K212:AP212" si="103">(K213-J213)/J213</f>
        <v>2.4465606933059728E-2</v>
      </c>
      <c r="L212" s="92">
        <f t="shared" si="103"/>
        <v>2.3881335564111671E-2</v>
      </c>
      <c r="M212" s="92">
        <f t="shared" si="103"/>
        <v>-5.0670391594863869E-2</v>
      </c>
      <c r="N212" s="92">
        <f t="shared" si="103"/>
        <v>-5.3374919676201241E-2</v>
      </c>
      <c r="O212" s="92">
        <f t="shared" si="103"/>
        <v>-5.6384434329527999E-2</v>
      </c>
      <c r="P212" s="92">
        <f t="shared" si="103"/>
        <v>-5.9753607698771603E-2</v>
      </c>
      <c r="Q212" s="92">
        <f t="shared" si="103"/>
        <v>-6.3551009807680719E-2</v>
      </c>
      <c r="R212" s="92">
        <f t="shared" si="103"/>
        <v>1.6216496719143717E-2</v>
      </c>
      <c r="S212" s="92">
        <f t="shared" si="103"/>
        <v>1.5957718430569562E-2</v>
      </c>
      <c r="T212" s="92">
        <f t="shared" si="103"/>
        <v>1.5707069439090952E-2</v>
      </c>
      <c r="U212" s="92">
        <f t="shared" si="103"/>
        <v>1.5464172606148281E-2</v>
      </c>
      <c r="V212" s="92">
        <f t="shared" si="103"/>
        <v>1.5228673766460823E-2</v>
      </c>
      <c r="W212" s="92">
        <f t="shared" si="103"/>
        <v>1.5829648781694863E-2</v>
      </c>
      <c r="X212" s="92">
        <f t="shared" si="103"/>
        <v>1.5582975748620533E-2</v>
      </c>
      <c r="Y212" s="92">
        <f t="shared" si="103"/>
        <v>1.5343872554710555E-2</v>
      </c>
      <c r="Z212" s="92">
        <f t="shared" si="103"/>
        <v>1.5111996013827098E-2</v>
      </c>
      <c r="AA212" s="92">
        <f t="shared" si="103"/>
        <v>1.4887023375912556E-2</v>
      </c>
      <c r="AB212" s="92">
        <f t="shared" si="103"/>
        <v>1.5428865450244347E-2</v>
      </c>
      <c r="AC212" s="92">
        <f t="shared" si="103"/>
        <v>1.5194432594156138E-2</v>
      </c>
      <c r="AD212" s="92">
        <f t="shared" si="103"/>
        <v>1.4967017259274682E-2</v>
      </c>
      <c r="AE212" s="92">
        <f t="shared" si="103"/>
        <v>1.4746308997990992E-2</v>
      </c>
      <c r="AF212" s="92">
        <f t="shared" si="103"/>
        <v>1.4532015408415096E-2</v>
      </c>
      <c r="AG212" s="92">
        <f t="shared" si="103"/>
        <v>1.6663053106856215E-2</v>
      </c>
      <c r="AH212" s="92">
        <f t="shared" si="103"/>
        <v>1.6389946556959072E-2</v>
      </c>
      <c r="AI212" s="92">
        <f t="shared" si="103"/>
        <v>1.612564804726787E-2</v>
      </c>
      <c r="AJ212" s="92">
        <f t="shared" si="103"/>
        <v>1.5869738233905781E-2</v>
      </c>
      <c r="AK212" s="92">
        <f t="shared" si="103"/>
        <v>1.5621823976660036E-2</v>
      </c>
      <c r="AL212" s="92">
        <f t="shared" si="103"/>
        <v>3.3290159807172577E-3</v>
      </c>
      <c r="AM212" s="92">
        <f t="shared" si="103"/>
        <v>3.317970404217926E-3</v>
      </c>
      <c r="AN212" s="92">
        <f t="shared" si="103"/>
        <v>3.3069978831150818E-3</v>
      </c>
      <c r="AO212" s="92">
        <f t="shared" si="103"/>
        <v>3.2960976950149844E-3</v>
      </c>
      <c r="AP212" s="92">
        <f t="shared" si="103"/>
        <v>3.2852691270180579E-3</v>
      </c>
    </row>
    <row r="213" spans="1:42" x14ac:dyDescent="0.3">
      <c r="A213" s="93" t="s">
        <v>260</v>
      </c>
      <c r="B213" s="95">
        <f>'Non-ferrous metallurgy'!B28</f>
        <v>1533.7967242724233</v>
      </c>
      <c r="C213">
        <f t="shared" si="97"/>
        <v>1502.8651525381531</v>
      </c>
      <c r="D213">
        <f t="shared" si="97"/>
        <v>1471.9335808038832</v>
      </c>
      <c r="E213">
        <f t="shared" si="97"/>
        <v>1441.002009069613</v>
      </c>
      <c r="F213">
        <f t="shared" si="97"/>
        <v>1410.0704373353431</v>
      </c>
      <c r="G213" s="95">
        <f>'Non-ferrous metallurgy'!C28</f>
        <v>1379.1388656010729</v>
      </c>
      <c r="H213">
        <f t="shared" si="101"/>
        <v>1415.5530180120361</v>
      </c>
      <c r="I213" s="16">
        <f t="shared" si="101"/>
        <v>1451.9671704229993</v>
      </c>
      <c r="J213">
        <f t="shared" si="101"/>
        <v>1488.3813228339623</v>
      </c>
      <c r="K213">
        <f t="shared" si="101"/>
        <v>1524.7954752449255</v>
      </c>
      <c r="L213" s="95">
        <f>'Non-ferrous metallurgy'!D28</f>
        <v>1561.2096276558887</v>
      </c>
      <c r="M213" s="36">
        <f t="shared" si="102"/>
        <v>1482.1025244608932</v>
      </c>
      <c r="N213" s="36">
        <f t="shared" si="102"/>
        <v>1402.9954212658979</v>
      </c>
      <c r="O213" s="36">
        <f t="shared" si="102"/>
        <v>1323.8883180709024</v>
      </c>
      <c r="P213" s="36">
        <f t="shared" si="102"/>
        <v>1244.7812148759072</v>
      </c>
      <c r="Q213" s="95">
        <f>'Non-ferrous metallurgy'!E28</f>
        <v>1165.6741116809117</v>
      </c>
      <c r="R213" s="36">
        <f t="shared" si="87"/>
        <v>1184.5772620885759</v>
      </c>
      <c r="S213" s="36">
        <f t="shared" si="87"/>
        <v>1203.4804124962404</v>
      </c>
      <c r="T213" s="36">
        <f t="shared" si="87"/>
        <v>1222.3835629039047</v>
      </c>
      <c r="U213" s="36">
        <f t="shared" si="87"/>
        <v>1241.2867133115692</v>
      </c>
      <c r="V213" s="95">
        <f>'Non-ferrous metallurgy'!F28</f>
        <v>1260.1898637192335</v>
      </c>
      <c r="W213" s="36">
        <f t="shared" si="88"/>
        <v>1280.1382266601609</v>
      </c>
      <c r="X213" s="36">
        <f t="shared" si="88"/>
        <v>1300.0865896010882</v>
      </c>
      <c r="Y213" s="36">
        <f t="shared" si="88"/>
        <v>1320.0349525420156</v>
      </c>
      <c r="Z213" s="36">
        <f t="shared" si="88"/>
        <v>1339.983315482943</v>
      </c>
      <c r="AA213" s="95">
        <f>'Non-ferrous metallurgy'!G28</f>
        <v>1359.9316784238704</v>
      </c>
      <c r="AB213" s="36">
        <f t="shared" si="89"/>
        <v>1380.9138813117972</v>
      </c>
      <c r="AC213" s="36">
        <f t="shared" si="89"/>
        <v>1401.8960841997239</v>
      </c>
      <c r="AD213" s="36">
        <f t="shared" si="89"/>
        <v>1422.8782870876507</v>
      </c>
      <c r="AE213" s="36">
        <f t="shared" si="89"/>
        <v>1443.8604899755774</v>
      </c>
      <c r="AF213" s="95">
        <f>'Non-ferrous metallurgy'!H28</f>
        <v>1464.8426928635042</v>
      </c>
      <c r="AG213" s="36">
        <f t="shared" si="90"/>
        <v>1489.2514444478791</v>
      </c>
      <c r="AH213" s="36">
        <f t="shared" si="90"/>
        <v>1513.6601960322539</v>
      </c>
      <c r="AI213" s="36">
        <f t="shared" si="90"/>
        <v>1538.0689476166285</v>
      </c>
      <c r="AJ213" s="36">
        <f t="shared" si="90"/>
        <v>1562.4776992010034</v>
      </c>
      <c r="AK213" s="95">
        <f>'Non-ferrous metallurgy'!I28</f>
        <v>1586.8864507853782</v>
      </c>
      <c r="AL213" s="36">
        <f t="shared" si="91"/>
        <v>1592.1692211396264</v>
      </c>
      <c r="AM213" s="36">
        <f t="shared" si="91"/>
        <v>1597.4519914938744</v>
      </c>
      <c r="AN213" s="36">
        <f t="shared" si="91"/>
        <v>1602.7347618481226</v>
      </c>
      <c r="AO213" s="36">
        <f t="shared" si="91"/>
        <v>1608.0175322023706</v>
      </c>
      <c r="AP213" s="95">
        <f>'Non-ferrous metallurgy'!J28</f>
        <v>1613.3003025566188</v>
      </c>
    </row>
    <row r="214" spans="1:42" x14ac:dyDescent="0.3">
      <c r="A214" s="93"/>
      <c r="B214" s="95"/>
      <c r="G214" s="95"/>
      <c r="J214" s="92">
        <f>(J215-I215)/I215</f>
        <v>4.6497372536146254E-2</v>
      </c>
      <c r="K214" s="92">
        <f t="shared" ref="K214:AP214" si="104">(K215-J215)/J215</f>
        <v>4.4431427881621396E-2</v>
      </c>
      <c r="L214" s="92">
        <f t="shared" si="104"/>
        <v>4.2541259000353798E-2</v>
      </c>
      <c r="M214" s="92">
        <f t="shared" si="104"/>
        <v>0.11466576599806043</v>
      </c>
      <c r="N214" s="92">
        <f t="shared" si="104"/>
        <v>0.10287008850172219</v>
      </c>
      <c r="O214" s="92">
        <f t="shared" si="104"/>
        <v>9.3274892096741904E-2</v>
      </c>
      <c r="P214" s="92">
        <f t="shared" si="104"/>
        <v>8.5316961700139402E-2</v>
      </c>
      <c r="Q214" s="92">
        <f t="shared" si="104"/>
        <v>7.8610179985108816E-2</v>
      </c>
      <c r="R214" s="92">
        <f t="shared" si="104"/>
        <v>1.7224329036598273E-2</v>
      </c>
      <c r="S214" s="92">
        <f t="shared" si="104"/>
        <v>1.6932675069727274E-2</v>
      </c>
      <c r="T214" s="92">
        <f t="shared" si="104"/>
        <v>1.6650733607872784E-2</v>
      </c>
      <c r="U214" s="92">
        <f t="shared" si="104"/>
        <v>1.6378027436013094E-2</v>
      </c>
      <c r="V214" s="92">
        <f t="shared" si="104"/>
        <v>1.6114110098709694E-2</v>
      </c>
      <c r="W214" s="92">
        <f t="shared" si="104"/>
        <v>1.523284577820009E-2</v>
      </c>
      <c r="X214" s="92">
        <f t="shared" si="104"/>
        <v>1.5004287776489291E-2</v>
      </c>
      <c r="Y214" s="92">
        <f t="shared" si="104"/>
        <v>1.4782487086195582E-2</v>
      </c>
      <c r="Z214" s="92">
        <f t="shared" si="104"/>
        <v>1.4567148403045065E-2</v>
      </c>
      <c r="AA214" s="92">
        <f t="shared" si="104"/>
        <v>1.435799338266959E-2</v>
      </c>
      <c r="AB214" s="92">
        <f t="shared" si="104"/>
        <v>1.5518562450587947E-2</v>
      </c>
      <c r="AC214" s="92">
        <f t="shared" si="104"/>
        <v>1.5281416829190507E-2</v>
      </c>
      <c r="AD214" s="92">
        <f t="shared" si="104"/>
        <v>1.5051409959729038E-2</v>
      </c>
      <c r="AE214" s="92">
        <f t="shared" si="104"/>
        <v>1.482822427715854E-2</v>
      </c>
      <c r="AF214" s="92">
        <f t="shared" si="104"/>
        <v>1.4611560776919224E-2</v>
      </c>
      <c r="AG214" s="92">
        <f t="shared" si="104"/>
        <v>1.6881968064055938E-2</v>
      </c>
      <c r="AH214" s="92">
        <f t="shared" si="104"/>
        <v>1.6601698716514662E-2</v>
      </c>
      <c r="AI214" s="92">
        <f t="shared" si="104"/>
        <v>1.6330583292822439E-2</v>
      </c>
      <c r="AJ214" s="92">
        <f t="shared" si="104"/>
        <v>1.6068180532275839E-2</v>
      </c>
      <c r="AK214" s="92">
        <f t="shared" si="104"/>
        <v>1.5814077086695487E-2</v>
      </c>
      <c r="AL214" s="92">
        <f t="shared" si="104"/>
        <v>9.8081335973971662E-4</v>
      </c>
      <c r="AM214" s="92">
        <f t="shared" si="104"/>
        <v>9.7985230750609917E-4</v>
      </c>
      <c r="AN214" s="92">
        <f t="shared" si="104"/>
        <v>9.7889313680704073E-4</v>
      </c>
      <c r="AO214" s="92">
        <f t="shared" si="104"/>
        <v>9.7793584212310485E-4</v>
      </c>
      <c r="AP214" s="92">
        <f t="shared" si="104"/>
        <v>9.7698041795517819E-4</v>
      </c>
    </row>
    <row r="215" spans="1:42" x14ac:dyDescent="0.3">
      <c r="A215" s="93" t="s">
        <v>261</v>
      </c>
      <c r="B215" s="95">
        <f>'Non-ferrous metallurgy'!B27</f>
        <v>37.5115940849238</v>
      </c>
      <c r="C215">
        <f t="shared" si="97"/>
        <v>36.743031890722236</v>
      </c>
      <c r="D215">
        <f t="shared" si="97"/>
        <v>35.974469696520678</v>
      </c>
      <c r="E215">
        <f t="shared" si="97"/>
        <v>35.205907502319114</v>
      </c>
      <c r="F215">
        <f t="shared" si="97"/>
        <v>34.437345308117557</v>
      </c>
      <c r="G215" s="95">
        <f>'Non-ferrous metallurgy'!C27</f>
        <v>33.668783113915993</v>
      </c>
      <c r="H215">
        <f t="shared" si="101"/>
        <v>35.394803931084503</v>
      </c>
      <c r="I215" s="16">
        <f t="shared" si="101"/>
        <v>37.120824748253014</v>
      </c>
      <c r="J215">
        <f t="shared" si="101"/>
        <v>38.846845565421532</v>
      </c>
      <c r="K215">
        <f t="shared" si="101"/>
        <v>40.572866382590043</v>
      </c>
      <c r="L215" s="95">
        <f>'Non-ferrous metallurgy'!D27</f>
        <v>42.298887199758553</v>
      </c>
      <c r="M215" s="36">
        <f t="shared" si="102"/>
        <v>47.149121501384421</v>
      </c>
      <c r="N215" s="36">
        <f t="shared" si="102"/>
        <v>51.999355803010289</v>
      </c>
      <c r="O215" s="36">
        <f t="shared" si="102"/>
        <v>56.849590104636164</v>
      </c>
      <c r="P215" s="36">
        <f t="shared" si="102"/>
        <v>61.699824406262032</v>
      </c>
      <c r="Q215" s="95">
        <f>'Non-ferrous metallurgy'!E27</f>
        <v>66.550058707887899</v>
      </c>
      <c r="R215" s="36">
        <f t="shared" si="87"/>
        <v>67.696338816477493</v>
      </c>
      <c r="S215" s="36">
        <f t="shared" si="87"/>
        <v>68.842618925067072</v>
      </c>
      <c r="T215" s="36">
        <f t="shared" si="87"/>
        <v>69.988899033656665</v>
      </c>
      <c r="U215" s="36">
        <f t="shared" si="87"/>
        <v>71.135179142246244</v>
      </c>
      <c r="V215" s="95">
        <f>'Non-ferrous metallurgy'!F27</f>
        <v>72.281459250835837</v>
      </c>
      <c r="W215" s="36">
        <f t="shared" si="88"/>
        <v>73.382511572227074</v>
      </c>
      <c r="X215" s="36">
        <f t="shared" si="88"/>
        <v>74.483563893618324</v>
      </c>
      <c r="Y215" s="36">
        <f t="shared" si="88"/>
        <v>75.584616215009561</v>
      </c>
      <c r="Z215" s="36">
        <f t="shared" si="88"/>
        <v>76.685668536400811</v>
      </c>
      <c r="AA215" s="95">
        <f>'Non-ferrous metallurgy'!G27</f>
        <v>77.786720857792048</v>
      </c>
      <c r="AB215" s="36">
        <f t="shared" si="89"/>
        <v>78.993858943250146</v>
      </c>
      <c r="AC215" s="36">
        <f t="shared" si="89"/>
        <v>80.20099702870823</v>
      </c>
      <c r="AD215" s="36">
        <f t="shared" si="89"/>
        <v>81.408135114166328</v>
      </c>
      <c r="AE215" s="36">
        <f t="shared" si="89"/>
        <v>82.615273199624411</v>
      </c>
      <c r="AF215" s="95">
        <f>'Non-ferrous metallurgy'!H27</f>
        <v>83.822411285082509</v>
      </c>
      <c r="AG215" s="36">
        <f t="shared" si="90"/>
        <v>85.237498555449434</v>
      </c>
      <c r="AH215" s="36">
        <f t="shared" si="90"/>
        <v>86.652585825816359</v>
      </c>
      <c r="AI215" s="36">
        <f t="shared" si="90"/>
        <v>88.067673096183299</v>
      </c>
      <c r="AJ215" s="36">
        <f t="shared" si="90"/>
        <v>89.482760366550224</v>
      </c>
      <c r="AK215" s="95">
        <f>'Non-ferrous metallurgy'!I27</f>
        <v>90.897847636917149</v>
      </c>
      <c r="AL215" s="36">
        <f t="shared" si="91"/>
        <v>90.987001460251022</v>
      </c>
      <c r="AM215" s="36">
        <f t="shared" si="91"/>
        <v>91.07615528358491</v>
      </c>
      <c r="AN215" s="36">
        <f t="shared" si="91"/>
        <v>91.165309106918784</v>
      </c>
      <c r="AO215" s="36">
        <f t="shared" si="91"/>
        <v>91.254462930252672</v>
      </c>
      <c r="AP215" s="95">
        <f>'Non-ferrous metallurgy'!J27</f>
        <v>91.343616753586545</v>
      </c>
    </row>
    <row r="216" spans="1:42" x14ac:dyDescent="0.3">
      <c r="A216" s="93" t="s">
        <v>262</v>
      </c>
      <c r="B216" s="95">
        <v>0</v>
      </c>
      <c r="C216">
        <f t="shared" si="97"/>
        <v>0</v>
      </c>
      <c r="D216">
        <f t="shared" si="97"/>
        <v>0</v>
      </c>
      <c r="E216">
        <f t="shared" si="97"/>
        <v>0</v>
      </c>
      <c r="F216">
        <f t="shared" si="97"/>
        <v>0</v>
      </c>
      <c r="G216" s="95">
        <v>0</v>
      </c>
      <c r="H216">
        <f t="shared" si="101"/>
        <v>0</v>
      </c>
      <c r="I216" s="16">
        <f t="shared" si="101"/>
        <v>0</v>
      </c>
      <c r="J216">
        <f t="shared" si="101"/>
        <v>0</v>
      </c>
      <c r="K216">
        <f t="shared" si="101"/>
        <v>0</v>
      </c>
      <c r="L216" s="95">
        <v>0</v>
      </c>
      <c r="M216" s="36">
        <f t="shared" si="102"/>
        <v>0</v>
      </c>
      <c r="N216" s="36">
        <f t="shared" si="102"/>
        <v>0</v>
      </c>
      <c r="O216" s="36">
        <f t="shared" si="102"/>
        <v>0</v>
      </c>
      <c r="P216" s="36">
        <f t="shared" si="102"/>
        <v>0</v>
      </c>
      <c r="Q216" s="95">
        <v>0</v>
      </c>
      <c r="R216" s="36">
        <f t="shared" si="87"/>
        <v>0</v>
      </c>
      <c r="S216" s="36">
        <f t="shared" si="87"/>
        <v>0</v>
      </c>
      <c r="T216" s="36">
        <f t="shared" si="87"/>
        <v>0</v>
      </c>
      <c r="U216" s="36">
        <f t="shared" si="87"/>
        <v>0</v>
      </c>
      <c r="V216" s="95">
        <v>0</v>
      </c>
      <c r="W216" s="36">
        <f t="shared" si="88"/>
        <v>0</v>
      </c>
      <c r="X216" s="36">
        <f t="shared" si="88"/>
        <v>0</v>
      </c>
      <c r="Y216" s="36">
        <f t="shared" si="88"/>
        <v>0</v>
      </c>
      <c r="Z216" s="36">
        <f t="shared" si="88"/>
        <v>0</v>
      </c>
      <c r="AA216" s="95">
        <v>0</v>
      </c>
      <c r="AB216" s="36">
        <f t="shared" si="89"/>
        <v>0</v>
      </c>
      <c r="AC216" s="36">
        <f t="shared" si="89"/>
        <v>0</v>
      </c>
      <c r="AD216" s="36">
        <f t="shared" si="89"/>
        <v>0</v>
      </c>
      <c r="AE216" s="36">
        <f t="shared" si="89"/>
        <v>0</v>
      </c>
      <c r="AF216" s="95">
        <v>0</v>
      </c>
      <c r="AG216" s="36">
        <f t="shared" si="90"/>
        <v>0</v>
      </c>
      <c r="AH216" s="36">
        <f t="shared" si="90"/>
        <v>0</v>
      </c>
      <c r="AI216" s="36">
        <f t="shared" si="90"/>
        <v>0</v>
      </c>
      <c r="AJ216" s="36">
        <f t="shared" si="90"/>
        <v>0</v>
      </c>
      <c r="AK216" s="95">
        <v>0</v>
      </c>
      <c r="AL216" s="36">
        <f t="shared" si="91"/>
        <v>0</v>
      </c>
      <c r="AM216" s="36">
        <f t="shared" si="91"/>
        <v>0</v>
      </c>
      <c r="AN216" s="36">
        <f t="shared" si="91"/>
        <v>0</v>
      </c>
      <c r="AO216" s="36">
        <f t="shared" si="91"/>
        <v>0</v>
      </c>
      <c r="AP216" s="95">
        <v>0</v>
      </c>
    </row>
    <row r="217" spans="1:42" x14ac:dyDescent="0.3">
      <c r="B217" s="95"/>
      <c r="C217" s="36"/>
      <c r="D217" s="36"/>
      <c r="E217" s="36"/>
      <c r="F217" s="36"/>
      <c r="G217" s="95"/>
      <c r="L217" s="95"/>
      <c r="M217" s="36"/>
      <c r="N217" s="36"/>
      <c r="O217" s="36"/>
      <c r="P217" s="36"/>
      <c r="Q217" s="95"/>
      <c r="R217" s="36"/>
      <c r="S217" s="36"/>
      <c r="T217" s="36"/>
      <c r="U217" s="36"/>
      <c r="V217" s="95"/>
      <c r="W217" s="36"/>
      <c r="X217" s="36"/>
      <c r="Y217" s="36"/>
      <c r="Z217" s="36"/>
      <c r="AA217" s="95"/>
      <c r="AB217" s="36"/>
      <c r="AC217" s="36"/>
      <c r="AD217" s="36"/>
      <c r="AE217" s="36"/>
      <c r="AF217" s="95"/>
      <c r="AG217" s="36"/>
      <c r="AH217" s="36"/>
      <c r="AI217" s="36"/>
      <c r="AJ217" s="36"/>
      <c r="AK217" s="95"/>
      <c r="AL217" s="36"/>
      <c r="AM217" s="36"/>
      <c r="AN217" s="36"/>
      <c r="AO217" s="36"/>
      <c r="AP217" s="95"/>
    </row>
    <row r="218" spans="1:42" x14ac:dyDescent="0.3">
      <c r="A218" s="1" t="s">
        <v>284</v>
      </c>
      <c r="B218" s="95"/>
      <c r="C218" s="36"/>
      <c r="D218" s="36"/>
      <c r="E218" s="36"/>
      <c r="F218" s="36"/>
      <c r="G218" s="95"/>
      <c r="H218">
        <f t="shared" si="101"/>
        <v>1.1282818212030591E-2</v>
      </c>
      <c r="I218" s="16">
        <f t="shared" si="101"/>
        <v>2.2565636424061182E-2</v>
      </c>
      <c r="J218" s="92">
        <f>(J219-I219)/I219</f>
        <v>6.3588687020041071E-2</v>
      </c>
      <c r="K218" s="92">
        <f t="shared" ref="K218:AP218" si="105">(K219-J219)/J219</f>
        <v>5.9786915558686149E-2</v>
      </c>
      <c r="L218" s="92">
        <f t="shared" si="105"/>
        <v>5.6414091060152952E-2</v>
      </c>
      <c r="M218" s="92">
        <f t="shared" si="105"/>
        <v>1.6044042469524254E-2</v>
      </c>
      <c r="N218" s="92">
        <f t="shared" si="105"/>
        <v>1.5790695874293569E-2</v>
      </c>
      <c r="O218" s="92">
        <f t="shared" si="105"/>
        <v>1.5545225939190804E-2</v>
      </c>
      <c r="P218" s="92">
        <f t="shared" si="105"/>
        <v>1.5307270953702906E-2</v>
      </c>
      <c r="Q218" s="92">
        <f t="shared" si="105"/>
        <v>1.5076491020619387E-2</v>
      </c>
      <c r="R218" s="92">
        <f t="shared" si="105"/>
        <v>1.5289406625409537E-2</v>
      </c>
      <c r="S218" s="92">
        <f t="shared" si="105"/>
        <v>1.5059160989602008E-2</v>
      </c>
      <c r="T218" s="92">
        <f t="shared" si="105"/>
        <v>1.4835747085835394E-2</v>
      </c>
      <c r="U218" s="92">
        <f t="shared" si="105"/>
        <v>1.461886529759833E-2</v>
      </c>
      <c r="V218" s="92">
        <f t="shared" si="105"/>
        <v>1.4408233276157804E-2</v>
      </c>
      <c r="W218" s="92">
        <f t="shared" si="105"/>
        <v>1.3662495772742676E-2</v>
      </c>
      <c r="X218" s="92">
        <f t="shared" si="105"/>
        <v>1.3478347901514675E-2</v>
      </c>
      <c r="Y218" s="92">
        <f t="shared" si="105"/>
        <v>1.3299098031470022E-2</v>
      </c>
      <c r="Z218" s="92">
        <f t="shared" si="105"/>
        <v>1.3124553310376224E-2</v>
      </c>
      <c r="AA218" s="92">
        <f t="shared" si="105"/>
        <v>1.2954530879240714E-2</v>
      </c>
      <c r="AB218" s="92">
        <f t="shared" si="105"/>
        <v>1.1775878442545051E-2</v>
      </c>
      <c r="AC218" s="92">
        <f t="shared" si="105"/>
        <v>1.1638821100056403E-2</v>
      </c>
      <c r="AD218" s="92">
        <f t="shared" si="105"/>
        <v>1.1504917424382945E-2</v>
      </c>
      <c r="AE218" s="92">
        <f t="shared" si="105"/>
        <v>1.1374059805540352E-2</v>
      </c>
      <c r="AF218" s="92">
        <f t="shared" si="105"/>
        <v>1.1246145474333339E-2</v>
      </c>
      <c r="AG218" s="92">
        <f t="shared" si="105"/>
        <v>9.9252615844543559E-3</v>
      </c>
      <c r="AH218" s="92">
        <f t="shared" si="105"/>
        <v>9.8277189035581893E-3</v>
      </c>
      <c r="AI218" s="92">
        <f t="shared" si="105"/>
        <v>9.7320748079966629E-3</v>
      </c>
      <c r="AJ218" s="92">
        <f t="shared" si="105"/>
        <v>9.6382744005110241E-3</v>
      </c>
      <c r="AK218" s="92">
        <f t="shared" si="105"/>
        <v>9.5462648800965604E-3</v>
      </c>
      <c r="AL218" s="92">
        <f t="shared" si="105"/>
        <v>8.0888635716320403E-3</v>
      </c>
      <c r="AM218" s="92">
        <f t="shared" si="105"/>
        <v>8.0239588630841643E-3</v>
      </c>
      <c r="AN218" s="92">
        <f t="shared" si="105"/>
        <v>7.9600874488479269E-3</v>
      </c>
      <c r="AO218" s="92">
        <f t="shared" si="105"/>
        <v>7.8972248484511683E-3</v>
      </c>
      <c r="AP218" s="92">
        <f t="shared" si="105"/>
        <v>7.8353473486729823E-3</v>
      </c>
    </row>
    <row r="219" spans="1:42" x14ac:dyDescent="0.3">
      <c r="A219" s="93" t="s">
        <v>46</v>
      </c>
      <c r="B219" s="95">
        <v>1636</v>
      </c>
      <c r="C219">
        <f t="shared" ref="C219:F231" si="106">$B219+((C$1-$B$1)*($G219-$B219)/($G$1-$B$1))</f>
        <v>1681.6000000000001</v>
      </c>
      <c r="D219">
        <f t="shared" si="106"/>
        <v>1727.2</v>
      </c>
      <c r="E219">
        <f t="shared" si="106"/>
        <v>1772.8000000000002</v>
      </c>
      <c r="F219">
        <f t="shared" si="106"/>
        <v>1818.4</v>
      </c>
      <c r="G219" s="95">
        <v>1864.0000000000002</v>
      </c>
      <c r="H219">
        <f t="shared" si="101"/>
        <v>1999.8000000000002</v>
      </c>
      <c r="I219" s="16">
        <f t="shared" si="101"/>
        <v>2135.6000000000004</v>
      </c>
      <c r="J219">
        <f t="shared" si="101"/>
        <v>2271.4</v>
      </c>
      <c r="K219">
        <f t="shared" si="101"/>
        <v>2407.1999999999998</v>
      </c>
      <c r="L219" s="95">
        <v>2543</v>
      </c>
      <c r="M219" s="36">
        <f t="shared" si="102"/>
        <v>2583.8000000000002</v>
      </c>
      <c r="N219" s="36">
        <f t="shared" si="102"/>
        <v>2624.6</v>
      </c>
      <c r="O219" s="36">
        <f t="shared" si="102"/>
        <v>2665.4</v>
      </c>
      <c r="P219" s="36">
        <f t="shared" si="102"/>
        <v>2706.2</v>
      </c>
      <c r="Q219" s="95">
        <v>2747</v>
      </c>
      <c r="R219" s="36">
        <f t="shared" si="87"/>
        <v>2789</v>
      </c>
      <c r="S219" s="36">
        <f t="shared" si="87"/>
        <v>2831</v>
      </c>
      <c r="T219" s="36">
        <f t="shared" si="87"/>
        <v>2873</v>
      </c>
      <c r="U219" s="36">
        <f t="shared" si="87"/>
        <v>2915</v>
      </c>
      <c r="V219" s="95">
        <v>2957</v>
      </c>
      <c r="W219" s="36">
        <f t="shared" si="88"/>
        <v>2997.4</v>
      </c>
      <c r="X219" s="36">
        <f t="shared" si="88"/>
        <v>3037.8</v>
      </c>
      <c r="Y219" s="36">
        <f t="shared" si="88"/>
        <v>3078.2</v>
      </c>
      <c r="Z219" s="36">
        <f t="shared" si="88"/>
        <v>3118.6</v>
      </c>
      <c r="AA219" s="95">
        <v>3159</v>
      </c>
      <c r="AB219" s="36">
        <f t="shared" si="89"/>
        <v>3196.2</v>
      </c>
      <c r="AC219" s="36">
        <f t="shared" si="89"/>
        <v>3233.4</v>
      </c>
      <c r="AD219" s="36">
        <f t="shared" si="89"/>
        <v>3270.6</v>
      </c>
      <c r="AE219" s="36">
        <f t="shared" si="89"/>
        <v>3307.8</v>
      </c>
      <c r="AF219" s="95">
        <v>3345</v>
      </c>
      <c r="AG219" s="36">
        <f t="shared" si="90"/>
        <v>3378.2</v>
      </c>
      <c r="AH219" s="36">
        <f t="shared" si="90"/>
        <v>3411.4</v>
      </c>
      <c r="AI219" s="36">
        <f t="shared" si="90"/>
        <v>3444.6</v>
      </c>
      <c r="AJ219" s="36">
        <f t="shared" si="90"/>
        <v>3477.8</v>
      </c>
      <c r="AK219" s="95">
        <v>3511</v>
      </c>
      <c r="AL219" s="36">
        <f t="shared" si="91"/>
        <v>3539.4</v>
      </c>
      <c r="AM219" s="36">
        <f t="shared" si="91"/>
        <v>3567.8</v>
      </c>
      <c r="AN219" s="36">
        <f t="shared" si="91"/>
        <v>3596.2</v>
      </c>
      <c r="AO219" s="36">
        <f t="shared" si="91"/>
        <v>3624.6</v>
      </c>
      <c r="AP219" s="95">
        <v>3653</v>
      </c>
    </row>
    <row r="220" spans="1:42" x14ac:dyDescent="0.3">
      <c r="A220" s="93" t="s">
        <v>51</v>
      </c>
      <c r="B220" s="95">
        <v>111.99999999999999</v>
      </c>
      <c r="C220">
        <f t="shared" si="106"/>
        <v>106.8</v>
      </c>
      <c r="D220">
        <f t="shared" si="106"/>
        <v>101.6</v>
      </c>
      <c r="E220">
        <f t="shared" si="106"/>
        <v>96.4</v>
      </c>
      <c r="F220">
        <f t="shared" si="106"/>
        <v>91.200000000000017</v>
      </c>
      <c r="G220" s="95">
        <v>86.000000000000014</v>
      </c>
      <c r="H220">
        <f t="shared" si="101"/>
        <v>104.20000000000002</v>
      </c>
      <c r="I220" s="16">
        <f t="shared" si="101"/>
        <v>122.4</v>
      </c>
      <c r="J220">
        <f t="shared" si="101"/>
        <v>140.6</v>
      </c>
      <c r="K220">
        <f t="shared" si="101"/>
        <v>158.80000000000001</v>
      </c>
      <c r="L220" s="95">
        <v>177</v>
      </c>
      <c r="M220" s="36">
        <f t="shared" si="102"/>
        <v>180.4</v>
      </c>
      <c r="N220" s="36">
        <f t="shared" si="102"/>
        <v>183.8</v>
      </c>
      <c r="O220" s="36">
        <f t="shared" si="102"/>
        <v>187.2</v>
      </c>
      <c r="P220" s="36">
        <f t="shared" si="102"/>
        <v>190.6</v>
      </c>
      <c r="Q220" s="95">
        <v>194</v>
      </c>
      <c r="R220" s="36">
        <f t="shared" si="87"/>
        <v>197.2</v>
      </c>
      <c r="S220" s="36">
        <f t="shared" si="87"/>
        <v>200.4</v>
      </c>
      <c r="T220" s="36">
        <f t="shared" si="87"/>
        <v>203.6</v>
      </c>
      <c r="U220" s="36">
        <f t="shared" si="87"/>
        <v>206.8</v>
      </c>
      <c r="V220" s="95">
        <v>210</v>
      </c>
      <c r="W220" s="36">
        <f t="shared" si="88"/>
        <v>213.4</v>
      </c>
      <c r="X220" s="36">
        <f t="shared" si="88"/>
        <v>216.8</v>
      </c>
      <c r="Y220" s="36">
        <f t="shared" si="88"/>
        <v>220.2</v>
      </c>
      <c r="Z220" s="36">
        <f t="shared" si="88"/>
        <v>223.6</v>
      </c>
      <c r="AA220" s="95">
        <v>227</v>
      </c>
      <c r="AB220" s="36">
        <f t="shared" si="89"/>
        <v>230.2</v>
      </c>
      <c r="AC220" s="36">
        <f t="shared" si="89"/>
        <v>233.4</v>
      </c>
      <c r="AD220" s="36">
        <f t="shared" si="89"/>
        <v>236.6</v>
      </c>
      <c r="AE220" s="36">
        <f t="shared" si="89"/>
        <v>239.8</v>
      </c>
      <c r="AF220" s="95">
        <v>243</v>
      </c>
      <c r="AG220" s="36">
        <f t="shared" si="90"/>
        <v>245.8</v>
      </c>
      <c r="AH220" s="36">
        <f t="shared" si="90"/>
        <v>248.6</v>
      </c>
      <c r="AI220" s="36">
        <f t="shared" si="90"/>
        <v>251.4</v>
      </c>
      <c r="AJ220" s="36">
        <f t="shared" si="90"/>
        <v>254.2</v>
      </c>
      <c r="AK220" s="95">
        <v>257</v>
      </c>
      <c r="AL220" s="36">
        <f t="shared" si="91"/>
        <v>259.60000000000002</v>
      </c>
      <c r="AM220" s="36">
        <f t="shared" si="91"/>
        <v>262.2</v>
      </c>
      <c r="AN220" s="36">
        <f t="shared" si="91"/>
        <v>264.8</v>
      </c>
      <c r="AO220" s="36">
        <f t="shared" si="91"/>
        <v>267.39999999999998</v>
      </c>
      <c r="AP220" s="95">
        <v>270</v>
      </c>
    </row>
    <row r="221" spans="1:42" x14ac:dyDescent="0.3">
      <c r="A221" s="93" t="s">
        <v>49</v>
      </c>
      <c r="B221" s="95">
        <v>676</v>
      </c>
      <c r="C221">
        <f t="shared" si="106"/>
        <v>701.8</v>
      </c>
      <c r="D221">
        <f t="shared" si="106"/>
        <v>727.6</v>
      </c>
      <c r="E221">
        <f t="shared" si="106"/>
        <v>753.4</v>
      </c>
      <c r="F221">
        <f t="shared" si="106"/>
        <v>779.2</v>
      </c>
      <c r="G221" s="95">
        <v>805</v>
      </c>
      <c r="H221">
        <f t="shared" si="101"/>
        <v>859.4</v>
      </c>
      <c r="I221" s="16">
        <f t="shared" si="101"/>
        <v>913.8</v>
      </c>
      <c r="J221">
        <f t="shared" si="101"/>
        <v>968.2</v>
      </c>
      <c r="K221">
        <f t="shared" si="101"/>
        <v>1022.6</v>
      </c>
      <c r="L221" s="95">
        <v>1077</v>
      </c>
      <c r="M221" s="36">
        <f t="shared" si="102"/>
        <v>1097</v>
      </c>
      <c r="N221" s="36">
        <f t="shared" si="102"/>
        <v>1117</v>
      </c>
      <c r="O221" s="36">
        <f t="shared" si="102"/>
        <v>1137</v>
      </c>
      <c r="P221" s="36">
        <f t="shared" si="102"/>
        <v>1157</v>
      </c>
      <c r="Q221" s="95">
        <v>1177</v>
      </c>
      <c r="R221" s="36">
        <f t="shared" si="87"/>
        <v>1198.2</v>
      </c>
      <c r="S221" s="36">
        <f t="shared" si="87"/>
        <v>1219.4000000000001</v>
      </c>
      <c r="T221" s="36">
        <f t="shared" si="87"/>
        <v>1240.5999999999999</v>
      </c>
      <c r="U221" s="36">
        <f t="shared" si="87"/>
        <v>1261.8</v>
      </c>
      <c r="V221" s="95">
        <v>1283</v>
      </c>
      <c r="W221" s="36">
        <f t="shared" si="88"/>
        <v>1303.5999999999999</v>
      </c>
      <c r="X221" s="36">
        <f t="shared" si="88"/>
        <v>1324.2</v>
      </c>
      <c r="Y221" s="36">
        <f t="shared" si="88"/>
        <v>1344.8</v>
      </c>
      <c r="Z221" s="36">
        <f t="shared" si="88"/>
        <v>1365.4</v>
      </c>
      <c r="AA221" s="95">
        <v>1386</v>
      </c>
      <c r="AB221" s="36">
        <f t="shared" si="89"/>
        <v>1405.8</v>
      </c>
      <c r="AC221" s="36">
        <f t="shared" si="89"/>
        <v>1425.6</v>
      </c>
      <c r="AD221" s="36">
        <f t="shared" si="89"/>
        <v>1445.4</v>
      </c>
      <c r="AE221" s="36">
        <f t="shared" si="89"/>
        <v>1465.2</v>
      </c>
      <c r="AF221" s="95">
        <v>1485</v>
      </c>
      <c r="AG221" s="36">
        <f t="shared" si="90"/>
        <v>1503.6</v>
      </c>
      <c r="AH221" s="36">
        <f t="shared" si="90"/>
        <v>1522.2</v>
      </c>
      <c r="AI221" s="36">
        <f t="shared" si="90"/>
        <v>1540.8</v>
      </c>
      <c r="AJ221" s="36">
        <f t="shared" si="90"/>
        <v>1559.4</v>
      </c>
      <c r="AK221" s="95">
        <v>1578</v>
      </c>
      <c r="AL221" s="36">
        <f t="shared" si="91"/>
        <v>1594.4</v>
      </c>
      <c r="AM221" s="36">
        <f t="shared" si="91"/>
        <v>1610.8</v>
      </c>
      <c r="AN221" s="36">
        <f t="shared" si="91"/>
        <v>1627.2</v>
      </c>
      <c r="AO221" s="36">
        <f t="shared" si="91"/>
        <v>1643.6</v>
      </c>
      <c r="AP221" s="95">
        <v>1660</v>
      </c>
    </row>
    <row r="222" spans="1:42" x14ac:dyDescent="0.3">
      <c r="A222" s="93"/>
      <c r="B222" s="95"/>
      <c r="G222" s="95"/>
      <c r="J222" s="92">
        <f>(J223-I223)/I223</f>
        <v>4.9391006344648554E-2</v>
      </c>
      <c r="K222" s="92">
        <f t="shared" ref="K222:AP222" si="107">(K223-J223)/J223</f>
        <v>4.7066351861250293E-2</v>
      </c>
      <c r="L222" s="92">
        <f t="shared" si="107"/>
        <v>4.4950687010031229E-2</v>
      </c>
      <c r="M222" s="92">
        <f t="shared" si="107"/>
        <v>1.6980941817081742E-2</v>
      </c>
      <c r="N222" s="92">
        <f t="shared" si="107"/>
        <v>1.6697404168401812E-2</v>
      </c>
      <c r="O222" s="92">
        <f t="shared" si="107"/>
        <v>1.6423179699233598E-2</v>
      </c>
      <c r="P222" s="92">
        <f t="shared" si="107"/>
        <v>1.6157816967626762E-2</v>
      </c>
      <c r="Q222" s="92">
        <f t="shared" si="107"/>
        <v>1.5900893244953036E-2</v>
      </c>
      <c r="R222" s="92">
        <f t="shared" si="107"/>
        <v>1.6172506738544475E-2</v>
      </c>
      <c r="S222" s="92">
        <f t="shared" si="107"/>
        <v>1.5915119363395226E-2</v>
      </c>
      <c r="T222" s="92">
        <f t="shared" si="107"/>
        <v>1.5665796344647518E-2</v>
      </c>
      <c r="U222" s="92">
        <f t="shared" si="107"/>
        <v>1.5424164524421594E-2</v>
      </c>
      <c r="V222" s="92">
        <f t="shared" si="107"/>
        <v>1.5189873417721518E-2</v>
      </c>
      <c r="W222" s="92">
        <f t="shared" si="107"/>
        <v>1.4532633932410353E-2</v>
      </c>
      <c r="X222" s="92">
        <f t="shared" si="107"/>
        <v>1.4324461773181895E-2</v>
      </c>
      <c r="Y222" s="92">
        <f t="shared" si="107"/>
        <v>1.4122169298905323E-2</v>
      </c>
      <c r="Z222" s="92">
        <f t="shared" si="107"/>
        <v>1.3925510876730388E-2</v>
      </c>
      <c r="AA222" s="92">
        <f t="shared" si="107"/>
        <v>1.3734254368143031E-2</v>
      </c>
      <c r="AB222" s="92">
        <f t="shared" si="107"/>
        <v>1.2698412698412669E-2</v>
      </c>
      <c r="AC222" s="92">
        <f t="shared" si="107"/>
        <v>1.2539184952978028E-2</v>
      </c>
      <c r="AD222" s="92">
        <f t="shared" si="107"/>
        <v>1.2383900928792685E-2</v>
      </c>
      <c r="AE222" s="92">
        <f t="shared" si="107"/>
        <v>1.2232415902140643E-2</v>
      </c>
      <c r="AF222" s="92">
        <f t="shared" si="107"/>
        <v>1.2084592145015078E-2</v>
      </c>
      <c r="AG222" s="92">
        <f t="shared" si="107"/>
        <v>1.0839740690486904E-2</v>
      </c>
      <c r="AH222" s="92">
        <f t="shared" si="107"/>
        <v>1.072350072335166E-2</v>
      </c>
      <c r="AI222" s="92">
        <f t="shared" si="107"/>
        <v>1.0609727304922623E-2</v>
      </c>
      <c r="AJ222" s="92">
        <f t="shared" si="107"/>
        <v>1.0498342751179135E-2</v>
      </c>
      <c r="AK222" s="92">
        <f t="shared" si="107"/>
        <v>1.0389272606421356E-2</v>
      </c>
      <c r="AL222" s="92">
        <f t="shared" si="107"/>
        <v>8.9524490525563615E-3</v>
      </c>
      <c r="AM222" s="92">
        <f t="shared" si="107"/>
        <v>8.873013848138149E-3</v>
      </c>
      <c r="AN222" s="92">
        <f t="shared" si="107"/>
        <v>8.7949759051379472E-3</v>
      </c>
      <c r="AO222" s="92">
        <f t="shared" si="107"/>
        <v>8.7182986783281274E-3</v>
      </c>
      <c r="AP222" s="92">
        <f t="shared" si="107"/>
        <v>8.6429468859159139E-3</v>
      </c>
    </row>
    <row r="223" spans="1:42" x14ac:dyDescent="0.3">
      <c r="A223" s="93" t="s">
        <v>124</v>
      </c>
      <c r="B223" s="95">
        <f>SUM(B224:B227)</f>
        <v>6326</v>
      </c>
      <c r="C223">
        <f t="shared" si="106"/>
        <v>6617.6</v>
      </c>
      <c r="D223">
        <f t="shared" si="106"/>
        <v>6909.2</v>
      </c>
      <c r="E223">
        <f t="shared" si="106"/>
        <v>7200.8</v>
      </c>
      <c r="F223">
        <f t="shared" si="106"/>
        <v>7492.4</v>
      </c>
      <c r="G223" s="95">
        <f t="shared" ref="G223:AP223" si="108">SUM(G224:G227)</f>
        <v>7784</v>
      </c>
      <c r="H223">
        <f t="shared" si="101"/>
        <v>8210.6</v>
      </c>
      <c r="I223" s="16">
        <f t="shared" si="101"/>
        <v>8637.2000000000007</v>
      </c>
      <c r="J223">
        <f t="shared" si="101"/>
        <v>9063.7999999999993</v>
      </c>
      <c r="K223">
        <f t="shared" si="101"/>
        <v>9490.4</v>
      </c>
      <c r="L223" s="95">
        <f t="shared" si="108"/>
        <v>9917</v>
      </c>
      <c r="M223" s="36">
        <f t="shared" si="102"/>
        <v>10085.4</v>
      </c>
      <c r="N223" s="36">
        <f t="shared" si="102"/>
        <v>10253.799999999999</v>
      </c>
      <c r="O223" s="36">
        <f t="shared" si="102"/>
        <v>10422.200000000001</v>
      </c>
      <c r="P223" s="36">
        <f t="shared" si="102"/>
        <v>10590.6</v>
      </c>
      <c r="Q223" s="95">
        <f t="shared" si="108"/>
        <v>10759</v>
      </c>
      <c r="R223" s="36">
        <f t="shared" si="87"/>
        <v>10933</v>
      </c>
      <c r="S223" s="36">
        <f t="shared" si="87"/>
        <v>11107</v>
      </c>
      <c r="T223" s="36">
        <f t="shared" si="87"/>
        <v>11281</v>
      </c>
      <c r="U223" s="36">
        <f t="shared" si="87"/>
        <v>11455</v>
      </c>
      <c r="V223" s="95">
        <f t="shared" si="108"/>
        <v>11629</v>
      </c>
      <c r="W223" s="36">
        <f t="shared" si="88"/>
        <v>11798</v>
      </c>
      <c r="X223" s="36">
        <f t="shared" si="88"/>
        <v>11967</v>
      </c>
      <c r="Y223" s="36">
        <f t="shared" si="88"/>
        <v>12136</v>
      </c>
      <c r="Z223" s="36">
        <f t="shared" si="88"/>
        <v>12305</v>
      </c>
      <c r="AA223" s="95">
        <f t="shared" si="108"/>
        <v>12474</v>
      </c>
      <c r="AB223" s="36">
        <f t="shared" si="89"/>
        <v>12632.4</v>
      </c>
      <c r="AC223" s="36">
        <f t="shared" si="89"/>
        <v>12790.8</v>
      </c>
      <c r="AD223" s="36">
        <f t="shared" si="89"/>
        <v>12949.2</v>
      </c>
      <c r="AE223" s="36">
        <f t="shared" si="89"/>
        <v>13107.6</v>
      </c>
      <c r="AF223" s="95">
        <f t="shared" si="108"/>
        <v>13266</v>
      </c>
      <c r="AG223" s="36">
        <f t="shared" si="90"/>
        <v>13409.8</v>
      </c>
      <c r="AH223" s="36">
        <f t="shared" si="90"/>
        <v>13553.6</v>
      </c>
      <c r="AI223" s="36">
        <f t="shared" si="90"/>
        <v>13697.4</v>
      </c>
      <c r="AJ223" s="36">
        <f t="shared" si="90"/>
        <v>13841.2</v>
      </c>
      <c r="AK223" s="95">
        <f t="shared" si="108"/>
        <v>13985</v>
      </c>
      <c r="AL223" s="36">
        <f t="shared" si="91"/>
        <v>14110.2</v>
      </c>
      <c r="AM223" s="36">
        <f t="shared" si="91"/>
        <v>14235.4</v>
      </c>
      <c r="AN223" s="36">
        <f t="shared" si="91"/>
        <v>14360.6</v>
      </c>
      <c r="AO223" s="36">
        <f t="shared" si="91"/>
        <v>14485.8</v>
      </c>
      <c r="AP223" s="95">
        <f t="shared" si="108"/>
        <v>14611</v>
      </c>
    </row>
    <row r="224" spans="1:42" x14ac:dyDescent="0.3">
      <c r="A224" t="s">
        <v>285</v>
      </c>
      <c r="B224" s="95">
        <v>1513</v>
      </c>
      <c r="C224">
        <f t="shared" si="106"/>
        <v>1577</v>
      </c>
      <c r="D224">
        <f t="shared" si="106"/>
        <v>1641</v>
      </c>
      <c r="E224">
        <f t="shared" si="106"/>
        <v>1705</v>
      </c>
      <c r="F224">
        <f t="shared" si="106"/>
        <v>1769</v>
      </c>
      <c r="G224" s="95">
        <v>1833</v>
      </c>
      <c r="H224">
        <f t="shared" si="101"/>
        <v>1939.8</v>
      </c>
      <c r="I224" s="16">
        <f t="shared" si="101"/>
        <v>2046.6</v>
      </c>
      <c r="J224">
        <f t="shared" si="101"/>
        <v>2153.4</v>
      </c>
      <c r="K224">
        <f t="shared" si="101"/>
        <v>2260.1999999999998</v>
      </c>
      <c r="L224" s="95">
        <v>2367</v>
      </c>
      <c r="M224" s="36">
        <f t="shared" si="102"/>
        <v>2406.6</v>
      </c>
      <c r="N224" s="36">
        <f t="shared" si="102"/>
        <v>2446.1999999999998</v>
      </c>
      <c r="O224" s="36">
        <f t="shared" si="102"/>
        <v>2485.8000000000002</v>
      </c>
      <c r="P224" s="36">
        <f t="shared" si="102"/>
        <v>2525.4</v>
      </c>
      <c r="Q224" s="95">
        <v>2565</v>
      </c>
      <c r="R224" s="36">
        <f t="shared" si="87"/>
        <v>2606</v>
      </c>
      <c r="S224" s="36">
        <f t="shared" si="87"/>
        <v>2647</v>
      </c>
      <c r="T224" s="36">
        <f t="shared" si="87"/>
        <v>2688</v>
      </c>
      <c r="U224" s="36">
        <f t="shared" si="87"/>
        <v>2729</v>
      </c>
      <c r="V224" s="95">
        <v>2770</v>
      </c>
      <c r="W224" s="36">
        <f t="shared" si="88"/>
        <v>2809.6</v>
      </c>
      <c r="X224" s="36">
        <f t="shared" si="88"/>
        <v>2849.2</v>
      </c>
      <c r="Y224" s="36">
        <f t="shared" si="88"/>
        <v>2888.8</v>
      </c>
      <c r="Z224" s="36">
        <f t="shared" si="88"/>
        <v>2928.4</v>
      </c>
      <c r="AA224" s="95">
        <v>2968</v>
      </c>
      <c r="AB224" s="36">
        <f t="shared" si="89"/>
        <v>3005</v>
      </c>
      <c r="AC224" s="36">
        <f t="shared" si="89"/>
        <v>3042</v>
      </c>
      <c r="AD224" s="36">
        <f t="shared" si="89"/>
        <v>3079</v>
      </c>
      <c r="AE224" s="36">
        <f t="shared" si="89"/>
        <v>3116</v>
      </c>
      <c r="AF224" s="95">
        <v>3153</v>
      </c>
      <c r="AG224" s="36">
        <f t="shared" si="90"/>
        <v>3186.6</v>
      </c>
      <c r="AH224" s="36">
        <f t="shared" si="90"/>
        <v>3220.2</v>
      </c>
      <c r="AI224" s="36">
        <f t="shared" si="90"/>
        <v>3253.8</v>
      </c>
      <c r="AJ224" s="36">
        <f t="shared" si="90"/>
        <v>3287.4</v>
      </c>
      <c r="AK224" s="95">
        <v>3321</v>
      </c>
      <c r="AL224" s="36">
        <f t="shared" si="91"/>
        <v>3350</v>
      </c>
      <c r="AM224" s="36">
        <f t="shared" si="91"/>
        <v>3379</v>
      </c>
      <c r="AN224" s="36">
        <f t="shared" si="91"/>
        <v>3408</v>
      </c>
      <c r="AO224" s="36">
        <f t="shared" si="91"/>
        <v>3437</v>
      </c>
      <c r="AP224" s="95">
        <v>3466</v>
      </c>
    </row>
    <row r="225" spans="1:42" x14ac:dyDescent="0.3">
      <c r="A225" t="s">
        <v>286</v>
      </c>
      <c r="B225" s="95">
        <v>4711</v>
      </c>
      <c r="C225">
        <f t="shared" si="106"/>
        <v>4936.2</v>
      </c>
      <c r="D225">
        <f t="shared" si="106"/>
        <v>5161.3999999999996</v>
      </c>
      <c r="E225">
        <f t="shared" si="106"/>
        <v>5386.6</v>
      </c>
      <c r="F225">
        <f t="shared" si="106"/>
        <v>5611.8</v>
      </c>
      <c r="G225" s="95">
        <v>5837</v>
      </c>
      <c r="H225">
        <f t="shared" si="101"/>
        <v>6145.6</v>
      </c>
      <c r="I225" s="16">
        <f t="shared" si="101"/>
        <v>6454.2</v>
      </c>
      <c r="J225">
        <f t="shared" si="101"/>
        <v>6762.8</v>
      </c>
      <c r="K225">
        <f t="shared" si="101"/>
        <v>7071.4</v>
      </c>
      <c r="L225" s="95">
        <v>7380</v>
      </c>
      <c r="M225" s="36">
        <f t="shared" si="102"/>
        <v>7505</v>
      </c>
      <c r="N225" s="36">
        <f t="shared" si="102"/>
        <v>7630</v>
      </c>
      <c r="O225" s="36">
        <f t="shared" si="102"/>
        <v>7755</v>
      </c>
      <c r="P225" s="36">
        <f t="shared" si="102"/>
        <v>7880</v>
      </c>
      <c r="Q225" s="95">
        <v>8005</v>
      </c>
      <c r="R225" s="36">
        <f t="shared" si="87"/>
        <v>8134</v>
      </c>
      <c r="S225" s="36">
        <f t="shared" si="87"/>
        <v>8263</v>
      </c>
      <c r="T225" s="36">
        <f t="shared" si="87"/>
        <v>8392</v>
      </c>
      <c r="U225" s="36">
        <f t="shared" si="87"/>
        <v>8521</v>
      </c>
      <c r="V225" s="95">
        <v>8650</v>
      </c>
      <c r="W225" s="36">
        <f t="shared" si="88"/>
        <v>8775.2000000000007</v>
      </c>
      <c r="X225" s="36">
        <f t="shared" si="88"/>
        <v>8900.4</v>
      </c>
      <c r="Y225" s="36">
        <f t="shared" si="88"/>
        <v>9025.6</v>
      </c>
      <c r="Z225" s="36">
        <f t="shared" si="88"/>
        <v>9150.7999999999993</v>
      </c>
      <c r="AA225" s="95">
        <v>9276</v>
      </c>
      <c r="AB225" s="36">
        <f t="shared" si="89"/>
        <v>9393</v>
      </c>
      <c r="AC225" s="36">
        <f t="shared" si="89"/>
        <v>9510</v>
      </c>
      <c r="AD225" s="36">
        <f t="shared" si="89"/>
        <v>9627</v>
      </c>
      <c r="AE225" s="36">
        <f t="shared" si="89"/>
        <v>9744</v>
      </c>
      <c r="AF225" s="95">
        <v>9861</v>
      </c>
      <c r="AG225" s="36">
        <f t="shared" si="90"/>
        <v>9967.2000000000007</v>
      </c>
      <c r="AH225" s="36">
        <f t="shared" si="90"/>
        <v>10073.4</v>
      </c>
      <c r="AI225" s="36">
        <f t="shared" si="90"/>
        <v>10179.6</v>
      </c>
      <c r="AJ225" s="36">
        <f t="shared" si="90"/>
        <v>10285.799999999999</v>
      </c>
      <c r="AK225" s="95">
        <v>10392</v>
      </c>
      <c r="AL225" s="36">
        <f t="shared" si="91"/>
        <v>10484.4</v>
      </c>
      <c r="AM225" s="36">
        <f t="shared" si="91"/>
        <v>10576.8</v>
      </c>
      <c r="AN225" s="36">
        <f t="shared" si="91"/>
        <v>10669.2</v>
      </c>
      <c r="AO225" s="36">
        <f t="shared" si="91"/>
        <v>10761.6</v>
      </c>
      <c r="AP225" s="95">
        <v>10854</v>
      </c>
    </row>
    <row r="226" spans="1:42" x14ac:dyDescent="0.3">
      <c r="A226" t="s">
        <v>287</v>
      </c>
      <c r="B226" s="95">
        <v>41</v>
      </c>
      <c r="C226">
        <f t="shared" si="106"/>
        <v>38.200000000000003</v>
      </c>
      <c r="D226">
        <f t="shared" si="106"/>
        <v>35.4</v>
      </c>
      <c r="E226">
        <f t="shared" si="106"/>
        <v>32.6</v>
      </c>
      <c r="F226">
        <f t="shared" si="106"/>
        <v>29.8</v>
      </c>
      <c r="G226" s="95">
        <v>27</v>
      </c>
      <c r="H226">
        <f t="shared" si="101"/>
        <v>37</v>
      </c>
      <c r="I226" s="16">
        <f t="shared" si="101"/>
        <v>47</v>
      </c>
      <c r="J226">
        <f t="shared" si="101"/>
        <v>57</v>
      </c>
      <c r="K226">
        <f t="shared" si="101"/>
        <v>67</v>
      </c>
      <c r="L226" s="95">
        <v>77</v>
      </c>
      <c r="M226" s="36">
        <f t="shared" si="102"/>
        <v>79.599999999999994</v>
      </c>
      <c r="N226" s="36">
        <f t="shared" si="102"/>
        <v>82.2</v>
      </c>
      <c r="O226" s="36">
        <f t="shared" si="102"/>
        <v>84.8</v>
      </c>
      <c r="P226" s="36">
        <f t="shared" si="102"/>
        <v>87.4</v>
      </c>
      <c r="Q226" s="95">
        <v>90</v>
      </c>
      <c r="R226" s="36">
        <f t="shared" si="87"/>
        <v>92.8</v>
      </c>
      <c r="S226" s="36">
        <f t="shared" si="87"/>
        <v>95.6</v>
      </c>
      <c r="T226" s="36">
        <f t="shared" si="87"/>
        <v>98.4</v>
      </c>
      <c r="U226" s="36">
        <f t="shared" si="87"/>
        <v>101.2</v>
      </c>
      <c r="V226" s="95">
        <v>104</v>
      </c>
      <c r="W226" s="36">
        <f t="shared" si="88"/>
        <v>107</v>
      </c>
      <c r="X226" s="36">
        <f t="shared" si="88"/>
        <v>110</v>
      </c>
      <c r="Y226" s="36">
        <f t="shared" si="88"/>
        <v>113</v>
      </c>
      <c r="Z226" s="36">
        <f t="shared" si="88"/>
        <v>116</v>
      </c>
      <c r="AA226" s="95">
        <v>119</v>
      </c>
      <c r="AB226" s="36">
        <f t="shared" si="89"/>
        <v>122.2</v>
      </c>
      <c r="AC226" s="36">
        <f t="shared" si="89"/>
        <v>125.4</v>
      </c>
      <c r="AD226" s="36">
        <f t="shared" si="89"/>
        <v>128.6</v>
      </c>
      <c r="AE226" s="36">
        <f t="shared" si="89"/>
        <v>131.80000000000001</v>
      </c>
      <c r="AF226" s="95">
        <v>135</v>
      </c>
      <c r="AG226" s="36">
        <f t="shared" si="90"/>
        <v>138.19999999999999</v>
      </c>
      <c r="AH226" s="36">
        <f t="shared" si="90"/>
        <v>141.4</v>
      </c>
      <c r="AI226" s="36">
        <f t="shared" si="90"/>
        <v>144.6</v>
      </c>
      <c r="AJ226" s="36">
        <f t="shared" si="90"/>
        <v>147.80000000000001</v>
      </c>
      <c r="AK226" s="95">
        <v>151</v>
      </c>
      <c r="AL226" s="36">
        <f t="shared" si="91"/>
        <v>154</v>
      </c>
      <c r="AM226" s="36">
        <f t="shared" si="91"/>
        <v>157</v>
      </c>
      <c r="AN226" s="36">
        <f t="shared" si="91"/>
        <v>160</v>
      </c>
      <c r="AO226" s="36">
        <f t="shared" si="91"/>
        <v>163</v>
      </c>
      <c r="AP226" s="95">
        <v>166</v>
      </c>
    </row>
    <row r="227" spans="1:42" x14ac:dyDescent="0.3">
      <c r="A227" t="s">
        <v>288</v>
      </c>
      <c r="B227" s="95">
        <v>61</v>
      </c>
      <c r="C227">
        <f t="shared" si="106"/>
        <v>66.2</v>
      </c>
      <c r="D227">
        <f t="shared" si="106"/>
        <v>71.400000000000006</v>
      </c>
      <c r="E227">
        <f t="shared" si="106"/>
        <v>76.599999999999994</v>
      </c>
      <c r="F227">
        <f t="shared" si="106"/>
        <v>81.8</v>
      </c>
      <c r="G227" s="95">
        <v>87</v>
      </c>
      <c r="H227">
        <f t="shared" si="101"/>
        <v>88.2</v>
      </c>
      <c r="I227" s="16">
        <f t="shared" si="101"/>
        <v>89.4</v>
      </c>
      <c r="J227">
        <f t="shared" si="101"/>
        <v>90.6</v>
      </c>
      <c r="K227">
        <f t="shared" si="101"/>
        <v>91.8</v>
      </c>
      <c r="L227" s="95">
        <v>93</v>
      </c>
      <c r="M227" s="36">
        <f t="shared" si="102"/>
        <v>94.2</v>
      </c>
      <c r="N227" s="36">
        <f t="shared" si="102"/>
        <v>95.4</v>
      </c>
      <c r="O227" s="36">
        <f t="shared" si="102"/>
        <v>96.6</v>
      </c>
      <c r="P227" s="36">
        <f t="shared" si="102"/>
        <v>97.8</v>
      </c>
      <c r="Q227" s="95">
        <v>99</v>
      </c>
      <c r="R227" s="36">
        <f t="shared" si="87"/>
        <v>100.2</v>
      </c>
      <c r="S227" s="36">
        <f t="shared" si="87"/>
        <v>101.4</v>
      </c>
      <c r="T227" s="36">
        <f t="shared" si="87"/>
        <v>102.6</v>
      </c>
      <c r="U227" s="36">
        <f t="shared" si="87"/>
        <v>103.8</v>
      </c>
      <c r="V227" s="95">
        <v>105</v>
      </c>
      <c r="W227" s="36">
        <f t="shared" si="88"/>
        <v>106.2</v>
      </c>
      <c r="X227" s="36">
        <f t="shared" si="88"/>
        <v>107.4</v>
      </c>
      <c r="Y227" s="36">
        <f t="shared" si="88"/>
        <v>108.6</v>
      </c>
      <c r="Z227" s="36">
        <f t="shared" si="88"/>
        <v>109.8</v>
      </c>
      <c r="AA227" s="95">
        <v>111</v>
      </c>
      <c r="AB227" s="36">
        <f t="shared" si="89"/>
        <v>112.2</v>
      </c>
      <c r="AC227" s="36">
        <f t="shared" si="89"/>
        <v>113.4</v>
      </c>
      <c r="AD227" s="36">
        <f t="shared" si="89"/>
        <v>114.6</v>
      </c>
      <c r="AE227" s="36">
        <f t="shared" si="89"/>
        <v>115.8</v>
      </c>
      <c r="AF227" s="95">
        <v>117</v>
      </c>
      <c r="AG227" s="36">
        <f t="shared" si="90"/>
        <v>117.8</v>
      </c>
      <c r="AH227" s="36">
        <f t="shared" si="90"/>
        <v>118.6</v>
      </c>
      <c r="AI227" s="36">
        <f t="shared" si="90"/>
        <v>119.4</v>
      </c>
      <c r="AJ227" s="36">
        <f t="shared" si="90"/>
        <v>120.2</v>
      </c>
      <c r="AK227" s="95">
        <v>121</v>
      </c>
      <c r="AL227" s="36">
        <f t="shared" si="91"/>
        <v>121.8</v>
      </c>
      <c r="AM227" s="36">
        <f t="shared" si="91"/>
        <v>122.6</v>
      </c>
      <c r="AN227" s="36">
        <f t="shared" si="91"/>
        <v>123.4</v>
      </c>
      <c r="AO227" s="36">
        <f t="shared" si="91"/>
        <v>124.2</v>
      </c>
      <c r="AP227" s="95">
        <v>125</v>
      </c>
    </row>
    <row r="228" spans="1:42" x14ac:dyDescent="0.3">
      <c r="A228" s="93" t="s">
        <v>13</v>
      </c>
      <c r="B228" s="95"/>
      <c r="G228" s="95"/>
      <c r="H228">
        <f t="shared" si="101"/>
        <v>0</v>
      </c>
      <c r="I228" s="16">
        <f t="shared" si="101"/>
        <v>0</v>
      </c>
      <c r="J228">
        <f t="shared" si="101"/>
        <v>0</v>
      </c>
      <c r="K228">
        <f t="shared" si="101"/>
        <v>0</v>
      </c>
      <c r="L228" s="95"/>
      <c r="M228" s="36">
        <f t="shared" si="102"/>
        <v>0</v>
      </c>
      <c r="N228" s="36">
        <f t="shared" si="102"/>
        <v>0</v>
      </c>
      <c r="O228" s="36">
        <f t="shared" si="102"/>
        <v>0</v>
      </c>
      <c r="P228" s="36">
        <f t="shared" si="102"/>
        <v>0</v>
      </c>
      <c r="Q228" s="95"/>
      <c r="R228" s="36">
        <f t="shared" ref="R228:U260" si="109">$Q228+((R$1-$Q$1)*($V228-$Q228)/($V$1-$Q$1))</f>
        <v>0</v>
      </c>
      <c r="S228" s="36">
        <f t="shared" si="109"/>
        <v>0</v>
      </c>
      <c r="T228" s="36">
        <f t="shared" si="109"/>
        <v>0</v>
      </c>
      <c r="U228" s="36">
        <f t="shared" si="109"/>
        <v>0</v>
      </c>
      <c r="V228" s="95"/>
      <c r="W228" s="36">
        <f t="shared" ref="W228:Z260" si="110">$V228+((W$1-$V$1)*($AA228-$V228)/($AA$1-$V$1))</f>
        <v>0</v>
      </c>
      <c r="X228" s="36">
        <f t="shared" si="110"/>
        <v>0</v>
      </c>
      <c r="Y228" s="36">
        <f t="shared" si="110"/>
        <v>0</v>
      </c>
      <c r="Z228" s="36">
        <f t="shared" si="110"/>
        <v>0</v>
      </c>
      <c r="AA228" s="95"/>
      <c r="AB228" s="36">
        <f t="shared" ref="AB228:AE260" si="111">$AA228+((AB$1-$AA$1)*($AF228-$AA228)/($AF$1-$AA$1))</f>
        <v>0</v>
      </c>
      <c r="AC228" s="36">
        <f t="shared" si="111"/>
        <v>0</v>
      </c>
      <c r="AD228" s="36">
        <f t="shared" si="111"/>
        <v>0</v>
      </c>
      <c r="AE228" s="36">
        <f t="shared" si="111"/>
        <v>0</v>
      </c>
      <c r="AF228" s="95"/>
      <c r="AG228" s="36">
        <f t="shared" ref="AG228:AJ251" si="112">$AF228+((AG$1-$AF$1)*($AK228-$AF228)/($AK$1-$AF$1))</f>
        <v>0</v>
      </c>
      <c r="AH228" s="36">
        <f t="shared" si="112"/>
        <v>0</v>
      </c>
      <c r="AI228" s="36">
        <f t="shared" si="112"/>
        <v>0</v>
      </c>
      <c r="AJ228" s="36">
        <f t="shared" si="112"/>
        <v>0</v>
      </c>
      <c r="AK228" s="95"/>
      <c r="AL228" s="36">
        <f t="shared" ref="AL228:AO259" si="113">$AK228+((AL$1-$AK$1)*($AP228-$AK228)/($AP$1-$AK$1))</f>
        <v>0</v>
      </c>
      <c r="AM228" s="36">
        <f t="shared" si="113"/>
        <v>0</v>
      </c>
      <c r="AN228" s="36">
        <f t="shared" si="113"/>
        <v>0</v>
      </c>
      <c r="AO228" s="36">
        <f t="shared" si="113"/>
        <v>0</v>
      </c>
      <c r="AP228" s="95"/>
    </row>
    <row r="229" spans="1:42" x14ac:dyDescent="0.3">
      <c r="A229" s="93" t="s">
        <v>259</v>
      </c>
      <c r="B229" s="95"/>
      <c r="G229" s="95"/>
      <c r="H229">
        <f t="shared" si="101"/>
        <v>0</v>
      </c>
      <c r="I229" s="16">
        <f t="shared" si="101"/>
        <v>0</v>
      </c>
      <c r="J229">
        <f t="shared" si="101"/>
        <v>0</v>
      </c>
      <c r="K229">
        <f t="shared" si="101"/>
        <v>0</v>
      </c>
      <c r="L229" s="95"/>
      <c r="M229" s="36">
        <f t="shared" si="102"/>
        <v>0</v>
      </c>
      <c r="N229" s="36">
        <f t="shared" si="102"/>
        <v>0</v>
      </c>
      <c r="O229" s="36">
        <f t="shared" si="102"/>
        <v>0</v>
      </c>
      <c r="P229" s="36">
        <f t="shared" si="102"/>
        <v>0</v>
      </c>
      <c r="Q229" s="95"/>
      <c r="R229" s="36">
        <f t="shared" si="109"/>
        <v>0</v>
      </c>
      <c r="S229" s="36">
        <f t="shared" si="109"/>
        <v>0</v>
      </c>
      <c r="T229" s="36">
        <f t="shared" si="109"/>
        <v>0</v>
      </c>
      <c r="U229" s="36">
        <f t="shared" si="109"/>
        <v>0</v>
      </c>
      <c r="V229" s="95"/>
      <c r="W229" s="36">
        <f t="shared" si="110"/>
        <v>0</v>
      </c>
      <c r="X229" s="36">
        <f t="shared" si="110"/>
        <v>0</v>
      </c>
      <c r="Y229" s="36">
        <f t="shared" si="110"/>
        <v>0</v>
      </c>
      <c r="Z229" s="36">
        <f t="shared" si="110"/>
        <v>0</v>
      </c>
      <c r="AA229" s="95"/>
      <c r="AB229" s="36">
        <f t="shared" si="111"/>
        <v>0</v>
      </c>
      <c r="AC229" s="36">
        <f t="shared" si="111"/>
        <v>0</v>
      </c>
      <c r="AD229" s="36">
        <f t="shared" si="111"/>
        <v>0</v>
      </c>
      <c r="AE229" s="36">
        <f t="shared" si="111"/>
        <v>0</v>
      </c>
      <c r="AF229" s="95"/>
      <c r="AG229" s="36">
        <f t="shared" si="112"/>
        <v>0</v>
      </c>
      <c r="AH229" s="36">
        <f t="shared" si="112"/>
        <v>0</v>
      </c>
      <c r="AI229" s="36">
        <f t="shared" si="112"/>
        <v>0</v>
      </c>
      <c r="AJ229" s="36">
        <f t="shared" si="112"/>
        <v>0</v>
      </c>
      <c r="AK229" s="95"/>
      <c r="AL229" s="36">
        <f t="shared" si="113"/>
        <v>0</v>
      </c>
      <c r="AM229" s="36">
        <f t="shared" si="113"/>
        <v>0</v>
      </c>
      <c r="AN229" s="36">
        <f t="shared" si="113"/>
        <v>0</v>
      </c>
      <c r="AO229" s="36">
        <f t="shared" si="113"/>
        <v>0</v>
      </c>
      <c r="AP229" s="95"/>
    </row>
    <row r="230" spans="1:42" x14ac:dyDescent="0.3">
      <c r="A230" s="93" t="s">
        <v>11</v>
      </c>
      <c r="B230" s="95"/>
      <c r="C230" s="36"/>
      <c r="D230" s="36"/>
      <c r="E230" s="36"/>
      <c r="F230" s="36"/>
      <c r="G230" s="95"/>
      <c r="H230">
        <f t="shared" si="101"/>
        <v>0</v>
      </c>
      <c r="I230" s="16">
        <f t="shared" si="101"/>
        <v>0</v>
      </c>
      <c r="J230">
        <f t="shared" si="101"/>
        <v>0</v>
      </c>
      <c r="K230">
        <f t="shared" si="101"/>
        <v>0</v>
      </c>
      <c r="L230" s="95"/>
      <c r="M230" s="36">
        <f t="shared" si="102"/>
        <v>0</v>
      </c>
      <c r="N230" s="36">
        <f t="shared" si="102"/>
        <v>0</v>
      </c>
      <c r="O230" s="36">
        <f t="shared" si="102"/>
        <v>0</v>
      </c>
      <c r="P230" s="36">
        <f t="shared" si="102"/>
        <v>0</v>
      </c>
      <c r="Q230" s="95"/>
      <c r="R230" s="36">
        <f t="shared" si="109"/>
        <v>0</v>
      </c>
      <c r="S230" s="36">
        <f t="shared" si="109"/>
        <v>0</v>
      </c>
      <c r="T230" s="36">
        <f t="shared" si="109"/>
        <v>0</v>
      </c>
      <c r="U230" s="36">
        <f t="shared" si="109"/>
        <v>0</v>
      </c>
      <c r="V230" s="95"/>
      <c r="W230" s="36">
        <f t="shared" si="110"/>
        <v>0</v>
      </c>
      <c r="X230" s="36">
        <f t="shared" si="110"/>
        <v>0</v>
      </c>
      <c r="Y230" s="36">
        <f t="shared" si="110"/>
        <v>0</v>
      </c>
      <c r="Z230" s="36">
        <f t="shared" si="110"/>
        <v>0</v>
      </c>
      <c r="AA230" s="95"/>
      <c r="AB230" s="36">
        <f t="shared" si="111"/>
        <v>0</v>
      </c>
      <c r="AC230" s="36">
        <f t="shared" si="111"/>
        <v>0</v>
      </c>
      <c r="AD230" s="36">
        <f t="shared" si="111"/>
        <v>0</v>
      </c>
      <c r="AE230" s="36">
        <f t="shared" si="111"/>
        <v>0</v>
      </c>
      <c r="AF230" s="95"/>
      <c r="AG230" s="36">
        <f t="shared" si="112"/>
        <v>0</v>
      </c>
      <c r="AH230" s="36">
        <f t="shared" si="112"/>
        <v>0</v>
      </c>
      <c r="AI230" s="36">
        <f t="shared" si="112"/>
        <v>0</v>
      </c>
      <c r="AJ230" s="36">
        <f t="shared" si="112"/>
        <v>0</v>
      </c>
      <c r="AK230" s="95"/>
      <c r="AL230" s="36">
        <f t="shared" si="113"/>
        <v>0</v>
      </c>
      <c r="AM230" s="36">
        <f t="shared" si="113"/>
        <v>0</v>
      </c>
      <c r="AN230" s="36">
        <f t="shared" si="113"/>
        <v>0</v>
      </c>
      <c r="AO230" s="36">
        <f t="shared" si="113"/>
        <v>0</v>
      </c>
      <c r="AP230" s="95"/>
    </row>
    <row r="231" spans="1:42" x14ac:dyDescent="0.3">
      <c r="A231" s="93" t="s">
        <v>260</v>
      </c>
      <c r="B231" s="95">
        <v>466</v>
      </c>
      <c r="C231">
        <f t="shared" si="106"/>
        <v>441</v>
      </c>
      <c r="D231">
        <f t="shared" si="106"/>
        <v>416</v>
      </c>
      <c r="E231">
        <f t="shared" si="106"/>
        <v>391</v>
      </c>
      <c r="F231">
        <f t="shared" si="106"/>
        <v>366.00000000000006</v>
      </c>
      <c r="G231" s="95">
        <v>341.00000000000006</v>
      </c>
      <c r="H231">
        <f t="shared" si="101"/>
        <v>401.00000000000006</v>
      </c>
      <c r="I231" s="16">
        <f t="shared" si="101"/>
        <v>461</v>
      </c>
      <c r="J231">
        <f t="shared" si="101"/>
        <v>521</v>
      </c>
      <c r="K231">
        <f t="shared" si="101"/>
        <v>581</v>
      </c>
      <c r="L231" s="95">
        <v>641</v>
      </c>
      <c r="M231" s="36">
        <f t="shared" si="102"/>
        <v>642.4</v>
      </c>
      <c r="N231" s="36">
        <f t="shared" si="102"/>
        <v>643.79999999999995</v>
      </c>
      <c r="O231" s="36">
        <f t="shared" si="102"/>
        <v>645.20000000000005</v>
      </c>
      <c r="P231" s="36">
        <f t="shared" si="102"/>
        <v>646.6</v>
      </c>
      <c r="Q231" s="95">
        <v>648</v>
      </c>
      <c r="R231" s="36">
        <f t="shared" si="109"/>
        <v>648.20000000000005</v>
      </c>
      <c r="S231" s="36">
        <f t="shared" si="109"/>
        <v>648.4</v>
      </c>
      <c r="T231" s="36">
        <f t="shared" si="109"/>
        <v>648.6</v>
      </c>
      <c r="U231" s="36">
        <f t="shared" si="109"/>
        <v>648.79999999999995</v>
      </c>
      <c r="V231" s="95">
        <v>649</v>
      </c>
      <c r="W231" s="36">
        <f t="shared" si="110"/>
        <v>647.4</v>
      </c>
      <c r="X231" s="36">
        <f t="shared" si="110"/>
        <v>645.79999999999995</v>
      </c>
      <c r="Y231" s="36">
        <f t="shared" si="110"/>
        <v>644.20000000000005</v>
      </c>
      <c r="Z231" s="36">
        <f t="shared" si="110"/>
        <v>642.6</v>
      </c>
      <c r="AA231" s="95">
        <v>641</v>
      </c>
      <c r="AB231" s="36">
        <f t="shared" si="111"/>
        <v>637.6</v>
      </c>
      <c r="AC231" s="36">
        <f t="shared" si="111"/>
        <v>634.20000000000005</v>
      </c>
      <c r="AD231" s="36">
        <f t="shared" si="111"/>
        <v>630.79999999999995</v>
      </c>
      <c r="AE231" s="36">
        <f t="shared" si="111"/>
        <v>627.4</v>
      </c>
      <c r="AF231" s="95">
        <v>624</v>
      </c>
      <c r="AG231" s="36">
        <f t="shared" si="112"/>
        <v>618.6</v>
      </c>
      <c r="AH231" s="36">
        <f t="shared" si="112"/>
        <v>613.20000000000005</v>
      </c>
      <c r="AI231" s="36">
        <f t="shared" si="112"/>
        <v>607.79999999999995</v>
      </c>
      <c r="AJ231" s="36">
        <f t="shared" si="112"/>
        <v>602.4</v>
      </c>
      <c r="AK231" s="95">
        <v>597</v>
      </c>
      <c r="AL231" s="36">
        <f t="shared" si="113"/>
        <v>589.6</v>
      </c>
      <c r="AM231" s="36">
        <f t="shared" si="113"/>
        <v>582.20000000000005</v>
      </c>
      <c r="AN231" s="36">
        <f t="shared" si="113"/>
        <v>574.79999999999995</v>
      </c>
      <c r="AO231" s="36">
        <f t="shared" si="113"/>
        <v>567.4</v>
      </c>
      <c r="AP231" s="95">
        <v>560</v>
      </c>
    </row>
    <row r="232" spans="1:42" x14ac:dyDescent="0.3">
      <c r="A232" s="93" t="s">
        <v>261</v>
      </c>
      <c r="B232" s="95"/>
      <c r="C232" s="36"/>
      <c r="D232" s="36"/>
      <c r="E232" s="36"/>
      <c r="F232" s="36"/>
      <c r="G232" s="95"/>
      <c r="H232">
        <f t="shared" si="101"/>
        <v>0</v>
      </c>
      <c r="I232" s="16">
        <f t="shared" si="101"/>
        <v>0</v>
      </c>
      <c r="J232">
        <f t="shared" si="101"/>
        <v>0</v>
      </c>
      <c r="K232">
        <f t="shared" si="101"/>
        <v>0</v>
      </c>
      <c r="L232" s="95"/>
      <c r="M232" s="36">
        <f t="shared" si="102"/>
        <v>0</v>
      </c>
      <c r="N232" s="36">
        <f t="shared" si="102"/>
        <v>0</v>
      </c>
      <c r="O232" s="36">
        <f t="shared" si="102"/>
        <v>0</v>
      </c>
      <c r="P232" s="36">
        <f t="shared" si="102"/>
        <v>0</v>
      </c>
      <c r="Q232" s="95"/>
      <c r="R232" s="36">
        <f t="shared" si="109"/>
        <v>0</v>
      </c>
      <c r="S232" s="36">
        <f t="shared" si="109"/>
        <v>0</v>
      </c>
      <c r="T232" s="36">
        <f t="shared" si="109"/>
        <v>0</v>
      </c>
      <c r="U232" s="36">
        <f t="shared" si="109"/>
        <v>0</v>
      </c>
      <c r="V232" s="95"/>
      <c r="W232" s="36">
        <f t="shared" si="110"/>
        <v>0</v>
      </c>
      <c r="X232" s="36">
        <f t="shared" si="110"/>
        <v>0</v>
      </c>
      <c r="Y232" s="36">
        <f t="shared" si="110"/>
        <v>0</v>
      </c>
      <c r="Z232" s="36">
        <f t="shared" si="110"/>
        <v>0</v>
      </c>
      <c r="AA232" s="95"/>
      <c r="AB232" s="36">
        <f t="shared" si="111"/>
        <v>0</v>
      </c>
      <c r="AC232" s="36">
        <f t="shared" si="111"/>
        <v>0</v>
      </c>
      <c r="AD232" s="36">
        <f t="shared" si="111"/>
        <v>0</v>
      </c>
      <c r="AE232" s="36">
        <f t="shared" si="111"/>
        <v>0</v>
      </c>
      <c r="AF232" s="95"/>
      <c r="AG232" s="36">
        <f t="shared" si="112"/>
        <v>0</v>
      </c>
      <c r="AH232" s="36">
        <f t="shared" si="112"/>
        <v>0</v>
      </c>
      <c r="AI232" s="36">
        <f t="shared" si="112"/>
        <v>0</v>
      </c>
      <c r="AJ232" s="36">
        <f t="shared" si="112"/>
        <v>0</v>
      </c>
      <c r="AK232" s="95"/>
      <c r="AL232" s="36">
        <f t="shared" si="113"/>
        <v>0</v>
      </c>
      <c r="AM232" s="36">
        <f t="shared" si="113"/>
        <v>0</v>
      </c>
      <c r="AN232" s="36">
        <f t="shared" si="113"/>
        <v>0</v>
      </c>
      <c r="AO232" s="36">
        <f t="shared" si="113"/>
        <v>0</v>
      </c>
      <c r="AP232" s="95"/>
    </row>
    <row r="233" spans="1:42" x14ac:dyDescent="0.3">
      <c r="A233" s="93" t="s">
        <v>262</v>
      </c>
      <c r="B233" s="95"/>
      <c r="C233" s="36"/>
      <c r="D233" s="36"/>
      <c r="E233" s="36"/>
      <c r="F233" s="36"/>
      <c r="G233" s="95"/>
      <c r="H233">
        <f t="shared" si="101"/>
        <v>0</v>
      </c>
      <c r="I233" s="16">
        <f t="shared" si="101"/>
        <v>0</v>
      </c>
      <c r="J233">
        <f t="shared" si="101"/>
        <v>0</v>
      </c>
      <c r="K233">
        <f t="shared" si="101"/>
        <v>0</v>
      </c>
      <c r="L233" s="95"/>
      <c r="M233" s="36">
        <f t="shared" si="102"/>
        <v>0</v>
      </c>
      <c r="N233" s="36">
        <f t="shared" si="102"/>
        <v>0</v>
      </c>
      <c r="O233" s="36">
        <f t="shared" si="102"/>
        <v>0</v>
      </c>
      <c r="P233" s="36">
        <f t="shared" si="102"/>
        <v>0</v>
      </c>
      <c r="Q233" s="95"/>
      <c r="R233" s="36">
        <f t="shared" si="109"/>
        <v>0</v>
      </c>
      <c r="S233" s="36">
        <f t="shared" si="109"/>
        <v>0</v>
      </c>
      <c r="T233" s="36">
        <f t="shared" si="109"/>
        <v>0</v>
      </c>
      <c r="U233" s="36">
        <f t="shared" si="109"/>
        <v>0</v>
      </c>
      <c r="V233" s="95"/>
      <c r="W233" s="36">
        <f t="shared" si="110"/>
        <v>0</v>
      </c>
      <c r="X233" s="36">
        <f t="shared" si="110"/>
        <v>0</v>
      </c>
      <c r="Y233" s="36">
        <f t="shared" si="110"/>
        <v>0</v>
      </c>
      <c r="Z233" s="36">
        <f t="shared" si="110"/>
        <v>0</v>
      </c>
      <c r="AA233" s="95"/>
      <c r="AB233" s="36">
        <f t="shared" si="111"/>
        <v>0</v>
      </c>
      <c r="AC233" s="36">
        <f t="shared" si="111"/>
        <v>0</v>
      </c>
      <c r="AD233" s="36">
        <f t="shared" si="111"/>
        <v>0</v>
      </c>
      <c r="AE233" s="36">
        <f t="shared" si="111"/>
        <v>0</v>
      </c>
      <c r="AF233" s="95"/>
      <c r="AG233" s="36">
        <f t="shared" si="112"/>
        <v>0</v>
      </c>
      <c r="AH233" s="36">
        <f t="shared" si="112"/>
        <v>0</v>
      </c>
      <c r="AI233" s="36">
        <f t="shared" si="112"/>
        <v>0</v>
      </c>
      <c r="AJ233" s="36">
        <f t="shared" si="112"/>
        <v>0</v>
      </c>
      <c r="AK233" s="95"/>
      <c r="AL233" s="36">
        <f t="shared" si="113"/>
        <v>0</v>
      </c>
      <c r="AM233" s="36">
        <f t="shared" si="113"/>
        <v>0</v>
      </c>
      <c r="AN233" s="36">
        <f t="shared" si="113"/>
        <v>0</v>
      </c>
      <c r="AO233" s="36">
        <f t="shared" si="113"/>
        <v>0</v>
      </c>
      <c r="AP233" s="95"/>
    </row>
    <row r="234" spans="1:42" x14ac:dyDescent="0.3">
      <c r="B234" s="95"/>
      <c r="C234" s="36"/>
      <c r="D234" s="36"/>
      <c r="E234" s="36"/>
      <c r="F234" s="36"/>
      <c r="G234" s="95"/>
      <c r="L234" s="95"/>
      <c r="M234" s="36"/>
      <c r="N234" s="36"/>
      <c r="O234" s="36"/>
      <c r="P234" s="36"/>
      <c r="Q234" s="95"/>
      <c r="R234" s="36"/>
      <c r="S234" s="36"/>
      <c r="T234" s="36"/>
      <c r="U234" s="36"/>
      <c r="V234" s="95"/>
      <c r="W234" s="36"/>
      <c r="X234" s="36"/>
      <c r="Y234" s="36"/>
      <c r="Z234" s="36"/>
      <c r="AA234" s="95"/>
      <c r="AB234" s="36"/>
      <c r="AC234" s="36"/>
      <c r="AD234" s="36"/>
      <c r="AE234" s="36"/>
      <c r="AF234" s="95"/>
      <c r="AG234" s="36"/>
      <c r="AH234" s="36"/>
      <c r="AI234" s="36"/>
      <c r="AJ234" s="36"/>
      <c r="AK234" s="95"/>
      <c r="AL234" s="36"/>
      <c r="AM234" s="36"/>
      <c r="AN234" s="36"/>
      <c r="AO234" s="36"/>
      <c r="AP234" s="95"/>
    </row>
    <row r="235" spans="1:42" x14ac:dyDescent="0.3">
      <c r="A235" s="1" t="s">
        <v>289</v>
      </c>
      <c r="B235" s="95" t="s">
        <v>290</v>
      </c>
      <c r="C235" s="36"/>
      <c r="D235" s="36"/>
      <c r="E235" s="36"/>
      <c r="F235" s="36"/>
      <c r="G235" s="95"/>
      <c r="H235">
        <f t="shared" si="101"/>
        <v>0</v>
      </c>
      <c r="I235" s="16">
        <f t="shared" si="101"/>
        <v>0</v>
      </c>
      <c r="J235">
        <f t="shared" si="101"/>
        <v>0</v>
      </c>
      <c r="K235">
        <f t="shared" si="101"/>
        <v>0</v>
      </c>
      <c r="L235" s="95"/>
      <c r="M235" s="36">
        <f t="shared" si="102"/>
        <v>0</v>
      </c>
      <c r="N235" s="36">
        <f t="shared" si="102"/>
        <v>0</v>
      </c>
      <c r="O235" s="36">
        <f t="shared" si="102"/>
        <v>0</v>
      </c>
      <c r="P235" s="36">
        <f t="shared" si="102"/>
        <v>0</v>
      </c>
      <c r="Q235" s="95"/>
      <c r="R235" s="36">
        <f t="shared" si="109"/>
        <v>0</v>
      </c>
      <c r="S235" s="36">
        <f t="shared" si="109"/>
        <v>0</v>
      </c>
      <c r="T235" s="36">
        <f t="shared" si="109"/>
        <v>0</v>
      </c>
      <c r="U235" s="36">
        <f t="shared" si="109"/>
        <v>0</v>
      </c>
      <c r="V235" s="95"/>
      <c r="W235" s="36">
        <f t="shared" si="110"/>
        <v>0</v>
      </c>
      <c r="X235" s="36">
        <f t="shared" si="110"/>
        <v>0</v>
      </c>
      <c r="Y235" s="36">
        <f t="shared" si="110"/>
        <v>0</v>
      </c>
      <c r="Z235" s="36">
        <f t="shared" si="110"/>
        <v>0</v>
      </c>
      <c r="AA235" s="95"/>
      <c r="AB235" s="36">
        <f t="shared" si="111"/>
        <v>0</v>
      </c>
      <c r="AC235" s="36">
        <f t="shared" si="111"/>
        <v>0</v>
      </c>
      <c r="AD235" s="36">
        <f t="shared" si="111"/>
        <v>0</v>
      </c>
      <c r="AE235" s="36">
        <f t="shared" si="111"/>
        <v>0</v>
      </c>
      <c r="AF235" s="95"/>
      <c r="AG235" s="36">
        <f t="shared" si="112"/>
        <v>0</v>
      </c>
      <c r="AH235" s="36">
        <f t="shared" si="112"/>
        <v>0</v>
      </c>
      <c r="AI235" s="36">
        <f t="shared" si="112"/>
        <v>0</v>
      </c>
      <c r="AJ235" s="36">
        <f t="shared" si="112"/>
        <v>0</v>
      </c>
      <c r="AK235" s="95"/>
      <c r="AL235" s="36">
        <f t="shared" si="113"/>
        <v>0</v>
      </c>
      <c r="AM235" s="36">
        <f t="shared" si="113"/>
        <v>0</v>
      </c>
      <c r="AN235" s="36">
        <f t="shared" si="113"/>
        <v>0</v>
      </c>
      <c r="AO235" s="36">
        <f t="shared" si="113"/>
        <v>0</v>
      </c>
      <c r="AP235" s="95"/>
    </row>
    <row r="236" spans="1:42" x14ac:dyDescent="0.3">
      <c r="A236" s="93" t="s">
        <v>46</v>
      </c>
      <c r="B236" s="95">
        <v>0.33018104440537271</v>
      </c>
      <c r="C236">
        <f t="shared" ref="C236:F236" si="114">$B236+((C$1-$B$1)*($G236-$B236)/($G$1-$B$1))</f>
        <v>0.32840193232380654</v>
      </c>
      <c r="D236">
        <f t="shared" si="114"/>
        <v>0.32662282024224037</v>
      </c>
      <c r="E236">
        <f t="shared" si="114"/>
        <v>0.32484370816067426</v>
      </c>
      <c r="F236">
        <f t="shared" si="114"/>
        <v>0.32306459607910809</v>
      </c>
      <c r="G236" s="95">
        <v>0.32128548399754192</v>
      </c>
      <c r="H236">
        <f t="shared" si="101"/>
        <v>0.32244395389592129</v>
      </c>
      <c r="I236" s="16">
        <f t="shared" si="101"/>
        <v>0.32360242379430065</v>
      </c>
      <c r="J236">
        <f t="shared" si="101"/>
        <v>0.32476089369268002</v>
      </c>
      <c r="K236">
        <f t="shared" si="101"/>
        <v>0.32591936359105939</v>
      </c>
      <c r="L236" s="95">
        <v>0.32707783348943875</v>
      </c>
      <c r="M236" s="36">
        <f t="shared" si="102"/>
        <v>0.3261697073075287</v>
      </c>
      <c r="N236" s="36">
        <f t="shared" si="102"/>
        <v>0.32526158112561865</v>
      </c>
      <c r="O236" s="36">
        <f t="shared" si="102"/>
        <v>0.32435345494370854</v>
      </c>
      <c r="P236" s="36">
        <f t="shared" si="102"/>
        <v>0.32344532876179849</v>
      </c>
      <c r="Q236" s="95">
        <v>0.32253720257988844</v>
      </c>
      <c r="R236" s="36">
        <f t="shared" si="109"/>
        <v>0.3211436935779225</v>
      </c>
      <c r="S236" s="36">
        <f t="shared" si="109"/>
        <v>0.31975018457595655</v>
      </c>
      <c r="T236" s="36">
        <f t="shared" si="109"/>
        <v>0.31835667557399061</v>
      </c>
      <c r="U236" s="36">
        <f t="shared" si="109"/>
        <v>0.31696316657202467</v>
      </c>
      <c r="V236" s="95">
        <v>0.31556965757005873</v>
      </c>
      <c r="W236" s="36">
        <f t="shared" si="110"/>
        <v>0.31413374820633383</v>
      </c>
      <c r="X236" s="36">
        <f t="shared" si="110"/>
        <v>0.31269783884260893</v>
      </c>
      <c r="Y236" s="36">
        <f t="shared" si="110"/>
        <v>0.31126192947888398</v>
      </c>
      <c r="Z236" s="36">
        <f t="shared" si="110"/>
        <v>0.30982602011515908</v>
      </c>
      <c r="AA236" s="95">
        <v>0.30839011075143419</v>
      </c>
      <c r="AB236" s="36">
        <f t="shared" si="111"/>
        <v>0.30701144981662831</v>
      </c>
      <c r="AC236" s="36">
        <f t="shared" si="111"/>
        <v>0.30563278888182238</v>
      </c>
      <c r="AD236" s="36">
        <f t="shared" si="111"/>
        <v>0.30425412794701651</v>
      </c>
      <c r="AE236" s="36">
        <f t="shared" si="111"/>
        <v>0.30287546701221058</v>
      </c>
      <c r="AF236" s="95">
        <v>0.3014968060774047</v>
      </c>
      <c r="AG236" s="36">
        <f t="shared" si="112"/>
        <v>0.30021539567755584</v>
      </c>
      <c r="AH236" s="36">
        <f t="shared" si="112"/>
        <v>0.29893398527770693</v>
      </c>
      <c r="AI236" s="36">
        <f t="shared" si="112"/>
        <v>0.29765257487785807</v>
      </c>
      <c r="AJ236" s="36">
        <f t="shared" si="112"/>
        <v>0.29637116447800915</v>
      </c>
      <c r="AK236" s="95">
        <v>0.29508975407816029</v>
      </c>
      <c r="AL236" s="36">
        <f t="shared" si="113"/>
        <v>0.29384435156932343</v>
      </c>
      <c r="AM236" s="36">
        <f t="shared" si="113"/>
        <v>0.2925989490604865</v>
      </c>
      <c r="AN236" s="36">
        <f t="shared" si="113"/>
        <v>0.29135354655164963</v>
      </c>
      <c r="AO236" s="36">
        <f t="shared" si="113"/>
        <v>0.29010814404281271</v>
      </c>
      <c r="AP236" s="95">
        <v>0.28886274153397584</v>
      </c>
    </row>
    <row r="237" spans="1:42" x14ac:dyDescent="0.3">
      <c r="A237" s="93" t="s">
        <v>51</v>
      </c>
      <c r="B237" s="95"/>
      <c r="C237" s="36"/>
      <c r="D237" s="36"/>
      <c r="E237" s="36"/>
      <c r="F237" s="36"/>
      <c r="G237" s="95"/>
      <c r="H237">
        <f t="shared" si="101"/>
        <v>0</v>
      </c>
      <c r="I237" s="16">
        <f t="shared" si="101"/>
        <v>0</v>
      </c>
      <c r="J237">
        <f t="shared" si="101"/>
        <v>0</v>
      </c>
      <c r="K237">
        <f t="shared" si="101"/>
        <v>0</v>
      </c>
      <c r="L237" s="95"/>
      <c r="M237" s="36">
        <f t="shared" si="102"/>
        <v>0</v>
      </c>
      <c r="N237" s="36">
        <f t="shared" si="102"/>
        <v>0</v>
      </c>
      <c r="O237" s="36">
        <f t="shared" si="102"/>
        <v>0</v>
      </c>
      <c r="P237" s="36">
        <f t="shared" si="102"/>
        <v>0</v>
      </c>
      <c r="Q237" s="95"/>
      <c r="R237" s="36">
        <f t="shared" si="109"/>
        <v>0</v>
      </c>
      <c r="S237" s="36">
        <f t="shared" si="109"/>
        <v>0</v>
      </c>
      <c r="T237" s="36">
        <f t="shared" si="109"/>
        <v>0</v>
      </c>
      <c r="U237" s="36">
        <f t="shared" si="109"/>
        <v>0</v>
      </c>
      <c r="V237" s="95"/>
      <c r="W237" s="36">
        <f t="shared" si="110"/>
        <v>0</v>
      </c>
      <c r="X237" s="36">
        <f t="shared" si="110"/>
        <v>0</v>
      </c>
      <c r="Y237" s="36">
        <f t="shared" si="110"/>
        <v>0</v>
      </c>
      <c r="Z237" s="36">
        <f t="shared" si="110"/>
        <v>0</v>
      </c>
      <c r="AA237" s="95"/>
      <c r="AB237" s="36">
        <f t="shared" si="111"/>
        <v>0</v>
      </c>
      <c r="AC237" s="36">
        <f t="shared" si="111"/>
        <v>0</v>
      </c>
      <c r="AD237" s="36">
        <f t="shared" si="111"/>
        <v>0</v>
      </c>
      <c r="AE237" s="36">
        <f t="shared" si="111"/>
        <v>0</v>
      </c>
      <c r="AF237" s="95"/>
      <c r="AG237" s="36">
        <f t="shared" si="112"/>
        <v>0</v>
      </c>
      <c r="AH237" s="36">
        <f t="shared" si="112"/>
        <v>0</v>
      </c>
      <c r="AI237" s="36">
        <f t="shared" si="112"/>
        <v>0</v>
      </c>
      <c r="AJ237" s="36">
        <f t="shared" si="112"/>
        <v>0</v>
      </c>
      <c r="AK237" s="95"/>
      <c r="AL237" s="36">
        <f t="shared" si="113"/>
        <v>0</v>
      </c>
      <c r="AM237" s="36">
        <f t="shared" si="113"/>
        <v>0</v>
      </c>
      <c r="AN237" s="36">
        <f t="shared" si="113"/>
        <v>0</v>
      </c>
      <c r="AO237" s="36">
        <f t="shared" si="113"/>
        <v>0</v>
      </c>
      <c r="AP237" s="95"/>
    </row>
    <row r="238" spans="1:42" x14ac:dyDescent="0.3">
      <c r="A238" s="93" t="s">
        <v>49</v>
      </c>
      <c r="B238" s="95">
        <v>0.10572826150235948</v>
      </c>
      <c r="C238">
        <f t="shared" ref="C238:F239" si="115">$B238+((C$1-$B$1)*($G238-$B238)/($G$1-$B$1))</f>
        <v>0.10396150850586706</v>
      </c>
      <c r="D238">
        <f t="shared" si="115"/>
        <v>0.10219475550937464</v>
      </c>
      <c r="E238">
        <f t="shared" si="115"/>
        <v>0.10042800251288223</v>
      </c>
      <c r="F238">
        <f t="shared" si="115"/>
        <v>9.8661249516389798E-2</v>
      </c>
      <c r="G238" s="95">
        <v>9.6894496519897386E-2</v>
      </c>
      <c r="H238">
        <f t="shared" si="101"/>
        <v>9.3755089981159251E-2</v>
      </c>
      <c r="I238" s="16">
        <f t="shared" si="101"/>
        <v>9.0615683442421116E-2</v>
      </c>
      <c r="J238">
        <f t="shared" si="101"/>
        <v>8.7476276903682995E-2</v>
      </c>
      <c r="K238">
        <f t="shared" si="101"/>
        <v>8.433687036494486E-2</v>
      </c>
      <c r="L238" s="95">
        <v>8.1197463826206726E-2</v>
      </c>
      <c r="M238" s="36">
        <f t="shared" si="102"/>
        <v>8.1577213922586628E-2</v>
      </c>
      <c r="N238" s="36">
        <f t="shared" si="102"/>
        <v>8.1956964018966516E-2</v>
      </c>
      <c r="O238" s="36">
        <f t="shared" si="102"/>
        <v>8.2336714115346418E-2</v>
      </c>
      <c r="P238" s="36">
        <f t="shared" si="102"/>
        <v>8.2716464211726307E-2</v>
      </c>
      <c r="Q238" s="95">
        <v>8.3096214308106209E-2</v>
      </c>
      <c r="R238" s="36">
        <f t="shared" si="109"/>
        <v>8.6505917136723176E-2</v>
      </c>
      <c r="S238" s="36">
        <f t="shared" si="109"/>
        <v>8.9915619965340143E-2</v>
      </c>
      <c r="T238" s="36">
        <f t="shared" si="109"/>
        <v>9.3325322793957111E-2</v>
      </c>
      <c r="U238" s="36">
        <f t="shared" si="109"/>
        <v>9.6735025622574078E-2</v>
      </c>
      <c r="V238" s="95">
        <v>0.10014472845119105</v>
      </c>
      <c r="W238" s="36">
        <f t="shared" si="110"/>
        <v>9.9104939270326639E-2</v>
      </c>
      <c r="X238" s="36">
        <f t="shared" si="110"/>
        <v>9.8065150089462219E-2</v>
      </c>
      <c r="Y238" s="36">
        <f t="shared" si="110"/>
        <v>9.7025360908597813E-2</v>
      </c>
      <c r="Z238" s="36">
        <f t="shared" si="110"/>
        <v>9.5985571727733393E-2</v>
      </c>
      <c r="AA238" s="95">
        <v>9.4945782546868987E-2</v>
      </c>
      <c r="AB238" s="36">
        <f t="shared" si="111"/>
        <v>8.9470486250036174E-2</v>
      </c>
      <c r="AC238" s="36">
        <f t="shared" si="111"/>
        <v>8.3995189953203361E-2</v>
      </c>
      <c r="AD238" s="36">
        <f t="shared" si="111"/>
        <v>7.8519893656370549E-2</v>
      </c>
      <c r="AE238" s="36">
        <f t="shared" si="111"/>
        <v>7.3044597359537722E-2</v>
      </c>
      <c r="AF238" s="95">
        <v>6.7569301062704909E-2</v>
      </c>
      <c r="AG238" s="36">
        <f t="shared" si="112"/>
        <v>6.5697553829720617E-2</v>
      </c>
      <c r="AH238" s="36">
        <f t="shared" si="112"/>
        <v>6.3825806596736326E-2</v>
      </c>
      <c r="AI238" s="36">
        <f t="shared" si="112"/>
        <v>6.1954059363752027E-2</v>
      </c>
      <c r="AJ238" s="36">
        <f t="shared" si="112"/>
        <v>6.0082312130767736E-2</v>
      </c>
      <c r="AK238" s="95">
        <v>5.8210564897783444E-2</v>
      </c>
      <c r="AL238" s="36">
        <f t="shared" si="113"/>
        <v>5.5260934116424056E-2</v>
      </c>
      <c r="AM238" s="36">
        <f t="shared" si="113"/>
        <v>5.2311303335064667E-2</v>
      </c>
      <c r="AN238" s="36">
        <f t="shared" si="113"/>
        <v>4.9361672553705278E-2</v>
      </c>
      <c r="AO238" s="36">
        <f t="shared" si="113"/>
        <v>4.641204177234589E-2</v>
      </c>
      <c r="AP238" s="95">
        <v>4.3462410990986501E-2</v>
      </c>
    </row>
    <row r="239" spans="1:42" x14ac:dyDescent="0.3">
      <c r="A239" s="93" t="s">
        <v>124</v>
      </c>
      <c r="B239" s="95">
        <v>0.45072753300945873</v>
      </c>
      <c r="C239">
        <f t="shared" si="115"/>
        <v>0.45201014294592146</v>
      </c>
      <c r="D239">
        <f t="shared" si="115"/>
        <v>0.45329275288238419</v>
      </c>
      <c r="E239">
        <f t="shared" si="115"/>
        <v>0.45457536281884692</v>
      </c>
      <c r="F239">
        <f t="shared" si="115"/>
        <v>0.45585797275530965</v>
      </c>
      <c r="G239" s="95">
        <v>0.45714058269177238</v>
      </c>
      <c r="H239">
        <f t="shared" si="101"/>
        <v>0.45855982672684664</v>
      </c>
      <c r="I239" s="16">
        <f t="shared" si="101"/>
        <v>0.45997907076192091</v>
      </c>
      <c r="J239">
        <f t="shared" si="101"/>
        <v>0.46139831479699517</v>
      </c>
      <c r="K239">
        <f t="shared" si="101"/>
        <v>0.46281755883206943</v>
      </c>
      <c r="L239" s="95">
        <v>0.46423680286714369</v>
      </c>
      <c r="M239" s="36">
        <f t="shared" si="102"/>
        <v>0.462593880135453</v>
      </c>
      <c r="N239" s="36">
        <f t="shared" si="102"/>
        <v>0.4609509574037623</v>
      </c>
      <c r="O239" s="36">
        <f t="shared" si="102"/>
        <v>0.45930803467207165</v>
      </c>
      <c r="P239" s="36">
        <f t="shared" si="102"/>
        <v>0.45766511194038095</v>
      </c>
      <c r="Q239" s="95">
        <v>0.45602218920869025</v>
      </c>
      <c r="R239" s="36">
        <f t="shared" si="109"/>
        <v>0.45439675007313379</v>
      </c>
      <c r="S239" s="36">
        <f t="shared" si="109"/>
        <v>0.45277131093757733</v>
      </c>
      <c r="T239" s="36">
        <f t="shared" si="109"/>
        <v>0.45114587180202093</v>
      </c>
      <c r="U239" s="36">
        <f t="shared" si="109"/>
        <v>0.44952043266646446</v>
      </c>
      <c r="V239" s="95">
        <v>0.447894993530908</v>
      </c>
      <c r="W239" s="36">
        <f t="shared" si="110"/>
        <v>0.44656191023858405</v>
      </c>
      <c r="X239" s="36">
        <f t="shared" si="110"/>
        <v>0.44522882694626009</v>
      </c>
      <c r="Y239" s="36">
        <f t="shared" si="110"/>
        <v>0.44389574365393608</v>
      </c>
      <c r="Z239" s="36">
        <f t="shared" si="110"/>
        <v>0.44256266036161213</v>
      </c>
      <c r="AA239" s="95">
        <v>0.44122957706928817</v>
      </c>
      <c r="AB239" s="36">
        <f t="shared" si="111"/>
        <v>0.4402791290849169</v>
      </c>
      <c r="AC239" s="36">
        <f t="shared" si="111"/>
        <v>0.43932868110054563</v>
      </c>
      <c r="AD239" s="36">
        <f t="shared" si="111"/>
        <v>0.4383782331161743</v>
      </c>
      <c r="AE239" s="36">
        <f t="shared" si="111"/>
        <v>0.43742778513180303</v>
      </c>
      <c r="AF239" s="95">
        <v>0.43647733714743175</v>
      </c>
      <c r="AG239" s="36">
        <f t="shared" si="112"/>
        <v>0.43642376950225054</v>
      </c>
      <c r="AH239" s="36">
        <f t="shared" si="112"/>
        <v>0.43637020185706932</v>
      </c>
      <c r="AI239" s="36">
        <f t="shared" si="112"/>
        <v>0.4363166342118881</v>
      </c>
      <c r="AJ239" s="36">
        <f t="shared" si="112"/>
        <v>0.43626306656670688</v>
      </c>
      <c r="AK239" s="95">
        <v>0.43620949892152566</v>
      </c>
      <c r="AL239" s="36">
        <f t="shared" si="113"/>
        <v>0.43749926452162641</v>
      </c>
      <c r="AM239" s="36">
        <f t="shared" si="113"/>
        <v>0.43878903012172721</v>
      </c>
      <c r="AN239" s="36">
        <f t="shared" si="113"/>
        <v>0.44007879572182795</v>
      </c>
      <c r="AO239" s="36">
        <f t="shared" si="113"/>
        <v>0.44136856132192875</v>
      </c>
      <c r="AP239" s="95">
        <v>0.4426583269220295</v>
      </c>
    </row>
    <row r="240" spans="1:42" x14ac:dyDescent="0.3">
      <c r="A240" s="93" t="s">
        <v>13</v>
      </c>
      <c r="B240" s="95"/>
      <c r="C240" s="36"/>
      <c r="D240" s="36"/>
      <c r="E240" s="36"/>
      <c r="F240" s="36"/>
      <c r="G240" s="95"/>
      <c r="H240">
        <f t="shared" si="101"/>
        <v>0</v>
      </c>
      <c r="I240" s="16">
        <f t="shared" si="101"/>
        <v>0</v>
      </c>
      <c r="J240">
        <f t="shared" si="101"/>
        <v>0</v>
      </c>
      <c r="K240">
        <f t="shared" si="101"/>
        <v>0</v>
      </c>
      <c r="L240" s="95"/>
      <c r="M240" s="36">
        <f t="shared" si="102"/>
        <v>0</v>
      </c>
      <c r="N240" s="36">
        <f t="shared" si="102"/>
        <v>0</v>
      </c>
      <c r="O240" s="36">
        <f t="shared" si="102"/>
        <v>0</v>
      </c>
      <c r="P240" s="36">
        <f t="shared" si="102"/>
        <v>0</v>
      </c>
      <c r="Q240" s="95"/>
      <c r="R240" s="36">
        <f t="shared" si="109"/>
        <v>0</v>
      </c>
      <c r="S240" s="36">
        <f t="shared" si="109"/>
        <v>0</v>
      </c>
      <c r="T240" s="36">
        <f t="shared" si="109"/>
        <v>0</v>
      </c>
      <c r="U240" s="36">
        <f t="shared" si="109"/>
        <v>0</v>
      </c>
      <c r="V240" s="95"/>
      <c r="W240" s="36">
        <f t="shared" si="110"/>
        <v>0</v>
      </c>
      <c r="X240" s="36">
        <f t="shared" si="110"/>
        <v>0</v>
      </c>
      <c r="Y240" s="36">
        <f t="shared" si="110"/>
        <v>0</v>
      </c>
      <c r="Z240" s="36">
        <f t="shared" si="110"/>
        <v>0</v>
      </c>
      <c r="AA240" s="95"/>
      <c r="AB240" s="36">
        <f t="shared" si="111"/>
        <v>0</v>
      </c>
      <c r="AC240" s="36">
        <f t="shared" si="111"/>
        <v>0</v>
      </c>
      <c r="AD240" s="36">
        <f t="shared" si="111"/>
        <v>0</v>
      </c>
      <c r="AE240" s="36">
        <f t="shared" si="111"/>
        <v>0</v>
      </c>
      <c r="AF240" s="95"/>
      <c r="AG240" s="36">
        <f t="shared" si="112"/>
        <v>0</v>
      </c>
      <c r="AH240" s="36">
        <f t="shared" si="112"/>
        <v>0</v>
      </c>
      <c r="AI240" s="36">
        <f t="shared" si="112"/>
        <v>0</v>
      </c>
      <c r="AJ240" s="36">
        <f t="shared" si="112"/>
        <v>0</v>
      </c>
      <c r="AK240" s="95"/>
      <c r="AL240" s="36">
        <f t="shared" si="113"/>
        <v>0</v>
      </c>
      <c r="AM240" s="36">
        <f t="shared" si="113"/>
        <v>0</v>
      </c>
      <c r="AN240" s="36">
        <f t="shared" si="113"/>
        <v>0</v>
      </c>
      <c r="AO240" s="36">
        <f t="shared" si="113"/>
        <v>0</v>
      </c>
      <c r="AP240" s="95"/>
    </row>
    <row r="241" spans="1:42" x14ac:dyDescent="0.3">
      <c r="A241" s="93" t="s">
        <v>259</v>
      </c>
      <c r="B241" s="95"/>
      <c r="C241" s="36"/>
      <c r="D241" s="36"/>
      <c r="E241" s="36"/>
      <c r="F241" s="36"/>
      <c r="G241" s="95"/>
      <c r="H241">
        <f t="shared" si="101"/>
        <v>0</v>
      </c>
      <c r="I241" s="16">
        <f t="shared" si="101"/>
        <v>0</v>
      </c>
      <c r="J241">
        <f t="shared" si="101"/>
        <v>0</v>
      </c>
      <c r="K241">
        <f t="shared" si="101"/>
        <v>0</v>
      </c>
      <c r="L241" s="95"/>
      <c r="M241" s="36">
        <f t="shared" si="102"/>
        <v>0</v>
      </c>
      <c r="N241" s="36">
        <f t="shared" si="102"/>
        <v>0</v>
      </c>
      <c r="O241" s="36">
        <f t="shared" si="102"/>
        <v>0</v>
      </c>
      <c r="P241" s="36">
        <f t="shared" si="102"/>
        <v>0</v>
      </c>
      <c r="Q241" s="95"/>
      <c r="R241" s="36">
        <f t="shared" si="109"/>
        <v>0</v>
      </c>
      <c r="S241" s="36">
        <f t="shared" si="109"/>
        <v>0</v>
      </c>
      <c r="T241" s="36">
        <f t="shared" si="109"/>
        <v>0</v>
      </c>
      <c r="U241" s="36">
        <f t="shared" si="109"/>
        <v>0</v>
      </c>
      <c r="V241" s="95"/>
      <c r="W241" s="36">
        <f t="shared" si="110"/>
        <v>0</v>
      </c>
      <c r="X241" s="36">
        <f t="shared" si="110"/>
        <v>0</v>
      </c>
      <c r="Y241" s="36">
        <f t="shared" si="110"/>
        <v>0</v>
      </c>
      <c r="Z241" s="36">
        <f t="shared" si="110"/>
        <v>0</v>
      </c>
      <c r="AA241" s="95"/>
      <c r="AB241" s="36">
        <f t="shared" si="111"/>
        <v>0</v>
      </c>
      <c r="AC241" s="36">
        <f t="shared" si="111"/>
        <v>0</v>
      </c>
      <c r="AD241" s="36">
        <f t="shared" si="111"/>
        <v>0</v>
      </c>
      <c r="AE241" s="36">
        <f t="shared" si="111"/>
        <v>0</v>
      </c>
      <c r="AF241" s="95"/>
      <c r="AG241" s="36">
        <f t="shared" si="112"/>
        <v>0</v>
      </c>
      <c r="AH241" s="36">
        <f t="shared" si="112"/>
        <v>0</v>
      </c>
      <c r="AI241" s="36">
        <f t="shared" si="112"/>
        <v>0</v>
      </c>
      <c r="AJ241" s="36">
        <f t="shared" si="112"/>
        <v>0</v>
      </c>
      <c r="AK241" s="95"/>
      <c r="AL241" s="36">
        <f t="shared" si="113"/>
        <v>0</v>
      </c>
      <c r="AM241" s="36">
        <f t="shared" si="113"/>
        <v>0</v>
      </c>
      <c r="AN241" s="36">
        <f t="shared" si="113"/>
        <v>0</v>
      </c>
      <c r="AO241" s="36">
        <f t="shared" si="113"/>
        <v>0</v>
      </c>
      <c r="AP241" s="95"/>
    </row>
    <row r="242" spans="1:42" x14ac:dyDescent="0.3">
      <c r="A242" s="93" t="s">
        <v>11</v>
      </c>
      <c r="B242" s="95"/>
      <c r="C242" s="36"/>
      <c r="D242" s="36"/>
      <c r="E242" s="36"/>
      <c r="F242" s="36"/>
      <c r="G242" s="95"/>
      <c r="H242">
        <f t="shared" si="101"/>
        <v>0</v>
      </c>
      <c r="I242" s="16">
        <f t="shared" si="101"/>
        <v>0</v>
      </c>
      <c r="J242">
        <f t="shared" si="101"/>
        <v>0</v>
      </c>
      <c r="K242">
        <f t="shared" si="101"/>
        <v>0</v>
      </c>
      <c r="L242" s="95"/>
      <c r="M242" s="36">
        <f t="shared" si="102"/>
        <v>0</v>
      </c>
      <c r="N242" s="36">
        <f t="shared" si="102"/>
        <v>0</v>
      </c>
      <c r="O242" s="36">
        <f t="shared" si="102"/>
        <v>0</v>
      </c>
      <c r="P242" s="36">
        <f t="shared" si="102"/>
        <v>0</v>
      </c>
      <c r="Q242" s="95"/>
      <c r="R242" s="36">
        <f t="shared" si="109"/>
        <v>0</v>
      </c>
      <c r="S242" s="36">
        <f t="shared" si="109"/>
        <v>0</v>
      </c>
      <c r="T242" s="36">
        <f t="shared" si="109"/>
        <v>0</v>
      </c>
      <c r="U242" s="36">
        <f t="shared" si="109"/>
        <v>0</v>
      </c>
      <c r="V242" s="95"/>
      <c r="W242" s="36">
        <f t="shared" si="110"/>
        <v>0</v>
      </c>
      <c r="X242" s="36">
        <f t="shared" si="110"/>
        <v>0</v>
      </c>
      <c r="Y242" s="36">
        <f t="shared" si="110"/>
        <v>0</v>
      </c>
      <c r="Z242" s="36">
        <f t="shared" si="110"/>
        <v>0</v>
      </c>
      <c r="AA242" s="95"/>
      <c r="AB242" s="36">
        <f t="shared" si="111"/>
        <v>0</v>
      </c>
      <c r="AC242" s="36">
        <f t="shared" si="111"/>
        <v>0</v>
      </c>
      <c r="AD242" s="36">
        <f t="shared" si="111"/>
        <v>0</v>
      </c>
      <c r="AE242" s="36">
        <f t="shared" si="111"/>
        <v>0</v>
      </c>
      <c r="AF242" s="95"/>
      <c r="AG242" s="36">
        <f t="shared" si="112"/>
        <v>0</v>
      </c>
      <c r="AH242" s="36">
        <f t="shared" si="112"/>
        <v>0</v>
      </c>
      <c r="AI242" s="36">
        <f t="shared" si="112"/>
        <v>0</v>
      </c>
      <c r="AJ242" s="36">
        <f t="shared" si="112"/>
        <v>0</v>
      </c>
      <c r="AK242" s="95"/>
      <c r="AL242" s="36">
        <f t="shared" si="113"/>
        <v>0</v>
      </c>
      <c r="AM242" s="36">
        <f t="shared" si="113"/>
        <v>0</v>
      </c>
      <c r="AN242" s="36">
        <f t="shared" si="113"/>
        <v>0</v>
      </c>
      <c r="AO242" s="36">
        <f t="shared" si="113"/>
        <v>0</v>
      </c>
      <c r="AP242" s="95"/>
    </row>
    <row r="243" spans="1:42" x14ac:dyDescent="0.3">
      <c r="A243" s="93" t="s">
        <v>260</v>
      </c>
      <c r="B243" s="95">
        <v>9.0708880384138241E-2</v>
      </c>
      <c r="C243">
        <f t="shared" ref="C243:F244" si="116">$B243+((C$1-$B$1)*($G243-$B243)/($G$1-$B$1))</f>
        <v>9.296899013018893E-2</v>
      </c>
      <c r="D243">
        <f t="shared" si="116"/>
        <v>9.522909987623962E-2</v>
      </c>
      <c r="E243">
        <f t="shared" si="116"/>
        <v>9.7489209622290296E-2</v>
      </c>
      <c r="F243">
        <f t="shared" si="116"/>
        <v>9.9749319368340986E-2</v>
      </c>
      <c r="G243" s="95">
        <v>0.10200942911439168</v>
      </c>
      <c r="H243">
        <f t="shared" si="101"/>
        <v>0.10236436986437487</v>
      </c>
      <c r="I243" s="16">
        <f t="shared" si="101"/>
        <v>0.10271931061435807</v>
      </c>
      <c r="J243">
        <f t="shared" si="101"/>
        <v>0.10307425136434127</v>
      </c>
      <c r="K243">
        <f t="shared" si="101"/>
        <v>0.10342919211432447</v>
      </c>
      <c r="L243" s="95">
        <v>0.10378413286430767</v>
      </c>
      <c r="M243" s="36">
        <f t="shared" si="102"/>
        <v>0.10604604427212694</v>
      </c>
      <c r="N243" s="36">
        <f t="shared" si="102"/>
        <v>0.10830795567994621</v>
      </c>
      <c r="O243" s="36">
        <f t="shared" si="102"/>
        <v>0.11056986708776546</v>
      </c>
      <c r="P243" s="36">
        <f t="shared" si="102"/>
        <v>0.11283177849558473</v>
      </c>
      <c r="Q243" s="95">
        <v>0.115093689903404</v>
      </c>
      <c r="R243" s="36">
        <f t="shared" si="109"/>
        <v>0.11479387814834199</v>
      </c>
      <c r="S243" s="36">
        <f t="shared" si="109"/>
        <v>0.11449406639327998</v>
      </c>
      <c r="T243" s="36">
        <f t="shared" si="109"/>
        <v>0.11419425463821797</v>
      </c>
      <c r="U243" s="36">
        <f t="shared" si="109"/>
        <v>0.11389444288315596</v>
      </c>
      <c r="V243" s="95">
        <v>0.11359463112809395</v>
      </c>
      <c r="W243" s="36">
        <f t="shared" si="110"/>
        <v>0.11746600367411063</v>
      </c>
      <c r="X243" s="36">
        <f t="shared" si="110"/>
        <v>0.1213373762201273</v>
      </c>
      <c r="Y243" s="36">
        <f t="shared" si="110"/>
        <v>0.12520874876614396</v>
      </c>
      <c r="Z243" s="36">
        <f t="shared" si="110"/>
        <v>0.12908012131216065</v>
      </c>
      <c r="AA243" s="95">
        <v>0.13295149385817731</v>
      </c>
      <c r="AB243" s="36">
        <f t="shared" si="111"/>
        <v>0.14079820059685424</v>
      </c>
      <c r="AC243" s="36">
        <f t="shared" si="111"/>
        <v>0.14864490733553121</v>
      </c>
      <c r="AD243" s="36">
        <f t="shared" si="111"/>
        <v>0.15649161407420814</v>
      </c>
      <c r="AE243" s="36">
        <f t="shared" si="111"/>
        <v>0.16433832081288507</v>
      </c>
      <c r="AF243" s="95">
        <v>0.17218502755156204</v>
      </c>
      <c r="AG243" s="36">
        <f t="shared" si="112"/>
        <v>0.17540758233831882</v>
      </c>
      <c r="AH243" s="36">
        <f t="shared" si="112"/>
        <v>0.17863013712507561</v>
      </c>
      <c r="AI243" s="36">
        <f t="shared" si="112"/>
        <v>0.18185269191183243</v>
      </c>
      <c r="AJ243" s="36">
        <f t="shared" si="112"/>
        <v>0.18507524669858921</v>
      </c>
      <c r="AK243" s="95">
        <v>0.188297801485346</v>
      </c>
      <c r="AL243" s="36">
        <f t="shared" si="113"/>
        <v>0.19112725989965121</v>
      </c>
      <c r="AM243" s="36">
        <f t="shared" si="113"/>
        <v>0.19395671831395644</v>
      </c>
      <c r="AN243" s="36">
        <f t="shared" si="113"/>
        <v>0.19678617672826165</v>
      </c>
      <c r="AO243" s="36">
        <f t="shared" si="113"/>
        <v>0.19961563514256689</v>
      </c>
      <c r="AP243" s="95">
        <v>0.2024450935568721</v>
      </c>
    </row>
    <row r="244" spans="1:42" x14ac:dyDescent="0.3">
      <c r="A244" s="93" t="s">
        <v>261</v>
      </c>
      <c r="B244" s="95">
        <v>2.265428069867079E-2</v>
      </c>
      <c r="C244">
        <f t="shared" si="116"/>
        <v>2.2657426094215945E-2</v>
      </c>
      <c r="D244">
        <f t="shared" si="116"/>
        <v>2.2660571489761101E-2</v>
      </c>
      <c r="E244">
        <f t="shared" si="116"/>
        <v>2.2663716885306252E-2</v>
      </c>
      <c r="F244">
        <f t="shared" si="116"/>
        <v>2.2666862280851408E-2</v>
      </c>
      <c r="G244" s="95">
        <v>2.2670007676396563E-2</v>
      </c>
      <c r="H244">
        <f t="shared" si="101"/>
        <v>2.2876759531697887E-2</v>
      </c>
      <c r="I244" s="16">
        <f t="shared" si="101"/>
        <v>2.3083511386999211E-2</v>
      </c>
      <c r="J244">
        <f t="shared" si="101"/>
        <v>2.3290263242300532E-2</v>
      </c>
      <c r="K244">
        <f t="shared" si="101"/>
        <v>2.3497015097601857E-2</v>
      </c>
      <c r="L244" s="95">
        <v>2.3703766952903181E-2</v>
      </c>
      <c r="M244" s="36">
        <f t="shared" si="102"/>
        <v>2.3613154362304743E-2</v>
      </c>
      <c r="N244" s="36">
        <f t="shared" si="102"/>
        <v>2.3522541771706304E-2</v>
      </c>
      <c r="O244" s="36">
        <f t="shared" si="102"/>
        <v>2.3431929181107865E-2</v>
      </c>
      <c r="P244" s="36">
        <f t="shared" si="102"/>
        <v>2.3341316590509427E-2</v>
      </c>
      <c r="Q244" s="95">
        <v>2.3250703999910988E-2</v>
      </c>
      <c r="R244" s="36">
        <f t="shared" si="109"/>
        <v>2.3159761063878435E-2</v>
      </c>
      <c r="S244" s="36">
        <f t="shared" si="109"/>
        <v>2.3068818127845885E-2</v>
      </c>
      <c r="T244" s="36">
        <f t="shared" si="109"/>
        <v>2.2977875191813331E-2</v>
      </c>
      <c r="U244" s="36">
        <f t="shared" si="109"/>
        <v>2.2886932255780781E-2</v>
      </c>
      <c r="V244" s="95">
        <v>2.2795989319748227E-2</v>
      </c>
      <c r="W244" s="36">
        <f t="shared" si="110"/>
        <v>2.2733398610644832E-2</v>
      </c>
      <c r="X244" s="36">
        <f t="shared" si="110"/>
        <v>2.2670807901541433E-2</v>
      </c>
      <c r="Y244" s="36">
        <f t="shared" si="110"/>
        <v>2.2608217192438038E-2</v>
      </c>
      <c r="Z244" s="36">
        <f t="shared" si="110"/>
        <v>2.2545626483334639E-2</v>
      </c>
      <c r="AA244" s="95">
        <v>2.2483035774231244E-2</v>
      </c>
      <c r="AB244" s="36">
        <f t="shared" si="111"/>
        <v>2.2440734251564322E-2</v>
      </c>
      <c r="AC244" s="36">
        <f t="shared" si="111"/>
        <v>2.2398432728897404E-2</v>
      </c>
      <c r="AD244" s="36">
        <f t="shared" si="111"/>
        <v>2.2356131206230482E-2</v>
      </c>
      <c r="AE244" s="36">
        <f t="shared" si="111"/>
        <v>2.2313829683563564E-2</v>
      </c>
      <c r="AF244" s="95">
        <v>2.2271528160896642E-2</v>
      </c>
      <c r="AG244" s="36">
        <f t="shared" si="112"/>
        <v>2.2255698652154224E-2</v>
      </c>
      <c r="AH244" s="36">
        <f t="shared" si="112"/>
        <v>2.2239869143411802E-2</v>
      </c>
      <c r="AI244" s="36">
        <f t="shared" si="112"/>
        <v>2.2224039634669384E-2</v>
      </c>
      <c r="AJ244" s="36">
        <f t="shared" si="112"/>
        <v>2.2208210125926962E-2</v>
      </c>
      <c r="AK244" s="95">
        <v>2.2192380617184544E-2</v>
      </c>
      <c r="AL244" s="36">
        <f t="shared" si="113"/>
        <v>2.2268189892974844E-2</v>
      </c>
      <c r="AM244" s="36">
        <f t="shared" si="113"/>
        <v>2.2343999168765141E-2</v>
      </c>
      <c r="AN244" s="36">
        <f t="shared" si="113"/>
        <v>2.241980844455544E-2</v>
      </c>
      <c r="AO244" s="36">
        <f t="shared" si="113"/>
        <v>2.2495617720345737E-2</v>
      </c>
      <c r="AP244" s="95">
        <v>2.2571426996136037E-2</v>
      </c>
    </row>
    <row r="245" spans="1:42" x14ac:dyDescent="0.3">
      <c r="A245" s="93" t="s">
        <v>262</v>
      </c>
      <c r="B245" s="95"/>
      <c r="C245" s="36"/>
      <c r="D245" s="36"/>
      <c r="E245" s="36"/>
      <c r="F245" s="36"/>
      <c r="G245" s="95"/>
      <c r="H245">
        <f t="shared" si="101"/>
        <v>0</v>
      </c>
      <c r="I245" s="16">
        <f t="shared" si="101"/>
        <v>0</v>
      </c>
      <c r="J245">
        <f t="shared" si="101"/>
        <v>0</v>
      </c>
      <c r="K245">
        <f t="shared" si="101"/>
        <v>0</v>
      </c>
      <c r="L245" s="95"/>
      <c r="M245" s="36">
        <f t="shared" si="102"/>
        <v>0</v>
      </c>
      <c r="N245" s="36">
        <f t="shared" si="102"/>
        <v>0</v>
      </c>
      <c r="O245" s="36">
        <f t="shared" si="102"/>
        <v>0</v>
      </c>
      <c r="P245" s="36">
        <f t="shared" si="102"/>
        <v>0</v>
      </c>
      <c r="Q245" s="95"/>
      <c r="R245" s="36">
        <f t="shared" si="109"/>
        <v>0</v>
      </c>
      <c r="S245" s="36">
        <f t="shared" si="109"/>
        <v>0</v>
      </c>
      <c r="T245" s="36">
        <f t="shared" si="109"/>
        <v>0</v>
      </c>
      <c r="U245" s="36">
        <f t="shared" si="109"/>
        <v>0</v>
      </c>
      <c r="V245" s="95"/>
      <c r="W245" s="36">
        <f t="shared" si="110"/>
        <v>0</v>
      </c>
      <c r="X245" s="36">
        <f t="shared" si="110"/>
        <v>0</v>
      </c>
      <c r="Y245" s="36">
        <f t="shared" si="110"/>
        <v>0</v>
      </c>
      <c r="Z245" s="36">
        <f t="shared" si="110"/>
        <v>0</v>
      </c>
      <c r="AA245" s="95"/>
      <c r="AB245" s="36">
        <f t="shared" si="111"/>
        <v>0</v>
      </c>
      <c r="AC245" s="36">
        <f t="shared" si="111"/>
        <v>0</v>
      </c>
      <c r="AD245" s="36">
        <f t="shared" si="111"/>
        <v>0</v>
      </c>
      <c r="AE245" s="36">
        <f t="shared" si="111"/>
        <v>0</v>
      </c>
      <c r="AF245" s="95"/>
      <c r="AG245" s="36">
        <f t="shared" si="112"/>
        <v>0</v>
      </c>
      <c r="AH245" s="36">
        <f t="shared" si="112"/>
        <v>0</v>
      </c>
      <c r="AI245" s="36">
        <f t="shared" si="112"/>
        <v>0</v>
      </c>
      <c r="AJ245" s="36">
        <f t="shared" si="112"/>
        <v>0</v>
      </c>
      <c r="AK245" s="95"/>
      <c r="AL245" s="36">
        <f t="shared" si="113"/>
        <v>0</v>
      </c>
      <c r="AM245" s="36">
        <f t="shared" si="113"/>
        <v>0</v>
      </c>
      <c r="AN245" s="36">
        <f t="shared" si="113"/>
        <v>0</v>
      </c>
      <c r="AO245" s="36">
        <f t="shared" si="113"/>
        <v>0</v>
      </c>
      <c r="AP245" s="95"/>
    </row>
    <row r="246" spans="1:42" x14ac:dyDescent="0.3">
      <c r="A246" s="93" t="s">
        <v>291</v>
      </c>
      <c r="B246" s="95">
        <v>5130</v>
      </c>
      <c r="C246">
        <f t="shared" ref="C246:F246" si="117">$B246+((C$1-$B$1)*($G246-$B246)/($G$1-$B$1))</f>
        <v>5288.6</v>
      </c>
      <c r="D246">
        <f t="shared" si="117"/>
        <v>5447.2</v>
      </c>
      <c r="E246">
        <f t="shared" si="117"/>
        <v>5605.8</v>
      </c>
      <c r="F246">
        <f t="shared" si="117"/>
        <v>5764.4</v>
      </c>
      <c r="G246" s="95">
        <v>5923</v>
      </c>
      <c r="H246">
        <f t="shared" si="101"/>
        <v>6067.4</v>
      </c>
      <c r="I246" s="16">
        <f t="shared" si="101"/>
        <v>6211.8</v>
      </c>
      <c r="J246">
        <f t="shared" si="101"/>
        <v>6356.2</v>
      </c>
      <c r="K246">
        <f t="shared" si="101"/>
        <v>6500.6</v>
      </c>
      <c r="L246" s="95">
        <v>6645</v>
      </c>
      <c r="M246" s="36">
        <f t="shared" si="102"/>
        <v>6831.6</v>
      </c>
      <c r="N246" s="36">
        <f t="shared" si="102"/>
        <v>7018.2</v>
      </c>
      <c r="O246" s="36">
        <f t="shared" si="102"/>
        <v>7204.8</v>
      </c>
      <c r="P246" s="36">
        <f t="shared" si="102"/>
        <v>7391.4</v>
      </c>
      <c r="Q246" s="95">
        <v>7578</v>
      </c>
      <c r="R246" s="36">
        <f t="shared" si="109"/>
        <v>7751.8</v>
      </c>
      <c r="S246" s="36">
        <f t="shared" si="109"/>
        <v>7925.6</v>
      </c>
      <c r="T246" s="36">
        <f t="shared" si="109"/>
        <v>8099.4</v>
      </c>
      <c r="U246" s="36">
        <f t="shared" si="109"/>
        <v>8273.2000000000007</v>
      </c>
      <c r="V246" s="95">
        <v>8447</v>
      </c>
      <c r="W246" s="36">
        <f t="shared" si="110"/>
        <v>8650.2000000000007</v>
      </c>
      <c r="X246" s="36">
        <f t="shared" si="110"/>
        <v>8853.4</v>
      </c>
      <c r="Y246" s="36">
        <f t="shared" si="110"/>
        <v>9056.6</v>
      </c>
      <c r="Z246" s="36">
        <f t="shared" si="110"/>
        <v>9259.7999999999993</v>
      </c>
      <c r="AA246" s="95">
        <v>9463</v>
      </c>
      <c r="AB246" s="36">
        <f t="shared" si="111"/>
        <v>9710</v>
      </c>
      <c r="AC246" s="36">
        <f t="shared" si="111"/>
        <v>9957</v>
      </c>
      <c r="AD246" s="36">
        <f t="shared" si="111"/>
        <v>10204</v>
      </c>
      <c r="AE246" s="36">
        <f t="shared" si="111"/>
        <v>10451</v>
      </c>
      <c r="AF246" s="95">
        <v>10698</v>
      </c>
      <c r="AG246" s="36">
        <f t="shared" si="112"/>
        <v>11020</v>
      </c>
      <c r="AH246" s="36">
        <f t="shared" si="112"/>
        <v>11342</v>
      </c>
      <c r="AI246" s="36">
        <f t="shared" si="112"/>
        <v>11664</v>
      </c>
      <c r="AJ246" s="36">
        <f t="shared" si="112"/>
        <v>11986</v>
      </c>
      <c r="AK246" s="95">
        <v>12308</v>
      </c>
      <c r="AL246" s="36">
        <f t="shared" si="113"/>
        <v>12460.2</v>
      </c>
      <c r="AM246" s="36">
        <f t="shared" si="113"/>
        <v>12612.4</v>
      </c>
      <c r="AN246" s="36">
        <f t="shared" si="113"/>
        <v>12764.6</v>
      </c>
      <c r="AO246" s="36">
        <f t="shared" si="113"/>
        <v>12916.8</v>
      </c>
      <c r="AP246" s="95">
        <v>13069</v>
      </c>
    </row>
    <row r="247" spans="1:42" x14ac:dyDescent="0.3">
      <c r="A247" s="93" t="s">
        <v>292</v>
      </c>
      <c r="B247" s="95"/>
      <c r="C247" s="36"/>
      <c r="D247" s="36"/>
      <c r="E247" s="36"/>
      <c r="F247" s="36"/>
      <c r="G247" s="95"/>
      <c r="H247">
        <f t="shared" si="101"/>
        <v>0</v>
      </c>
      <c r="I247" s="16">
        <f t="shared" si="101"/>
        <v>0</v>
      </c>
      <c r="J247">
        <f t="shared" si="101"/>
        <v>0</v>
      </c>
      <c r="K247">
        <f t="shared" si="101"/>
        <v>0</v>
      </c>
      <c r="L247" s="95"/>
      <c r="M247" s="36">
        <f t="shared" si="102"/>
        <v>0</v>
      </c>
      <c r="N247" s="36">
        <f t="shared" si="102"/>
        <v>0</v>
      </c>
      <c r="O247" s="36">
        <f t="shared" si="102"/>
        <v>0</v>
      </c>
      <c r="P247" s="36">
        <f t="shared" si="102"/>
        <v>0</v>
      </c>
      <c r="Q247" s="95"/>
      <c r="R247" s="36">
        <f t="shared" si="109"/>
        <v>0</v>
      </c>
      <c r="S247" s="36">
        <f t="shared" si="109"/>
        <v>0</v>
      </c>
      <c r="T247" s="36">
        <f t="shared" si="109"/>
        <v>0</v>
      </c>
      <c r="U247" s="36">
        <f t="shared" si="109"/>
        <v>0</v>
      </c>
      <c r="V247" s="95"/>
      <c r="W247" s="36">
        <f t="shared" si="110"/>
        <v>0</v>
      </c>
      <c r="X247" s="36">
        <f t="shared" si="110"/>
        <v>0</v>
      </c>
      <c r="Y247" s="36">
        <f t="shared" si="110"/>
        <v>0</v>
      </c>
      <c r="Z247" s="36">
        <f t="shared" si="110"/>
        <v>0</v>
      </c>
      <c r="AA247" s="95"/>
      <c r="AB247" s="36">
        <f t="shared" si="111"/>
        <v>0</v>
      </c>
      <c r="AC247" s="36">
        <f t="shared" si="111"/>
        <v>0</v>
      </c>
      <c r="AD247" s="36">
        <f t="shared" si="111"/>
        <v>0</v>
      </c>
      <c r="AE247" s="36">
        <f t="shared" si="111"/>
        <v>0</v>
      </c>
      <c r="AF247" s="95"/>
      <c r="AG247" s="36">
        <f t="shared" si="112"/>
        <v>0</v>
      </c>
      <c r="AH247" s="36">
        <f t="shared" si="112"/>
        <v>0</v>
      </c>
      <c r="AI247" s="36">
        <f t="shared" si="112"/>
        <v>0</v>
      </c>
      <c r="AJ247" s="36">
        <f t="shared" si="112"/>
        <v>0</v>
      </c>
      <c r="AK247" s="95"/>
      <c r="AL247" s="36">
        <f t="shared" si="113"/>
        <v>0</v>
      </c>
      <c r="AM247" s="36">
        <f t="shared" si="113"/>
        <v>0</v>
      </c>
      <c r="AN247" s="36">
        <f t="shared" si="113"/>
        <v>0</v>
      </c>
      <c r="AO247" s="36">
        <f t="shared" si="113"/>
        <v>0</v>
      </c>
      <c r="AP247" s="95"/>
    </row>
    <row r="248" spans="1:42" x14ac:dyDescent="0.3">
      <c r="A248" s="93"/>
      <c r="B248" s="95"/>
      <c r="C248" s="36"/>
      <c r="D248" s="36"/>
      <c r="E248" s="36"/>
      <c r="F248" s="36"/>
      <c r="G248" s="95"/>
      <c r="J248" s="92">
        <f>(J249-I249)/I249</f>
        <v>2.6895786882069818E-2</v>
      </c>
      <c r="K248" s="92">
        <f t="shared" ref="K248:AP248" si="118">(K249-J249)/J249</f>
        <v>2.6191349916560074E-2</v>
      </c>
      <c r="L248" s="92">
        <f t="shared" si="118"/>
        <v>2.5522871459294525E-2</v>
      </c>
      <c r="M248" s="92">
        <f t="shared" si="118"/>
        <v>2.4914944866687216E-2</v>
      </c>
      <c r="N248" s="92">
        <f t="shared" si="118"/>
        <v>2.4309280483687312E-2</v>
      </c>
      <c r="O248" s="92">
        <f t="shared" si="118"/>
        <v>2.3732363795638037E-2</v>
      </c>
      <c r="P248" s="92">
        <f t="shared" si="118"/>
        <v>2.318219549848655E-2</v>
      </c>
      <c r="Q248" s="92">
        <f t="shared" si="118"/>
        <v>2.2656957480766522E-2</v>
      </c>
      <c r="R248" s="92">
        <f t="shared" si="118"/>
        <v>1.811890689928668E-2</v>
      </c>
      <c r="S248" s="92">
        <f t="shared" si="118"/>
        <v>1.7796454595336578E-2</v>
      </c>
      <c r="T248" s="92">
        <f t="shared" si="118"/>
        <v>1.7485278628143825E-2</v>
      </c>
      <c r="U248" s="92">
        <f t="shared" si="118"/>
        <v>1.7184797653012805E-2</v>
      </c>
      <c r="V248" s="92">
        <f t="shared" si="118"/>
        <v>1.6894469611287675E-2</v>
      </c>
      <c r="W248" s="92">
        <f t="shared" si="118"/>
        <v>1.8958367257054531E-2</v>
      </c>
      <c r="X248" s="92">
        <f t="shared" si="118"/>
        <v>1.860563479947561E-2</v>
      </c>
      <c r="Y248" s="92">
        <f t="shared" si="118"/>
        <v>1.8265788214629479E-2</v>
      </c>
      <c r="Z248" s="92">
        <f t="shared" si="118"/>
        <v>1.7938134056979228E-2</v>
      </c>
      <c r="AA248" s="92">
        <f t="shared" si="118"/>
        <v>1.7622027760652671E-2</v>
      </c>
      <c r="AB248" s="92">
        <f t="shared" si="118"/>
        <v>2.1047710963664153E-2</v>
      </c>
      <c r="AC248" s="92">
        <f t="shared" si="118"/>
        <v>2.0613836883096464E-2</v>
      </c>
      <c r="AD248" s="92">
        <f t="shared" si="118"/>
        <v>2.0197489136586901E-2</v>
      </c>
      <c r="AE248" s="92">
        <f t="shared" si="118"/>
        <v>1.9797626784673113E-2</v>
      </c>
      <c r="AF248" s="92">
        <f t="shared" si="118"/>
        <v>1.9413289720131368E-2</v>
      </c>
      <c r="AG248" s="92">
        <f t="shared" si="118"/>
        <v>2.5209291524981591E-2</v>
      </c>
      <c r="AH248" s="92">
        <f t="shared" si="118"/>
        <v>2.4589409921834924E-2</v>
      </c>
      <c r="AI248" s="92">
        <f t="shared" si="118"/>
        <v>2.3999281745173115E-2</v>
      </c>
      <c r="AJ248" s="92">
        <f t="shared" si="118"/>
        <v>2.3436815018338636E-2</v>
      </c>
      <c r="AK248" s="92">
        <f t="shared" si="118"/>
        <v>2.2900109390650118E-2</v>
      </c>
      <c r="AL248" s="92">
        <f t="shared" si="118"/>
        <v>7.8845742185680388E-3</v>
      </c>
      <c r="AM248" s="92">
        <f t="shared" si="118"/>
        <v>7.8228940299846332E-3</v>
      </c>
      <c r="AN248" s="92">
        <f t="shared" si="118"/>
        <v>7.7621713857908871E-3</v>
      </c>
      <c r="AO248" s="92">
        <f t="shared" si="118"/>
        <v>7.7023841598629532E-3</v>
      </c>
      <c r="AP248" s="92">
        <f t="shared" si="118"/>
        <v>7.6435109025613252E-3</v>
      </c>
    </row>
    <row r="249" spans="1:42" x14ac:dyDescent="0.3">
      <c r="A249" s="93" t="s">
        <v>46</v>
      </c>
      <c r="B249" s="95">
        <v>1693.8287577995618</v>
      </c>
      <c r="C249">
        <f t="shared" ref="C249:F260" si="119">$B249+((C$1-$B$1)*($G249-$B249)/($G$1-$B$1))</f>
        <v>1735.6577905831375</v>
      </c>
      <c r="D249">
        <f t="shared" si="119"/>
        <v>1777.4868233667132</v>
      </c>
      <c r="E249">
        <f t="shared" si="119"/>
        <v>1819.3158561502892</v>
      </c>
      <c r="F249">
        <f t="shared" si="119"/>
        <v>1861.1448889338649</v>
      </c>
      <c r="G249" s="95">
        <v>1902.9739217174406</v>
      </c>
      <c r="H249">
        <f t="shared" si="101"/>
        <v>1957.0655780814166</v>
      </c>
      <c r="I249" s="16">
        <f t="shared" si="101"/>
        <v>2011.1572344453925</v>
      </c>
      <c r="J249">
        <f t="shared" si="101"/>
        <v>2065.2488908093687</v>
      </c>
      <c r="K249">
        <f t="shared" si="101"/>
        <v>2119.3405471733445</v>
      </c>
      <c r="L249" s="95">
        <v>2173.4322035373207</v>
      </c>
      <c r="M249" s="36">
        <f t="shared" si="102"/>
        <v>2227.5831470599355</v>
      </c>
      <c r="N249" s="36">
        <f t="shared" si="102"/>
        <v>2281.7340905825504</v>
      </c>
      <c r="O249" s="36">
        <f t="shared" si="102"/>
        <v>2335.8850341051648</v>
      </c>
      <c r="P249" s="36">
        <f t="shared" si="102"/>
        <v>2390.0359776277796</v>
      </c>
      <c r="Q249" s="95">
        <v>2444.1869211503945</v>
      </c>
      <c r="R249" s="36">
        <f t="shared" si="109"/>
        <v>2488.4729164191726</v>
      </c>
      <c r="S249" s="36">
        <f t="shared" si="109"/>
        <v>2532.7589116879512</v>
      </c>
      <c r="T249" s="36">
        <f t="shared" si="109"/>
        <v>2577.0449069567294</v>
      </c>
      <c r="U249" s="36">
        <f t="shared" si="109"/>
        <v>2621.330902225508</v>
      </c>
      <c r="V249" s="95">
        <v>2665.6168974942861</v>
      </c>
      <c r="W249" s="36">
        <f t="shared" si="110"/>
        <v>2716.1526416035931</v>
      </c>
      <c r="X249" s="36">
        <f t="shared" si="110"/>
        <v>2766.6883857129005</v>
      </c>
      <c r="Y249" s="36">
        <f t="shared" si="110"/>
        <v>2817.2241298222075</v>
      </c>
      <c r="Z249" s="36">
        <f t="shared" si="110"/>
        <v>2867.7598739315149</v>
      </c>
      <c r="AA249" s="95">
        <v>2918.2956180408219</v>
      </c>
      <c r="AB249" s="36">
        <f t="shared" si="111"/>
        <v>2979.7190607158727</v>
      </c>
      <c r="AC249" s="36">
        <f t="shared" si="111"/>
        <v>3041.1425033909231</v>
      </c>
      <c r="AD249" s="36">
        <f t="shared" si="111"/>
        <v>3102.565946065974</v>
      </c>
      <c r="AE249" s="36">
        <f t="shared" si="111"/>
        <v>3163.9893887410244</v>
      </c>
      <c r="AF249" s="95">
        <v>3225.4128314160753</v>
      </c>
      <c r="AG249" s="36">
        <f t="shared" si="112"/>
        <v>3306.7232037716594</v>
      </c>
      <c r="AH249" s="36">
        <f t="shared" si="112"/>
        <v>3388.033576127244</v>
      </c>
      <c r="AI249" s="36">
        <f t="shared" si="112"/>
        <v>3469.3439484828282</v>
      </c>
      <c r="AJ249" s="36">
        <f t="shared" si="112"/>
        <v>3550.6543208384128</v>
      </c>
      <c r="AK249" s="95">
        <f>AK236*AK246</f>
        <v>3631.9646931939969</v>
      </c>
      <c r="AL249" s="36">
        <f t="shared" si="113"/>
        <v>3660.6011883767037</v>
      </c>
      <c r="AM249" s="36">
        <f t="shared" si="113"/>
        <v>3689.2376835594105</v>
      </c>
      <c r="AN249" s="36">
        <f t="shared" si="113"/>
        <v>3717.8741787421168</v>
      </c>
      <c r="AO249" s="36">
        <f t="shared" si="113"/>
        <v>3746.5106739248235</v>
      </c>
      <c r="AP249" s="95">
        <f>AP236*AP246</f>
        <v>3775.1471691075303</v>
      </c>
    </row>
    <row r="250" spans="1:42" x14ac:dyDescent="0.3">
      <c r="A250" s="93" t="s">
        <v>51</v>
      </c>
      <c r="B250" s="95">
        <v>0</v>
      </c>
      <c r="C250">
        <f t="shared" si="119"/>
        <v>0</v>
      </c>
      <c r="D250">
        <f t="shared" si="119"/>
        <v>0</v>
      </c>
      <c r="E250">
        <f t="shared" si="119"/>
        <v>0</v>
      </c>
      <c r="F250">
        <f t="shared" si="119"/>
        <v>0</v>
      </c>
      <c r="G250" s="95">
        <v>0</v>
      </c>
      <c r="H250">
        <f t="shared" si="101"/>
        <v>0</v>
      </c>
      <c r="I250" s="16">
        <f t="shared" si="101"/>
        <v>0</v>
      </c>
      <c r="J250">
        <f t="shared" si="101"/>
        <v>0</v>
      </c>
      <c r="K250">
        <f t="shared" si="101"/>
        <v>0</v>
      </c>
      <c r="L250" s="95">
        <v>0</v>
      </c>
      <c r="M250" s="36">
        <f t="shared" si="102"/>
        <v>0</v>
      </c>
      <c r="N250" s="36">
        <f t="shared" si="102"/>
        <v>0</v>
      </c>
      <c r="O250" s="36">
        <f t="shared" si="102"/>
        <v>0</v>
      </c>
      <c r="P250" s="36">
        <f t="shared" si="102"/>
        <v>0</v>
      </c>
      <c r="Q250" s="95">
        <v>0</v>
      </c>
      <c r="R250" s="36">
        <f t="shared" si="109"/>
        <v>0</v>
      </c>
      <c r="S250" s="36">
        <f t="shared" si="109"/>
        <v>0</v>
      </c>
      <c r="T250" s="36">
        <f t="shared" si="109"/>
        <v>0</v>
      </c>
      <c r="U250" s="36">
        <f t="shared" si="109"/>
        <v>0</v>
      </c>
      <c r="V250" s="95">
        <v>0</v>
      </c>
      <c r="W250" s="36">
        <f t="shared" si="110"/>
        <v>0</v>
      </c>
      <c r="X250" s="36">
        <f t="shared" si="110"/>
        <v>0</v>
      </c>
      <c r="Y250" s="36">
        <f t="shared" si="110"/>
        <v>0</v>
      </c>
      <c r="Z250" s="36">
        <f t="shared" si="110"/>
        <v>0</v>
      </c>
      <c r="AA250" s="95">
        <v>0</v>
      </c>
      <c r="AB250" s="36">
        <f t="shared" si="111"/>
        <v>0</v>
      </c>
      <c r="AC250" s="36">
        <f t="shared" si="111"/>
        <v>0</v>
      </c>
      <c r="AD250" s="36">
        <f t="shared" si="111"/>
        <v>0</v>
      </c>
      <c r="AE250" s="36">
        <f t="shared" si="111"/>
        <v>0</v>
      </c>
      <c r="AF250" s="95">
        <v>0</v>
      </c>
      <c r="AG250" s="36">
        <f t="shared" si="112"/>
        <v>0</v>
      </c>
      <c r="AH250" s="36">
        <f t="shared" si="112"/>
        <v>0</v>
      </c>
      <c r="AI250" s="36">
        <f t="shared" si="112"/>
        <v>0</v>
      </c>
      <c r="AJ250" s="36">
        <f t="shared" si="112"/>
        <v>0</v>
      </c>
      <c r="AK250" s="95">
        <v>0</v>
      </c>
      <c r="AL250" s="36">
        <f t="shared" si="113"/>
        <v>0</v>
      </c>
      <c r="AM250" s="36">
        <f t="shared" si="113"/>
        <v>0</v>
      </c>
      <c r="AN250" s="36">
        <f t="shared" si="113"/>
        <v>0</v>
      </c>
      <c r="AO250" s="36">
        <f t="shared" si="113"/>
        <v>0</v>
      </c>
      <c r="AP250" s="95">
        <v>0</v>
      </c>
    </row>
    <row r="251" spans="1:42" x14ac:dyDescent="0.3">
      <c r="A251" s="93" t="s">
        <v>49</v>
      </c>
      <c r="B251" s="95">
        <v>542.38598150710413</v>
      </c>
      <c r="C251">
        <f t="shared" si="119"/>
        <v>548.69000578315377</v>
      </c>
      <c r="D251">
        <f t="shared" si="119"/>
        <v>554.99403005920328</v>
      </c>
      <c r="E251">
        <f t="shared" si="119"/>
        <v>561.29805433525291</v>
      </c>
      <c r="F251">
        <f t="shared" si="119"/>
        <v>567.60207861130243</v>
      </c>
      <c r="G251" s="95">
        <v>573.90610288735206</v>
      </c>
      <c r="H251">
        <f t="shared" si="101"/>
        <v>567.03631173491044</v>
      </c>
      <c r="I251" s="16">
        <f t="shared" si="101"/>
        <v>560.16652058246871</v>
      </c>
      <c r="J251">
        <f t="shared" si="101"/>
        <v>553.29672943002709</v>
      </c>
      <c r="K251">
        <f t="shared" si="101"/>
        <v>546.42693827758535</v>
      </c>
      <c r="L251" s="95">
        <v>539.55714712514373</v>
      </c>
      <c r="M251" s="36">
        <f t="shared" si="102"/>
        <v>557.58634010548076</v>
      </c>
      <c r="N251" s="36">
        <f t="shared" si="102"/>
        <v>575.61553308581779</v>
      </c>
      <c r="O251" s="36">
        <f t="shared" si="102"/>
        <v>593.64472606615493</v>
      </c>
      <c r="P251" s="36">
        <f t="shared" si="102"/>
        <v>611.67391904649196</v>
      </c>
      <c r="Q251" s="95">
        <v>629.70311202682899</v>
      </c>
      <c r="R251" s="36">
        <f t="shared" si="109"/>
        <v>672.94699386690536</v>
      </c>
      <c r="S251" s="36">
        <f t="shared" si="109"/>
        <v>716.19087570698173</v>
      </c>
      <c r="T251" s="36">
        <f t="shared" si="109"/>
        <v>759.4347575470581</v>
      </c>
      <c r="U251" s="36">
        <f t="shared" si="109"/>
        <v>802.67863938713435</v>
      </c>
      <c r="V251" s="95">
        <v>845.92252122721072</v>
      </c>
      <c r="W251" s="36">
        <f t="shared" si="110"/>
        <v>856.43240502997276</v>
      </c>
      <c r="X251" s="36">
        <f t="shared" si="110"/>
        <v>866.9422888327349</v>
      </c>
      <c r="Y251" s="36">
        <f t="shared" si="110"/>
        <v>877.45217263549694</v>
      </c>
      <c r="Z251" s="36">
        <f t="shared" si="110"/>
        <v>887.96205643825908</v>
      </c>
      <c r="AA251" s="95">
        <v>898.47194024102112</v>
      </c>
      <c r="AB251" s="36">
        <f t="shared" si="111"/>
        <v>863.34882874658024</v>
      </c>
      <c r="AC251" s="36">
        <f t="shared" si="111"/>
        <v>828.22571725213948</v>
      </c>
      <c r="AD251" s="36">
        <f t="shared" si="111"/>
        <v>793.1026057576986</v>
      </c>
      <c r="AE251" s="36">
        <f t="shared" si="111"/>
        <v>757.97949426325772</v>
      </c>
      <c r="AF251" s="95">
        <v>722.85638276881696</v>
      </c>
      <c r="AG251" s="36">
        <f t="shared" si="112"/>
        <v>721.57623276743732</v>
      </c>
      <c r="AH251" s="36">
        <f>$AF251+((AH$1-$AF$1)*($AK251-$AF251)/($AK$1-$AF$1))</f>
        <v>720.29608276605768</v>
      </c>
      <c r="AI251" s="36">
        <f t="shared" si="112"/>
        <v>719.01593276467793</v>
      </c>
      <c r="AJ251" s="36">
        <f t="shared" si="112"/>
        <v>717.73578276329829</v>
      </c>
      <c r="AK251" s="95">
        <v>716.45563276191865</v>
      </c>
      <c r="AL251" s="36">
        <f t="shared" si="113"/>
        <v>686.76655605777546</v>
      </c>
      <c r="AM251" s="36">
        <f t="shared" si="113"/>
        <v>657.07747935363227</v>
      </c>
      <c r="AN251" s="36">
        <f t="shared" si="113"/>
        <v>627.38840264948897</v>
      </c>
      <c r="AO251" s="36">
        <f t="shared" si="113"/>
        <v>597.69932594534578</v>
      </c>
      <c r="AP251" s="95">
        <v>568.01024924120259</v>
      </c>
    </row>
    <row r="252" spans="1:42" s="101" customFormat="1" x14ac:dyDescent="0.3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>
        <f t="shared" ref="J252:AF252" si="120">(J253-I253)/I253</f>
        <v>2.6391900536304601E-2</v>
      </c>
      <c r="K252" s="100">
        <f t="shared" si="120"/>
        <v>2.5713278254158679E-2</v>
      </c>
      <c r="L252" s="100">
        <f t="shared" si="120"/>
        <v>2.5068680302086432E-2</v>
      </c>
      <c r="M252" s="100">
        <f t="shared" si="120"/>
        <v>2.4045393932161107E-2</v>
      </c>
      <c r="N252" s="100">
        <f t="shared" si="120"/>
        <v>2.3480789108216056E-2</v>
      </c>
      <c r="O252" s="100">
        <f t="shared" si="120"/>
        <v>2.2942090714448526E-2</v>
      </c>
      <c r="P252" s="100">
        <f t="shared" si="120"/>
        <v>2.2427555697141364E-2</v>
      </c>
      <c r="Q252" s="100">
        <f t="shared" si="120"/>
        <v>2.1935593942251638E-2</v>
      </c>
      <c r="R252" s="100">
        <f t="shared" si="120"/>
        <v>1.8961682624344101E-2</v>
      </c>
      <c r="S252" s="100">
        <f t="shared" si="120"/>
        <v>1.8608827935029052E-2</v>
      </c>
      <c r="T252" s="100">
        <f t="shared" si="120"/>
        <v>1.8268865755614674E-2</v>
      </c>
      <c r="U252" s="100">
        <f t="shared" si="120"/>
        <v>1.7941102168588956E-2</v>
      </c>
      <c r="V252" s="100">
        <f t="shared" si="120"/>
        <v>1.7624892177325199E-2</v>
      </c>
      <c r="W252" s="100">
        <f t="shared" si="120"/>
        <v>2.0721556706637657E-2</v>
      </c>
      <c r="X252" s="100">
        <f t="shared" si="120"/>
        <v>2.0300890649841714E-2</v>
      </c>
      <c r="Y252" s="100">
        <f t="shared" si="120"/>
        <v>1.9896964548283352E-2</v>
      </c>
      <c r="Z252" s="100">
        <f t="shared" si="120"/>
        <v>1.9508798672712564E-2</v>
      </c>
      <c r="AA252" s="100">
        <f t="shared" si="120"/>
        <v>1.9135488284270898E-2</v>
      </c>
      <c r="AB252" s="100">
        <f t="shared" si="120"/>
        <v>2.3666443082004249E-2</v>
      </c>
      <c r="AC252" s="100">
        <f t="shared" si="120"/>
        <v>2.3119291681331755E-2</v>
      </c>
      <c r="AD252" s="100">
        <f t="shared" si="120"/>
        <v>2.2596868096719337E-2</v>
      </c>
      <c r="AE252" s="100">
        <f t="shared" si="120"/>
        <v>2.2097533056967926E-2</v>
      </c>
      <c r="AF252" s="100">
        <f t="shared" si="120"/>
        <v>2.1619789053669788E-2</v>
      </c>
      <c r="AG252" s="100">
        <f>(AG253-AF253)/AF253</f>
        <v>2.995788684961926E-2</v>
      </c>
      <c r="AH252" s="100">
        <f>(AH253-AG253)/AG253</f>
        <v>2.9086516285877339E-2</v>
      </c>
      <c r="AI252" s="100">
        <f t="shared" ref="AI252:AP252" si="121">(AI253-AH253)/AH253</f>
        <v>2.8264403260140472E-2</v>
      </c>
      <c r="AJ252" s="100">
        <f t="shared" si="121"/>
        <v>2.7487485874768774E-2</v>
      </c>
      <c r="AK252" s="100">
        <f t="shared" si="121"/>
        <v>2.6752136889888097E-2</v>
      </c>
      <c r="AL252" s="100">
        <f t="shared" si="121"/>
        <v>1.5505513531813122E-2</v>
      </c>
      <c r="AM252" s="100">
        <f t="shared" si="121"/>
        <v>1.5268763512555144E-2</v>
      </c>
      <c r="AN252" s="100">
        <f t="shared" si="121"/>
        <v>1.5039134524073397E-2</v>
      </c>
      <c r="AO252" s="100">
        <f t="shared" si="121"/>
        <v>1.4816310044168925E-2</v>
      </c>
      <c r="AP252" s="100">
        <f t="shared" si="121"/>
        <v>1.4599992035528144E-2</v>
      </c>
    </row>
    <row r="253" spans="1:42" x14ac:dyDescent="0.3">
      <c r="A253" s="93" t="s">
        <v>124</v>
      </c>
      <c r="B253" s="95">
        <v>2312.2322443385233</v>
      </c>
      <c r="C253">
        <f t="shared" si="119"/>
        <v>2391.3145297274923</v>
      </c>
      <c r="D253">
        <f t="shared" si="119"/>
        <v>2470.3968151164613</v>
      </c>
      <c r="E253">
        <f t="shared" si="119"/>
        <v>2549.4791005054299</v>
      </c>
      <c r="F253">
        <f t="shared" si="119"/>
        <v>2628.5613858943989</v>
      </c>
      <c r="G253" s="95">
        <v>2707.6436712833679</v>
      </c>
      <c r="H253">
        <f t="shared" si="101"/>
        <v>2783.0856480371281</v>
      </c>
      <c r="I253" s="16">
        <f t="shared" si="101"/>
        <v>2858.5276247908887</v>
      </c>
      <c r="J253">
        <f t="shared" si="101"/>
        <v>2933.9696015446489</v>
      </c>
      <c r="K253">
        <f t="shared" si="101"/>
        <v>3009.4115782984095</v>
      </c>
      <c r="L253" s="95">
        <v>3084.8535550521697</v>
      </c>
      <c r="M253" s="36">
        <f t="shared" si="102"/>
        <v>3159.0300740064267</v>
      </c>
      <c r="N253" s="36">
        <f t="shared" si="102"/>
        <v>3233.2065929606838</v>
      </c>
      <c r="O253" s="36">
        <f t="shared" si="102"/>
        <v>3307.3831119149409</v>
      </c>
      <c r="P253" s="36">
        <f t="shared" si="102"/>
        <v>3381.5596308691979</v>
      </c>
      <c r="Q253" s="95">
        <v>3455.736149823455</v>
      </c>
      <c r="R253" s="36">
        <f t="shared" si="109"/>
        <v>3521.2627219298802</v>
      </c>
      <c r="S253" s="36">
        <f t="shared" si="109"/>
        <v>3586.7892940363054</v>
      </c>
      <c r="T253" s="36">
        <f t="shared" si="109"/>
        <v>3652.3158661427306</v>
      </c>
      <c r="U253" s="36">
        <f t="shared" si="109"/>
        <v>3717.8424382491557</v>
      </c>
      <c r="V253" s="95">
        <v>3783.3690103555809</v>
      </c>
      <c r="W253" s="36">
        <f t="shared" si="110"/>
        <v>3861.7663058457997</v>
      </c>
      <c r="X253" s="36">
        <f t="shared" si="110"/>
        <v>3940.1636013360185</v>
      </c>
      <c r="Y253" s="36">
        <f t="shared" si="110"/>
        <v>4018.5608968262377</v>
      </c>
      <c r="Z253" s="36">
        <f t="shared" si="110"/>
        <v>4096.958192316456</v>
      </c>
      <c r="AA253" s="95">
        <v>4175.3554878066752</v>
      </c>
      <c r="AB253" s="36">
        <f t="shared" si="111"/>
        <v>4274.171300805986</v>
      </c>
      <c r="AC253" s="36">
        <f t="shared" si="111"/>
        <v>4372.9871138052968</v>
      </c>
      <c r="AD253" s="36">
        <f t="shared" si="111"/>
        <v>4471.8029268046084</v>
      </c>
      <c r="AE253" s="36">
        <f t="shared" si="111"/>
        <v>4570.6187398039192</v>
      </c>
      <c r="AF253" s="95">
        <v>4669.43455280323</v>
      </c>
      <c r="AG253" s="36">
        <f>$AF253+((AG$1-$AF$1)*($AK253-$AF253)/($AK$1-$AF$1))</f>
        <v>4809.3209447878116</v>
      </c>
      <c r="AH253" s="36">
        <f>$AF253+((AH$1-$AF$1)*($AK253-$AF253)/($AK$1-$AF$1))</f>
        <v>4949.2073367723933</v>
      </c>
      <c r="AI253" s="36">
        <f>$AF253+((AI$1-$AF$1)*($AK253-$AF253)/($AK$1-$AF$1))</f>
        <v>5089.0937287569741</v>
      </c>
      <c r="AJ253" s="36">
        <f>$AF253+((AJ$1-$AF$1)*($AK253-$AF253)/($AK$1-$AF$1))</f>
        <v>5228.9801207415558</v>
      </c>
      <c r="AK253" s="95">
        <f>AK239*AK246</f>
        <v>5368.8665127261374</v>
      </c>
      <c r="AL253" s="36">
        <f t="shared" si="113"/>
        <v>5452.1135450897109</v>
      </c>
      <c r="AM253" s="36">
        <f t="shared" si="113"/>
        <v>5535.3605774532843</v>
      </c>
      <c r="AN253" s="36">
        <f t="shared" si="113"/>
        <v>5618.6076098168569</v>
      </c>
      <c r="AO253" s="36">
        <f t="shared" si="113"/>
        <v>5701.8546421804303</v>
      </c>
      <c r="AP253" s="95">
        <f>AP239*AP246</f>
        <v>5785.1016745440038</v>
      </c>
    </row>
    <row r="254" spans="1:42" x14ac:dyDescent="0.3">
      <c r="A254" s="93" t="s">
        <v>13</v>
      </c>
      <c r="B254" s="95">
        <v>0</v>
      </c>
      <c r="C254">
        <f t="shared" si="119"/>
        <v>0</v>
      </c>
      <c r="D254">
        <f t="shared" si="119"/>
        <v>0</v>
      </c>
      <c r="E254">
        <f t="shared" si="119"/>
        <v>0</v>
      </c>
      <c r="F254">
        <f t="shared" si="119"/>
        <v>0</v>
      </c>
      <c r="G254" s="95">
        <v>0</v>
      </c>
      <c r="H254">
        <f t="shared" si="101"/>
        <v>0</v>
      </c>
      <c r="I254" s="16">
        <f t="shared" si="101"/>
        <v>0</v>
      </c>
      <c r="J254">
        <f t="shared" si="101"/>
        <v>0</v>
      </c>
      <c r="K254">
        <f t="shared" si="101"/>
        <v>0</v>
      </c>
      <c r="L254" s="95">
        <v>0</v>
      </c>
      <c r="M254" s="36">
        <f t="shared" si="102"/>
        <v>0</v>
      </c>
      <c r="N254" s="36">
        <f t="shared" si="102"/>
        <v>0</v>
      </c>
      <c r="O254" s="36">
        <f t="shared" si="102"/>
        <v>0</v>
      </c>
      <c r="P254" s="36">
        <f t="shared" si="102"/>
        <v>0</v>
      </c>
      <c r="Q254" s="95">
        <v>0</v>
      </c>
      <c r="R254" s="36">
        <f t="shared" si="109"/>
        <v>0</v>
      </c>
      <c r="S254" s="36">
        <f t="shared" si="109"/>
        <v>0</v>
      </c>
      <c r="T254" s="36">
        <f t="shared" si="109"/>
        <v>0</v>
      </c>
      <c r="U254" s="36">
        <f t="shared" si="109"/>
        <v>0</v>
      </c>
      <c r="V254" s="95">
        <v>0</v>
      </c>
      <c r="W254" s="36">
        <f t="shared" si="110"/>
        <v>0</v>
      </c>
      <c r="X254" s="36">
        <f t="shared" si="110"/>
        <v>0</v>
      </c>
      <c r="Y254" s="36">
        <f t="shared" si="110"/>
        <v>0</v>
      </c>
      <c r="Z254" s="36">
        <f t="shared" si="110"/>
        <v>0</v>
      </c>
      <c r="AA254" s="95">
        <v>0</v>
      </c>
      <c r="AB254" s="36">
        <f t="shared" si="111"/>
        <v>0</v>
      </c>
      <c r="AC254" s="36">
        <f t="shared" si="111"/>
        <v>0</v>
      </c>
      <c r="AD254" s="36">
        <f t="shared" si="111"/>
        <v>0</v>
      </c>
      <c r="AE254" s="36">
        <f t="shared" si="111"/>
        <v>0</v>
      </c>
      <c r="AF254" s="95">
        <v>0</v>
      </c>
      <c r="AG254" s="36">
        <f>$AF254+((AG$1-$AF$1)*($AK254-$AF254)/($AK$1-$AF$1))</f>
        <v>0</v>
      </c>
      <c r="AH254" s="36">
        <f t="shared" ref="AH254:AJ255" si="122">$AF255+((AH$1-$AF$1)*($AK254-$AF255)/($AK$1-$AF$1))</f>
        <v>0</v>
      </c>
      <c r="AI254" s="36">
        <f t="shared" si="122"/>
        <v>0</v>
      </c>
      <c r="AJ254" s="36">
        <f t="shared" si="122"/>
        <v>0</v>
      </c>
      <c r="AK254" s="95">
        <v>0</v>
      </c>
      <c r="AL254" s="36">
        <f t="shared" si="113"/>
        <v>0</v>
      </c>
      <c r="AM254" s="36">
        <f t="shared" si="113"/>
        <v>0</v>
      </c>
      <c r="AN254" s="36">
        <f t="shared" si="113"/>
        <v>0</v>
      </c>
      <c r="AO254" s="36">
        <f t="shared" si="113"/>
        <v>0</v>
      </c>
      <c r="AP254" s="95">
        <v>0</v>
      </c>
    </row>
    <row r="255" spans="1:42" x14ac:dyDescent="0.3">
      <c r="A255" s="93" t="s">
        <v>259</v>
      </c>
      <c r="B255" s="95">
        <v>0</v>
      </c>
      <c r="C255">
        <f t="shared" si="119"/>
        <v>0</v>
      </c>
      <c r="D255">
        <f t="shared" si="119"/>
        <v>0</v>
      </c>
      <c r="E255">
        <f t="shared" si="119"/>
        <v>0</v>
      </c>
      <c r="F255">
        <f t="shared" si="119"/>
        <v>0</v>
      </c>
      <c r="G255" s="95">
        <v>0</v>
      </c>
      <c r="H255">
        <f t="shared" si="101"/>
        <v>0</v>
      </c>
      <c r="I255" s="16">
        <f t="shared" si="101"/>
        <v>0</v>
      </c>
      <c r="J255">
        <f t="shared" si="101"/>
        <v>0</v>
      </c>
      <c r="K255">
        <f t="shared" si="101"/>
        <v>0</v>
      </c>
      <c r="L255" s="95">
        <v>0</v>
      </c>
      <c r="M255" s="36">
        <f t="shared" si="102"/>
        <v>0</v>
      </c>
      <c r="N255" s="36">
        <f t="shared" si="102"/>
        <v>0</v>
      </c>
      <c r="O255" s="36">
        <f t="shared" si="102"/>
        <v>0</v>
      </c>
      <c r="P255" s="36">
        <f t="shared" si="102"/>
        <v>0</v>
      </c>
      <c r="Q255" s="95">
        <v>0</v>
      </c>
      <c r="R255" s="36">
        <f t="shared" si="109"/>
        <v>0</v>
      </c>
      <c r="S255" s="36">
        <f t="shared" si="109"/>
        <v>0</v>
      </c>
      <c r="T255" s="36">
        <f t="shared" si="109"/>
        <v>0</v>
      </c>
      <c r="U255" s="36">
        <f t="shared" si="109"/>
        <v>0</v>
      </c>
      <c r="V255" s="95">
        <v>0</v>
      </c>
      <c r="W255" s="36">
        <f t="shared" si="110"/>
        <v>0</v>
      </c>
      <c r="X255" s="36">
        <f t="shared" si="110"/>
        <v>0</v>
      </c>
      <c r="Y255" s="36">
        <f t="shared" si="110"/>
        <v>0</v>
      </c>
      <c r="Z255" s="36">
        <f t="shared" si="110"/>
        <v>0</v>
      </c>
      <c r="AA255" s="95">
        <v>0</v>
      </c>
      <c r="AB255" s="36">
        <f t="shared" si="111"/>
        <v>0</v>
      </c>
      <c r="AC255" s="36">
        <f t="shared" si="111"/>
        <v>0</v>
      </c>
      <c r="AD255" s="36">
        <f t="shared" si="111"/>
        <v>0</v>
      </c>
      <c r="AE255" s="36">
        <f t="shared" si="111"/>
        <v>0</v>
      </c>
      <c r="AF255" s="95">
        <v>0</v>
      </c>
      <c r="AG255" s="36">
        <f>$AF255+((AG$1-$AF$1)*($AK254-$AF255)/($AK$1-$AF$1))</f>
        <v>0</v>
      </c>
      <c r="AH255" s="36">
        <f t="shared" si="122"/>
        <v>0</v>
      </c>
      <c r="AI255" s="36">
        <f t="shared" si="122"/>
        <v>0</v>
      </c>
      <c r="AJ255" s="36">
        <f t="shared" si="122"/>
        <v>0</v>
      </c>
      <c r="AK255" s="95">
        <v>0</v>
      </c>
      <c r="AL255" s="36">
        <f t="shared" si="113"/>
        <v>0</v>
      </c>
      <c r="AM255" s="36">
        <f t="shared" si="113"/>
        <v>0</v>
      </c>
      <c r="AN255" s="36">
        <f t="shared" si="113"/>
        <v>0</v>
      </c>
      <c r="AO255" s="36">
        <f t="shared" si="113"/>
        <v>0</v>
      </c>
      <c r="AP255" s="95">
        <v>0</v>
      </c>
    </row>
    <row r="256" spans="1:42" x14ac:dyDescent="0.3">
      <c r="A256" s="93" t="s">
        <v>11</v>
      </c>
      <c r="B256" s="95">
        <v>0</v>
      </c>
      <c r="C256">
        <f t="shared" si="119"/>
        <v>0</v>
      </c>
      <c r="D256">
        <f t="shared" si="119"/>
        <v>0</v>
      </c>
      <c r="E256">
        <f t="shared" si="119"/>
        <v>0</v>
      </c>
      <c r="F256">
        <f t="shared" si="119"/>
        <v>0</v>
      </c>
      <c r="G256" s="95">
        <v>0</v>
      </c>
      <c r="H256">
        <f t="shared" si="101"/>
        <v>0</v>
      </c>
      <c r="I256" s="16">
        <f t="shared" si="101"/>
        <v>0</v>
      </c>
      <c r="J256">
        <f t="shared" si="101"/>
        <v>0</v>
      </c>
      <c r="K256">
        <f t="shared" si="101"/>
        <v>0</v>
      </c>
      <c r="L256" s="95">
        <v>0</v>
      </c>
      <c r="M256" s="36">
        <f t="shared" si="102"/>
        <v>0</v>
      </c>
      <c r="N256" s="36">
        <f t="shared" si="102"/>
        <v>0</v>
      </c>
      <c r="O256" s="36">
        <f t="shared" si="102"/>
        <v>0</v>
      </c>
      <c r="P256" s="36">
        <f t="shared" si="102"/>
        <v>0</v>
      </c>
      <c r="Q256" s="95">
        <v>0</v>
      </c>
      <c r="R256" s="36">
        <f t="shared" si="109"/>
        <v>0</v>
      </c>
      <c r="S256" s="36">
        <f t="shared" si="109"/>
        <v>0</v>
      </c>
      <c r="T256" s="36">
        <f t="shared" si="109"/>
        <v>0</v>
      </c>
      <c r="U256" s="36">
        <f t="shared" si="109"/>
        <v>0</v>
      </c>
      <c r="V256" s="95">
        <v>0</v>
      </c>
      <c r="W256" s="36">
        <f t="shared" si="110"/>
        <v>0</v>
      </c>
      <c r="X256" s="36">
        <f t="shared" si="110"/>
        <v>0</v>
      </c>
      <c r="Y256" s="36">
        <f t="shared" si="110"/>
        <v>0</v>
      </c>
      <c r="Z256" s="36">
        <f t="shared" si="110"/>
        <v>0</v>
      </c>
      <c r="AA256" s="95">
        <v>0</v>
      </c>
      <c r="AB256" s="36">
        <f t="shared" si="111"/>
        <v>0</v>
      </c>
      <c r="AC256" s="36">
        <f t="shared" si="111"/>
        <v>0</v>
      </c>
      <c r="AD256" s="36">
        <f t="shared" si="111"/>
        <v>0</v>
      </c>
      <c r="AE256" s="36">
        <f t="shared" si="111"/>
        <v>0</v>
      </c>
      <c r="AF256" s="95">
        <v>0</v>
      </c>
      <c r="AG256" s="36">
        <f>$AF256+((AG$1-$AF$1)*($AK255-$AF256)/($AK$1-$AF$1))</f>
        <v>0</v>
      </c>
      <c r="AH256" s="36">
        <f t="shared" ref="AH256:AJ256" si="123">$AF256+((AH$1-$AF$1)*($AK255-$AF256)/($AK$1-$AF$1))</f>
        <v>0</v>
      </c>
      <c r="AI256" s="36">
        <f t="shared" si="123"/>
        <v>0</v>
      </c>
      <c r="AJ256" s="36">
        <f t="shared" si="123"/>
        <v>0</v>
      </c>
      <c r="AK256" s="95">
        <v>0</v>
      </c>
      <c r="AL256" s="36">
        <f t="shared" si="113"/>
        <v>0</v>
      </c>
      <c r="AM256" s="36">
        <f t="shared" si="113"/>
        <v>0</v>
      </c>
      <c r="AN256" s="36">
        <f t="shared" si="113"/>
        <v>0</v>
      </c>
      <c r="AO256" s="36">
        <f t="shared" si="113"/>
        <v>0</v>
      </c>
      <c r="AP256" s="95">
        <v>0</v>
      </c>
    </row>
    <row r="257" spans="1:42" x14ac:dyDescent="0.3">
      <c r="A257" s="93"/>
      <c r="B257" s="95"/>
      <c r="G257" s="95"/>
      <c r="L257" s="95"/>
      <c r="M257" s="36"/>
      <c r="N257" s="36"/>
      <c r="O257" s="36"/>
      <c r="P257" s="36"/>
      <c r="Q257" s="95"/>
      <c r="R257" s="36"/>
      <c r="S257" s="36"/>
      <c r="T257" s="36"/>
      <c r="U257" s="36"/>
      <c r="V257" s="95"/>
      <c r="W257" s="36"/>
      <c r="X257" s="36"/>
      <c r="Y257" s="36"/>
      <c r="Z257" s="36"/>
      <c r="AA257" s="95"/>
      <c r="AB257" s="36"/>
      <c r="AC257" s="36"/>
      <c r="AD257" s="36"/>
      <c r="AE257" s="36"/>
      <c r="AF257" s="95"/>
      <c r="AG257" s="36"/>
      <c r="AH257" s="36"/>
      <c r="AI257" s="36"/>
      <c r="AJ257" s="36"/>
      <c r="AK257" s="95"/>
      <c r="AL257" s="36"/>
      <c r="AM257" s="36"/>
      <c r="AN257" s="36"/>
      <c r="AO257" s="36"/>
      <c r="AP257" s="95"/>
    </row>
    <row r="258" spans="1:42" x14ac:dyDescent="0.3">
      <c r="A258" s="93" t="s">
        <v>260</v>
      </c>
      <c r="B258" s="95">
        <v>465.33655637062918</v>
      </c>
      <c r="C258">
        <f t="shared" si="119"/>
        <v>493.10961482541171</v>
      </c>
      <c r="D258">
        <f t="shared" si="119"/>
        <v>520.88267328019424</v>
      </c>
      <c r="E258">
        <f t="shared" si="119"/>
        <v>548.65573173497683</v>
      </c>
      <c r="F258">
        <f t="shared" si="119"/>
        <v>576.4287901897593</v>
      </c>
      <c r="G258" s="95">
        <v>604.20184864454188</v>
      </c>
      <c r="H258">
        <f t="shared" si="101"/>
        <v>621.2905914922984</v>
      </c>
      <c r="I258" s="16">
        <f t="shared" si="101"/>
        <v>638.37933434005492</v>
      </c>
      <c r="J258">
        <f t="shared" si="101"/>
        <v>655.46807718781145</v>
      </c>
      <c r="K258">
        <f t="shared" si="101"/>
        <v>672.55682003556797</v>
      </c>
      <c r="L258" s="95">
        <v>689.64556288332449</v>
      </c>
      <c r="M258" s="36">
        <f t="shared" si="102"/>
        <v>726.15244672425865</v>
      </c>
      <c r="N258" s="36">
        <f t="shared" si="102"/>
        <v>762.65933056519293</v>
      </c>
      <c r="O258" s="36">
        <f t="shared" si="102"/>
        <v>799.1662144061271</v>
      </c>
      <c r="P258" s="36">
        <f t="shared" si="102"/>
        <v>835.67309824706126</v>
      </c>
      <c r="Q258" s="95">
        <v>872.17998208799554</v>
      </c>
      <c r="R258" s="36">
        <f t="shared" si="109"/>
        <v>889.65075549819835</v>
      </c>
      <c r="S258" s="36">
        <f t="shared" si="109"/>
        <v>907.12152890840116</v>
      </c>
      <c r="T258" s="36">
        <f t="shared" si="109"/>
        <v>924.59230231860397</v>
      </c>
      <c r="U258" s="36">
        <f t="shared" si="109"/>
        <v>942.06307572880678</v>
      </c>
      <c r="V258" s="95">
        <v>959.53384913900959</v>
      </c>
      <c r="W258" s="36">
        <f t="shared" si="110"/>
        <v>1019.251076587194</v>
      </c>
      <c r="X258" s="36">
        <f t="shared" si="110"/>
        <v>1078.9683040353784</v>
      </c>
      <c r="Y258" s="36">
        <f t="shared" si="110"/>
        <v>1138.685531483563</v>
      </c>
      <c r="Z258" s="36">
        <f t="shared" si="110"/>
        <v>1198.4027589317473</v>
      </c>
      <c r="AA258" s="95">
        <v>1258.1199863799318</v>
      </c>
      <c r="AB258" s="36">
        <f t="shared" si="111"/>
        <v>1374.9030740532676</v>
      </c>
      <c r="AC258" s="36">
        <f t="shared" si="111"/>
        <v>1491.6861617266034</v>
      </c>
      <c r="AD258" s="36">
        <f t="shared" si="111"/>
        <v>1608.4692493999391</v>
      </c>
      <c r="AE258" s="36">
        <f t="shared" si="111"/>
        <v>1725.2523370732749</v>
      </c>
      <c r="AF258" s="95">
        <f>AF243*AF246</f>
        <v>1842.0354247466107</v>
      </c>
      <c r="AG258" s="36">
        <f t="shared" ref="AG258:AJ259" si="124">$AF258+((AG$1-$AF$1)*($AK258-$AF258)/($AK$1-$AF$1))</f>
        <v>1937.1422079336162</v>
      </c>
      <c r="AH258" s="36">
        <f t="shared" si="124"/>
        <v>2032.2489911206219</v>
      </c>
      <c r="AI258" s="36">
        <f t="shared" si="124"/>
        <v>2127.3557743076276</v>
      </c>
      <c r="AJ258" s="36">
        <f t="shared" si="124"/>
        <v>2222.4625574946331</v>
      </c>
      <c r="AK258" s="95">
        <f>AK243*AK246</f>
        <v>2317.5693406816386</v>
      </c>
      <c r="AL258" s="36">
        <f t="shared" si="113"/>
        <v>2383.206458084263</v>
      </c>
      <c r="AM258" s="36">
        <f t="shared" si="113"/>
        <v>2448.8435754868879</v>
      </c>
      <c r="AN258" s="36">
        <f t="shared" si="113"/>
        <v>2514.4806928895123</v>
      </c>
      <c r="AO258" s="36">
        <f t="shared" si="113"/>
        <v>2580.1178102921372</v>
      </c>
      <c r="AP258" s="95">
        <f>AP243*AP246</f>
        <v>2645.7549276947616</v>
      </c>
    </row>
    <row r="259" spans="1:42" x14ac:dyDescent="0.3">
      <c r="A259" s="93" t="s">
        <v>261</v>
      </c>
      <c r="B259" s="95">
        <v>116.21645998418116</v>
      </c>
      <c r="C259">
        <f t="shared" si="119"/>
        <v>119.82805908080428</v>
      </c>
      <c r="D259">
        <f t="shared" si="119"/>
        <v>123.43965817742742</v>
      </c>
      <c r="E259">
        <f t="shared" si="119"/>
        <v>127.05125727405054</v>
      </c>
      <c r="F259">
        <f t="shared" si="119"/>
        <v>130.66285637067367</v>
      </c>
      <c r="G259" s="95">
        <v>134.2744554672968</v>
      </c>
      <c r="H259">
        <f t="shared" si="101"/>
        <v>138.92187065424577</v>
      </c>
      <c r="I259" s="16">
        <f t="shared" si="101"/>
        <v>143.56928584119473</v>
      </c>
      <c r="J259">
        <f t="shared" si="101"/>
        <v>148.21670102814372</v>
      </c>
      <c r="K259">
        <f t="shared" si="101"/>
        <v>152.86411621509268</v>
      </c>
      <c r="L259" s="95">
        <v>157.51153140204164</v>
      </c>
      <c r="M259" s="36">
        <f t="shared" si="102"/>
        <v>161.24799210389841</v>
      </c>
      <c r="N259" s="36">
        <f t="shared" si="102"/>
        <v>164.98445280575518</v>
      </c>
      <c r="O259" s="36">
        <f t="shared" si="102"/>
        <v>168.72091350761195</v>
      </c>
      <c r="P259" s="36">
        <f t="shared" si="102"/>
        <v>172.45737420946872</v>
      </c>
      <c r="Q259" s="95">
        <v>176.1938349113255</v>
      </c>
      <c r="R259" s="36">
        <f t="shared" si="109"/>
        <v>179.46661228584304</v>
      </c>
      <c r="S259" s="36">
        <f t="shared" si="109"/>
        <v>182.73938966036059</v>
      </c>
      <c r="T259" s="36">
        <f t="shared" si="109"/>
        <v>186.01216703487816</v>
      </c>
      <c r="U259" s="36">
        <f t="shared" si="109"/>
        <v>189.28494440939571</v>
      </c>
      <c r="V259" s="95">
        <v>192.55772178391325</v>
      </c>
      <c r="W259" s="36">
        <f t="shared" si="110"/>
        <v>196.59757093344064</v>
      </c>
      <c r="X259" s="36">
        <f t="shared" si="110"/>
        <v>200.63742008296805</v>
      </c>
      <c r="Y259" s="36">
        <f t="shared" si="110"/>
        <v>204.67726923249543</v>
      </c>
      <c r="Z259" s="36">
        <f>$V259+((Z$1-$V$1)*($AA259-$V259)/($AA$1-$V$1))</f>
        <v>208.71711838202285</v>
      </c>
      <c r="AA259" s="95">
        <v>212.75696753155023</v>
      </c>
      <c r="AB259" s="36">
        <f t="shared" si="111"/>
        <v>217.85773567829466</v>
      </c>
      <c r="AC259" s="36">
        <f>$AA259+((AC$1-$AA$1)*($AF259-$AA259)/($AF$1-$AA$1))</f>
        <v>222.95850382503906</v>
      </c>
      <c r="AD259" s="36">
        <f t="shared" si="111"/>
        <v>228.05927197178349</v>
      </c>
      <c r="AE259" s="36">
        <f>$AA259+((AE$1-$AA$1)*($AF259-$AA259)/($AF$1-$AA$1))</f>
        <v>233.16004011852789</v>
      </c>
      <c r="AF259" s="95">
        <v>238.26080826527232</v>
      </c>
      <c r="AG259" s="36">
        <f t="shared" si="124"/>
        <v>245.23741073947934</v>
      </c>
      <c r="AH259" s="36">
        <f t="shared" si="124"/>
        <v>252.21401321368634</v>
      </c>
      <c r="AI259" s="36">
        <f t="shared" si="124"/>
        <v>259.19061568789334</v>
      </c>
      <c r="AJ259" s="36">
        <f t="shared" si="124"/>
        <v>266.16721816210037</v>
      </c>
      <c r="AK259" s="95">
        <f>AK244*AK246</f>
        <v>273.1438206363074</v>
      </c>
      <c r="AL259" s="36">
        <f t="shared" si="113"/>
        <v>277.51225239154627</v>
      </c>
      <c r="AM259" s="36">
        <f t="shared" si="113"/>
        <v>281.8806841467852</v>
      </c>
      <c r="AN259" s="36">
        <f t="shared" si="113"/>
        <v>286.24911590202407</v>
      </c>
      <c r="AO259" s="36">
        <f t="shared" si="113"/>
        <v>290.617547657263</v>
      </c>
      <c r="AP259" s="95">
        <f>AP244*AP246</f>
        <v>294.98597941250188</v>
      </c>
    </row>
    <row r="260" spans="1:42" x14ac:dyDescent="0.3">
      <c r="A260" s="93" t="s">
        <v>262</v>
      </c>
      <c r="B260" s="95">
        <v>0</v>
      </c>
      <c r="C260">
        <f t="shared" si="119"/>
        <v>0</v>
      </c>
      <c r="D260">
        <f t="shared" si="119"/>
        <v>0</v>
      </c>
      <c r="E260">
        <f t="shared" si="119"/>
        <v>0</v>
      </c>
      <c r="F260">
        <f t="shared" si="119"/>
        <v>0</v>
      </c>
      <c r="G260" s="95">
        <v>0</v>
      </c>
      <c r="H260">
        <f t="shared" si="101"/>
        <v>0</v>
      </c>
      <c r="I260" s="16">
        <f t="shared" si="101"/>
        <v>0</v>
      </c>
      <c r="J260">
        <f t="shared" si="101"/>
        <v>0</v>
      </c>
      <c r="K260">
        <f t="shared" si="101"/>
        <v>0</v>
      </c>
      <c r="L260" s="95">
        <v>0</v>
      </c>
      <c r="M260" s="36">
        <f t="shared" si="102"/>
        <v>0</v>
      </c>
      <c r="N260" s="36">
        <f t="shared" si="102"/>
        <v>0</v>
      </c>
      <c r="O260" s="36">
        <f t="shared" si="102"/>
        <v>0</v>
      </c>
      <c r="P260" s="36">
        <f t="shared" si="102"/>
        <v>0</v>
      </c>
      <c r="Q260" s="95">
        <v>0</v>
      </c>
      <c r="R260" s="36">
        <f t="shared" si="109"/>
        <v>0</v>
      </c>
      <c r="S260" s="36">
        <f t="shared" si="109"/>
        <v>0</v>
      </c>
      <c r="T260" s="36">
        <f t="shared" si="109"/>
        <v>0</v>
      </c>
      <c r="U260" s="36">
        <f t="shared" si="109"/>
        <v>0</v>
      </c>
      <c r="V260" s="95">
        <v>0</v>
      </c>
      <c r="W260" s="36">
        <f t="shared" si="110"/>
        <v>0</v>
      </c>
      <c r="X260" s="36">
        <f t="shared" si="110"/>
        <v>0</v>
      </c>
      <c r="Y260" s="36">
        <f t="shared" si="110"/>
        <v>0</v>
      </c>
      <c r="Z260" s="36">
        <f t="shared" si="110"/>
        <v>0</v>
      </c>
      <c r="AA260" s="95">
        <v>0</v>
      </c>
      <c r="AB260" s="36">
        <f t="shared" si="111"/>
        <v>0</v>
      </c>
      <c r="AC260" s="36">
        <f t="shared" si="111"/>
        <v>0</v>
      </c>
      <c r="AD260" s="36">
        <f t="shared" si="111"/>
        <v>0</v>
      </c>
      <c r="AE260" s="36">
        <f t="shared" si="111"/>
        <v>0</v>
      </c>
      <c r="AF260" s="95">
        <v>0</v>
      </c>
      <c r="AG260" s="95">
        <v>0</v>
      </c>
      <c r="AH260" s="95">
        <v>0</v>
      </c>
      <c r="AI260" s="95">
        <v>0</v>
      </c>
      <c r="AJ260" s="95">
        <v>0</v>
      </c>
      <c r="AK260" s="95">
        <v>0</v>
      </c>
      <c r="AL260" s="95">
        <v>0</v>
      </c>
      <c r="AM260" s="95">
        <v>0</v>
      </c>
      <c r="AN260" s="95">
        <v>0</v>
      </c>
      <c r="AO260" s="95">
        <v>0</v>
      </c>
      <c r="AP260" s="95">
        <v>0</v>
      </c>
    </row>
    <row r="261" spans="1:42" x14ac:dyDescent="0.3">
      <c r="B261" s="95"/>
      <c r="C261" s="36"/>
      <c r="D261" s="36"/>
      <c r="E261" s="36"/>
      <c r="F261" s="36"/>
      <c r="G261" s="95"/>
      <c r="L261" s="95"/>
      <c r="M261" s="36"/>
      <c r="N261" s="36"/>
      <c r="O261" s="36"/>
      <c r="P261" s="36"/>
      <c r="Q261" s="95"/>
      <c r="R261" s="36"/>
      <c r="S261" s="36"/>
      <c r="T261" s="36"/>
      <c r="U261" s="36"/>
      <c r="V261" s="95"/>
      <c r="W261" s="36"/>
      <c r="X261" s="36"/>
      <c r="Y261" s="36"/>
      <c r="Z261" s="36"/>
      <c r="AA261" s="95"/>
      <c r="AB261" s="36"/>
      <c r="AC261" s="36"/>
      <c r="AD261" s="36"/>
      <c r="AE261" s="36"/>
      <c r="AF261" s="95"/>
      <c r="AG261" s="36"/>
      <c r="AH261" s="36"/>
      <c r="AI261" s="36"/>
      <c r="AJ261" s="36"/>
      <c r="AK261" s="95"/>
      <c r="AL261" s="36"/>
      <c r="AM261" s="36"/>
      <c r="AN261" s="36"/>
      <c r="AO261" s="36"/>
      <c r="AP261" s="95"/>
    </row>
    <row r="262" spans="1:42" x14ac:dyDescent="0.3">
      <c r="A262" s="1" t="s">
        <v>293</v>
      </c>
      <c r="B262" s="95"/>
      <c r="C262" s="36"/>
      <c r="D262" s="36"/>
      <c r="E262" s="36"/>
      <c r="F262" s="36"/>
      <c r="G262" s="95"/>
      <c r="J262" s="100">
        <f t="shared" ref="J262:AP262" si="125">(J263-I263)/I263</f>
        <v>3.7326094333220996E-3</v>
      </c>
      <c r="K262" s="100">
        <f t="shared" si="125"/>
        <v>3.7187288708585729E-3</v>
      </c>
      <c r="L262" s="100">
        <f t="shared" si="125"/>
        <v>3.7049511620074866E-3</v>
      </c>
      <c r="M262" s="100">
        <f t="shared" si="125"/>
        <v>5.0335570469798654E-3</v>
      </c>
      <c r="N262" s="100">
        <f t="shared" si="125"/>
        <v>5.008347245409015E-3</v>
      </c>
      <c r="O262" s="100">
        <f t="shared" si="125"/>
        <v>4.9833887043189366E-3</v>
      </c>
      <c r="P262" s="100">
        <f t="shared" si="125"/>
        <v>4.9586776859504135E-3</v>
      </c>
      <c r="Q262" s="100">
        <f t="shared" si="125"/>
        <v>4.9342105263157892E-3</v>
      </c>
      <c r="R262" s="100">
        <f t="shared" si="125"/>
        <v>3.2733224222585926E-3</v>
      </c>
      <c r="S262" s="100">
        <f t="shared" si="125"/>
        <v>3.2626427406199023E-3</v>
      </c>
      <c r="T262" s="100">
        <f t="shared" si="125"/>
        <v>3.2520325203252032E-3</v>
      </c>
      <c r="U262" s="100">
        <f t="shared" si="125"/>
        <v>3.2414910858995136E-3</v>
      </c>
      <c r="V262" s="100">
        <f t="shared" si="125"/>
        <v>3.2310177705977385E-3</v>
      </c>
      <c r="W262" s="100">
        <f t="shared" si="125"/>
        <v>2.5764895330113087E-3</v>
      </c>
      <c r="X262" s="100">
        <f t="shared" si="125"/>
        <v>2.5698682942499563E-3</v>
      </c>
      <c r="Y262" s="100">
        <f t="shared" si="125"/>
        <v>2.5632809996794441E-3</v>
      </c>
      <c r="Z262" s="100">
        <f t="shared" si="125"/>
        <v>2.5567273889421905E-3</v>
      </c>
      <c r="AA262" s="100">
        <f t="shared" si="125"/>
        <v>2.5502072043353885E-3</v>
      </c>
      <c r="AB262" s="100">
        <f t="shared" si="125"/>
        <v>1.9077901430843329E-3</v>
      </c>
      <c r="AC262" s="100">
        <f t="shared" si="125"/>
        <v>1.9041574103458136E-3</v>
      </c>
      <c r="AD262" s="100">
        <f t="shared" si="125"/>
        <v>1.9005384859044116E-3</v>
      </c>
      <c r="AE262" s="100">
        <f t="shared" si="125"/>
        <v>1.8969332911791524E-3</v>
      </c>
      <c r="AF262" s="100">
        <f t="shared" si="125"/>
        <v>1.8933417481856194E-3</v>
      </c>
      <c r="AG262" s="100">
        <f t="shared" si="125"/>
        <v>1.2598425196849678E-3</v>
      </c>
      <c r="AH262" s="100">
        <f t="shared" si="125"/>
        <v>1.2582573136207427E-3</v>
      </c>
      <c r="AI262" s="100">
        <f t="shared" si="125"/>
        <v>1.2566760917372833E-3</v>
      </c>
      <c r="AJ262" s="100">
        <f t="shared" si="125"/>
        <v>1.2550988390336809E-3</v>
      </c>
      <c r="AK262" s="100">
        <f t="shared" si="125"/>
        <v>1.253525540582818E-3</v>
      </c>
      <c r="AL262" s="100">
        <f t="shared" si="125"/>
        <v>1.2519561815335751E-3</v>
      </c>
      <c r="AM262" s="100">
        <f t="shared" si="125"/>
        <v>1.250390747108578E-3</v>
      </c>
      <c r="AN262" s="100">
        <f t="shared" si="125"/>
        <v>1.2488292226037379E-3</v>
      </c>
      <c r="AO262" s="100">
        <f t="shared" si="125"/>
        <v>1.247271593389567E-3</v>
      </c>
      <c r="AP262" s="100">
        <f t="shared" si="125"/>
        <v>1.2457178449080575E-3</v>
      </c>
    </row>
    <row r="263" spans="1:42" x14ac:dyDescent="0.3">
      <c r="A263" s="93" t="s">
        <v>46</v>
      </c>
      <c r="B263" s="95">
        <v>715</v>
      </c>
      <c r="C263">
        <f t="shared" ref="C263:F263" si="126">$B263+((C$1-$B$1)*($G263-$B263)/($G$1-$B$1))</f>
        <v>689</v>
      </c>
      <c r="D263">
        <f t="shared" si="126"/>
        <v>663</v>
      </c>
      <c r="E263">
        <f t="shared" si="126"/>
        <v>637</v>
      </c>
      <c r="F263">
        <f t="shared" si="126"/>
        <v>611</v>
      </c>
      <c r="G263" s="95">
        <v>585</v>
      </c>
      <c r="H263">
        <f t="shared" si="101"/>
        <v>587.20000000000005</v>
      </c>
      <c r="I263" s="16">
        <f t="shared" si="101"/>
        <v>589.4</v>
      </c>
      <c r="J263">
        <f t="shared" si="101"/>
        <v>591.6</v>
      </c>
      <c r="K263">
        <f t="shared" si="101"/>
        <v>593.79999999999995</v>
      </c>
      <c r="L263" s="95">
        <v>596</v>
      </c>
      <c r="M263" s="36">
        <f t="shared" si="102"/>
        <v>599</v>
      </c>
      <c r="N263" s="36">
        <f t="shared" si="102"/>
        <v>602</v>
      </c>
      <c r="O263" s="36">
        <f t="shared" si="102"/>
        <v>605</v>
      </c>
      <c r="P263" s="36">
        <f t="shared" si="102"/>
        <v>608</v>
      </c>
      <c r="Q263" s="95">
        <v>611</v>
      </c>
      <c r="R263" s="36">
        <f t="shared" ref="R263:U286" si="127">$Q263+((R$1-$Q$1)*($V263-$Q263)/($V$1-$Q$1))</f>
        <v>613</v>
      </c>
      <c r="S263" s="36">
        <f t="shared" si="127"/>
        <v>615</v>
      </c>
      <c r="T263" s="36">
        <f t="shared" si="127"/>
        <v>617</v>
      </c>
      <c r="U263" s="36">
        <f t="shared" si="127"/>
        <v>619</v>
      </c>
      <c r="V263" s="95">
        <v>621</v>
      </c>
      <c r="W263" s="36">
        <f t="shared" ref="W263:Z286" si="128">$V263+((W$1-$V$1)*($AA263-$V263)/($AA$1-$V$1))</f>
        <v>622.6</v>
      </c>
      <c r="X263" s="36">
        <f t="shared" si="128"/>
        <v>624.20000000000005</v>
      </c>
      <c r="Y263" s="36">
        <f t="shared" si="128"/>
        <v>625.79999999999995</v>
      </c>
      <c r="Z263" s="36">
        <f t="shared" si="128"/>
        <v>627.4</v>
      </c>
      <c r="AA263" s="95">
        <v>629</v>
      </c>
      <c r="AB263" s="36">
        <f t="shared" ref="AB263:AE286" si="129">$AA263+((AB$1-$AA$1)*($AF263-$AA263)/($AF$1-$AA$1))</f>
        <v>630.20000000000005</v>
      </c>
      <c r="AC263" s="36">
        <f t="shared" si="129"/>
        <v>631.4</v>
      </c>
      <c r="AD263" s="36">
        <f t="shared" si="129"/>
        <v>632.6</v>
      </c>
      <c r="AE263" s="36">
        <f t="shared" si="129"/>
        <v>633.79999999999995</v>
      </c>
      <c r="AF263" s="95">
        <v>635</v>
      </c>
      <c r="AG263" s="36">
        <f t="shared" ref="AG263:AJ264" si="130">$AF263+((AG$1-$AF$1)*($AK263-$AF263)/($AK$1-$AF$1))</f>
        <v>635.79999999999995</v>
      </c>
      <c r="AH263" s="36">
        <f t="shared" si="130"/>
        <v>636.6</v>
      </c>
      <c r="AI263" s="36">
        <f t="shared" si="130"/>
        <v>637.4</v>
      </c>
      <c r="AJ263" s="36">
        <f t="shared" si="130"/>
        <v>638.20000000000005</v>
      </c>
      <c r="AK263" s="95">
        <v>639</v>
      </c>
      <c r="AL263" s="36">
        <f t="shared" ref="AL263:AO264" si="131">$AK263+((AL$1-$AK$1)*($AP263-$AK263)/($AP$1-$AK$1))</f>
        <v>639.79999999999995</v>
      </c>
      <c r="AM263" s="36">
        <f t="shared" si="131"/>
        <v>640.6</v>
      </c>
      <c r="AN263" s="36">
        <f t="shared" si="131"/>
        <v>641.4</v>
      </c>
      <c r="AO263" s="36">
        <f t="shared" si="131"/>
        <v>642.20000000000005</v>
      </c>
      <c r="AP263" s="95">
        <v>643</v>
      </c>
    </row>
    <row r="264" spans="1:42" x14ac:dyDescent="0.3">
      <c r="A264" s="93" t="s">
        <v>51</v>
      </c>
      <c r="B264" s="95"/>
      <c r="C264" s="36"/>
      <c r="D264" s="36"/>
      <c r="E264" s="36"/>
      <c r="F264" s="36"/>
      <c r="G264" s="95"/>
      <c r="H264">
        <f t="shared" si="101"/>
        <v>0</v>
      </c>
      <c r="I264" s="16">
        <f t="shared" si="101"/>
        <v>0</v>
      </c>
      <c r="J264">
        <f t="shared" si="101"/>
        <v>0</v>
      </c>
      <c r="K264">
        <f t="shared" si="101"/>
        <v>0</v>
      </c>
      <c r="L264" s="95"/>
      <c r="M264" s="36">
        <f t="shared" si="102"/>
        <v>0</v>
      </c>
      <c r="N264" s="36">
        <f t="shared" si="102"/>
        <v>0</v>
      </c>
      <c r="O264" s="36">
        <f t="shared" si="102"/>
        <v>0</v>
      </c>
      <c r="P264" s="36">
        <f t="shared" si="102"/>
        <v>0</v>
      </c>
      <c r="Q264" s="95"/>
      <c r="R264" s="36">
        <f t="shared" si="127"/>
        <v>0</v>
      </c>
      <c r="S264" s="36">
        <f t="shared" si="127"/>
        <v>0</v>
      </c>
      <c r="T264" s="36">
        <f t="shared" si="127"/>
        <v>0</v>
      </c>
      <c r="U264" s="36">
        <f t="shared" si="127"/>
        <v>0</v>
      </c>
      <c r="V264" s="95"/>
      <c r="W264" s="36">
        <f t="shared" si="128"/>
        <v>0</v>
      </c>
      <c r="X264" s="36">
        <f t="shared" si="128"/>
        <v>0</v>
      </c>
      <c r="Y264" s="36">
        <f t="shared" si="128"/>
        <v>0</v>
      </c>
      <c r="Z264" s="36">
        <f t="shared" si="128"/>
        <v>0</v>
      </c>
      <c r="AA264" s="95"/>
      <c r="AB264" s="36">
        <f t="shared" si="129"/>
        <v>0</v>
      </c>
      <c r="AC264" s="36">
        <f t="shared" si="129"/>
        <v>0</v>
      </c>
      <c r="AD264" s="36">
        <f t="shared" si="129"/>
        <v>0</v>
      </c>
      <c r="AE264" s="36">
        <f t="shared" si="129"/>
        <v>0</v>
      </c>
      <c r="AF264" s="95"/>
      <c r="AG264" s="36">
        <f t="shared" si="130"/>
        <v>0</v>
      </c>
      <c r="AH264" s="36">
        <f t="shared" si="130"/>
        <v>0</v>
      </c>
      <c r="AI264" s="36">
        <f t="shared" si="130"/>
        <v>0</v>
      </c>
      <c r="AJ264" s="36">
        <f t="shared" si="130"/>
        <v>0</v>
      </c>
      <c r="AK264" s="95"/>
      <c r="AL264" s="36">
        <f t="shared" si="131"/>
        <v>0</v>
      </c>
      <c r="AM264" s="36">
        <f t="shared" si="131"/>
        <v>0</v>
      </c>
      <c r="AN264" s="36">
        <f t="shared" si="131"/>
        <v>0</v>
      </c>
      <c r="AO264" s="36">
        <f t="shared" si="131"/>
        <v>0</v>
      </c>
      <c r="AP264" s="95"/>
    </row>
    <row r="265" spans="1:42" x14ac:dyDescent="0.3">
      <c r="A265" s="93"/>
      <c r="B265" s="95"/>
      <c r="C265" s="36"/>
      <c r="D265" s="36"/>
      <c r="E265" s="36"/>
      <c r="F265" s="36"/>
      <c r="G265" s="95"/>
      <c r="J265" s="100">
        <f t="shared" ref="J265:AP265" si="132">(J266-I266)/I266</f>
        <v>3.2558139534883852E-2</v>
      </c>
      <c r="K265" s="100">
        <f t="shared" si="132"/>
        <v>3.1531531531531529E-2</v>
      </c>
      <c r="L265" s="100">
        <f t="shared" si="132"/>
        <v>3.0567685589519646E-2</v>
      </c>
      <c r="M265" s="100">
        <f t="shared" si="132"/>
        <v>4.8305084745762727E-2</v>
      </c>
      <c r="N265" s="100">
        <f t="shared" si="132"/>
        <v>4.6079223928860047E-2</v>
      </c>
      <c r="O265" s="100">
        <f t="shared" si="132"/>
        <v>4.4049459041730979E-2</v>
      </c>
      <c r="P265" s="100">
        <f t="shared" si="132"/>
        <v>4.2190969652109674E-2</v>
      </c>
      <c r="Q265" s="100">
        <f t="shared" si="132"/>
        <v>4.0482954545454461E-2</v>
      </c>
      <c r="R265" s="100">
        <f t="shared" si="132"/>
        <v>3.4470989761092224E-2</v>
      </c>
      <c r="S265" s="100">
        <f t="shared" si="132"/>
        <v>3.3322335862751455E-2</v>
      </c>
      <c r="T265" s="100">
        <f t="shared" si="132"/>
        <v>3.2247765006385772E-2</v>
      </c>
      <c r="U265" s="100">
        <f t="shared" si="132"/>
        <v>3.1240334055057117E-2</v>
      </c>
      <c r="V265" s="100">
        <f t="shared" si="132"/>
        <v>3.029394121175772E-2</v>
      </c>
      <c r="W265" s="100">
        <f t="shared" si="132"/>
        <v>2.5618631732168884E-2</v>
      </c>
      <c r="X265" s="100">
        <f t="shared" si="132"/>
        <v>2.4978711325574825E-2</v>
      </c>
      <c r="Y265" s="100">
        <f t="shared" si="132"/>
        <v>2.4369980614788019E-2</v>
      </c>
      <c r="Z265" s="100">
        <f t="shared" si="132"/>
        <v>2.3790213571235501E-2</v>
      </c>
      <c r="AA265" s="100">
        <f t="shared" si="132"/>
        <v>2.3237391074729368E-2</v>
      </c>
      <c r="AB265" s="100">
        <f t="shared" si="132"/>
        <v>1.935483870967742E-2</v>
      </c>
      <c r="AC265" s="100">
        <f t="shared" si="132"/>
        <v>1.8987341772151899E-2</v>
      </c>
      <c r="AD265" s="100">
        <f t="shared" si="132"/>
        <v>1.8633540372670808E-2</v>
      </c>
      <c r="AE265" s="100">
        <f t="shared" si="132"/>
        <v>1.8292682926829267E-2</v>
      </c>
      <c r="AF265" s="100">
        <f t="shared" si="132"/>
        <v>1.7964071856287425E-2</v>
      </c>
      <c r="AG265" s="100">
        <f t="shared" si="132"/>
        <v>1.4823529411764732E-2</v>
      </c>
      <c r="AH265" s="100">
        <f t="shared" si="132"/>
        <v>1.460700208671461E-2</v>
      </c>
      <c r="AI265" s="100">
        <f t="shared" si="132"/>
        <v>1.4396709323583076E-2</v>
      </c>
      <c r="AJ265" s="100">
        <f t="shared" si="132"/>
        <v>1.4192385672448776E-2</v>
      </c>
      <c r="AK265" s="100">
        <f t="shared" si="132"/>
        <v>1.3993780541981367E-2</v>
      </c>
      <c r="AL265" s="100">
        <f t="shared" si="132"/>
        <v>1.1171960569550981E-2</v>
      </c>
      <c r="AM265" s="100">
        <f t="shared" si="132"/>
        <v>1.1048526863084848E-2</v>
      </c>
      <c r="AN265" s="100">
        <f t="shared" si="132"/>
        <v>1.0927790872080614E-2</v>
      </c>
      <c r="AO265" s="100">
        <f t="shared" si="132"/>
        <v>1.0809665112335663E-2</v>
      </c>
      <c r="AP265" s="100">
        <f t="shared" si="132"/>
        <v>1.0694065841895624E-2</v>
      </c>
    </row>
    <row r="266" spans="1:42" ht="13.2" customHeight="1" x14ac:dyDescent="0.3">
      <c r="A266" s="93" t="s">
        <v>49</v>
      </c>
      <c r="B266" s="95">
        <v>329</v>
      </c>
      <c r="C266">
        <f t="shared" ref="C266:F268" si="133">$B266+((C$1-$B$1)*($G266-$B266)/($G$1-$B$1))</f>
        <v>343.6</v>
      </c>
      <c r="D266">
        <f t="shared" si="133"/>
        <v>358.2</v>
      </c>
      <c r="E266">
        <f t="shared" si="133"/>
        <v>372.8</v>
      </c>
      <c r="F266">
        <f t="shared" si="133"/>
        <v>387.4</v>
      </c>
      <c r="G266" s="95">
        <v>402</v>
      </c>
      <c r="H266">
        <f t="shared" si="101"/>
        <v>416</v>
      </c>
      <c r="I266" s="16">
        <f t="shared" si="101"/>
        <v>430</v>
      </c>
      <c r="J266">
        <f t="shared" si="101"/>
        <v>444.00000000000006</v>
      </c>
      <c r="K266">
        <f t="shared" si="101"/>
        <v>458.00000000000006</v>
      </c>
      <c r="L266" s="95">
        <v>472.00000000000006</v>
      </c>
      <c r="M266" s="36">
        <f t="shared" si="102"/>
        <v>494.80000000000007</v>
      </c>
      <c r="N266" s="36">
        <f t="shared" si="102"/>
        <v>517.6</v>
      </c>
      <c r="O266" s="36">
        <f t="shared" si="102"/>
        <v>540.4</v>
      </c>
      <c r="P266" s="36">
        <f t="shared" si="102"/>
        <v>563.20000000000005</v>
      </c>
      <c r="Q266" s="95">
        <v>586</v>
      </c>
      <c r="R266" s="36">
        <f t="shared" si="127"/>
        <v>606.20000000000005</v>
      </c>
      <c r="S266" s="36">
        <f t="shared" si="127"/>
        <v>626.4</v>
      </c>
      <c r="T266" s="36">
        <f t="shared" si="127"/>
        <v>646.6</v>
      </c>
      <c r="U266" s="36">
        <f t="shared" si="127"/>
        <v>666.8</v>
      </c>
      <c r="V266" s="95">
        <v>687</v>
      </c>
      <c r="W266" s="36">
        <f t="shared" si="128"/>
        <v>704.6</v>
      </c>
      <c r="X266" s="36">
        <f t="shared" si="128"/>
        <v>722.2</v>
      </c>
      <c r="Y266" s="36">
        <f t="shared" si="128"/>
        <v>739.8</v>
      </c>
      <c r="Z266" s="36">
        <f t="shared" si="128"/>
        <v>757.4</v>
      </c>
      <c r="AA266" s="95">
        <v>775</v>
      </c>
      <c r="AB266" s="36">
        <f t="shared" si="129"/>
        <v>790</v>
      </c>
      <c r="AC266" s="36">
        <f t="shared" si="129"/>
        <v>805</v>
      </c>
      <c r="AD266" s="36">
        <f t="shared" si="129"/>
        <v>820</v>
      </c>
      <c r="AE266" s="36">
        <f t="shared" si="129"/>
        <v>835</v>
      </c>
      <c r="AF266" s="95">
        <v>850</v>
      </c>
      <c r="AG266" s="36">
        <f t="shared" ref="AG266:AJ273" si="134">$AF266+((AG$1-$AF$1)*($AK266-$AF266)/($AK$1-$AF$1))</f>
        <v>862.6</v>
      </c>
      <c r="AH266" s="36">
        <f t="shared" si="134"/>
        <v>875.2</v>
      </c>
      <c r="AI266" s="36">
        <f t="shared" si="134"/>
        <v>887.8</v>
      </c>
      <c r="AJ266" s="36">
        <f t="shared" si="134"/>
        <v>900.4</v>
      </c>
      <c r="AK266" s="95">
        <v>913</v>
      </c>
      <c r="AL266" s="36">
        <f t="shared" ref="AL266:AO273" si="135">$AK266+((AL$1-$AK$1)*($AP266-$AK266)/($AP$1-$AK$1))</f>
        <v>923.2</v>
      </c>
      <c r="AM266" s="36">
        <f t="shared" si="135"/>
        <v>933.4</v>
      </c>
      <c r="AN266" s="36">
        <f t="shared" si="135"/>
        <v>943.6</v>
      </c>
      <c r="AO266" s="36">
        <f t="shared" si="135"/>
        <v>953.8</v>
      </c>
      <c r="AP266" s="95">
        <v>964</v>
      </c>
    </row>
    <row r="267" spans="1:42" x14ac:dyDescent="0.3">
      <c r="A267" s="93" t="s">
        <v>124</v>
      </c>
      <c r="B267" s="95">
        <v>91.999999999999986</v>
      </c>
      <c r="C267">
        <f t="shared" si="133"/>
        <v>85.799999999999983</v>
      </c>
      <c r="D267">
        <f t="shared" si="133"/>
        <v>79.599999999999994</v>
      </c>
      <c r="E267">
        <f t="shared" si="133"/>
        <v>73.399999999999991</v>
      </c>
      <c r="F267">
        <f t="shared" si="133"/>
        <v>67.199999999999989</v>
      </c>
      <c r="G267" s="95">
        <v>60.999999999999993</v>
      </c>
      <c r="H267">
        <f t="shared" si="101"/>
        <v>60.599999999999994</v>
      </c>
      <c r="I267" s="16">
        <f t="shared" si="101"/>
        <v>60.199999999999996</v>
      </c>
      <c r="J267">
        <f t="shared" si="101"/>
        <v>59.8</v>
      </c>
      <c r="K267">
        <f t="shared" si="101"/>
        <v>59.4</v>
      </c>
      <c r="L267" s="95">
        <v>59</v>
      </c>
      <c r="M267" s="36">
        <f t="shared" si="102"/>
        <v>58.6</v>
      </c>
      <c r="N267" s="36">
        <f t="shared" si="102"/>
        <v>58.2</v>
      </c>
      <c r="O267" s="36">
        <f t="shared" si="102"/>
        <v>57.8</v>
      </c>
      <c r="P267" s="36">
        <f t="shared" si="102"/>
        <v>57.4</v>
      </c>
      <c r="Q267" s="95">
        <v>57</v>
      </c>
      <c r="R267" s="36">
        <f t="shared" si="127"/>
        <v>56.6</v>
      </c>
      <c r="S267" s="36">
        <f t="shared" si="127"/>
        <v>56.2</v>
      </c>
      <c r="T267" s="36">
        <f t="shared" si="127"/>
        <v>55.8</v>
      </c>
      <c r="U267" s="36">
        <f t="shared" si="127"/>
        <v>55.4</v>
      </c>
      <c r="V267" s="95">
        <v>55</v>
      </c>
      <c r="W267" s="36">
        <f t="shared" si="128"/>
        <v>54.8</v>
      </c>
      <c r="X267" s="36">
        <f t="shared" si="128"/>
        <v>54.6</v>
      </c>
      <c r="Y267" s="36">
        <f t="shared" si="128"/>
        <v>54.4</v>
      </c>
      <c r="Z267" s="36">
        <f t="shared" si="128"/>
        <v>54.2</v>
      </c>
      <c r="AA267" s="95">
        <v>54</v>
      </c>
      <c r="AB267" s="36">
        <f t="shared" si="129"/>
        <v>53.8</v>
      </c>
      <c r="AC267" s="36">
        <f t="shared" si="129"/>
        <v>53.6</v>
      </c>
      <c r="AD267" s="36">
        <f t="shared" si="129"/>
        <v>53.4</v>
      </c>
      <c r="AE267" s="36">
        <f t="shared" si="129"/>
        <v>53.2</v>
      </c>
      <c r="AF267" s="95">
        <v>53</v>
      </c>
      <c r="AG267" s="36">
        <f t="shared" si="134"/>
        <v>52.8</v>
      </c>
      <c r="AH267" s="36">
        <f t="shared" si="134"/>
        <v>52.6</v>
      </c>
      <c r="AI267" s="36">
        <f t="shared" si="134"/>
        <v>52.4</v>
      </c>
      <c r="AJ267" s="36">
        <f t="shared" si="134"/>
        <v>52.2</v>
      </c>
      <c r="AK267" s="95">
        <v>52</v>
      </c>
      <c r="AL267" s="36">
        <f t="shared" si="135"/>
        <v>52</v>
      </c>
      <c r="AM267" s="36">
        <f t="shared" si="135"/>
        <v>52</v>
      </c>
      <c r="AN267" s="36">
        <f t="shared" si="135"/>
        <v>52</v>
      </c>
      <c r="AO267" s="36">
        <f t="shared" si="135"/>
        <v>52</v>
      </c>
      <c r="AP267" s="95">
        <v>52</v>
      </c>
    </row>
    <row r="268" spans="1:42" x14ac:dyDescent="0.3">
      <c r="A268" s="93" t="s">
        <v>13</v>
      </c>
      <c r="B268" s="95">
        <v>3</v>
      </c>
      <c r="C268">
        <f t="shared" si="133"/>
        <v>2.6</v>
      </c>
      <c r="D268">
        <f t="shared" si="133"/>
        <v>2.2000000000000002</v>
      </c>
      <c r="E268">
        <f t="shared" si="133"/>
        <v>1.8</v>
      </c>
      <c r="F268">
        <f t="shared" si="133"/>
        <v>1.4</v>
      </c>
      <c r="G268" s="95">
        <v>1</v>
      </c>
      <c r="H268">
        <f t="shared" si="101"/>
        <v>1</v>
      </c>
      <c r="I268" s="16">
        <f t="shared" si="101"/>
        <v>1</v>
      </c>
      <c r="J268">
        <f t="shared" si="101"/>
        <v>1</v>
      </c>
      <c r="K268">
        <f t="shared" si="101"/>
        <v>1</v>
      </c>
      <c r="L268" s="95">
        <v>1</v>
      </c>
      <c r="M268" s="36">
        <f t="shared" si="102"/>
        <v>1</v>
      </c>
      <c r="N268" s="36">
        <f t="shared" si="102"/>
        <v>1</v>
      </c>
      <c r="O268" s="36">
        <f t="shared" si="102"/>
        <v>1</v>
      </c>
      <c r="P268" s="36">
        <f t="shared" si="102"/>
        <v>1</v>
      </c>
      <c r="Q268" s="95">
        <v>1</v>
      </c>
      <c r="R268" s="36">
        <f t="shared" si="127"/>
        <v>1</v>
      </c>
      <c r="S268" s="36">
        <f t="shared" si="127"/>
        <v>1</v>
      </c>
      <c r="T268" s="36">
        <f t="shared" si="127"/>
        <v>1</v>
      </c>
      <c r="U268" s="36">
        <f t="shared" si="127"/>
        <v>1</v>
      </c>
      <c r="V268" s="95">
        <v>1</v>
      </c>
      <c r="W268" s="36">
        <f t="shared" si="128"/>
        <v>1</v>
      </c>
      <c r="X268" s="36">
        <f t="shared" si="128"/>
        <v>1</v>
      </c>
      <c r="Y268" s="36">
        <f t="shared" si="128"/>
        <v>1</v>
      </c>
      <c r="Z268" s="36">
        <f t="shared" si="128"/>
        <v>1</v>
      </c>
      <c r="AA268" s="95">
        <v>1</v>
      </c>
      <c r="AB268" s="36">
        <f t="shared" si="129"/>
        <v>1</v>
      </c>
      <c r="AC268" s="36">
        <f t="shared" si="129"/>
        <v>1</v>
      </c>
      <c r="AD268" s="36">
        <f t="shared" si="129"/>
        <v>1</v>
      </c>
      <c r="AE268" s="36">
        <f t="shared" si="129"/>
        <v>1</v>
      </c>
      <c r="AF268" s="95">
        <v>1</v>
      </c>
      <c r="AG268" s="36">
        <f t="shared" si="134"/>
        <v>1</v>
      </c>
      <c r="AH268" s="36">
        <f t="shared" si="134"/>
        <v>1</v>
      </c>
      <c r="AI268" s="36">
        <f t="shared" si="134"/>
        <v>1</v>
      </c>
      <c r="AJ268" s="36">
        <f t="shared" si="134"/>
        <v>1</v>
      </c>
      <c r="AK268" s="95">
        <v>1</v>
      </c>
      <c r="AL268" s="36">
        <f t="shared" si="135"/>
        <v>1</v>
      </c>
      <c r="AM268" s="36">
        <f t="shared" si="135"/>
        <v>1</v>
      </c>
      <c r="AN268" s="36">
        <f t="shared" si="135"/>
        <v>1</v>
      </c>
      <c r="AO268" s="36">
        <f t="shared" si="135"/>
        <v>1</v>
      </c>
      <c r="AP268" s="95">
        <v>1</v>
      </c>
    </row>
    <row r="269" spans="1:42" x14ac:dyDescent="0.3">
      <c r="A269" s="93" t="s">
        <v>259</v>
      </c>
      <c r="B269" s="95"/>
      <c r="C269" s="36"/>
      <c r="D269" s="36"/>
      <c r="E269" s="36"/>
      <c r="F269" s="36"/>
      <c r="G269" s="95"/>
      <c r="H269">
        <f t="shared" si="101"/>
        <v>0</v>
      </c>
      <c r="I269" s="16">
        <f t="shared" si="101"/>
        <v>0</v>
      </c>
      <c r="J269">
        <f t="shared" si="101"/>
        <v>0</v>
      </c>
      <c r="K269">
        <f t="shared" si="101"/>
        <v>0</v>
      </c>
      <c r="L269" s="95"/>
      <c r="M269" s="36">
        <f t="shared" si="102"/>
        <v>0</v>
      </c>
      <c r="N269" s="36">
        <f t="shared" si="102"/>
        <v>0</v>
      </c>
      <c r="O269" s="36">
        <f t="shared" si="102"/>
        <v>0</v>
      </c>
      <c r="P269" s="36">
        <f t="shared" si="102"/>
        <v>0</v>
      </c>
      <c r="Q269" s="95"/>
      <c r="R269" s="36">
        <f t="shared" si="127"/>
        <v>0</v>
      </c>
      <c r="S269" s="36">
        <f t="shared" si="127"/>
        <v>0</v>
      </c>
      <c r="T269" s="36">
        <f t="shared" si="127"/>
        <v>0</v>
      </c>
      <c r="U269" s="36">
        <f t="shared" si="127"/>
        <v>0</v>
      </c>
      <c r="V269" s="95"/>
      <c r="W269" s="36">
        <f t="shared" si="128"/>
        <v>0</v>
      </c>
      <c r="X269" s="36">
        <f t="shared" si="128"/>
        <v>0</v>
      </c>
      <c r="Y269" s="36">
        <f t="shared" si="128"/>
        <v>0</v>
      </c>
      <c r="Z269" s="36">
        <f t="shared" si="128"/>
        <v>0</v>
      </c>
      <c r="AA269" s="95"/>
      <c r="AB269" s="36">
        <f t="shared" si="129"/>
        <v>0</v>
      </c>
      <c r="AC269" s="36">
        <f t="shared" si="129"/>
        <v>0</v>
      </c>
      <c r="AD269" s="36">
        <f t="shared" si="129"/>
        <v>0</v>
      </c>
      <c r="AE269" s="36">
        <f t="shared" si="129"/>
        <v>0</v>
      </c>
      <c r="AF269" s="95"/>
      <c r="AG269" s="36">
        <f t="shared" si="134"/>
        <v>0</v>
      </c>
      <c r="AH269" s="36">
        <f t="shared" si="134"/>
        <v>0</v>
      </c>
      <c r="AI269" s="36">
        <f t="shared" si="134"/>
        <v>0</v>
      </c>
      <c r="AJ269" s="36">
        <f t="shared" si="134"/>
        <v>0</v>
      </c>
      <c r="AK269" s="95"/>
      <c r="AL269" s="36">
        <f t="shared" si="135"/>
        <v>0</v>
      </c>
      <c r="AM269" s="36">
        <f t="shared" si="135"/>
        <v>0</v>
      </c>
      <c r="AN269" s="36">
        <f t="shared" si="135"/>
        <v>0</v>
      </c>
      <c r="AO269" s="36">
        <f t="shared" si="135"/>
        <v>0</v>
      </c>
      <c r="AP269" s="95"/>
    </row>
    <row r="270" spans="1:42" x14ac:dyDescent="0.3">
      <c r="A270" s="93" t="s">
        <v>11</v>
      </c>
      <c r="B270" s="95"/>
      <c r="C270" s="36"/>
      <c r="D270" s="36"/>
      <c r="E270" s="36"/>
      <c r="F270" s="36"/>
      <c r="G270" s="95"/>
      <c r="H270">
        <f t="shared" si="101"/>
        <v>0</v>
      </c>
      <c r="I270" s="16">
        <f t="shared" si="101"/>
        <v>0</v>
      </c>
      <c r="J270">
        <f t="shared" si="101"/>
        <v>0</v>
      </c>
      <c r="K270">
        <f t="shared" si="101"/>
        <v>0</v>
      </c>
      <c r="L270" s="95"/>
      <c r="M270" s="36">
        <f t="shared" si="102"/>
        <v>0</v>
      </c>
      <c r="N270" s="36">
        <f t="shared" si="102"/>
        <v>0</v>
      </c>
      <c r="O270" s="36">
        <f t="shared" si="102"/>
        <v>0</v>
      </c>
      <c r="P270" s="36">
        <f t="shared" si="102"/>
        <v>0</v>
      </c>
      <c r="Q270" s="95"/>
      <c r="R270" s="36">
        <f t="shared" si="127"/>
        <v>0</v>
      </c>
      <c r="S270" s="36">
        <f t="shared" si="127"/>
        <v>0</v>
      </c>
      <c r="T270" s="36">
        <f t="shared" si="127"/>
        <v>0</v>
      </c>
      <c r="U270" s="36">
        <f t="shared" si="127"/>
        <v>0</v>
      </c>
      <c r="V270" s="95"/>
      <c r="W270" s="36">
        <f t="shared" si="128"/>
        <v>0</v>
      </c>
      <c r="X270" s="36">
        <f t="shared" si="128"/>
        <v>0</v>
      </c>
      <c r="Y270" s="36">
        <f t="shared" si="128"/>
        <v>0</v>
      </c>
      <c r="Z270" s="36">
        <f t="shared" si="128"/>
        <v>0</v>
      </c>
      <c r="AA270" s="95"/>
      <c r="AB270" s="36">
        <f t="shared" si="129"/>
        <v>0</v>
      </c>
      <c r="AC270" s="36">
        <f t="shared" si="129"/>
        <v>0</v>
      </c>
      <c r="AD270" s="36">
        <f t="shared" si="129"/>
        <v>0</v>
      </c>
      <c r="AE270" s="36">
        <f t="shared" si="129"/>
        <v>0</v>
      </c>
      <c r="AF270" s="95"/>
      <c r="AG270" s="36">
        <f t="shared" si="134"/>
        <v>0</v>
      </c>
      <c r="AH270" s="36">
        <f t="shared" si="134"/>
        <v>0</v>
      </c>
      <c r="AI270" s="36">
        <f t="shared" si="134"/>
        <v>0</v>
      </c>
      <c r="AJ270" s="36">
        <f t="shared" si="134"/>
        <v>0</v>
      </c>
      <c r="AK270" s="95"/>
      <c r="AL270" s="36">
        <f t="shared" si="135"/>
        <v>0</v>
      </c>
      <c r="AM270" s="36">
        <f t="shared" si="135"/>
        <v>0</v>
      </c>
      <c r="AN270" s="36">
        <f t="shared" si="135"/>
        <v>0</v>
      </c>
      <c r="AO270" s="36">
        <f t="shared" si="135"/>
        <v>0</v>
      </c>
      <c r="AP270" s="95"/>
    </row>
    <row r="271" spans="1:42" x14ac:dyDescent="0.3">
      <c r="A271" s="93" t="s">
        <v>260</v>
      </c>
      <c r="B271" s="95">
        <v>64</v>
      </c>
      <c r="C271">
        <f t="shared" ref="C271:F272" si="136">$B271+((C$1-$B$1)*($G271-$B271)/($G$1-$B$1))</f>
        <v>59.6</v>
      </c>
      <c r="D271">
        <f t="shared" si="136"/>
        <v>55.2</v>
      </c>
      <c r="E271">
        <f t="shared" si="136"/>
        <v>50.8</v>
      </c>
      <c r="F271">
        <f t="shared" si="136"/>
        <v>46.4</v>
      </c>
      <c r="G271" s="95">
        <v>42</v>
      </c>
      <c r="H271">
        <f t="shared" si="101"/>
        <v>41.8</v>
      </c>
      <c r="I271" s="16">
        <f t="shared" si="101"/>
        <v>41.6</v>
      </c>
      <c r="J271">
        <f t="shared" si="101"/>
        <v>41.4</v>
      </c>
      <c r="K271">
        <f t="shared" si="101"/>
        <v>41.2</v>
      </c>
      <c r="L271" s="95">
        <v>41</v>
      </c>
      <c r="M271" s="36">
        <f t="shared" si="102"/>
        <v>40.800000000000004</v>
      </c>
      <c r="N271" s="36">
        <f t="shared" si="102"/>
        <v>40.6</v>
      </c>
      <c r="O271" s="36">
        <f t="shared" si="102"/>
        <v>40.400000000000006</v>
      </c>
      <c r="P271" s="36">
        <f t="shared" si="102"/>
        <v>40.200000000000003</v>
      </c>
      <c r="Q271" s="95">
        <v>40.000000000000007</v>
      </c>
      <c r="R271" s="36">
        <f t="shared" si="127"/>
        <v>40.000000000000007</v>
      </c>
      <c r="S271" s="36">
        <f t="shared" si="127"/>
        <v>40.000000000000007</v>
      </c>
      <c r="T271" s="36">
        <f t="shared" si="127"/>
        <v>40</v>
      </c>
      <c r="U271" s="36">
        <f t="shared" si="127"/>
        <v>40</v>
      </c>
      <c r="V271" s="95">
        <v>40</v>
      </c>
      <c r="W271" s="36">
        <f t="shared" si="128"/>
        <v>39.799999999999997</v>
      </c>
      <c r="X271" s="36">
        <f t="shared" si="128"/>
        <v>39.6</v>
      </c>
      <c r="Y271" s="36">
        <f t="shared" si="128"/>
        <v>39.4</v>
      </c>
      <c r="Z271" s="36">
        <f t="shared" si="128"/>
        <v>39.200000000000003</v>
      </c>
      <c r="AA271" s="95">
        <v>39</v>
      </c>
      <c r="AB271" s="36">
        <f t="shared" si="129"/>
        <v>39</v>
      </c>
      <c r="AC271" s="36">
        <f t="shared" si="129"/>
        <v>39</v>
      </c>
      <c r="AD271" s="36">
        <f t="shared" si="129"/>
        <v>39</v>
      </c>
      <c r="AE271" s="36">
        <f t="shared" si="129"/>
        <v>39</v>
      </c>
      <c r="AF271" s="95">
        <v>39</v>
      </c>
      <c r="AG271" s="36">
        <f t="shared" si="134"/>
        <v>39</v>
      </c>
      <c r="AH271" s="36">
        <f t="shared" si="134"/>
        <v>39</v>
      </c>
      <c r="AI271" s="36">
        <f t="shared" si="134"/>
        <v>39</v>
      </c>
      <c r="AJ271" s="36">
        <f t="shared" si="134"/>
        <v>39</v>
      </c>
      <c r="AK271" s="95">
        <v>39</v>
      </c>
      <c r="AL271" s="36">
        <f t="shared" si="135"/>
        <v>39</v>
      </c>
      <c r="AM271" s="36">
        <f t="shared" si="135"/>
        <v>39</v>
      </c>
      <c r="AN271" s="36">
        <f t="shared" si="135"/>
        <v>39</v>
      </c>
      <c r="AO271" s="36">
        <f t="shared" si="135"/>
        <v>39</v>
      </c>
      <c r="AP271" s="95">
        <v>39</v>
      </c>
    </row>
    <row r="272" spans="1:42" x14ac:dyDescent="0.3">
      <c r="A272" s="93" t="s">
        <v>261</v>
      </c>
      <c r="B272" s="95">
        <v>10</v>
      </c>
      <c r="C272">
        <f t="shared" si="136"/>
        <v>13.2</v>
      </c>
      <c r="D272">
        <f t="shared" si="136"/>
        <v>16.399999999999999</v>
      </c>
      <c r="E272">
        <f t="shared" si="136"/>
        <v>19.600000000000001</v>
      </c>
      <c r="F272">
        <f t="shared" si="136"/>
        <v>22.8</v>
      </c>
      <c r="G272" s="95">
        <v>26</v>
      </c>
      <c r="H272">
        <f t="shared" si="101"/>
        <v>25.6</v>
      </c>
      <c r="I272" s="16">
        <f t="shared" si="101"/>
        <v>25.2</v>
      </c>
      <c r="J272">
        <f t="shared" si="101"/>
        <v>24.8</v>
      </c>
      <c r="K272">
        <f t="shared" si="101"/>
        <v>24.4</v>
      </c>
      <c r="L272" s="95">
        <v>24</v>
      </c>
      <c r="M272" s="36">
        <f t="shared" si="102"/>
        <v>23.4</v>
      </c>
      <c r="N272" s="36">
        <f t="shared" si="102"/>
        <v>22.8</v>
      </c>
      <c r="O272" s="36">
        <f t="shared" si="102"/>
        <v>22.2</v>
      </c>
      <c r="P272" s="36">
        <f t="shared" si="102"/>
        <v>21.6</v>
      </c>
      <c r="Q272" s="95">
        <v>21</v>
      </c>
      <c r="R272" s="36">
        <f t="shared" si="127"/>
        <v>20.8</v>
      </c>
      <c r="S272" s="36">
        <f t="shared" si="127"/>
        <v>20.6</v>
      </c>
      <c r="T272" s="36">
        <f t="shared" si="127"/>
        <v>20.399999999999999</v>
      </c>
      <c r="U272" s="36">
        <f t="shared" si="127"/>
        <v>20.2</v>
      </c>
      <c r="V272" s="95">
        <v>20</v>
      </c>
      <c r="W272" s="36">
        <f t="shared" si="128"/>
        <v>19.8</v>
      </c>
      <c r="X272" s="36">
        <f t="shared" si="128"/>
        <v>19.600000000000001</v>
      </c>
      <c r="Y272" s="36">
        <f t="shared" si="128"/>
        <v>19.399999999999999</v>
      </c>
      <c r="Z272" s="36">
        <f t="shared" si="128"/>
        <v>19.2</v>
      </c>
      <c r="AA272" s="95">
        <v>19</v>
      </c>
      <c r="AB272" s="36">
        <f t="shared" si="129"/>
        <v>18.8</v>
      </c>
      <c r="AC272" s="36">
        <f t="shared" si="129"/>
        <v>18.600000000000001</v>
      </c>
      <c r="AD272" s="36">
        <f t="shared" si="129"/>
        <v>18.399999999999999</v>
      </c>
      <c r="AE272" s="36">
        <f t="shared" si="129"/>
        <v>18.2</v>
      </c>
      <c r="AF272" s="95">
        <v>18</v>
      </c>
      <c r="AG272" s="36">
        <f t="shared" si="134"/>
        <v>17.8</v>
      </c>
      <c r="AH272" s="36">
        <f t="shared" si="134"/>
        <v>17.600000000000001</v>
      </c>
      <c r="AI272" s="36">
        <f t="shared" si="134"/>
        <v>17.399999999999999</v>
      </c>
      <c r="AJ272" s="36">
        <f t="shared" si="134"/>
        <v>17.2</v>
      </c>
      <c r="AK272" s="95">
        <v>17</v>
      </c>
      <c r="AL272" s="36">
        <f t="shared" si="135"/>
        <v>17</v>
      </c>
      <c r="AM272" s="36">
        <f t="shared" si="135"/>
        <v>17</v>
      </c>
      <c r="AN272" s="36">
        <f t="shared" si="135"/>
        <v>17</v>
      </c>
      <c r="AO272" s="36">
        <f t="shared" si="135"/>
        <v>17</v>
      </c>
      <c r="AP272" s="95">
        <v>17</v>
      </c>
    </row>
    <row r="273" spans="1:42" x14ac:dyDescent="0.3">
      <c r="A273" s="93" t="s">
        <v>262</v>
      </c>
      <c r="B273" s="95"/>
      <c r="C273" s="36"/>
      <c r="D273" s="36"/>
      <c r="E273" s="36"/>
      <c r="F273" s="36"/>
      <c r="G273" s="95"/>
      <c r="H273">
        <f t="shared" si="101"/>
        <v>0</v>
      </c>
      <c r="I273" s="16">
        <f t="shared" si="101"/>
        <v>0</v>
      </c>
      <c r="J273">
        <f t="shared" si="101"/>
        <v>0</v>
      </c>
      <c r="K273">
        <f t="shared" si="101"/>
        <v>0</v>
      </c>
      <c r="L273" s="95"/>
      <c r="M273" s="36">
        <f t="shared" si="102"/>
        <v>0</v>
      </c>
      <c r="N273" s="36">
        <f t="shared" si="102"/>
        <v>0</v>
      </c>
      <c r="O273" s="36">
        <f t="shared" si="102"/>
        <v>0</v>
      </c>
      <c r="P273" s="36">
        <f t="shared" si="102"/>
        <v>0</v>
      </c>
      <c r="Q273" s="95"/>
      <c r="R273" s="36">
        <f t="shared" si="127"/>
        <v>0</v>
      </c>
      <c r="S273" s="36">
        <f t="shared" si="127"/>
        <v>0</v>
      </c>
      <c r="T273" s="36">
        <f t="shared" si="127"/>
        <v>0</v>
      </c>
      <c r="U273" s="36">
        <f t="shared" si="127"/>
        <v>0</v>
      </c>
      <c r="V273" s="95"/>
      <c r="W273" s="36">
        <f t="shared" si="128"/>
        <v>0</v>
      </c>
      <c r="X273" s="36">
        <f t="shared" si="128"/>
        <v>0</v>
      </c>
      <c r="Y273" s="36">
        <f t="shared" si="128"/>
        <v>0</v>
      </c>
      <c r="Z273" s="36">
        <f t="shared" si="128"/>
        <v>0</v>
      </c>
      <c r="AA273" s="95"/>
      <c r="AB273" s="36">
        <f t="shared" si="129"/>
        <v>0</v>
      </c>
      <c r="AC273" s="36">
        <f t="shared" si="129"/>
        <v>0</v>
      </c>
      <c r="AD273" s="36">
        <f t="shared" si="129"/>
        <v>0</v>
      </c>
      <c r="AE273" s="36">
        <f t="shared" si="129"/>
        <v>0</v>
      </c>
      <c r="AF273" s="95"/>
      <c r="AG273" s="36">
        <f t="shared" si="134"/>
        <v>0</v>
      </c>
      <c r="AH273" s="36">
        <f t="shared" si="134"/>
        <v>0</v>
      </c>
      <c r="AI273" s="36">
        <f t="shared" si="134"/>
        <v>0</v>
      </c>
      <c r="AJ273" s="36">
        <f t="shared" si="134"/>
        <v>0</v>
      </c>
      <c r="AK273" s="95"/>
      <c r="AL273" s="36">
        <f t="shared" si="135"/>
        <v>0</v>
      </c>
      <c r="AM273" s="36">
        <f t="shared" si="135"/>
        <v>0</v>
      </c>
      <c r="AN273" s="36">
        <f t="shared" si="135"/>
        <v>0</v>
      </c>
      <c r="AO273" s="36">
        <f t="shared" si="135"/>
        <v>0</v>
      </c>
      <c r="AP273" s="95"/>
    </row>
    <row r="274" spans="1:42" x14ac:dyDescent="0.3">
      <c r="B274" s="95"/>
      <c r="C274" s="36"/>
      <c r="D274" s="36"/>
      <c r="E274" s="36"/>
      <c r="F274" s="36"/>
      <c r="G274" s="95"/>
      <c r="L274" s="95"/>
      <c r="M274" s="36"/>
      <c r="N274" s="36"/>
      <c r="O274" s="36"/>
      <c r="P274" s="36"/>
      <c r="Q274" s="95"/>
      <c r="R274" s="36"/>
      <c r="S274" s="36"/>
      <c r="T274" s="36"/>
      <c r="U274" s="36"/>
      <c r="V274" s="95"/>
      <c r="W274" s="36"/>
      <c r="X274" s="36"/>
      <c r="Y274" s="36"/>
      <c r="Z274" s="36"/>
      <c r="AA274" s="95"/>
      <c r="AB274" s="36"/>
      <c r="AC274" s="36"/>
      <c r="AD274" s="36"/>
      <c r="AE274" s="36"/>
      <c r="AF274" s="95"/>
      <c r="AG274" s="36"/>
      <c r="AH274" s="36"/>
      <c r="AI274" s="36"/>
      <c r="AJ274" s="36"/>
      <c r="AK274" s="95"/>
      <c r="AL274" s="36"/>
      <c r="AM274" s="36"/>
      <c r="AN274" s="36"/>
      <c r="AO274" s="36"/>
      <c r="AP274" s="95"/>
    </row>
    <row r="275" spans="1:42" x14ac:dyDescent="0.3">
      <c r="A275" s="1" t="s">
        <v>294</v>
      </c>
      <c r="B275" s="95"/>
      <c r="C275" s="36"/>
      <c r="D275" s="36"/>
      <c r="E275" s="36"/>
      <c r="F275" s="36"/>
      <c r="G275" s="95"/>
      <c r="L275" s="95"/>
      <c r="M275" s="36"/>
      <c r="N275" s="36"/>
      <c r="O275" s="36"/>
      <c r="P275" s="36"/>
      <c r="Q275" s="95"/>
      <c r="R275" s="36"/>
      <c r="S275" s="36"/>
      <c r="T275" s="36"/>
      <c r="U275" s="36"/>
      <c r="V275" s="95"/>
      <c r="W275" s="36"/>
      <c r="X275" s="36"/>
      <c r="Y275" s="36"/>
      <c r="Z275" s="36"/>
      <c r="AA275" s="95"/>
      <c r="AB275" s="36"/>
      <c r="AC275" s="36"/>
      <c r="AD275" s="36"/>
      <c r="AE275" s="36"/>
      <c r="AF275" s="95"/>
      <c r="AG275" s="36"/>
    </row>
    <row r="276" spans="1:42" x14ac:dyDescent="0.3">
      <c r="A276" s="1"/>
      <c r="B276" s="95"/>
      <c r="C276" s="36"/>
      <c r="D276" s="36"/>
      <c r="E276" s="36"/>
      <c r="F276" s="36"/>
      <c r="G276" s="95"/>
      <c r="J276" s="100">
        <f t="shared" ref="J276:AP276" si="137">(J277-I277)/I277</f>
        <v>-4.8655295941827026E-3</v>
      </c>
      <c r="K276" s="100">
        <f t="shared" si="137"/>
        <v>-4.8893187191060266E-3</v>
      </c>
      <c r="L276" s="100">
        <f t="shared" si="137"/>
        <v>-4.9133416122239129E-3</v>
      </c>
      <c r="M276" s="100">
        <f t="shared" si="137"/>
        <v>1.5192620727075421E-2</v>
      </c>
      <c r="N276" s="100">
        <f t="shared" si="137"/>
        <v>1.4965259219668627E-2</v>
      </c>
      <c r="O276" s="100">
        <f t="shared" si="137"/>
        <v>1.474460242232754E-2</v>
      </c>
      <c r="P276" s="100">
        <f t="shared" si="137"/>
        <v>1.4530358069538143E-2</v>
      </c>
      <c r="Q276" s="100">
        <f t="shared" si="137"/>
        <v>1.432225063938619E-2</v>
      </c>
      <c r="R276" s="100">
        <f t="shared" si="137"/>
        <v>1.5683308119011554E-2</v>
      </c>
      <c r="S276" s="100">
        <f t="shared" si="137"/>
        <v>1.5441139963259092E-2</v>
      </c>
      <c r="T276" s="100">
        <f t="shared" si="137"/>
        <v>1.52063367885782E-2</v>
      </c>
      <c r="U276" s="100">
        <f t="shared" si="137"/>
        <v>1.4978567644367339E-2</v>
      </c>
      <c r="V276" s="100">
        <f t="shared" si="137"/>
        <v>1.4757521116067148E-2</v>
      </c>
      <c r="W276" s="100">
        <f t="shared" si="137"/>
        <v>1.5104044891279018E-2</v>
      </c>
      <c r="X276" s="100">
        <f t="shared" si="137"/>
        <v>1.4879307167864255E-2</v>
      </c>
      <c r="Y276" s="100">
        <f t="shared" si="137"/>
        <v>1.466115927556633E-2</v>
      </c>
      <c r="Z276" s="100">
        <f t="shared" si="137"/>
        <v>1.4449315558736568E-2</v>
      </c>
      <c r="AA276" s="100">
        <f t="shared" si="137"/>
        <v>1.4243506636680418E-2</v>
      </c>
      <c r="AB276" s="100">
        <f t="shared" si="137"/>
        <v>1.4043478260869643E-2</v>
      </c>
      <c r="AC276" s="100">
        <f t="shared" si="137"/>
        <v>1.3848990267118177E-2</v>
      </c>
      <c r="AD276" s="100">
        <f t="shared" si="137"/>
        <v>1.3659815613634519E-2</v>
      </c>
      <c r="AE276" s="100">
        <f t="shared" si="137"/>
        <v>1.3475739496849983E-2</v>
      </c>
      <c r="AF276" s="100">
        <f t="shared" si="137"/>
        <v>1.3296558537790295E-2</v>
      </c>
      <c r="AG276" s="100">
        <f t="shared" si="137"/>
        <v>1.2715823684745149E-2</v>
      </c>
      <c r="AH276" s="100">
        <f t="shared" si="137"/>
        <v>1.2556161745827875E-2</v>
      </c>
      <c r="AI276" s="100">
        <f t="shared" si="137"/>
        <v>1.2400459569747705E-2</v>
      </c>
      <c r="AJ276" s="100">
        <f t="shared" si="137"/>
        <v>1.2248571652187417E-2</v>
      </c>
      <c r="AK276" s="100">
        <f t="shared" si="137"/>
        <v>1.2100359531449409E-2</v>
      </c>
      <c r="AL276" s="100">
        <f t="shared" si="137"/>
        <v>1.1955691367456143E-2</v>
      </c>
      <c r="AM276" s="100">
        <f t="shared" si="137"/>
        <v>1.1814441550598168E-2</v>
      </c>
      <c r="AN276" s="100">
        <f t="shared" si="137"/>
        <v>1.1676490337984102E-2</v>
      </c>
      <c r="AO276" s="100">
        <f t="shared" si="137"/>
        <v>1.1541723514878767E-2</v>
      </c>
      <c r="AP276" s="100">
        <f t="shared" si="137"/>
        <v>8.8582677165355006E-3</v>
      </c>
    </row>
    <row r="277" spans="1:42" x14ac:dyDescent="0.3">
      <c r="A277" s="93" t="s">
        <v>46</v>
      </c>
      <c r="B277" s="95">
        <v>3380</v>
      </c>
      <c r="C277">
        <f t="shared" ref="C277:F282" si="138">$B277+((C$1-$B$1)*($G277-$B277)/($G$1-$B$1))</f>
        <v>3459.4</v>
      </c>
      <c r="D277">
        <f t="shared" si="138"/>
        <v>3538.8</v>
      </c>
      <c r="E277">
        <f t="shared" si="138"/>
        <v>3618.2</v>
      </c>
      <c r="F277">
        <f t="shared" si="138"/>
        <v>3697.6</v>
      </c>
      <c r="G277" s="95">
        <v>3777</v>
      </c>
      <c r="H277">
        <f t="shared" si="101"/>
        <v>3758.8</v>
      </c>
      <c r="I277" s="16">
        <f t="shared" si="101"/>
        <v>3740.6</v>
      </c>
      <c r="J277">
        <f t="shared" si="101"/>
        <v>3722.4</v>
      </c>
      <c r="K277">
        <f t="shared" si="101"/>
        <v>3704.2</v>
      </c>
      <c r="L277" s="95">
        <v>3686</v>
      </c>
      <c r="M277" s="36">
        <f t="shared" si="102"/>
        <v>3742</v>
      </c>
      <c r="N277" s="36">
        <f t="shared" si="102"/>
        <v>3798</v>
      </c>
      <c r="O277" s="36">
        <f t="shared" si="102"/>
        <v>3854</v>
      </c>
      <c r="P277" s="36">
        <f t="shared" si="102"/>
        <v>3910</v>
      </c>
      <c r="Q277" s="95">
        <v>3966</v>
      </c>
      <c r="R277" s="36">
        <f t="shared" si="127"/>
        <v>4028.2</v>
      </c>
      <c r="S277" s="36">
        <f t="shared" si="127"/>
        <v>4090.4</v>
      </c>
      <c r="T277" s="36">
        <f t="shared" si="127"/>
        <v>4152.6000000000004</v>
      </c>
      <c r="U277" s="36">
        <f t="shared" si="127"/>
        <v>4214.8</v>
      </c>
      <c r="V277" s="95">
        <v>4277</v>
      </c>
      <c r="W277" s="36">
        <f t="shared" si="128"/>
        <v>4341.6000000000004</v>
      </c>
      <c r="X277" s="36">
        <f t="shared" si="128"/>
        <v>4406.2</v>
      </c>
      <c r="Y277" s="36">
        <f t="shared" si="128"/>
        <v>4470.8</v>
      </c>
      <c r="Z277" s="36">
        <f t="shared" si="128"/>
        <v>4535.3999999999996</v>
      </c>
      <c r="AA277" s="95">
        <v>4600</v>
      </c>
      <c r="AB277" s="36">
        <f t="shared" si="129"/>
        <v>4664.6000000000004</v>
      </c>
      <c r="AC277" s="36">
        <f t="shared" si="129"/>
        <v>4729.2</v>
      </c>
      <c r="AD277" s="36">
        <f t="shared" si="129"/>
        <v>4793.8</v>
      </c>
      <c r="AE277" s="36">
        <f t="shared" si="129"/>
        <v>4858.3999999999996</v>
      </c>
      <c r="AF277" s="95">
        <v>4923</v>
      </c>
      <c r="AG277" s="36">
        <f>$AF277+((AG$1-$AF$1)*($AK277-$AF277)/($AK$1-$AF$1))</f>
        <v>4985.6000000000004</v>
      </c>
      <c r="AH277" s="36">
        <f>$AF277+((AH$1-$AF$1)*($AK277-$AF277)/($AK$1-$AF$1))</f>
        <v>5048.2</v>
      </c>
      <c r="AI277" s="36">
        <f>$AF277+((AI$1-$AF$1)*($AK277-$AF277)/($AK$1-$AF$1))</f>
        <v>5110.8</v>
      </c>
      <c r="AJ277" s="36">
        <f>$AF277+((AJ$1-$AF$1)*($AK277-$AF277)/($AK$1-$AF$1))</f>
        <v>5173.3999999999996</v>
      </c>
      <c r="AK277" s="95">
        <v>5236</v>
      </c>
      <c r="AL277" s="36">
        <f t="shared" ref="AL277:AO278" si="139">$AF277+((AL$1-$AF$1)*($AK277-$AF277)/($AK$1-$AF$1))</f>
        <v>5298.6</v>
      </c>
      <c r="AM277" s="36">
        <f t="shared" si="139"/>
        <v>5361.2</v>
      </c>
      <c r="AN277" s="36">
        <f t="shared" si="139"/>
        <v>5423.8</v>
      </c>
      <c r="AO277" s="36">
        <f t="shared" si="139"/>
        <v>5486.4</v>
      </c>
      <c r="AP277" s="95">
        <v>5535</v>
      </c>
    </row>
    <row r="278" spans="1:42" x14ac:dyDescent="0.3">
      <c r="A278" s="93" t="s">
        <v>51</v>
      </c>
      <c r="B278" s="95">
        <v>87</v>
      </c>
      <c r="C278">
        <f t="shared" si="138"/>
        <v>89</v>
      </c>
      <c r="D278">
        <f t="shared" si="138"/>
        <v>91</v>
      </c>
      <c r="E278">
        <f t="shared" si="138"/>
        <v>93</v>
      </c>
      <c r="F278">
        <f t="shared" si="138"/>
        <v>95</v>
      </c>
      <c r="G278" s="95">
        <v>97</v>
      </c>
      <c r="H278">
        <f t="shared" si="101"/>
        <v>96.6</v>
      </c>
      <c r="I278" s="16">
        <f t="shared" si="101"/>
        <v>96.2</v>
      </c>
      <c r="J278">
        <f t="shared" si="101"/>
        <v>95.8</v>
      </c>
      <c r="K278">
        <f t="shared" si="101"/>
        <v>95.4</v>
      </c>
      <c r="L278" s="95">
        <v>95</v>
      </c>
      <c r="M278" s="36">
        <f t="shared" si="102"/>
        <v>96.4</v>
      </c>
      <c r="N278" s="36">
        <f t="shared" si="102"/>
        <v>97.8</v>
      </c>
      <c r="O278" s="36">
        <f t="shared" si="102"/>
        <v>99.2</v>
      </c>
      <c r="P278" s="36">
        <f t="shared" si="102"/>
        <v>100.6</v>
      </c>
      <c r="Q278" s="95">
        <v>102</v>
      </c>
      <c r="R278" s="36">
        <f t="shared" si="127"/>
        <v>103.6</v>
      </c>
      <c r="S278" s="36">
        <f t="shared" si="127"/>
        <v>105.2</v>
      </c>
      <c r="T278" s="36">
        <f t="shared" si="127"/>
        <v>106.8</v>
      </c>
      <c r="U278" s="36">
        <f t="shared" si="127"/>
        <v>108.4</v>
      </c>
      <c r="V278" s="95">
        <v>110</v>
      </c>
      <c r="W278" s="36">
        <f t="shared" si="128"/>
        <v>111.6</v>
      </c>
      <c r="X278" s="36">
        <f t="shared" si="128"/>
        <v>113.2</v>
      </c>
      <c r="Y278" s="36">
        <f>$V278+((Y$1-$V$1)*($AA278-$V278)/($AA$1-$V$1))</f>
        <v>114.8</v>
      </c>
      <c r="Z278" s="36">
        <f t="shared" si="128"/>
        <v>116.4</v>
      </c>
      <c r="AA278" s="95">
        <v>118</v>
      </c>
      <c r="AB278" s="36">
        <f>$AA278+((AB$1-$AA$1)*($AF278-$AA278)/($AF$1-$AA$1))</f>
        <v>119.8</v>
      </c>
      <c r="AC278" s="36">
        <f t="shared" si="129"/>
        <v>121.6</v>
      </c>
      <c r="AD278" s="36">
        <f t="shared" si="129"/>
        <v>123.4</v>
      </c>
      <c r="AE278" s="36">
        <f>$AA278+((AE$1-$AA$1)*($AF278-$AA278)/($AF$1-$AA$1))</f>
        <v>125.2</v>
      </c>
      <c r="AF278" s="95">
        <v>127</v>
      </c>
      <c r="AG278" s="36">
        <f>$AF278+((AG$1-$AF$1)*($AK278-$AF278)/($AK$1-$AF$1))</f>
        <v>128.6</v>
      </c>
      <c r="AH278" s="36">
        <f t="shared" ref="AH278:AJ278" si="140">$AF278+((AH$1-$AF$1)*($AK278-$AF278)/($AK$1-$AF$1))</f>
        <v>130.19999999999999</v>
      </c>
      <c r="AI278" s="36">
        <f t="shared" si="140"/>
        <v>131.80000000000001</v>
      </c>
      <c r="AJ278" s="36">
        <f t="shared" si="140"/>
        <v>133.4</v>
      </c>
      <c r="AK278" s="90">
        <v>135</v>
      </c>
      <c r="AL278" s="36">
        <f t="shared" si="139"/>
        <v>136.6</v>
      </c>
      <c r="AM278" s="36">
        <f t="shared" si="139"/>
        <v>138.19999999999999</v>
      </c>
      <c r="AN278" s="36">
        <f t="shared" si="139"/>
        <v>139.80000000000001</v>
      </c>
      <c r="AO278" s="36">
        <f t="shared" si="139"/>
        <v>141.4</v>
      </c>
      <c r="AP278" s="95">
        <v>142</v>
      </c>
    </row>
    <row r="279" spans="1:42" x14ac:dyDescent="0.3">
      <c r="A279" s="93"/>
      <c r="B279" s="95"/>
      <c r="G279" s="95"/>
      <c r="J279" s="100">
        <f t="shared" ref="J279:AI279" si="141">(J280-I280)/I280</f>
        <v>-4.8488305761550761E-3</v>
      </c>
      <c r="K279" s="100">
        <f t="shared" si="141"/>
        <v>-4.8724562912010475E-3</v>
      </c>
      <c r="L279" s="100">
        <f t="shared" si="141"/>
        <v>-4.8963133640552124E-3</v>
      </c>
      <c r="M279" s="100">
        <f t="shared" si="141"/>
        <v>1.524360829715384E-2</v>
      </c>
      <c r="N279" s="100">
        <f t="shared" si="141"/>
        <v>1.5014729639836506E-2</v>
      </c>
      <c r="O279" s="100">
        <f t="shared" si="141"/>
        <v>1.4792622413631855E-2</v>
      </c>
      <c r="P279" s="100">
        <f t="shared" si="141"/>
        <v>1.4576990497278303E-2</v>
      </c>
      <c r="Q279" s="100">
        <f t="shared" si="141"/>
        <v>1.4367554787669323E-2</v>
      </c>
      <c r="R279" s="100">
        <f t="shared" si="141"/>
        <v>1.559838637382348E-2</v>
      </c>
      <c r="S279" s="100">
        <f t="shared" si="141"/>
        <v>1.5358813664047897E-2</v>
      </c>
      <c r="T279" s="100">
        <f t="shared" si="141"/>
        <v>1.5126488742067366E-2</v>
      </c>
      <c r="U279" s="100">
        <f t="shared" si="141"/>
        <v>1.4901087608118407E-2</v>
      </c>
      <c r="V279" s="100">
        <f t="shared" si="141"/>
        <v>1.4682305290692846E-2</v>
      </c>
      <c r="W279" s="100">
        <f t="shared" si="141"/>
        <v>1.5135135135135173E-2</v>
      </c>
      <c r="X279" s="100">
        <f t="shared" si="141"/>
        <v>1.4909478168264148E-2</v>
      </c>
      <c r="Y279" s="100">
        <f t="shared" si="141"/>
        <v>1.4690451206715487E-2</v>
      </c>
      <c r="Z279" s="100">
        <f t="shared" si="141"/>
        <v>1.447776628748711E-2</v>
      </c>
      <c r="AA279" s="100">
        <f t="shared" si="141"/>
        <v>1.4271151885830821E-2</v>
      </c>
      <c r="AB279" s="100">
        <f t="shared" si="141"/>
        <v>1.4070351758794005E-2</v>
      </c>
      <c r="AC279" s="100">
        <f t="shared" si="141"/>
        <v>1.3875123885034722E-2</v>
      </c>
      <c r="AD279" s="100">
        <f t="shared" si="141"/>
        <v>1.3685239491690968E-2</v>
      </c>
      <c r="AE279" s="100">
        <f t="shared" si="141"/>
        <v>1.350048216007718E-2</v>
      </c>
      <c r="AF279" s="100">
        <f t="shared" si="141"/>
        <v>1.3320647002854458E-2</v>
      </c>
      <c r="AG279" s="100">
        <f t="shared" si="141"/>
        <v>1.2712170458649266E-2</v>
      </c>
      <c r="AH279" s="100">
        <f t="shared" si="141"/>
        <v>1.2552599671920789E-2</v>
      </c>
      <c r="AI279" s="100">
        <f t="shared" si="141"/>
        <v>1.2396985278579917E-2</v>
      </c>
      <c r="AJ279" s="100">
        <f>(AJ280-AI280)/AI280</f>
        <v>1.2245181938356737E-2</v>
      </c>
      <c r="AK279" s="100">
        <f t="shared" ref="AK279:AP279" si="142">(AK280-AJ280)/AJ280</f>
        <v>1.2097051343734901E-2</v>
      </c>
      <c r="AL279" s="100">
        <f t="shared" si="142"/>
        <v>1.1952461799660379E-2</v>
      </c>
      <c r="AM279" s="100">
        <f t="shared" si="142"/>
        <v>1.1811287833031432E-2</v>
      </c>
      <c r="AN279" s="100">
        <f t="shared" si="142"/>
        <v>1.1673409829541626E-2</v>
      </c>
      <c r="AO279" s="100">
        <f t="shared" si="142"/>
        <v>1.1538713695666517E-2</v>
      </c>
      <c r="AP279" s="100">
        <f t="shared" si="142"/>
        <v>8.8145699656490429E-3</v>
      </c>
    </row>
    <row r="280" spans="1:42" x14ac:dyDescent="0.3">
      <c r="A280" s="93" t="s">
        <v>49</v>
      </c>
      <c r="B280" s="95">
        <v>1901</v>
      </c>
      <c r="C280">
        <f t="shared" si="138"/>
        <v>1945.6</v>
      </c>
      <c r="D280">
        <f t="shared" si="138"/>
        <v>1990.2</v>
      </c>
      <c r="E280">
        <f t="shared" si="138"/>
        <v>2034.8</v>
      </c>
      <c r="F280">
        <f t="shared" si="138"/>
        <v>2079.4</v>
      </c>
      <c r="G280" s="95">
        <v>2124</v>
      </c>
      <c r="H280">
        <f t="shared" si="101"/>
        <v>2113.8000000000002</v>
      </c>
      <c r="I280" s="16">
        <f t="shared" si="101"/>
        <v>2103.6</v>
      </c>
      <c r="J280">
        <f t="shared" si="101"/>
        <v>2093.4</v>
      </c>
      <c r="K280">
        <f t="shared" si="101"/>
        <v>2083.1999999999998</v>
      </c>
      <c r="L280" s="95">
        <v>2073</v>
      </c>
      <c r="M280" s="36">
        <f t="shared" si="102"/>
        <v>2104.6</v>
      </c>
      <c r="N280" s="36">
        <f t="shared" si="102"/>
        <v>2136.1999999999998</v>
      </c>
      <c r="O280" s="36">
        <f t="shared" si="102"/>
        <v>2167.8000000000002</v>
      </c>
      <c r="P280" s="36">
        <f t="shared" si="102"/>
        <v>2199.4</v>
      </c>
      <c r="Q280" s="95">
        <v>2231</v>
      </c>
      <c r="R280" s="36">
        <f t="shared" si="127"/>
        <v>2265.8000000000002</v>
      </c>
      <c r="S280" s="36">
        <f t="shared" si="127"/>
        <v>2300.6</v>
      </c>
      <c r="T280" s="36">
        <f t="shared" si="127"/>
        <v>2335.4</v>
      </c>
      <c r="U280" s="36">
        <f t="shared" si="127"/>
        <v>2370.1999999999998</v>
      </c>
      <c r="V280" s="95">
        <v>2405</v>
      </c>
      <c r="W280" s="36">
        <f t="shared" si="128"/>
        <v>2441.4</v>
      </c>
      <c r="X280" s="36">
        <f t="shared" si="128"/>
        <v>2477.8000000000002</v>
      </c>
      <c r="Y280" s="36">
        <f t="shared" si="128"/>
        <v>2514.1999999999998</v>
      </c>
      <c r="Z280" s="36">
        <f t="shared" si="128"/>
        <v>2550.6</v>
      </c>
      <c r="AA280" s="95">
        <v>2587</v>
      </c>
      <c r="AB280" s="36">
        <f t="shared" si="129"/>
        <v>2623.4</v>
      </c>
      <c r="AC280" s="36">
        <f t="shared" si="129"/>
        <v>2659.8</v>
      </c>
      <c r="AD280" s="36">
        <f t="shared" si="129"/>
        <v>2696.2</v>
      </c>
      <c r="AE280" s="36">
        <f t="shared" si="129"/>
        <v>2732.6</v>
      </c>
      <c r="AF280" s="95">
        <v>2769</v>
      </c>
      <c r="AG280" s="36">
        <f t="shared" ref="AG280:AJ286" si="143">$AF280+((AG$1-$AF$1)*($AK280-$AF280)/($AK$1-$AF$1))</f>
        <v>2804.2</v>
      </c>
      <c r="AH280" s="36">
        <f t="shared" si="143"/>
        <v>2839.4</v>
      </c>
      <c r="AI280" s="36">
        <f t="shared" si="143"/>
        <v>2874.6</v>
      </c>
      <c r="AJ280" s="36">
        <f t="shared" si="143"/>
        <v>2909.8</v>
      </c>
      <c r="AK280" s="95">
        <v>2945</v>
      </c>
      <c r="AL280" s="36">
        <f t="shared" ref="AL280:AO282" si="144">$AF280+((AL$1-$AF$1)*($AK280-$AF280)/($AK$1-$AF$1))</f>
        <v>2980.2</v>
      </c>
      <c r="AM280" s="36">
        <f t="shared" si="144"/>
        <v>3015.4</v>
      </c>
      <c r="AN280" s="36">
        <f t="shared" si="144"/>
        <v>3050.6</v>
      </c>
      <c r="AO280" s="36">
        <f t="shared" si="144"/>
        <v>3085.8</v>
      </c>
      <c r="AP280" s="90">
        <v>3113</v>
      </c>
    </row>
    <row r="281" spans="1:42" x14ac:dyDescent="0.3">
      <c r="A281" s="93" t="s">
        <v>124</v>
      </c>
      <c r="B281" s="95">
        <v>874</v>
      </c>
      <c r="C281">
        <f t="shared" si="138"/>
        <v>894.6</v>
      </c>
      <c r="D281">
        <f t="shared" si="138"/>
        <v>915.2</v>
      </c>
      <c r="E281">
        <f t="shared" si="138"/>
        <v>935.8</v>
      </c>
      <c r="F281">
        <f t="shared" si="138"/>
        <v>956.4</v>
      </c>
      <c r="G281" s="95">
        <v>977</v>
      </c>
      <c r="H281">
        <f t="shared" si="101"/>
        <v>972.2</v>
      </c>
      <c r="I281" s="16">
        <f t="shared" si="101"/>
        <v>967.4</v>
      </c>
      <c r="J281">
        <f t="shared" si="101"/>
        <v>962.6</v>
      </c>
      <c r="K281">
        <f t="shared" si="101"/>
        <v>957.8</v>
      </c>
      <c r="L281" s="95">
        <v>953</v>
      </c>
      <c r="M281" s="36">
        <f t="shared" si="102"/>
        <v>967.6</v>
      </c>
      <c r="N281" s="36">
        <f t="shared" si="102"/>
        <v>982.2</v>
      </c>
      <c r="O281" s="36">
        <f t="shared" si="102"/>
        <v>996.8</v>
      </c>
      <c r="P281" s="36">
        <f t="shared" si="102"/>
        <v>1011.4</v>
      </c>
      <c r="Q281" s="95">
        <v>1026</v>
      </c>
      <c r="R281" s="36">
        <f t="shared" si="127"/>
        <v>1042</v>
      </c>
      <c r="S281" s="36">
        <f t="shared" si="127"/>
        <v>1058</v>
      </c>
      <c r="T281" s="36">
        <f t="shared" si="127"/>
        <v>1074</v>
      </c>
      <c r="U281" s="36">
        <f t="shared" si="127"/>
        <v>1090</v>
      </c>
      <c r="V281" s="95">
        <v>1106</v>
      </c>
      <c r="W281" s="36">
        <f t="shared" si="128"/>
        <v>1122.5999999999999</v>
      </c>
      <c r="X281" s="36">
        <f t="shared" si="128"/>
        <v>1139.2</v>
      </c>
      <c r="Y281" s="36">
        <f t="shared" si="128"/>
        <v>1155.8</v>
      </c>
      <c r="Z281" s="36">
        <f t="shared" si="128"/>
        <v>1172.4000000000001</v>
      </c>
      <c r="AA281" s="95">
        <v>1189</v>
      </c>
      <c r="AB281" s="36">
        <f t="shared" si="129"/>
        <v>1208.5</v>
      </c>
      <c r="AC281" s="36">
        <f t="shared" si="129"/>
        <v>1228</v>
      </c>
      <c r="AD281" s="36">
        <f t="shared" si="129"/>
        <v>1247.5</v>
      </c>
      <c r="AE281" s="36">
        <f t="shared" si="129"/>
        <v>1267</v>
      </c>
      <c r="AF281" s="95">
        <v>1286.5</v>
      </c>
      <c r="AG281" s="36">
        <f t="shared" si="143"/>
        <v>1300</v>
      </c>
      <c r="AH281" s="36">
        <f t="shared" si="143"/>
        <v>1313.5</v>
      </c>
      <c r="AI281" s="36">
        <f t="shared" si="143"/>
        <v>1327</v>
      </c>
      <c r="AJ281" s="36">
        <f t="shared" si="143"/>
        <v>1340.5</v>
      </c>
      <c r="AK281" s="95">
        <v>1354</v>
      </c>
      <c r="AL281" s="36">
        <f t="shared" si="144"/>
        <v>1367.5</v>
      </c>
      <c r="AM281" s="36">
        <f t="shared" si="144"/>
        <v>1381</v>
      </c>
      <c r="AN281" s="36">
        <f t="shared" si="144"/>
        <v>1394.5</v>
      </c>
      <c r="AO281" s="36">
        <f t="shared" si="144"/>
        <v>1408</v>
      </c>
      <c r="AP281" s="95">
        <v>1431</v>
      </c>
    </row>
    <row r="282" spans="1:42" x14ac:dyDescent="0.3">
      <c r="A282" s="93" t="s">
        <v>13</v>
      </c>
      <c r="B282" s="95">
        <v>638</v>
      </c>
      <c r="C282">
        <f t="shared" si="138"/>
        <v>653</v>
      </c>
      <c r="D282">
        <f t="shared" si="138"/>
        <v>668</v>
      </c>
      <c r="E282">
        <f t="shared" si="138"/>
        <v>683</v>
      </c>
      <c r="F282">
        <f t="shared" si="138"/>
        <v>698</v>
      </c>
      <c r="G282" s="95">
        <v>713</v>
      </c>
      <c r="H282">
        <f t="shared" ref="H282:K286" si="145">$G282+((H$1-$G$1)*($L282-$G282)/($L$1-$G$1))</f>
        <v>709.4</v>
      </c>
      <c r="I282" s="16">
        <f t="shared" si="145"/>
        <v>705.8</v>
      </c>
      <c r="J282">
        <f t="shared" si="145"/>
        <v>702.2</v>
      </c>
      <c r="K282">
        <f t="shared" si="145"/>
        <v>698.6</v>
      </c>
      <c r="L282" s="95">
        <v>695</v>
      </c>
      <c r="M282" s="36">
        <f t="shared" ref="M282:P286" si="146">$L282+((M$1-$L$1)*($Q282-$L282)/($Q$1-$L$1))</f>
        <v>705.6</v>
      </c>
      <c r="N282" s="36">
        <f t="shared" si="146"/>
        <v>716.2</v>
      </c>
      <c r="O282" s="36">
        <f t="shared" si="146"/>
        <v>726.8</v>
      </c>
      <c r="P282" s="36">
        <f t="shared" si="146"/>
        <v>737.4</v>
      </c>
      <c r="Q282" s="95">
        <v>748</v>
      </c>
      <c r="R282" s="36">
        <f t="shared" si="127"/>
        <v>759.6</v>
      </c>
      <c r="S282" s="36">
        <f t="shared" si="127"/>
        <v>771.2</v>
      </c>
      <c r="T282" s="36">
        <f t="shared" si="127"/>
        <v>782.8</v>
      </c>
      <c r="U282" s="36">
        <f t="shared" si="127"/>
        <v>794.4</v>
      </c>
      <c r="V282" s="95">
        <v>806</v>
      </c>
      <c r="W282" s="36">
        <f t="shared" si="128"/>
        <v>818.2</v>
      </c>
      <c r="X282" s="36">
        <f t="shared" si="128"/>
        <v>830.4</v>
      </c>
      <c r="Y282" s="36">
        <f t="shared" si="128"/>
        <v>842.6</v>
      </c>
      <c r="Z282" s="36">
        <f t="shared" si="128"/>
        <v>854.8</v>
      </c>
      <c r="AA282" s="95">
        <v>867</v>
      </c>
      <c r="AB282" s="36">
        <f t="shared" si="129"/>
        <v>879.2</v>
      </c>
      <c r="AC282" s="36">
        <f t="shared" si="129"/>
        <v>891.4</v>
      </c>
      <c r="AD282" s="36">
        <f t="shared" si="129"/>
        <v>903.6</v>
      </c>
      <c r="AE282" s="36">
        <f t="shared" si="129"/>
        <v>915.8</v>
      </c>
      <c r="AF282" s="95">
        <v>928</v>
      </c>
      <c r="AG282" s="36">
        <f t="shared" si="143"/>
        <v>939.8</v>
      </c>
      <c r="AH282" s="36">
        <f t="shared" si="143"/>
        <v>951.6</v>
      </c>
      <c r="AI282" s="36">
        <f t="shared" si="143"/>
        <v>963.4</v>
      </c>
      <c r="AJ282" s="36">
        <f t="shared" si="143"/>
        <v>975.2</v>
      </c>
      <c r="AK282" s="95">
        <v>987</v>
      </c>
      <c r="AL282" s="36">
        <f t="shared" si="144"/>
        <v>998.8</v>
      </c>
      <c r="AM282" s="36">
        <f t="shared" si="144"/>
        <v>1010.6</v>
      </c>
      <c r="AN282" s="36">
        <f t="shared" si="144"/>
        <v>1022.4</v>
      </c>
      <c r="AO282" s="36">
        <f t="shared" si="144"/>
        <v>1034.2</v>
      </c>
      <c r="AP282" s="95">
        <v>1043</v>
      </c>
    </row>
    <row r="283" spans="1:42" x14ac:dyDescent="0.3">
      <c r="A283" s="93" t="s">
        <v>259</v>
      </c>
      <c r="B283" s="95"/>
      <c r="C283" s="36"/>
      <c r="D283" s="36"/>
      <c r="E283" s="36"/>
      <c r="F283" s="36"/>
      <c r="G283" s="95"/>
      <c r="H283">
        <f t="shared" si="145"/>
        <v>0</v>
      </c>
      <c r="I283" s="16">
        <f t="shared" si="145"/>
        <v>0</v>
      </c>
      <c r="J283">
        <f t="shared" si="145"/>
        <v>0</v>
      </c>
      <c r="K283">
        <f t="shared" si="145"/>
        <v>0</v>
      </c>
      <c r="L283" s="95"/>
      <c r="M283" s="36">
        <f t="shared" si="146"/>
        <v>0</v>
      </c>
      <c r="N283" s="36">
        <f t="shared" si="146"/>
        <v>0</v>
      </c>
      <c r="O283" s="36">
        <f t="shared" si="146"/>
        <v>0</v>
      </c>
      <c r="P283" s="36">
        <f t="shared" si="146"/>
        <v>0</v>
      </c>
      <c r="Q283" s="95"/>
      <c r="R283" s="36">
        <f t="shared" si="127"/>
        <v>0</v>
      </c>
      <c r="S283" s="36">
        <f t="shared" si="127"/>
        <v>0</v>
      </c>
      <c r="T283" s="36">
        <f t="shared" si="127"/>
        <v>0</v>
      </c>
      <c r="U283" s="36">
        <f t="shared" si="127"/>
        <v>0</v>
      </c>
      <c r="V283" s="95"/>
      <c r="W283" s="36">
        <f t="shared" si="128"/>
        <v>0</v>
      </c>
      <c r="X283" s="36">
        <f t="shared" si="128"/>
        <v>0</v>
      </c>
      <c r="Y283" s="36">
        <f t="shared" si="128"/>
        <v>0</v>
      </c>
      <c r="Z283" s="36">
        <f t="shared" si="128"/>
        <v>0</v>
      </c>
      <c r="AA283" s="95"/>
      <c r="AB283" s="36">
        <f t="shared" si="129"/>
        <v>0</v>
      </c>
      <c r="AC283" s="36">
        <f t="shared" si="129"/>
        <v>0</v>
      </c>
      <c r="AD283" s="36">
        <f t="shared" si="129"/>
        <v>0</v>
      </c>
      <c r="AE283" s="36">
        <f t="shared" si="129"/>
        <v>0</v>
      </c>
      <c r="AF283" s="95"/>
      <c r="AG283" s="36">
        <f t="shared" si="143"/>
        <v>0</v>
      </c>
      <c r="AH283" s="36">
        <f t="shared" si="143"/>
        <v>0</v>
      </c>
      <c r="AI283" s="36">
        <f t="shared" si="143"/>
        <v>0</v>
      </c>
      <c r="AJ283" s="36">
        <f t="shared" si="143"/>
        <v>0</v>
      </c>
      <c r="AK283" s="95"/>
      <c r="AL283" s="36">
        <f t="shared" ref="AL283:AO284" si="147">$AK283+((AL$1-$AK$1)*($AP283-$AK283)/($AP$1-$AK$1))</f>
        <v>0</v>
      </c>
      <c r="AM283" s="36">
        <f t="shared" si="147"/>
        <v>0</v>
      </c>
      <c r="AN283" s="36">
        <f t="shared" si="147"/>
        <v>0</v>
      </c>
      <c r="AO283" s="36">
        <f t="shared" si="147"/>
        <v>0</v>
      </c>
      <c r="AP283" s="95"/>
    </row>
    <row r="284" spans="1:42" x14ac:dyDescent="0.3">
      <c r="A284" s="93" t="s">
        <v>11</v>
      </c>
      <c r="B284" s="95"/>
      <c r="C284" s="36"/>
      <c r="D284" s="36"/>
      <c r="E284" s="36"/>
      <c r="F284" s="36"/>
      <c r="G284" s="95"/>
      <c r="H284">
        <f t="shared" si="145"/>
        <v>0</v>
      </c>
      <c r="I284" s="16">
        <f t="shared" si="145"/>
        <v>0</v>
      </c>
      <c r="J284">
        <f t="shared" si="145"/>
        <v>0</v>
      </c>
      <c r="K284">
        <f t="shared" si="145"/>
        <v>0</v>
      </c>
      <c r="L284" s="95"/>
      <c r="M284" s="36">
        <f t="shared" si="146"/>
        <v>0</v>
      </c>
      <c r="N284" s="36">
        <f t="shared" si="146"/>
        <v>0</v>
      </c>
      <c r="O284" s="36">
        <f t="shared" si="146"/>
        <v>0</v>
      </c>
      <c r="P284" s="36">
        <f t="shared" si="146"/>
        <v>0</v>
      </c>
      <c r="Q284" s="95"/>
      <c r="R284" s="36">
        <f t="shared" si="127"/>
        <v>0</v>
      </c>
      <c r="S284" s="36">
        <f t="shared" si="127"/>
        <v>0</v>
      </c>
      <c r="T284" s="36">
        <f t="shared" si="127"/>
        <v>0</v>
      </c>
      <c r="U284" s="36">
        <f t="shared" si="127"/>
        <v>0</v>
      </c>
      <c r="V284" s="95"/>
      <c r="W284" s="36">
        <f t="shared" si="128"/>
        <v>0</v>
      </c>
      <c r="X284" s="36">
        <f t="shared" si="128"/>
        <v>0</v>
      </c>
      <c r="Y284" s="36">
        <f t="shared" si="128"/>
        <v>0</v>
      </c>
      <c r="Z284" s="36">
        <f t="shared" si="128"/>
        <v>0</v>
      </c>
      <c r="AA284" s="95"/>
      <c r="AB284" s="36">
        <f t="shared" si="129"/>
        <v>0</v>
      </c>
      <c r="AC284" s="36">
        <f t="shared" si="129"/>
        <v>0</v>
      </c>
      <c r="AD284" s="36">
        <f t="shared" si="129"/>
        <v>0</v>
      </c>
      <c r="AE284" s="36">
        <f t="shared" si="129"/>
        <v>0</v>
      </c>
      <c r="AF284" s="95"/>
      <c r="AG284" s="36">
        <f t="shared" si="143"/>
        <v>0</v>
      </c>
      <c r="AH284" s="36">
        <f t="shared" si="143"/>
        <v>0</v>
      </c>
      <c r="AI284" s="36">
        <f t="shared" si="143"/>
        <v>0</v>
      </c>
      <c r="AJ284" s="36">
        <f t="shared" si="143"/>
        <v>0</v>
      </c>
      <c r="AK284" s="95"/>
      <c r="AL284" s="36">
        <f t="shared" si="147"/>
        <v>0</v>
      </c>
      <c r="AM284" s="36">
        <f t="shared" si="147"/>
        <v>0</v>
      </c>
      <c r="AN284" s="36">
        <f t="shared" si="147"/>
        <v>0</v>
      </c>
      <c r="AO284" s="36">
        <f t="shared" si="147"/>
        <v>0</v>
      </c>
      <c r="AP284" s="95"/>
    </row>
    <row r="285" spans="1:42" x14ac:dyDescent="0.3">
      <c r="A285" s="93" t="s">
        <v>260</v>
      </c>
      <c r="B285" s="95">
        <v>177</v>
      </c>
      <c r="C285">
        <f t="shared" ref="C285:F286" si="148">$B285+((C$1-$B$1)*($G285-$B285)/($G$1-$B$1))</f>
        <v>181.2</v>
      </c>
      <c r="D285">
        <f t="shared" si="148"/>
        <v>185.4</v>
      </c>
      <c r="E285">
        <f t="shared" si="148"/>
        <v>189.6</v>
      </c>
      <c r="F285">
        <f t="shared" si="148"/>
        <v>193.8</v>
      </c>
      <c r="G285" s="95">
        <v>198</v>
      </c>
      <c r="H285">
        <f t="shared" si="145"/>
        <v>197</v>
      </c>
      <c r="I285" s="16">
        <f t="shared" si="145"/>
        <v>196</v>
      </c>
      <c r="J285">
        <f t="shared" si="145"/>
        <v>195</v>
      </c>
      <c r="K285">
        <f t="shared" si="145"/>
        <v>194</v>
      </c>
      <c r="L285" s="95">
        <v>193</v>
      </c>
      <c r="M285" s="36">
        <f t="shared" si="146"/>
        <v>196</v>
      </c>
      <c r="N285" s="36">
        <f t="shared" si="146"/>
        <v>199</v>
      </c>
      <c r="O285" s="36">
        <f t="shared" si="146"/>
        <v>202</v>
      </c>
      <c r="P285" s="36">
        <f t="shared" si="146"/>
        <v>205</v>
      </c>
      <c r="Q285" s="95">
        <v>208</v>
      </c>
      <c r="R285" s="36">
        <f t="shared" si="127"/>
        <v>211.2</v>
      </c>
      <c r="S285" s="36">
        <f t="shared" si="127"/>
        <v>214.4</v>
      </c>
      <c r="T285" s="36">
        <f t="shared" si="127"/>
        <v>217.6</v>
      </c>
      <c r="U285" s="36">
        <f t="shared" si="127"/>
        <v>220.8</v>
      </c>
      <c r="V285" s="95">
        <v>224</v>
      </c>
      <c r="W285" s="36">
        <f t="shared" si="128"/>
        <v>227.4</v>
      </c>
      <c r="X285" s="36">
        <f t="shared" si="128"/>
        <v>230.8</v>
      </c>
      <c r="Y285" s="36">
        <f t="shared" si="128"/>
        <v>234.2</v>
      </c>
      <c r="Z285" s="36">
        <f t="shared" si="128"/>
        <v>237.6</v>
      </c>
      <c r="AA285" s="95">
        <v>241</v>
      </c>
      <c r="AB285" s="36">
        <f t="shared" si="129"/>
        <v>244.4</v>
      </c>
      <c r="AC285" s="36">
        <f t="shared" si="129"/>
        <v>247.8</v>
      </c>
      <c r="AD285" s="36">
        <f t="shared" si="129"/>
        <v>251.2</v>
      </c>
      <c r="AE285" s="36">
        <f t="shared" si="129"/>
        <v>254.6</v>
      </c>
      <c r="AF285" s="95">
        <v>258</v>
      </c>
      <c r="AG285" s="36">
        <f t="shared" si="143"/>
        <v>261.2</v>
      </c>
      <c r="AH285" s="36">
        <f t="shared" si="143"/>
        <v>264.39999999999998</v>
      </c>
      <c r="AI285" s="36">
        <f t="shared" si="143"/>
        <v>267.60000000000002</v>
      </c>
      <c r="AJ285" s="36">
        <f t="shared" si="143"/>
        <v>270.8</v>
      </c>
      <c r="AK285" s="95">
        <v>274</v>
      </c>
      <c r="AL285" s="36">
        <f>$AF285+((AL$1-$AF$1)*($AK285-$AF285)/($AK$1-$AF$1))</f>
        <v>277.2</v>
      </c>
      <c r="AM285" s="36">
        <f>$AF285+((AM$1-$AF$1)*($AK285-$AF285)/($AK$1-$AF$1))</f>
        <v>280.39999999999998</v>
      </c>
      <c r="AN285" s="36">
        <f>$AF285+((AN$1-$AF$1)*($AK285-$AF285)/($AK$1-$AF$1))</f>
        <v>283.60000000000002</v>
      </c>
      <c r="AO285" s="36">
        <f>$AF285+((AO$1-$AF$1)*($AK285-$AF285)/($AK$1-$AF$1))</f>
        <v>286.8</v>
      </c>
      <c r="AP285" s="95">
        <v>290</v>
      </c>
    </row>
    <row r="286" spans="1:42" x14ac:dyDescent="0.3">
      <c r="A286" s="93" t="s">
        <v>261</v>
      </c>
      <c r="B286" s="90">
        <v>153</v>
      </c>
      <c r="C286">
        <f t="shared" si="148"/>
        <v>156.6</v>
      </c>
      <c r="D286">
        <f t="shared" si="148"/>
        <v>160.19999999999999</v>
      </c>
      <c r="E286">
        <f t="shared" si="148"/>
        <v>163.80000000000001</v>
      </c>
      <c r="F286">
        <f t="shared" si="148"/>
        <v>167.4</v>
      </c>
      <c r="G286" s="90">
        <v>171</v>
      </c>
      <c r="H286">
        <f t="shared" si="145"/>
        <v>170.2</v>
      </c>
      <c r="I286" s="16">
        <f t="shared" si="145"/>
        <v>169.4</v>
      </c>
      <c r="J286">
        <f t="shared" si="145"/>
        <v>168.6</v>
      </c>
      <c r="K286">
        <f t="shared" si="145"/>
        <v>167.8</v>
      </c>
      <c r="L286" s="90">
        <v>167</v>
      </c>
      <c r="M286" s="36">
        <f t="shared" si="146"/>
        <v>169.6</v>
      </c>
      <c r="N286" s="36">
        <f t="shared" si="146"/>
        <v>172.2</v>
      </c>
      <c r="O286" s="36">
        <f t="shared" si="146"/>
        <v>174.8</v>
      </c>
      <c r="P286" s="36">
        <f t="shared" si="146"/>
        <v>177.4</v>
      </c>
      <c r="Q286" s="90">
        <v>180</v>
      </c>
      <c r="R286" s="36">
        <f t="shared" si="127"/>
        <v>182.8</v>
      </c>
      <c r="S286" s="36">
        <f t="shared" si="127"/>
        <v>185.6</v>
      </c>
      <c r="T286" s="36">
        <f t="shared" si="127"/>
        <v>188.4</v>
      </c>
      <c r="U286" s="36">
        <f t="shared" si="127"/>
        <v>191.2</v>
      </c>
      <c r="V286" s="90">
        <v>194</v>
      </c>
      <c r="W286" s="36">
        <f t="shared" si="128"/>
        <v>196.8</v>
      </c>
      <c r="X286" s="36">
        <f t="shared" si="128"/>
        <v>199.6</v>
      </c>
      <c r="Y286" s="36">
        <f t="shared" si="128"/>
        <v>202.4</v>
      </c>
      <c r="Z286" s="36">
        <f t="shared" si="128"/>
        <v>205.2</v>
      </c>
      <c r="AA286" s="90">
        <v>208</v>
      </c>
      <c r="AB286" s="36">
        <f t="shared" si="129"/>
        <v>211</v>
      </c>
      <c r="AC286" s="36">
        <f t="shared" si="129"/>
        <v>214</v>
      </c>
      <c r="AD286" s="36">
        <f t="shared" si="129"/>
        <v>217</v>
      </c>
      <c r="AE286" s="36">
        <f t="shared" si="129"/>
        <v>220</v>
      </c>
      <c r="AF286" s="90">
        <v>223</v>
      </c>
      <c r="AG286" s="36">
        <f t="shared" si="143"/>
        <v>225.8</v>
      </c>
      <c r="AH286" s="36">
        <f t="shared" si="143"/>
        <v>228.6</v>
      </c>
      <c r="AI286" s="36">
        <f t="shared" si="143"/>
        <v>231.4</v>
      </c>
      <c r="AJ286" s="36">
        <f t="shared" si="143"/>
        <v>234.2</v>
      </c>
      <c r="AK286" s="90">
        <v>237</v>
      </c>
      <c r="AL286" s="36">
        <f>$AK286+((AL$1-$AK$1)*($AP286-$AK286)/($AP$1-$AK$1))</f>
        <v>239.8</v>
      </c>
      <c r="AM286" s="36">
        <f>$AK286+((AM$1-$AK$1)*($AP286-$AK286)/($AP$1-$AK$1))</f>
        <v>242.6</v>
      </c>
      <c r="AN286" s="36">
        <f>$AK286+((AN$1-$AK$1)*($AP286-$AK286)/($AP$1-$AK$1))</f>
        <v>245.4</v>
      </c>
      <c r="AO286" s="36">
        <f>$AK286+((AO$1-$AK$1)*($AP286-$AK286)/($AP$1-$AK$1))</f>
        <v>248.2</v>
      </c>
      <c r="AP286" s="90">
        <v>251</v>
      </c>
    </row>
    <row r="287" spans="1:42" x14ac:dyDescent="0.3">
      <c r="A287" s="93" t="s">
        <v>262</v>
      </c>
    </row>
    <row r="288" spans="1:42" x14ac:dyDescent="0.3">
      <c r="AH288" s="36"/>
      <c r="AI288" s="36"/>
      <c r="AJ288" s="36"/>
      <c r="AK288" s="95"/>
      <c r="AL288" s="36"/>
      <c r="AM288" s="36"/>
      <c r="AN288" s="36"/>
      <c r="AO288" s="36"/>
      <c r="AP288" s="95"/>
    </row>
    <row r="289" spans="1:42" x14ac:dyDescent="0.3">
      <c r="A289" s="1" t="s">
        <v>295</v>
      </c>
      <c r="B289" s="95"/>
      <c r="C289" s="36"/>
      <c r="D289" s="36"/>
      <c r="E289" s="36"/>
      <c r="F289" s="36"/>
      <c r="G289" s="95"/>
      <c r="J289" s="100">
        <f t="shared" ref="J289:AP289" si="149">(J290-I290)/I290</f>
        <v>2.2723360302978217E-2</v>
      </c>
      <c r="K289" s="100">
        <f t="shared" si="149"/>
        <v>2.2218481737081183E-2</v>
      </c>
      <c r="L289" s="100">
        <f t="shared" si="149"/>
        <v>2.1735550798616905E-2</v>
      </c>
      <c r="M289" s="100">
        <f t="shared" si="149"/>
        <v>2.7397260273973336E-3</v>
      </c>
      <c r="N289" s="100">
        <f t="shared" si="149"/>
        <v>2.7322404371583602E-3</v>
      </c>
      <c r="O289" s="100">
        <f t="shared" si="149"/>
        <v>2.7247956403270487E-3</v>
      </c>
      <c r="P289" s="100">
        <f t="shared" si="149"/>
        <v>2.7173913043477172E-3</v>
      </c>
      <c r="Q289" s="100">
        <f t="shared" si="149"/>
        <v>2.7100271002710756E-3</v>
      </c>
      <c r="R289" s="100">
        <f t="shared" si="149"/>
        <v>1.0015898251192297E-2</v>
      </c>
      <c r="S289" s="100">
        <f t="shared" si="149"/>
        <v>9.9165748465293076E-3</v>
      </c>
      <c r="T289" s="100">
        <f t="shared" si="149"/>
        <v>9.8192019950123968E-3</v>
      </c>
      <c r="U289" s="100">
        <f t="shared" si="149"/>
        <v>9.723722796727995E-3</v>
      </c>
      <c r="V289" s="100">
        <f t="shared" si="149"/>
        <v>9.6300825435645891E-3</v>
      </c>
      <c r="W289" s="100">
        <f t="shared" si="149"/>
        <v>4.0878122634368588E-3</v>
      </c>
      <c r="X289" s="100">
        <f t="shared" si="149"/>
        <v>4.0711700844389799E-3</v>
      </c>
      <c r="Y289" s="100">
        <f t="shared" si="149"/>
        <v>4.0546628622917039E-3</v>
      </c>
      <c r="Z289" s="100">
        <f t="shared" si="149"/>
        <v>4.0382889620100681E-3</v>
      </c>
      <c r="AA289" s="100">
        <f t="shared" si="149"/>
        <v>4.0220467749144135E-3</v>
      </c>
      <c r="AB289" s="100">
        <f t="shared" si="149"/>
        <v>1.4540059347180941E-2</v>
      </c>
      <c r="AC289" s="100">
        <f t="shared" si="149"/>
        <v>1.4331675928634205E-2</v>
      </c>
      <c r="AD289" s="100">
        <f t="shared" si="149"/>
        <v>1.412918108419832E-2</v>
      </c>
      <c r="AE289" s="100">
        <f t="shared" si="149"/>
        <v>1.3932328689223868E-2</v>
      </c>
      <c r="AF289" s="100">
        <f t="shared" si="149"/>
        <v>1.374088614694329E-2</v>
      </c>
      <c r="AG289" s="100">
        <f t="shared" si="149"/>
        <v>1.6735822959889381E-2</v>
      </c>
      <c r="AH289" s="100">
        <f t="shared" si="149"/>
        <v>1.6460345531220274E-2</v>
      </c>
      <c r="AI289" s="100">
        <f t="shared" si="149"/>
        <v>1.619379014989281E-2</v>
      </c>
      <c r="AJ289" s="100">
        <f t="shared" si="149"/>
        <v>1.5935730277887559E-2</v>
      </c>
      <c r="AK289" s="100">
        <f t="shared" si="149"/>
        <v>1.5685766139486676E-2</v>
      </c>
      <c r="AL289" s="100">
        <f t="shared" si="149"/>
        <v>1.6209317166560364E-2</v>
      </c>
      <c r="AM289" s="100">
        <f t="shared" si="149"/>
        <v>1.5950766139160927E-2</v>
      </c>
      <c r="AN289" s="100">
        <f t="shared" si="149"/>
        <v>1.5700333786623867E-2</v>
      </c>
      <c r="AO289" s="100">
        <f t="shared" si="149"/>
        <v>1.5457643622200501E-2</v>
      </c>
      <c r="AP289" s="100">
        <f t="shared" si="149"/>
        <v>1.5222342083183562E-2</v>
      </c>
    </row>
    <row r="290" spans="1:42" x14ac:dyDescent="0.3">
      <c r="A290" s="93" t="s">
        <v>46</v>
      </c>
      <c r="B290" s="95">
        <f>B310+B321</f>
        <v>1002</v>
      </c>
      <c r="C290">
        <f t="shared" ref="C290:F308" si="150">$B290+((C$1-$B$1)*($G290-$B290)/($G$1-$B$1))</f>
        <v>1023.4</v>
      </c>
      <c r="D290">
        <f t="shared" si="150"/>
        <v>1044.8</v>
      </c>
      <c r="E290">
        <f t="shared" si="150"/>
        <v>1066.2</v>
      </c>
      <c r="F290">
        <f t="shared" si="150"/>
        <v>1087.5999999999999</v>
      </c>
      <c r="G290" s="95">
        <f>G310+G321</f>
        <v>1109</v>
      </c>
      <c r="H290">
        <f t="shared" ref="H290:K308" si="151">$G290+((H$1-$G$1)*($L290-$G290)/($L$1-$G$1))</f>
        <v>1135.4000000000001</v>
      </c>
      <c r="I290" s="16">
        <f t="shared" si="151"/>
        <v>1161.8</v>
      </c>
      <c r="J290">
        <f t="shared" si="151"/>
        <v>1188.2</v>
      </c>
      <c r="K290">
        <f t="shared" si="151"/>
        <v>1214.5999999999999</v>
      </c>
      <c r="L290" s="95">
        <f>L310+L321</f>
        <v>1241</v>
      </c>
      <c r="M290" s="36">
        <f t="shared" ref="M290:P308" si="152">$L290+((M$1-$L$1)*($Q290-$L290)/($Q$1-$L$1))</f>
        <v>1244.4000000000001</v>
      </c>
      <c r="N290" s="36">
        <f t="shared" si="152"/>
        <v>1247.8</v>
      </c>
      <c r="O290" s="36">
        <f t="shared" si="152"/>
        <v>1251.2</v>
      </c>
      <c r="P290" s="36">
        <f t="shared" si="152"/>
        <v>1254.5999999999999</v>
      </c>
      <c r="Q290" s="95">
        <f>Q310+Q321</f>
        <v>1258</v>
      </c>
      <c r="R290" s="36">
        <f t="shared" ref="R290:U308" si="153">$Q290+((R$1-$Q$1)*($V290-$Q290)/($V$1-$Q$1))</f>
        <v>1270.5999999999999</v>
      </c>
      <c r="S290" s="36">
        <f t="shared" si="153"/>
        <v>1283.2</v>
      </c>
      <c r="T290" s="36">
        <f t="shared" si="153"/>
        <v>1295.8</v>
      </c>
      <c r="U290" s="36">
        <f t="shared" si="153"/>
        <v>1308.4000000000001</v>
      </c>
      <c r="V290" s="95">
        <f>V310+V321</f>
        <v>1321</v>
      </c>
      <c r="W290" s="36">
        <f t="shared" ref="W290:Z308" si="154">$V290+((W$1-$V$1)*($AA290-$V290)/($AA$1-$V$1))</f>
        <v>1326.4</v>
      </c>
      <c r="X290" s="36">
        <f t="shared" si="154"/>
        <v>1331.8</v>
      </c>
      <c r="Y290" s="36">
        <f t="shared" si="154"/>
        <v>1337.2</v>
      </c>
      <c r="Z290" s="36">
        <f t="shared" si="154"/>
        <v>1342.6</v>
      </c>
      <c r="AA290" s="95">
        <f>AA310+AA321</f>
        <v>1348</v>
      </c>
      <c r="AB290" s="36">
        <f t="shared" ref="AB290:AE308" si="155">$AA290+((AB$1-$AA$1)*($AF290-$AA290)/($AF$1-$AA$1))</f>
        <v>1367.6</v>
      </c>
      <c r="AC290" s="36">
        <f t="shared" si="155"/>
        <v>1387.2</v>
      </c>
      <c r="AD290" s="36">
        <f t="shared" si="155"/>
        <v>1406.8</v>
      </c>
      <c r="AE290" s="36">
        <f t="shared" si="155"/>
        <v>1426.4</v>
      </c>
      <c r="AF290" s="95">
        <f>AF310+AF321</f>
        <v>1446</v>
      </c>
      <c r="AG290" s="36">
        <f>$AF290+((AG$1-$AF$1)*($AK290-$AF290)/($AK$1-$AF$1))</f>
        <v>1470.2</v>
      </c>
      <c r="AH290" s="36">
        <f>$AF290+((AH$1-$AF$1)*($AK290-$AF290)/($AK$1-$AF$1))</f>
        <v>1494.4</v>
      </c>
      <c r="AI290" s="36">
        <f>$AF290+((AI$1-$AF$1)*($AK290-$AF290)/($AK$1-$AF$1))</f>
        <v>1518.6</v>
      </c>
      <c r="AJ290" s="36">
        <f>$AF290+((AJ$1-$AF$1)*($AK290-$AF290)/($AK$1-$AF$1))</f>
        <v>1542.8</v>
      </c>
      <c r="AK290" s="95">
        <f>AK310+AK321</f>
        <v>1567</v>
      </c>
      <c r="AL290" s="36">
        <f>$AK290+((AL$1-$AK$1)*($AP290-$AK290)/($AP$1-$AK$1))</f>
        <v>1592.4</v>
      </c>
      <c r="AM290" s="36">
        <f>$AK290+((AM$1-$AK$1)*($AP290-$AK290)/($AP$1-$AK$1))</f>
        <v>1617.8</v>
      </c>
      <c r="AN290" s="36">
        <f>$AK290+((AN$1-$AK$1)*($AP290-$AK290)/($AP$1-$AK$1))</f>
        <v>1643.2</v>
      </c>
      <c r="AO290" s="36">
        <f>$AK290+((AO$1-$AK$1)*($AP290-$AK290)/($AP$1-$AK$1))</f>
        <v>1668.6</v>
      </c>
      <c r="AP290" s="95">
        <f>AP310+AP321</f>
        <v>1694</v>
      </c>
    </row>
    <row r="291" spans="1:42" x14ac:dyDescent="0.3">
      <c r="A291" s="93"/>
      <c r="B291" s="95"/>
      <c r="G291" s="95"/>
      <c r="J291" s="100">
        <f t="shared" ref="J291:AP291" si="156">(J292-I292)/I292</f>
        <v>2.2559315441462287E-2</v>
      </c>
      <c r="K291" s="100">
        <f t="shared" si="156"/>
        <v>2.2061620387980267E-2</v>
      </c>
      <c r="L291" s="100">
        <f t="shared" si="156"/>
        <v>2.1585411239300377E-2</v>
      </c>
      <c r="M291" s="100">
        <f t="shared" si="156"/>
        <v>2.5500910746811974E-3</v>
      </c>
      <c r="N291" s="100">
        <f t="shared" si="156"/>
        <v>2.5436046511627497E-3</v>
      </c>
      <c r="O291" s="100">
        <f t="shared" si="156"/>
        <v>2.5371511417181789E-3</v>
      </c>
      <c r="P291" s="100">
        <f t="shared" si="156"/>
        <v>2.5307302964569364E-3</v>
      </c>
      <c r="Q291" s="100">
        <f t="shared" si="156"/>
        <v>2.5243418680129413E-3</v>
      </c>
      <c r="R291" s="100">
        <f t="shared" si="156"/>
        <v>1.0071942446043206E-2</v>
      </c>
      <c r="S291" s="100">
        <f t="shared" si="156"/>
        <v>9.9715099715100113E-3</v>
      </c>
      <c r="T291" s="100">
        <f t="shared" si="156"/>
        <v>9.8730606488009673E-3</v>
      </c>
      <c r="U291" s="100">
        <f t="shared" si="156"/>
        <v>9.776536312849202E-3</v>
      </c>
      <c r="V291" s="100">
        <f t="shared" si="156"/>
        <v>9.6818810511756972E-3</v>
      </c>
      <c r="W291" s="100">
        <f t="shared" si="156"/>
        <v>1.4041095890411037E-2</v>
      </c>
      <c r="X291" s="100">
        <f t="shared" si="156"/>
        <v>1.3846673421141389E-2</v>
      </c>
      <c r="Y291" s="100">
        <f t="shared" si="156"/>
        <v>1.3657561625583022E-2</v>
      </c>
      <c r="Z291" s="100">
        <f t="shared" si="156"/>
        <v>1.347354584291806E-2</v>
      </c>
      <c r="AA291" s="100">
        <f t="shared" si="156"/>
        <v>1.3294422827496832E-2</v>
      </c>
      <c r="AB291" s="100">
        <f t="shared" si="156"/>
        <v>1.6320000000000074E-2</v>
      </c>
      <c r="AC291" s="100">
        <f t="shared" si="156"/>
        <v>1.6057934508816013E-2</v>
      </c>
      <c r="AD291" s="100">
        <f t="shared" si="156"/>
        <v>1.5804152463588544E-2</v>
      </c>
      <c r="AE291" s="100">
        <f t="shared" si="156"/>
        <v>1.555826723611948E-2</v>
      </c>
      <c r="AF291" s="100">
        <f t="shared" si="156"/>
        <v>1.5319915890657924E-2</v>
      </c>
      <c r="AG291" s="100">
        <f t="shared" si="156"/>
        <v>1.6863905325443754E-2</v>
      </c>
      <c r="AH291" s="100">
        <f t="shared" si="156"/>
        <v>1.6584230433517571E-2</v>
      </c>
      <c r="AI291" s="100">
        <f t="shared" si="156"/>
        <v>1.6313680595306371E-2</v>
      </c>
      <c r="AJ291" s="100">
        <f t="shared" si="156"/>
        <v>1.6051816389749334E-2</v>
      </c>
      <c r="AK291" s="100">
        <f t="shared" si="156"/>
        <v>1.579822616407979E-2</v>
      </c>
      <c r="AL291" s="100">
        <f t="shared" si="156"/>
        <v>2.4556616643928437E-3</v>
      </c>
      <c r="AM291" s="100">
        <f t="shared" si="156"/>
        <v>2.4496461622211057E-3</v>
      </c>
      <c r="AN291" s="100">
        <f t="shared" si="156"/>
        <v>2.443660059733851E-3</v>
      </c>
      <c r="AO291" s="100">
        <f t="shared" si="156"/>
        <v>2.4377031419285863E-3</v>
      </c>
      <c r="AP291" s="100">
        <f t="shared" si="156"/>
        <v>2.4317751958929405E-3</v>
      </c>
    </row>
    <row r="292" spans="1:42" x14ac:dyDescent="0.3">
      <c r="A292" s="93" t="s">
        <v>51</v>
      </c>
      <c r="B292" s="95">
        <f>B311+B322</f>
        <v>424</v>
      </c>
      <c r="C292">
        <f t="shared" si="150"/>
        <v>437.4</v>
      </c>
      <c r="D292">
        <f t="shared" si="150"/>
        <v>450.8</v>
      </c>
      <c r="E292">
        <f t="shared" si="150"/>
        <v>464.2</v>
      </c>
      <c r="F292">
        <f t="shared" si="150"/>
        <v>477.6</v>
      </c>
      <c r="G292" s="95">
        <f>G311+G322</f>
        <v>491</v>
      </c>
      <c r="H292">
        <f t="shared" si="151"/>
        <v>502.6</v>
      </c>
      <c r="I292" s="16">
        <f t="shared" si="151"/>
        <v>514.20000000000005</v>
      </c>
      <c r="J292">
        <f t="shared" si="151"/>
        <v>525.79999999999995</v>
      </c>
      <c r="K292">
        <f t="shared" si="151"/>
        <v>537.4</v>
      </c>
      <c r="L292" s="95">
        <f>L311+L322</f>
        <v>549</v>
      </c>
      <c r="M292" s="36">
        <f t="shared" si="152"/>
        <v>550.4</v>
      </c>
      <c r="N292" s="36">
        <f t="shared" si="152"/>
        <v>551.79999999999995</v>
      </c>
      <c r="O292" s="36">
        <f t="shared" si="152"/>
        <v>553.20000000000005</v>
      </c>
      <c r="P292" s="36">
        <f t="shared" si="152"/>
        <v>554.6</v>
      </c>
      <c r="Q292" s="95">
        <f>Q311+Q322</f>
        <v>556</v>
      </c>
      <c r="R292" s="36">
        <f t="shared" si="153"/>
        <v>561.6</v>
      </c>
      <c r="S292" s="36">
        <f t="shared" si="153"/>
        <v>567.20000000000005</v>
      </c>
      <c r="T292" s="36">
        <f t="shared" si="153"/>
        <v>572.79999999999995</v>
      </c>
      <c r="U292" s="36">
        <f t="shared" si="153"/>
        <v>578.4</v>
      </c>
      <c r="V292" s="95">
        <f>V311+V322</f>
        <v>584</v>
      </c>
      <c r="W292" s="36">
        <f t="shared" si="154"/>
        <v>592.20000000000005</v>
      </c>
      <c r="X292" s="36">
        <f t="shared" si="154"/>
        <v>600.4</v>
      </c>
      <c r="Y292" s="36">
        <f t="shared" si="154"/>
        <v>608.6</v>
      </c>
      <c r="Z292" s="36">
        <f t="shared" si="154"/>
        <v>616.79999999999995</v>
      </c>
      <c r="AA292" s="95">
        <f>AA311+AA322</f>
        <v>625</v>
      </c>
      <c r="AB292" s="36">
        <f t="shared" si="155"/>
        <v>635.20000000000005</v>
      </c>
      <c r="AC292" s="36">
        <f t="shared" si="155"/>
        <v>645.4</v>
      </c>
      <c r="AD292" s="36">
        <f t="shared" si="155"/>
        <v>655.6</v>
      </c>
      <c r="AE292" s="36">
        <f t="shared" si="155"/>
        <v>665.8</v>
      </c>
      <c r="AF292" s="95">
        <f>AF311+AF322</f>
        <v>676</v>
      </c>
      <c r="AG292" s="36">
        <f>$AF292+((AG$1-$AF$1)*($AK292-$AF292)/($AK$1-$AF$1))</f>
        <v>687.4</v>
      </c>
      <c r="AH292" s="36">
        <f>$AF292+((AH$1-$AF$1)*($AK292-$AF292)/($AK$1-$AF$1))</f>
        <v>698.8</v>
      </c>
      <c r="AI292" s="36">
        <f>$AF292+((AI$1-$AF$1)*($AK292-$AF292)/($AK$1-$AF$1))</f>
        <v>710.2</v>
      </c>
      <c r="AJ292" s="36">
        <f>$AF292+((AJ$1-$AF$1)*($AK292-$AF292)/($AK$1-$AF$1))</f>
        <v>721.6</v>
      </c>
      <c r="AK292" s="95">
        <f>AK311+AK322</f>
        <v>733</v>
      </c>
      <c r="AL292" s="36">
        <f>$AK292+((AL$1-$AK$1)*($AP292-$AK292)/($AP$1-$AK$1))</f>
        <v>734.8</v>
      </c>
      <c r="AM292" s="36">
        <f>$AK292+((AM$1-$AK$1)*($AP292-$AK292)/($AP$1-$AK$1))</f>
        <v>736.6</v>
      </c>
      <c r="AN292" s="36">
        <f>$AK292+((AN$1-$AK$1)*($AP292-$AK292)/($AP$1-$AK$1))</f>
        <v>738.4</v>
      </c>
      <c r="AO292" s="36">
        <f>$AK292+((AO$1-$AK$1)*($AP292-$AK292)/($AP$1-$AK$1))</f>
        <v>740.2</v>
      </c>
      <c r="AP292" s="95">
        <f>AP311+AP322</f>
        <v>742</v>
      </c>
    </row>
    <row r="293" spans="1:42" x14ac:dyDescent="0.3">
      <c r="A293" s="93"/>
      <c r="B293" s="95"/>
      <c r="G293" s="95"/>
      <c r="J293" s="100">
        <f t="shared" ref="J293:AP293" si="157">(J294-I294)/I294</f>
        <v>2.2487506940588625E-2</v>
      </c>
      <c r="K293" s="100">
        <f t="shared" si="157"/>
        <v>2.1992940537605119E-2</v>
      </c>
      <c r="L293" s="100">
        <f t="shared" si="157"/>
        <v>2.1519659936238108E-2</v>
      </c>
      <c r="M293" s="100">
        <f t="shared" si="157"/>
        <v>3.1209362808842355E-3</v>
      </c>
      <c r="N293" s="100">
        <f t="shared" si="157"/>
        <v>3.1112263417163305E-3</v>
      </c>
      <c r="O293" s="100">
        <f t="shared" si="157"/>
        <v>3.1015766347894688E-3</v>
      </c>
      <c r="P293" s="100">
        <f t="shared" si="157"/>
        <v>3.0919866013913644E-3</v>
      </c>
      <c r="Q293" s="100">
        <f t="shared" si="157"/>
        <v>3.0824556896994313E-3</v>
      </c>
      <c r="R293" s="100">
        <f t="shared" si="157"/>
        <v>9.7311139564660986E-3</v>
      </c>
      <c r="S293" s="100">
        <f t="shared" si="157"/>
        <v>9.6373319807253645E-3</v>
      </c>
      <c r="T293" s="100">
        <f t="shared" si="157"/>
        <v>9.5453403667419105E-3</v>
      </c>
      <c r="U293" s="100">
        <f t="shared" si="157"/>
        <v>9.4550883304304837E-3</v>
      </c>
      <c r="V293" s="100">
        <f t="shared" si="157"/>
        <v>9.3665269903870137E-3</v>
      </c>
      <c r="W293" s="100">
        <f t="shared" si="157"/>
        <v>1.4163614163614191E-2</v>
      </c>
      <c r="X293" s="100">
        <f t="shared" si="157"/>
        <v>1.3965807849747198E-2</v>
      </c>
      <c r="Y293" s="100">
        <f t="shared" si="157"/>
        <v>1.3773450486820124E-2</v>
      </c>
      <c r="Z293" s="100">
        <f t="shared" si="157"/>
        <v>1.3586319981260276E-2</v>
      </c>
      <c r="AA293" s="100">
        <f t="shared" si="157"/>
        <v>1.3404206147446295E-2</v>
      </c>
      <c r="AB293" s="100">
        <f t="shared" si="157"/>
        <v>1.641961231470921E-2</v>
      </c>
      <c r="AC293" s="100">
        <f t="shared" si="157"/>
        <v>1.6154363921920548E-2</v>
      </c>
      <c r="AD293" s="100">
        <f t="shared" si="157"/>
        <v>1.5897549127842893E-2</v>
      </c>
      <c r="AE293" s="100">
        <f t="shared" si="157"/>
        <v>1.5648772006085609E-2</v>
      </c>
      <c r="AF293" s="100">
        <f t="shared" si="157"/>
        <v>1.5407661031457283E-2</v>
      </c>
      <c r="AG293" s="100">
        <f t="shared" si="157"/>
        <v>1.6438356164383584E-2</v>
      </c>
      <c r="AH293" s="100">
        <f t="shared" si="157"/>
        <v>1.6172506738544496E-2</v>
      </c>
      <c r="AI293" s="100">
        <f t="shared" si="157"/>
        <v>1.5915119363395132E-2</v>
      </c>
      <c r="AJ293" s="100">
        <f t="shared" si="157"/>
        <v>1.5665796344647542E-2</v>
      </c>
      <c r="AK293" s="100">
        <f t="shared" si="157"/>
        <v>1.5424164524421616E-2</v>
      </c>
      <c r="AL293" s="100">
        <f t="shared" si="157"/>
        <v>1.616358325219076E-2</v>
      </c>
      <c r="AM293" s="100">
        <f t="shared" si="157"/>
        <v>1.5906477577616075E-2</v>
      </c>
      <c r="AN293" s="100">
        <f t="shared" si="157"/>
        <v>1.5657423127711664E-2</v>
      </c>
      <c r="AO293" s="100">
        <f t="shared" si="157"/>
        <v>1.5416047548291361E-2</v>
      </c>
      <c r="AP293" s="100">
        <f t="shared" si="157"/>
        <v>1.518200109749397E-2</v>
      </c>
    </row>
    <row r="294" spans="1:42" x14ac:dyDescent="0.3">
      <c r="A294" s="93" t="s">
        <v>49</v>
      </c>
      <c r="B294" s="95">
        <f>B312+B323</f>
        <v>629</v>
      </c>
      <c r="C294">
        <f t="shared" si="150"/>
        <v>640.79999999999995</v>
      </c>
      <c r="D294">
        <f t="shared" si="150"/>
        <v>652.6</v>
      </c>
      <c r="E294">
        <f t="shared" si="150"/>
        <v>664.4</v>
      </c>
      <c r="F294">
        <f t="shared" si="150"/>
        <v>676.2</v>
      </c>
      <c r="G294" s="95">
        <f>G312+G323</f>
        <v>688</v>
      </c>
      <c r="H294">
        <f t="shared" si="151"/>
        <v>704.2</v>
      </c>
      <c r="I294" s="16">
        <f t="shared" si="151"/>
        <v>720.4</v>
      </c>
      <c r="J294">
        <f t="shared" si="151"/>
        <v>736.6</v>
      </c>
      <c r="K294">
        <f t="shared" si="151"/>
        <v>752.8</v>
      </c>
      <c r="L294" s="95">
        <f>L312+L323</f>
        <v>769</v>
      </c>
      <c r="M294" s="36">
        <f t="shared" si="152"/>
        <v>771.4</v>
      </c>
      <c r="N294" s="36">
        <f t="shared" si="152"/>
        <v>773.8</v>
      </c>
      <c r="O294" s="36">
        <f t="shared" si="152"/>
        <v>776.2</v>
      </c>
      <c r="P294" s="36">
        <f t="shared" si="152"/>
        <v>778.6</v>
      </c>
      <c r="Q294" s="95">
        <f>Q312+Q323</f>
        <v>781</v>
      </c>
      <c r="R294" s="36">
        <f t="shared" si="153"/>
        <v>788.6</v>
      </c>
      <c r="S294" s="36">
        <f t="shared" si="153"/>
        <v>796.2</v>
      </c>
      <c r="T294" s="36">
        <f t="shared" si="153"/>
        <v>803.8</v>
      </c>
      <c r="U294" s="36">
        <f t="shared" si="153"/>
        <v>811.4</v>
      </c>
      <c r="V294" s="95">
        <f>V312+V323</f>
        <v>819</v>
      </c>
      <c r="W294" s="36">
        <f t="shared" si="154"/>
        <v>830.6</v>
      </c>
      <c r="X294" s="36">
        <f t="shared" si="154"/>
        <v>842.2</v>
      </c>
      <c r="Y294" s="36">
        <f t="shared" si="154"/>
        <v>853.8</v>
      </c>
      <c r="Z294" s="36">
        <f t="shared" si="154"/>
        <v>865.4</v>
      </c>
      <c r="AA294" s="95">
        <f>AA312+AA323</f>
        <v>877</v>
      </c>
      <c r="AB294" s="36">
        <f t="shared" si="155"/>
        <v>891.4</v>
      </c>
      <c r="AC294" s="36">
        <f t="shared" si="155"/>
        <v>905.8</v>
      </c>
      <c r="AD294" s="36">
        <f t="shared" si="155"/>
        <v>920.2</v>
      </c>
      <c r="AE294" s="36">
        <f t="shared" si="155"/>
        <v>934.6</v>
      </c>
      <c r="AF294" s="95">
        <f>AF312+AF323</f>
        <v>949</v>
      </c>
      <c r="AG294" s="36">
        <f>$AF294+((AG$1-$AF$1)*($AK294-$AF294)/($AK$1-$AF$1))</f>
        <v>964.6</v>
      </c>
      <c r="AH294" s="36">
        <f>$AF294+((AH$1-$AF$1)*($AK294-$AF294)/($AK$1-$AF$1))</f>
        <v>980.2</v>
      </c>
      <c r="AI294" s="36">
        <f>$AF294+((AI$1-$AF$1)*($AK294-$AF294)/($AK$1-$AF$1))</f>
        <v>995.8</v>
      </c>
      <c r="AJ294" s="36">
        <f>$AF294+((AJ$1-$AF$1)*($AK294-$AF294)/($AK$1-$AF$1))</f>
        <v>1011.4</v>
      </c>
      <c r="AK294" s="95">
        <f>AK312+AK323</f>
        <v>1027</v>
      </c>
      <c r="AL294" s="36">
        <f>$AK294+((AL$1-$AK$1)*($AP294-$AK294)/($AP$1-$AK$1))</f>
        <v>1043.5999999999999</v>
      </c>
      <c r="AM294" s="36">
        <f>$AK294+((AM$1-$AK$1)*($AP294-$AK294)/($AP$1-$AK$1))</f>
        <v>1060.2</v>
      </c>
      <c r="AN294" s="36">
        <f>$AK294+((AN$1-$AK$1)*($AP294-$AK294)/($AP$1-$AK$1))</f>
        <v>1076.8</v>
      </c>
      <c r="AO294" s="36">
        <f>$AK294+((AO$1-$AK$1)*($AP294-$AK294)/($AP$1-$AK$1))</f>
        <v>1093.4000000000001</v>
      </c>
      <c r="AP294" s="95">
        <f>AP312+AP323</f>
        <v>1110</v>
      </c>
    </row>
    <row r="295" spans="1:42" x14ac:dyDescent="0.3">
      <c r="A295" s="93"/>
      <c r="B295" s="95"/>
      <c r="G295" s="95"/>
      <c r="J295" s="100">
        <f t="shared" ref="J295:AP295" si="158">(J296-I296)/I296</f>
        <v>0.38181818181818161</v>
      </c>
      <c r="K295" s="100">
        <f t="shared" si="158"/>
        <v>0.27631578947368424</v>
      </c>
      <c r="L295" s="100">
        <f t="shared" si="158"/>
        <v>0.21649484536082458</v>
      </c>
      <c r="M295" s="100">
        <f t="shared" si="158"/>
        <v>3.3898305084746247E-3</v>
      </c>
      <c r="N295" s="100">
        <f t="shared" si="158"/>
        <v>3.3783783783784267E-3</v>
      </c>
      <c r="O295" s="100">
        <f t="shared" si="158"/>
        <v>3.3670033670032953E-3</v>
      </c>
      <c r="P295" s="100">
        <f t="shared" si="158"/>
        <v>3.3557046979866252E-3</v>
      </c>
      <c r="Q295" s="100">
        <f t="shared" si="158"/>
        <v>3.3444816053512182E-3</v>
      </c>
      <c r="R295" s="100">
        <f t="shared" si="158"/>
        <v>0</v>
      </c>
      <c r="S295" s="100">
        <f t="shared" si="158"/>
        <v>0</v>
      </c>
      <c r="T295" s="100">
        <f t="shared" si="158"/>
        <v>0</v>
      </c>
      <c r="U295" s="100">
        <f t="shared" si="158"/>
        <v>0</v>
      </c>
      <c r="V295" s="100">
        <f t="shared" si="158"/>
        <v>0</v>
      </c>
      <c r="W295" s="100">
        <f t="shared" si="158"/>
        <v>2.6666666666666689E-2</v>
      </c>
      <c r="X295" s="100">
        <f t="shared" si="158"/>
        <v>2.5974025974025997E-2</v>
      </c>
      <c r="Y295" s="100">
        <f t="shared" si="158"/>
        <v>2.5316455696202441E-2</v>
      </c>
      <c r="Z295" s="100">
        <f t="shared" si="158"/>
        <v>2.4691358024691492E-2</v>
      </c>
      <c r="AA295" s="100">
        <f t="shared" si="158"/>
        <v>2.4096385542168586E-2</v>
      </c>
      <c r="AB295" s="100">
        <f t="shared" si="158"/>
        <v>1.6176470588235209E-2</v>
      </c>
      <c r="AC295" s="100">
        <f t="shared" si="158"/>
        <v>1.591895803183804E-2</v>
      </c>
      <c r="AD295" s="100">
        <f t="shared" si="158"/>
        <v>1.5669515669515587E-2</v>
      </c>
      <c r="AE295" s="100">
        <f t="shared" si="158"/>
        <v>1.5427769985974876E-2</v>
      </c>
      <c r="AF295" s="100">
        <f t="shared" si="158"/>
        <v>1.5193370165745776E-2</v>
      </c>
      <c r="AG295" s="100">
        <f t="shared" si="158"/>
        <v>1.6326530612244938E-2</v>
      </c>
      <c r="AH295" s="100">
        <f t="shared" si="158"/>
        <v>1.6064257028112486E-2</v>
      </c>
      <c r="AI295" s="100">
        <f t="shared" si="158"/>
        <v>1.5810276679841747E-2</v>
      </c>
      <c r="AJ295" s="100">
        <f t="shared" si="158"/>
        <v>1.5564202334630389E-2</v>
      </c>
      <c r="AK295" s="100">
        <f t="shared" si="158"/>
        <v>1.5325670498084329E-2</v>
      </c>
      <c r="AL295" s="100">
        <f t="shared" si="158"/>
        <v>1.63522012578616E-2</v>
      </c>
      <c r="AM295" s="100">
        <f t="shared" si="158"/>
        <v>1.6089108910891055E-2</v>
      </c>
      <c r="AN295" s="100">
        <f t="shared" si="158"/>
        <v>1.5834348355663965E-2</v>
      </c>
      <c r="AO295" s="100">
        <f t="shared" si="158"/>
        <v>1.558752997601915E-2</v>
      </c>
      <c r="AP295" s="100">
        <f t="shared" si="158"/>
        <v>1.5348288075560769E-2</v>
      </c>
    </row>
    <row r="296" spans="1:42" x14ac:dyDescent="0.3">
      <c r="A296" s="93" t="s">
        <v>124</v>
      </c>
      <c r="B296" s="95">
        <f>B313+B324</f>
        <v>8</v>
      </c>
      <c r="C296">
        <f t="shared" si="150"/>
        <v>9.0000000000000036</v>
      </c>
      <c r="D296">
        <f t="shared" si="150"/>
        <v>10.000000000000009</v>
      </c>
      <c r="E296">
        <f t="shared" si="150"/>
        <v>11.000000000000012</v>
      </c>
      <c r="F296">
        <f t="shared" si="150"/>
        <v>12.000000000000018</v>
      </c>
      <c r="G296" s="95">
        <f>G313+G324</f>
        <v>13.000000000000021</v>
      </c>
      <c r="H296">
        <f t="shared" si="151"/>
        <v>34.000000000000014</v>
      </c>
      <c r="I296" s="16">
        <f t="shared" si="151"/>
        <v>55.000000000000007</v>
      </c>
      <c r="J296">
        <f t="shared" si="151"/>
        <v>76</v>
      </c>
      <c r="K296">
        <f t="shared" si="151"/>
        <v>97</v>
      </c>
      <c r="L296" s="95">
        <f>L313+L324</f>
        <v>117.99999999999999</v>
      </c>
      <c r="M296" s="36">
        <f t="shared" si="152"/>
        <v>118.39999999999999</v>
      </c>
      <c r="N296" s="36">
        <f t="shared" si="152"/>
        <v>118.8</v>
      </c>
      <c r="O296" s="36">
        <f t="shared" si="152"/>
        <v>119.19999999999999</v>
      </c>
      <c r="P296" s="36">
        <f t="shared" si="152"/>
        <v>119.6</v>
      </c>
      <c r="Q296" s="95">
        <f>Q313+Q324</f>
        <v>120</v>
      </c>
      <c r="R296" s="36">
        <f t="shared" si="153"/>
        <v>120</v>
      </c>
      <c r="S296" s="36">
        <f t="shared" si="153"/>
        <v>120</v>
      </c>
      <c r="T296" s="36">
        <f t="shared" si="153"/>
        <v>120</v>
      </c>
      <c r="U296" s="36">
        <f t="shared" si="153"/>
        <v>120</v>
      </c>
      <c r="V296" s="95">
        <f>V313+V324</f>
        <v>120</v>
      </c>
      <c r="W296" s="36">
        <f t="shared" si="154"/>
        <v>123.2</v>
      </c>
      <c r="X296" s="36">
        <f t="shared" si="154"/>
        <v>126.4</v>
      </c>
      <c r="Y296" s="36">
        <f t="shared" si="154"/>
        <v>129.6</v>
      </c>
      <c r="Z296" s="36">
        <f t="shared" si="154"/>
        <v>132.80000000000001</v>
      </c>
      <c r="AA296" s="95">
        <f>AA313+AA324</f>
        <v>136</v>
      </c>
      <c r="AB296" s="36">
        <f t="shared" si="155"/>
        <v>138.19999999999999</v>
      </c>
      <c r="AC296" s="36">
        <f t="shared" si="155"/>
        <v>140.4</v>
      </c>
      <c r="AD296" s="36">
        <f t="shared" si="155"/>
        <v>142.6</v>
      </c>
      <c r="AE296" s="36">
        <f t="shared" si="155"/>
        <v>144.80000000000001</v>
      </c>
      <c r="AF296" s="95">
        <f>AF313+AF324</f>
        <v>147</v>
      </c>
      <c r="AG296" s="36">
        <f>$AF296+((AG$1-$AF$1)*($AK296-$AF296)/($AK$1-$AF$1))</f>
        <v>149.4</v>
      </c>
      <c r="AH296" s="36">
        <f>$AF296+((AH$1-$AF$1)*($AK296-$AF296)/($AK$1-$AF$1))</f>
        <v>151.80000000000001</v>
      </c>
      <c r="AI296" s="36">
        <f>$AF296+((AI$1-$AF$1)*($AK296-$AF296)/($AK$1-$AF$1))</f>
        <v>154.19999999999999</v>
      </c>
      <c r="AJ296" s="36">
        <f>$AF296+((AJ$1-$AF$1)*($AK296-$AF296)/($AK$1-$AF$1))</f>
        <v>156.6</v>
      </c>
      <c r="AK296" s="95">
        <f>AK313+AK324</f>
        <v>159</v>
      </c>
      <c r="AL296" s="36">
        <f>$AK296+((AL$1-$AK$1)*($AP296-$AK296)/($AP$1-$AK$1))</f>
        <v>161.6</v>
      </c>
      <c r="AM296" s="36">
        <f>$AK296+((AM$1-$AK$1)*($AP296-$AK296)/($AP$1-$AK$1))</f>
        <v>164.2</v>
      </c>
      <c r="AN296" s="36">
        <f>$AK296+((AN$1-$AK$1)*($AP296-$AK296)/($AP$1-$AK$1))</f>
        <v>166.8</v>
      </c>
      <c r="AO296" s="36">
        <f>$AK296+((AO$1-$AK$1)*($AP296-$AK296)/($AP$1-$AK$1))</f>
        <v>169.4</v>
      </c>
      <c r="AP296" s="95">
        <f>AP313+AP324</f>
        <v>172</v>
      </c>
    </row>
    <row r="297" spans="1:42" x14ac:dyDescent="0.3">
      <c r="A297" s="93"/>
      <c r="B297" s="95"/>
      <c r="G297" s="95"/>
      <c r="J297" s="100">
        <f t="shared" ref="J297:AP297" si="159">(J298-I298)/I298</f>
        <v>2.0550087784125284E-2</v>
      </c>
      <c r="K297" s="100">
        <f t="shared" si="159"/>
        <v>2.0136285352485728E-2</v>
      </c>
      <c r="L297" s="100">
        <f t="shared" si="159"/>
        <v>1.9738818863332421E-2</v>
      </c>
      <c r="M297" s="100">
        <f t="shared" si="159"/>
        <v>3.5008241024648556E-3</v>
      </c>
      <c r="N297" s="100">
        <f t="shared" si="159"/>
        <v>3.4886110886816822E-3</v>
      </c>
      <c r="O297" s="100">
        <f t="shared" si="159"/>
        <v>3.4764829915674778E-3</v>
      </c>
      <c r="P297" s="100">
        <f t="shared" si="159"/>
        <v>3.4644389285572322E-3</v>
      </c>
      <c r="Q297" s="100">
        <f t="shared" si="159"/>
        <v>3.4524780292724253E-3</v>
      </c>
      <c r="R297" s="100">
        <f t="shared" si="159"/>
        <v>1.0325418084413309E-2</v>
      </c>
      <c r="S297" s="100">
        <f t="shared" si="159"/>
        <v>1.021989341215467E-2</v>
      </c>
      <c r="T297" s="100">
        <f t="shared" si="159"/>
        <v>1.0116503821396143E-2</v>
      </c>
      <c r="U297" s="100">
        <f t="shared" si="159"/>
        <v>1.0015185162428645E-2</v>
      </c>
      <c r="V297" s="100">
        <f t="shared" si="159"/>
        <v>9.9158758299441041E-3</v>
      </c>
      <c r="W297" s="100">
        <f t="shared" si="159"/>
        <v>1.4298376201499008E-2</v>
      </c>
      <c r="X297" s="100">
        <f t="shared" si="159"/>
        <v>1.4096814642497776E-2</v>
      </c>
      <c r="Y297" s="100">
        <f t="shared" si="159"/>
        <v>1.3900856840248891E-2</v>
      </c>
      <c r="Z297" s="100">
        <f t="shared" si="159"/>
        <v>1.3710272307659289E-2</v>
      </c>
      <c r="AA297" s="100">
        <f t="shared" si="159"/>
        <v>1.3524843026842925E-2</v>
      </c>
      <c r="AB297" s="100">
        <f t="shared" si="159"/>
        <v>1.6399367154685762E-2</v>
      </c>
      <c r="AC297" s="100">
        <f t="shared" si="159"/>
        <v>1.6134767183684957E-2</v>
      </c>
      <c r="AD297" s="100">
        <f t="shared" si="159"/>
        <v>1.5878570151087529E-2</v>
      </c>
      <c r="AE297" s="100">
        <f t="shared" si="159"/>
        <v>1.5630382033480435E-2</v>
      </c>
      <c r="AF297" s="100">
        <f t="shared" si="159"/>
        <v>1.5389833063270207E-2</v>
      </c>
      <c r="AG297" s="100">
        <f t="shared" si="159"/>
        <v>1.6779116287010024E-2</v>
      </c>
      <c r="AH297" s="100">
        <f t="shared" si="159"/>
        <v>1.6502223558920656E-2</v>
      </c>
      <c r="AI297" s="100">
        <f t="shared" si="159"/>
        <v>1.6234321161781622E-2</v>
      </c>
      <c r="AJ297" s="100">
        <f t="shared" si="159"/>
        <v>1.5974978234569153E-2</v>
      </c>
      <c r="AK297" s="100">
        <f t="shared" si="159"/>
        <v>1.5723791015334276E-2</v>
      </c>
      <c r="AL297" s="100">
        <f t="shared" si="159"/>
        <v>1.6048757104704461E-2</v>
      </c>
      <c r="AM297" s="100">
        <f t="shared" si="159"/>
        <v>1.5795262769118058E-2</v>
      </c>
      <c r="AN297" s="100">
        <f t="shared" si="159"/>
        <v>1.5549651930901E-2</v>
      </c>
      <c r="AO297" s="100">
        <f t="shared" si="159"/>
        <v>1.5311562464066664E-2</v>
      </c>
      <c r="AP297" s="100">
        <f t="shared" si="159"/>
        <v>1.5080654087014216E-2</v>
      </c>
    </row>
    <row r="298" spans="1:42" x14ac:dyDescent="0.3">
      <c r="A298" s="93" t="s">
        <v>13</v>
      </c>
      <c r="B298" s="95">
        <f>B314+B325</f>
        <v>768.61</v>
      </c>
      <c r="C298">
        <f t="shared" si="150"/>
        <v>811.072</v>
      </c>
      <c r="D298">
        <f t="shared" si="150"/>
        <v>853.53399999999999</v>
      </c>
      <c r="E298">
        <f t="shared" si="150"/>
        <v>895.99599999999998</v>
      </c>
      <c r="F298">
        <f t="shared" si="150"/>
        <v>938.45799999999997</v>
      </c>
      <c r="G298" s="95">
        <f>G314+G325</f>
        <v>980.92</v>
      </c>
      <c r="H298">
        <f t="shared" si="151"/>
        <v>1001.942</v>
      </c>
      <c r="I298" s="16">
        <f t="shared" si="151"/>
        <v>1022.9639999999999</v>
      </c>
      <c r="J298">
        <f t="shared" si="151"/>
        <v>1043.9859999999999</v>
      </c>
      <c r="K298">
        <f t="shared" si="151"/>
        <v>1065.008</v>
      </c>
      <c r="L298" s="95">
        <f>L314+L325</f>
        <v>1086.03</v>
      </c>
      <c r="M298" s="36">
        <f t="shared" si="152"/>
        <v>1089.8319999999999</v>
      </c>
      <c r="N298" s="36">
        <f t="shared" si="152"/>
        <v>1093.634</v>
      </c>
      <c r="O298" s="36">
        <f t="shared" si="152"/>
        <v>1097.4359999999999</v>
      </c>
      <c r="P298" s="36">
        <f t="shared" si="152"/>
        <v>1101.2380000000001</v>
      </c>
      <c r="Q298" s="95">
        <f>Q314+Q325</f>
        <v>1105.04</v>
      </c>
      <c r="R298" s="36">
        <f t="shared" si="153"/>
        <v>1116.45</v>
      </c>
      <c r="S298" s="36">
        <f t="shared" si="153"/>
        <v>1127.8600000000001</v>
      </c>
      <c r="T298" s="36">
        <f t="shared" si="153"/>
        <v>1139.27</v>
      </c>
      <c r="U298" s="36">
        <f t="shared" si="153"/>
        <v>1150.68</v>
      </c>
      <c r="V298" s="95">
        <f>V314+V325</f>
        <v>1162.0900000000001</v>
      </c>
      <c r="W298" s="36">
        <f t="shared" si="154"/>
        <v>1178.7060000000001</v>
      </c>
      <c r="X298" s="36">
        <f t="shared" si="154"/>
        <v>1195.3220000000001</v>
      </c>
      <c r="Y298" s="36">
        <f t="shared" si="154"/>
        <v>1211.9380000000001</v>
      </c>
      <c r="Z298" s="36">
        <f t="shared" si="154"/>
        <v>1228.5540000000001</v>
      </c>
      <c r="AA298" s="95">
        <f>AA314+AA325</f>
        <v>1245.17</v>
      </c>
      <c r="AB298" s="36">
        <f t="shared" si="155"/>
        <v>1265.5900000000001</v>
      </c>
      <c r="AC298" s="36">
        <f t="shared" si="155"/>
        <v>1286.01</v>
      </c>
      <c r="AD298" s="36">
        <f t="shared" si="155"/>
        <v>1306.43</v>
      </c>
      <c r="AE298" s="36">
        <f t="shared" si="155"/>
        <v>1326.85</v>
      </c>
      <c r="AF298" s="95">
        <f>AF314+AF325</f>
        <v>1347.27</v>
      </c>
      <c r="AG298" s="36">
        <f>$AF298+((AG$1-$AF$1)*($AK298-$AF298)/($AK$1-$AF$1))</f>
        <v>1369.876</v>
      </c>
      <c r="AH298" s="36">
        <f>$AF298+((AH$1-$AF$1)*($AK298-$AF298)/($AK$1-$AF$1))</f>
        <v>1392.482</v>
      </c>
      <c r="AI298" s="36">
        <f>$AF298+((AI$1-$AF$1)*($AK298-$AF298)/($AK$1-$AF$1))</f>
        <v>1415.088</v>
      </c>
      <c r="AJ298" s="36">
        <f>$AF298+((AJ$1-$AF$1)*($AK298-$AF298)/($AK$1-$AF$1))</f>
        <v>1437.694</v>
      </c>
      <c r="AK298" s="95">
        <f>AK314+AK325</f>
        <v>1460.3</v>
      </c>
      <c r="AL298" s="36">
        <f>$AK298+((AL$1-$AK$1)*($AP298-$AK298)/($AP$1-$AK$1))</f>
        <v>1483.7359999999999</v>
      </c>
      <c r="AM298" s="36">
        <f>$AK298+((AM$1-$AK$1)*($AP298-$AK298)/($AP$1-$AK$1))</f>
        <v>1507.172</v>
      </c>
      <c r="AN298" s="36">
        <f>$AK298+((AN$1-$AK$1)*($AP298-$AK298)/($AP$1-$AK$1))</f>
        <v>1530.6079999999999</v>
      </c>
      <c r="AO298" s="36">
        <f>$AK298+((AO$1-$AK$1)*($AP298-$AK298)/($AP$1-$AK$1))</f>
        <v>1554.0440000000001</v>
      </c>
      <c r="AP298" s="95">
        <f>AP314+AP325</f>
        <v>1577.48</v>
      </c>
    </row>
    <row r="299" spans="1:42" x14ac:dyDescent="0.3">
      <c r="A299" s="93"/>
      <c r="B299" s="95"/>
      <c r="G299" s="95"/>
      <c r="L299" s="95"/>
      <c r="M299" s="36"/>
      <c r="N299" s="36"/>
      <c r="O299" s="36"/>
      <c r="P299" s="36"/>
      <c r="Q299" s="95"/>
      <c r="R299" s="36"/>
      <c r="S299" s="36"/>
      <c r="T299" s="36"/>
      <c r="U299" s="36"/>
      <c r="V299" s="95"/>
      <c r="W299" s="36"/>
      <c r="X299" s="36"/>
      <c r="Y299" s="36"/>
      <c r="Z299" s="36"/>
      <c r="AA299" s="95"/>
      <c r="AB299" s="36"/>
      <c r="AC299" s="36"/>
      <c r="AD299" s="36"/>
      <c r="AE299" s="36"/>
      <c r="AF299" s="95"/>
      <c r="AG299" s="36"/>
      <c r="AH299" s="36"/>
      <c r="AI299" s="36"/>
      <c r="AJ299" s="36"/>
      <c r="AK299" s="95"/>
      <c r="AL299" s="36"/>
      <c r="AM299" s="36"/>
      <c r="AN299" s="36"/>
      <c r="AO299" s="36"/>
      <c r="AP299" s="95"/>
    </row>
    <row r="300" spans="1:42" x14ac:dyDescent="0.3">
      <c r="A300" s="93" t="s">
        <v>259</v>
      </c>
      <c r="B300" s="95">
        <f>B315+B326</f>
        <v>0</v>
      </c>
      <c r="C300">
        <f t="shared" si="150"/>
        <v>0</v>
      </c>
      <c r="D300">
        <f t="shared" si="150"/>
        <v>0</v>
      </c>
      <c r="E300">
        <f t="shared" si="150"/>
        <v>0</v>
      </c>
      <c r="F300">
        <f t="shared" si="150"/>
        <v>0</v>
      </c>
      <c r="G300" s="95">
        <f>G315+G326</f>
        <v>0</v>
      </c>
      <c r="H300">
        <f t="shared" si="151"/>
        <v>0</v>
      </c>
      <c r="I300" s="16">
        <f t="shared" si="151"/>
        <v>0</v>
      </c>
      <c r="J300">
        <f t="shared" si="151"/>
        <v>0</v>
      </c>
      <c r="K300">
        <f t="shared" si="151"/>
        <v>0</v>
      </c>
      <c r="L300" s="95">
        <f>L315+L326</f>
        <v>0</v>
      </c>
      <c r="M300" s="36">
        <f t="shared" si="152"/>
        <v>0</v>
      </c>
      <c r="N300" s="36">
        <f t="shared" si="152"/>
        <v>0</v>
      </c>
      <c r="O300" s="36">
        <f t="shared" si="152"/>
        <v>0</v>
      </c>
      <c r="P300" s="36">
        <f t="shared" si="152"/>
        <v>0</v>
      </c>
      <c r="Q300" s="95">
        <f>Q315+Q326</f>
        <v>0</v>
      </c>
      <c r="R300" s="36">
        <f t="shared" si="153"/>
        <v>0</v>
      </c>
      <c r="S300" s="36">
        <f t="shared" si="153"/>
        <v>0</v>
      </c>
      <c r="T300" s="36">
        <f t="shared" si="153"/>
        <v>0</v>
      </c>
      <c r="U300" s="36">
        <f t="shared" si="153"/>
        <v>0</v>
      </c>
      <c r="V300" s="95">
        <f>V315+V326</f>
        <v>0</v>
      </c>
      <c r="W300" s="36">
        <f t="shared" si="154"/>
        <v>0</v>
      </c>
      <c r="X300" s="36">
        <f t="shared" si="154"/>
        <v>0</v>
      </c>
      <c r="Y300" s="36">
        <f t="shared" si="154"/>
        <v>0</v>
      </c>
      <c r="Z300" s="36">
        <f t="shared" si="154"/>
        <v>0</v>
      </c>
      <c r="AA300" s="95">
        <f>AA315+AA326</f>
        <v>0</v>
      </c>
      <c r="AB300" s="36">
        <f t="shared" si="155"/>
        <v>0</v>
      </c>
      <c r="AC300" s="36">
        <f t="shared" si="155"/>
        <v>0</v>
      </c>
      <c r="AD300" s="36">
        <f t="shared" si="155"/>
        <v>0</v>
      </c>
      <c r="AE300" s="36">
        <f t="shared" si="155"/>
        <v>0</v>
      </c>
      <c r="AF300" s="95">
        <f>AF315+AF326</f>
        <v>0</v>
      </c>
      <c r="AG300" s="36">
        <f>$AF300+((AG$1-$AF$1)*($AK300-$AF300)/($AK$1-$AF$1))</f>
        <v>0</v>
      </c>
      <c r="AH300" s="36">
        <f>$AF300+((AH$1-$AF$1)*($AK300-$AF300)/($AK$1-$AF$1))</f>
        <v>0</v>
      </c>
      <c r="AI300" s="36">
        <f>$AF300+((AI$1-$AF$1)*($AK300-$AF300)/($AK$1-$AF$1))</f>
        <v>0</v>
      </c>
      <c r="AJ300" s="36">
        <f>$AF300+((AJ$1-$AF$1)*($AK300-$AF300)/($AK$1-$AF$1))</f>
        <v>0</v>
      </c>
      <c r="AK300" s="95">
        <f>AK315+AK326</f>
        <v>0</v>
      </c>
      <c r="AL300" s="36">
        <f>$AK300+((AL$1-$AK$1)*($AP300-$AK300)/($AP$1-$AK$1))</f>
        <v>0</v>
      </c>
      <c r="AM300" s="36">
        <f>$AK300+((AM$1-$AK$1)*($AP300-$AK300)/($AP$1-$AK$1))</f>
        <v>0</v>
      </c>
      <c r="AN300" s="36">
        <f>$AK300+((AN$1-$AK$1)*($AP300-$AK300)/($AP$1-$AK$1))</f>
        <v>0</v>
      </c>
      <c r="AO300" s="36">
        <f>$AK300+((AO$1-$AK$1)*($AP300-$AK300)/($AP$1-$AK$1))</f>
        <v>0</v>
      </c>
      <c r="AP300" s="95">
        <f>AP315+AP326</f>
        <v>0</v>
      </c>
    </row>
    <row r="301" spans="1:42" x14ac:dyDescent="0.3">
      <c r="A301" s="93"/>
      <c r="B301" s="95"/>
      <c r="G301" s="95"/>
      <c r="L301" s="95"/>
      <c r="M301" s="36"/>
      <c r="N301" s="36"/>
      <c r="O301" s="36"/>
      <c r="P301" s="36"/>
      <c r="Q301" s="95"/>
      <c r="R301" s="36"/>
      <c r="S301" s="36"/>
      <c r="T301" s="36"/>
      <c r="U301" s="36"/>
      <c r="V301" s="95"/>
      <c r="W301" s="36"/>
      <c r="X301" s="36"/>
      <c r="Y301" s="36"/>
      <c r="Z301" s="36"/>
      <c r="AA301" s="95"/>
      <c r="AB301" s="36"/>
      <c r="AC301" s="36"/>
      <c r="AD301" s="36"/>
      <c r="AE301" s="36"/>
      <c r="AF301" s="95"/>
      <c r="AG301" s="36"/>
      <c r="AH301" s="36"/>
      <c r="AI301" s="36"/>
      <c r="AJ301" s="36"/>
      <c r="AK301" s="95"/>
      <c r="AL301" s="36"/>
      <c r="AM301" s="36"/>
      <c r="AN301" s="36"/>
      <c r="AO301" s="36"/>
      <c r="AP301" s="95"/>
    </row>
    <row r="302" spans="1:42" x14ac:dyDescent="0.3">
      <c r="A302" s="93" t="s">
        <v>11</v>
      </c>
      <c r="B302" s="95">
        <f>B316+B327</f>
        <v>0</v>
      </c>
      <c r="C302">
        <f t="shared" si="150"/>
        <v>0</v>
      </c>
      <c r="D302">
        <f t="shared" si="150"/>
        <v>0</v>
      </c>
      <c r="E302">
        <f t="shared" si="150"/>
        <v>0</v>
      </c>
      <c r="F302">
        <f t="shared" si="150"/>
        <v>0</v>
      </c>
      <c r="G302" s="95">
        <f t="shared" ref="G302:AF302" si="160">G316+G327</f>
        <v>0</v>
      </c>
      <c r="H302">
        <f t="shared" si="151"/>
        <v>0</v>
      </c>
      <c r="I302" s="16">
        <f t="shared" si="151"/>
        <v>0</v>
      </c>
      <c r="J302">
        <f t="shared" si="151"/>
        <v>0</v>
      </c>
      <c r="K302">
        <f t="shared" si="151"/>
        <v>0</v>
      </c>
      <c r="L302" s="95">
        <f t="shared" si="160"/>
        <v>0</v>
      </c>
      <c r="M302" s="36">
        <f t="shared" si="152"/>
        <v>0</v>
      </c>
      <c r="N302" s="36">
        <f t="shared" si="152"/>
        <v>0</v>
      </c>
      <c r="O302" s="36">
        <f t="shared" si="152"/>
        <v>0</v>
      </c>
      <c r="P302" s="36">
        <f t="shared" si="152"/>
        <v>0</v>
      </c>
      <c r="Q302" s="95">
        <f t="shared" si="160"/>
        <v>0</v>
      </c>
      <c r="R302" s="36">
        <f t="shared" si="153"/>
        <v>0</v>
      </c>
      <c r="S302" s="36">
        <f t="shared" si="153"/>
        <v>0</v>
      </c>
      <c r="T302" s="36">
        <f t="shared" si="153"/>
        <v>0</v>
      </c>
      <c r="U302" s="36">
        <f t="shared" si="153"/>
        <v>0</v>
      </c>
      <c r="V302" s="95">
        <f t="shared" si="160"/>
        <v>0</v>
      </c>
      <c r="W302" s="36">
        <f t="shared" si="154"/>
        <v>0</v>
      </c>
      <c r="X302" s="36">
        <f t="shared" si="154"/>
        <v>0</v>
      </c>
      <c r="Y302" s="36">
        <f t="shared" si="154"/>
        <v>0</v>
      </c>
      <c r="Z302" s="36">
        <f t="shared" si="154"/>
        <v>0</v>
      </c>
      <c r="AA302" s="95">
        <f t="shared" si="160"/>
        <v>0</v>
      </c>
      <c r="AB302" s="36">
        <f t="shared" si="155"/>
        <v>0</v>
      </c>
      <c r="AC302" s="36">
        <f t="shared" si="155"/>
        <v>0</v>
      </c>
      <c r="AD302" s="36">
        <f t="shared" si="155"/>
        <v>0</v>
      </c>
      <c r="AE302" s="36">
        <f t="shared" si="155"/>
        <v>0</v>
      </c>
      <c r="AF302" s="95">
        <f t="shared" si="160"/>
        <v>0</v>
      </c>
      <c r="AG302" s="36">
        <f>$AF302+((AG$1-$AF$1)*($AK302-$AF302)/($AK$1-$AF$1))</f>
        <v>0</v>
      </c>
      <c r="AH302" s="36">
        <f>$AF302+((AH$1-$AF$1)*($AK302-$AF302)/($AK$1-$AF$1))</f>
        <v>0</v>
      </c>
      <c r="AI302" s="36">
        <f>$AF302+((AI$1-$AF$1)*($AK302-$AF302)/($AK$1-$AF$1))</f>
        <v>0</v>
      </c>
      <c r="AJ302" s="36">
        <f>$AF302+((AJ$1-$AF$1)*($AK302-$AF302)/($AK$1-$AF$1))</f>
        <v>0</v>
      </c>
      <c r="AK302" s="95">
        <f>AK316+AK327</f>
        <v>0</v>
      </c>
      <c r="AL302" s="36">
        <f>$AK302+((AL$1-$AK$1)*($AP302-$AK302)/($AP$1-$AK$1))</f>
        <v>0</v>
      </c>
      <c r="AM302" s="36">
        <f>$AK302+((AM$1-$AK$1)*($AP302-$AK302)/($AP$1-$AK$1))</f>
        <v>0</v>
      </c>
      <c r="AN302" s="36">
        <f>$AK302+((AN$1-$AK$1)*($AP302-$AK302)/($AP$1-$AK$1))</f>
        <v>0</v>
      </c>
      <c r="AO302" s="36">
        <f>$AK302+((AO$1-$AK$1)*($AP302-$AK302)/($AP$1-$AK$1))</f>
        <v>0</v>
      </c>
      <c r="AP302" s="95">
        <f>AP316+AP327</f>
        <v>0</v>
      </c>
    </row>
    <row r="303" spans="1:42" x14ac:dyDescent="0.3">
      <c r="A303" s="93"/>
      <c r="B303" s="95"/>
      <c r="G303" s="95"/>
      <c r="J303" s="100">
        <f t="shared" ref="J303:AP303" si="161">(J304-I304)/I304</f>
        <v>2.2569444444444395E-2</v>
      </c>
      <c r="K303" s="100">
        <f t="shared" si="161"/>
        <v>2.2071307300509411E-2</v>
      </c>
      <c r="L303" s="100">
        <f t="shared" si="161"/>
        <v>2.159468438538201E-2</v>
      </c>
      <c r="M303" s="100">
        <f t="shared" si="161"/>
        <v>3.2520325203252497E-3</v>
      </c>
      <c r="N303" s="100">
        <f t="shared" si="161"/>
        <v>3.2414910858994447E-3</v>
      </c>
      <c r="O303" s="100">
        <f t="shared" si="161"/>
        <v>3.2310177705977845E-3</v>
      </c>
      <c r="P303" s="100">
        <f t="shared" si="161"/>
        <v>3.2206119162640216E-3</v>
      </c>
      <c r="Q303" s="100">
        <f t="shared" si="161"/>
        <v>3.2102728731942675E-3</v>
      </c>
      <c r="R303" s="100">
        <f t="shared" si="161"/>
        <v>9.6000000000000234E-3</v>
      </c>
      <c r="S303" s="100">
        <f t="shared" si="161"/>
        <v>9.5087163232963779E-3</v>
      </c>
      <c r="T303" s="100">
        <f t="shared" si="161"/>
        <v>9.4191522762950442E-3</v>
      </c>
      <c r="U303" s="100">
        <f t="shared" si="161"/>
        <v>9.3312597200623411E-3</v>
      </c>
      <c r="V303" s="100">
        <f t="shared" si="161"/>
        <v>9.2449922958396658E-3</v>
      </c>
      <c r="W303" s="100">
        <f t="shared" si="161"/>
        <v>1.4503816793893173E-2</v>
      </c>
      <c r="X303" s="100">
        <f t="shared" si="161"/>
        <v>1.4296463506395829E-2</v>
      </c>
      <c r="Y303" s="100">
        <f t="shared" si="161"/>
        <v>1.4094955489614074E-2</v>
      </c>
      <c r="Z303" s="100">
        <f t="shared" si="161"/>
        <v>1.3899049012436033E-2</v>
      </c>
      <c r="AA303" s="100">
        <f t="shared" si="161"/>
        <v>1.370851370851375E-2</v>
      </c>
      <c r="AB303" s="100">
        <f t="shared" si="161"/>
        <v>1.5658362989323764E-2</v>
      </c>
      <c r="AC303" s="100">
        <f t="shared" si="161"/>
        <v>1.5416958654520092E-2</v>
      </c>
      <c r="AD303" s="100">
        <f t="shared" si="161"/>
        <v>1.518288474810206E-2</v>
      </c>
      <c r="AE303" s="100">
        <f t="shared" si="161"/>
        <v>1.4955812372535807E-2</v>
      </c>
      <c r="AF303" s="100">
        <f t="shared" si="161"/>
        <v>1.473543201607494E-2</v>
      </c>
      <c r="AG303" s="100">
        <f t="shared" si="161"/>
        <v>1.7161716171617124E-2</v>
      </c>
      <c r="AH303" s="100">
        <f t="shared" si="161"/>
        <v>1.6872160934458109E-2</v>
      </c>
      <c r="AI303" s="100">
        <f t="shared" si="161"/>
        <v>1.6592214422463451E-2</v>
      </c>
      <c r="AJ303" s="100">
        <f t="shared" si="161"/>
        <v>1.6321406151914589E-2</v>
      </c>
      <c r="AK303" s="100">
        <f t="shared" si="161"/>
        <v>1.6059295861642953E-2</v>
      </c>
      <c r="AL303" s="100">
        <f t="shared" si="161"/>
        <v>1.5805471124620028E-2</v>
      </c>
      <c r="AM303" s="100">
        <f t="shared" si="161"/>
        <v>1.55595451825254E-2</v>
      </c>
      <c r="AN303" s="100">
        <f t="shared" si="161"/>
        <v>1.5321154979375503E-2</v>
      </c>
      <c r="AO303" s="100">
        <f t="shared" si="161"/>
        <v>1.5089959373186268E-2</v>
      </c>
      <c r="AP303" s="100">
        <f t="shared" si="161"/>
        <v>1.4865637507146909E-2</v>
      </c>
    </row>
    <row r="304" spans="1:42" x14ac:dyDescent="0.3">
      <c r="A304" s="93" t="s">
        <v>260</v>
      </c>
      <c r="B304" s="95">
        <f>B317+B328</f>
        <v>371</v>
      </c>
      <c r="C304">
        <f t="shared" si="150"/>
        <v>340.8</v>
      </c>
      <c r="D304">
        <f t="shared" si="150"/>
        <v>310.60000000000002</v>
      </c>
      <c r="E304">
        <f t="shared" si="150"/>
        <v>280.39999999999998</v>
      </c>
      <c r="F304">
        <f t="shared" si="150"/>
        <v>250.2</v>
      </c>
      <c r="G304" s="95">
        <f>G317+G328</f>
        <v>220</v>
      </c>
      <c r="H304">
        <f t="shared" si="151"/>
        <v>225.2</v>
      </c>
      <c r="I304" s="16">
        <f t="shared" si="151"/>
        <v>230.4</v>
      </c>
      <c r="J304">
        <f t="shared" si="151"/>
        <v>235.6</v>
      </c>
      <c r="K304">
        <f t="shared" si="151"/>
        <v>240.8</v>
      </c>
      <c r="L304" s="95">
        <f>L317+L328</f>
        <v>246</v>
      </c>
      <c r="M304" s="36">
        <f t="shared" si="152"/>
        <v>246.8</v>
      </c>
      <c r="N304" s="36">
        <f t="shared" si="152"/>
        <v>247.6</v>
      </c>
      <c r="O304" s="36">
        <f t="shared" si="152"/>
        <v>248.4</v>
      </c>
      <c r="P304" s="36">
        <f t="shared" si="152"/>
        <v>249.2</v>
      </c>
      <c r="Q304" s="95">
        <f>Q317+Q328</f>
        <v>250</v>
      </c>
      <c r="R304" s="36">
        <f t="shared" si="153"/>
        <v>252.4</v>
      </c>
      <c r="S304" s="36">
        <f t="shared" si="153"/>
        <v>254.8</v>
      </c>
      <c r="T304" s="36">
        <f t="shared" si="153"/>
        <v>257.2</v>
      </c>
      <c r="U304" s="36">
        <f t="shared" si="153"/>
        <v>259.60000000000002</v>
      </c>
      <c r="V304" s="95">
        <f>V317+V328</f>
        <v>262</v>
      </c>
      <c r="W304" s="36">
        <f t="shared" si="154"/>
        <v>265.8</v>
      </c>
      <c r="X304" s="36">
        <f t="shared" si="154"/>
        <v>269.60000000000002</v>
      </c>
      <c r="Y304" s="36">
        <f t="shared" si="154"/>
        <v>273.39999999999998</v>
      </c>
      <c r="Z304" s="36">
        <f t="shared" si="154"/>
        <v>277.2</v>
      </c>
      <c r="AA304" s="95">
        <f>AA317+AA328</f>
        <v>281</v>
      </c>
      <c r="AB304" s="36">
        <f t="shared" si="155"/>
        <v>285.39999999999998</v>
      </c>
      <c r="AC304" s="36">
        <f t="shared" si="155"/>
        <v>289.8</v>
      </c>
      <c r="AD304" s="36">
        <f t="shared" si="155"/>
        <v>294.2</v>
      </c>
      <c r="AE304" s="36">
        <f t="shared" si="155"/>
        <v>298.60000000000002</v>
      </c>
      <c r="AF304" s="95">
        <f>AF317+AF328</f>
        <v>303</v>
      </c>
      <c r="AG304" s="36">
        <f>$AF304+((AG$1-$AF$1)*($AK304-$AF304)/($AK$1-$AF$1))</f>
        <v>308.2</v>
      </c>
      <c r="AH304" s="36">
        <f>$AF304+((AH$1-$AF$1)*($AK304-$AF304)/($AK$1-$AF$1))</f>
        <v>313.39999999999998</v>
      </c>
      <c r="AI304" s="36">
        <f>$AF304+((AI$1-$AF$1)*($AK304-$AF304)/($AK$1-$AF$1))</f>
        <v>318.60000000000002</v>
      </c>
      <c r="AJ304" s="36">
        <f>$AF304+((AJ$1-$AF$1)*($AK304-$AF304)/($AK$1-$AF$1))</f>
        <v>323.8</v>
      </c>
      <c r="AK304" s="95">
        <f>AK317+AK328</f>
        <v>329</v>
      </c>
      <c r="AL304" s="36">
        <f>$AK304+((AL$1-$AK$1)*($AP304-$AK304)/($AP$1-$AK$1))</f>
        <v>334.2</v>
      </c>
      <c r="AM304" s="36">
        <f>$AK304+((AM$1-$AK$1)*($AP304-$AK304)/($AP$1-$AK$1))</f>
        <v>339.4</v>
      </c>
      <c r="AN304" s="36">
        <f>$AK304+((AN$1-$AK$1)*($AP304-$AK304)/($AP$1-$AK$1))</f>
        <v>344.6</v>
      </c>
      <c r="AO304" s="36">
        <f>$AK304+((AO$1-$AK$1)*($AP304-$AK304)/($AP$1-$AK$1))</f>
        <v>349.8</v>
      </c>
      <c r="AP304" s="95">
        <f>AP317+AP328</f>
        <v>355</v>
      </c>
    </row>
    <row r="305" spans="1:42" x14ac:dyDescent="0.3">
      <c r="A305" s="93"/>
      <c r="B305" s="95"/>
      <c r="G305" s="95"/>
      <c r="J305" s="100">
        <f t="shared" ref="J305:AP305" si="162">(J306-I306)/I306</f>
        <v>2.3255813953488372E-2</v>
      </c>
      <c r="K305" s="100">
        <f t="shared" si="162"/>
        <v>2.2727272727272728E-2</v>
      </c>
      <c r="L305" s="100">
        <f t="shared" si="162"/>
        <v>2.2222222222222223E-2</v>
      </c>
      <c r="M305" s="100">
        <f t="shared" si="162"/>
        <v>0</v>
      </c>
      <c r="N305" s="100">
        <f t="shared" si="162"/>
        <v>0</v>
      </c>
      <c r="O305" s="100">
        <f t="shared" si="162"/>
        <v>0</v>
      </c>
      <c r="P305" s="100">
        <f t="shared" si="162"/>
        <v>0</v>
      </c>
      <c r="Q305" s="100">
        <f t="shared" si="162"/>
        <v>0</v>
      </c>
      <c r="R305" s="100">
        <f t="shared" si="162"/>
        <v>1.3043478260869596E-2</v>
      </c>
      <c r="S305" s="100">
        <f t="shared" si="162"/>
        <v>1.2875536480686725E-2</v>
      </c>
      <c r="T305" s="100">
        <f t="shared" si="162"/>
        <v>1.271186440677954E-2</v>
      </c>
      <c r="U305" s="100">
        <f t="shared" si="162"/>
        <v>1.2552301255230157E-2</v>
      </c>
      <c r="V305" s="100">
        <f t="shared" si="162"/>
        <v>1.2396694214876063E-2</v>
      </c>
      <c r="W305" s="100">
        <f t="shared" si="162"/>
        <v>1.2244897959183702E-2</v>
      </c>
      <c r="X305" s="100">
        <f t="shared" si="162"/>
        <v>1.2096774193548416E-2</v>
      </c>
      <c r="Y305" s="100">
        <f t="shared" si="162"/>
        <v>1.1952191235059646E-2</v>
      </c>
      <c r="Z305" s="100">
        <f t="shared" si="162"/>
        <v>1.1811023622047273E-2</v>
      </c>
      <c r="AA305" s="100">
        <f t="shared" si="162"/>
        <v>1.1673151750972791E-2</v>
      </c>
      <c r="AB305" s="100">
        <f t="shared" si="162"/>
        <v>1.538461538461533E-2</v>
      </c>
      <c r="AC305" s="100">
        <f t="shared" si="162"/>
        <v>1.5151515151515233E-2</v>
      </c>
      <c r="AD305" s="100">
        <f t="shared" si="162"/>
        <v>1.4925373134328304E-2</v>
      </c>
      <c r="AE305" s="100">
        <f t="shared" si="162"/>
        <v>1.4705882352941256E-2</v>
      </c>
      <c r="AF305" s="100">
        <f t="shared" si="162"/>
        <v>1.4492753623188354E-2</v>
      </c>
      <c r="AG305" s="100">
        <f t="shared" si="162"/>
        <v>1.7857142857142856E-2</v>
      </c>
      <c r="AH305" s="100">
        <f t="shared" si="162"/>
        <v>1.7543859649122806E-2</v>
      </c>
      <c r="AI305" s="100">
        <f t="shared" si="162"/>
        <v>1.7241379310344827E-2</v>
      </c>
      <c r="AJ305" s="100">
        <f t="shared" si="162"/>
        <v>1.6949152542372881E-2</v>
      </c>
      <c r="AK305" s="100">
        <f t="shared" si="162"/>
        <v>1.6666666666666666E-2</v>
      </c>
      <c r="AL305" s="100">
        <f t="shared" si="162"/>
        <v>1.6393442622950821E-2</v>
      </c>
      <c r="AM305" s="100">
        <f t="shared" si="162"/>
        <v>1.6129032258064516E-2</v>
      </c>
      <c r="AN305" s="100">
        <f t="shared" si="162"/>
        <v>1.5873015873015872E-2</v>
      </c>
      <c r="AO305" s="100">
        <f t="shared" si="162"/>
        <v>1.5625E-2</v>
      </c>
      <c r="AP305" s="100">
        <f t="shared" si="162"/>
        <v>1.5384615384615385E-2</v>
      </c>
    </row>
    <row r="306" spans="1:42" x14ac:dyDescent="0.3">
      <c r="A306" s="93" t="s">
        <v>261</v>
      </c>
      <c r="B306" s="95">
        <f>B318+B329</f>
        <v>19</v>
      </c>
      <c r="C306">
        <f t="shared" si="150"/>
        <v>23.4</v>
      </c>
      <c r="D306">
        <f t="shared" si="150"/>
        <v>27.8</v>
      </c>
      <c r="E306">
        <f t="shared" si="150"/>
        <v>32.200000000000003</v>
      </c>
      <c r="F306">
        <f t="shared" si="150"/>
        <v>36.6</v>
      </c>
      <c r="G306" s="95">
        <f>G318+G329</f>
        <v>41</v>
      </c>
      <c r="H306">
        <f t="shared" si="151"/>
        <v>42</v>
      </c>
      <c r="I306" s="16">
        <f t="shared" si="151"/>
        <v>43</v>
      </c>
      <c r="J306">
        <f t="shared" si="151"/>
        <v>44</v>
      </c>
      <c r="K306">
        <f t="shared" si="151"/>
        <v>45</v>
      </c>
      <c r="L306" s="95">
        <f>L318+L329</f>
        <v>46</v>
      </c>
      <c r="M306" s="36">
        <f t="shared" si="152"/>
        <v>46</v>
      </c>
      <c r="N306" s="36">
        <f t="shared" si="152"/>
        <v>46</v>
      </c>
      <c r="O306" s="36">
        <f t="shared" si="152"/>
        <v>46</v>
      </c>
      <c r="P306" s="36">
        <f t="shared" si="152"/>
        <v>46</v>
      </c>
      <c r="Q306" s="95">
        <f>Q318+Q329</f>
        <v>46</v>
      </c>
      <c r="R306" s="36">
        <f t="shared" si="153"/>
        <v>46.6</v>
      </c>
      <c r="S306" s="36">
        <f t="shared" si="153"/>
        <v>47.2</v>
      </c>
      <c r="T306" s="36">
        <f t="shared" si="153"/>
        <v>47.8</v>
      </c>
      <c r="U306" s="36">
        <f t="shared" si="153"/>
        <v>48.4</v>
      </c>
      <c r="V306" s="95">
        <f>V318+V329</f>
        <v>49</v>
      </c>
      <c r="W306" s="36">
        <f t="shared" si="154"/>
        <v>49.6</v>
      </c>
      <c r="X306" s="36">
        <f t="shared" si="154"/>
        <v>50.2</v>
      </c>
      <c r="Y306" s="36">
        <f t="shared" si="154"/>
        <v>50.8</v>
      </c>
      <c r="Z306" s="36">
        <f t="shared" si="154"/>
        <v>51.4</v>
      </c>
      <c r="AA306" s="95">
        <f>AA318+AA329</f>
        <v>52</v>
      </c>
      <c r="AB306" s="36">
        <f t="shared" si="155"/>
        <v>52.8</v>
      </c>
      <c r="AC306" s="36">
        <f t="shared" si="155"/>
        <v>53.6</v>
      </c>
      <c r="AD306" s="36">
        <f t="shared" si="155"/>
        <v>54.4</v>
      </c>
      <c r="AE306" s="36">
        <f t="shared" si="155"/>
        <v>55.2</v>
      </c>
      <c r="AF306" s="95">
        <f>AF318+AF329</f>
        <v>56</v>
      </c>
      <c r="AG306" s="36">
        <f>$AF306+((AG$1-$AF$1)*($AK306-$AF306)/($AK$1-$AF$1))</f>
        <v>57</v>
      </c>
      <c r="AH306" s="36">
        <f>$AF306+((AH$1-$AF$1)*($AK306-$AF306)/($AK$1-$AF$1))</f>
        <v>58</v>
      </c>
      <c r="AI306" s="36">
        <f>$AF306+((AI$1-$AF$1)*($AK306-$AF306)/($AK$1-$AF$1))</f>
        <v>59</v>
      </c>
      <c r="AJ306" s="36">
        <f>$AF306+((AJ$1-$AF$1)*($AK306-$AF306)/($AK$1-$AF$1))</f>
        <v>60</v>
      </c>
      <c r="AK306" s="95">
        <f>AK318+AK329</f>
        <v>61</v>
      </c>
      <c r="AL306" s="36">
        <f>$AK306+((AL$1-$AK$1)*($AP306-$AK306)/($AP$1-$AK$1))</f>
        <v>62</v>
      </c>
      <c r="AM306" s="36">
        <f>$AK306+((AM$1-$AK$1)*($AP306-$AK306)/($AP$1-$AK$1))</f>
        <v>63</v>
      </c>
      <c r="AN306" s="36">
        <f>$AK306+((AN$1-$AK$1)*($AP306-$AK306)/($AP$1-$AK$1))</f>
        <v>64</v>
      </c>
      <c r="AO306" s="36">
        <f>$AK306+((AO$1-$AK$1)*($AP306-$AK306)/($AP$1-$AK$1))</f>
        <v>65</v>
      </c>
      <c r="AP306" s="95">
        <f>AP318+AP329</f>
        <v>66</v>
      </c>
    </row>
    <row r="307" spans="1:42" x14ac:dyDescent="0.3">
      <c r="A307" s="93"/>
      <c r="B307" s="95"/>
      <c r="G307" s="95"/>
      <c r="L307" s="95"/>
      <c r="M307" s="36"/>
      <c r="N307" s="36"/>
      <c r="O307" s="36"/>
      <c r="P307" s="36"/>
      <c r="Q307" s="95"/>
      <c r="R307" s="36"/>
      <c r="S307" s="36"/>
      <c r="T307" s="36"/>
      <c r="U307" s="36"/>
      <c r="V307" s="95"/>
      <c r="W307" s="36"/>
      <c r="X307" s="36"/>
      <c r="Y307" s="36"/>
      <c r="Z307" s="36"/>
      <c r="AA307" s="95"/>
      <c r="AB307" s="36"/>
      <c r="AC307" s="36"/>
      <c r="AD307" s="36"/>
      <c r="AE307" s="36"/>
      <c r="AF307" s="95"/>
      <c r="AG307" s="36"/>
      <c r="AH307" s="36"/>
      <c r="AI307" s="36"/>
      <c r="AJ307" s="36"/>
      <c r="AK307" s="95"/>
      <c r="AL307" s="36"/>
      <c r="AM307" s="36"/>
      <c r="AN307" s="36"/>
      <c r="AO307" s="36"/>
      <c r="AP307" s="95"/>
    </row>
    <row r="308" spans="1:42" x14ac:dyDescent="0.3">
      <c r="A308" s="93" t="s">
        <v>262</v>
      </c>
      <c r="B308" s="95">
        <f t="shared" ref="B308" si="163">B319+B330</f>
        <v>0</v>
      </c>
      <c r="C308">
        <f t="shared" si="150"/>
        <v>0</v>
      </c>
      <c r="D308">
        <f t="shared" si="150"/>
        <v>0</v>
      </c>
      <c r="E308">
        <f t="shared" si="150"/>
        <v>0</v>
      </c>
      <c r="F308">
        <f t="shared" si="150"/>
        <v>0</v>
      </c>
      <c r="G308" s="95">
        <f t="shared" ref="G308:AF308" si="164">G319+G330</f>
        <v>0</v>
      </c>
      <c r="H308">
        <f t="shared" si="151"/>
        <v>0</v>
      </c>
      <c r="I308" s="16">
        <f t="shared" si="151"/>
        <v>0</v>
      </c>
      <c r="J308">
        <f t="shared" si="151"/>
        <v>0</v>
      </c>
      <c r="K308">
        <f t="shared" si="151"/>
        <v>0</v>
      </c>
      <c r="L308" s="95">
        <f t="shared" si="164"/>
        <v>0</v>
      </c>
      <c r="M308" s="36">
        <f t="shared" si="152"/>
        <v>0</v>
      </c>
      <c r="N308" s="36">
        <f t="shared" si="152"/>
        <v>0</v>
      </c>
      <c r="O308" s="36">
        <f t="shared" si="152"/>
        <v>0</v>
      </c>
      <c r="P308" s="36">
        <f t="shared" si="152"/>
        <v>0</v>
      </c>
      <c r="Q308" s="95">
        <f t="shared" si="164"/>
        <v>0</v>
      </c>
      <c r="R308" s="36">
        <f t="shared" si="153"/>
        <v>0</v>
      </c>
      <c r="S308" s="36">
        <f t="shared" si="153"/>
        <v>0</v>
      </c>
      <c r="T308" s="36">
        <f t="shared" si="153"/>
        <v>0</v>
      </c>
      <c r="U308" s="36">
        <f t="shared" si="153"/>
        <v>0</v>
      </c>
      <c r="V308" s="95">
        <f t="shared" si="164"/>
        <v>0</v>
      </c>
      <c r="W308" s="36">
        <f t="shared" si="154"/>
        <v>0</v>
      </c>
      <c r="X308" s="36">
        <f t="shared" si="154"/>
        <v>0</v>
      </c>
      <c r="Y308" s="36">
        <f t="shared" si="154"/>
        <v>0</v>
      </c>
      <c r="Z308" s="36">
        <f t="shared" si="154"/>
        <v>0</v>
      </c>
      <c r="AA308" s="95">
        <f t="shared" si="164"/>
        <v>0</v>
      </c>
      <c r="AB308" s="36">
        <f t="shared" si="155"/>
        <v>0</v>
      </c>
      <c r="AC308" s="36">
        <f t="shared" si="155"/>
        <v>0</v>
      </c>
      <c r="AD308" s="36">
        <f t="shared" si="155"/>
        <v>0</v>
      </c>
      <c r="AE308" s="36">
        <f t="shared" si="155"/>
        <v>0</v>
      </c>
      <c r="AF308" s="95">
        <f t="shared" si="164"/>
        <v>0</v>
      </c>
      <c r="AG308" s="36">
        <f>$AF308+((AG$1-$AF$1)*($AK308-$AF308)/($AK$1-$AF$1))</f>
        <v>0</v>
      </c>
      <c r="AH308" s="36">
        <f>$AF308+((AH$1-$AF$1)*($AK308-$AF308)/($AK$1-$AF$1))</f>
        <v>0</v>
      </c>
      <c r="AI308" s="36">
        <f>$AF308+((AI$1-$AF$1)*($AK308-$AF308)/($AK$1-$AF$1))</f>
        <v>0</v>
      </c>
      <c r="AJ308" s="36">
        <f>$AF308+((AJ$1-$AF$1)*($AK308-$AF308)/($AK$1-$AF$1))</f>
        <v>0</v>
      </c>
      <c r="AK308" s="95">
        <v>0</v>
      </c>
      <c r="AL308" s="36">
        <f>$AK308+((AL$1-$AK$1)*($AP308-$AK308)/($AP$1-$AK$1))</f>
        <v>0</v>
      </c>
      <c r="AM308" s="36">
        <f>$AK308+((AM$1-$AK$1)*($AP308-$AK308)/($AP$1-$AK$1))</f>
        <v>0</v>
      </c>
      <c r="AN308" s="36">
        <f>$AK308+((AN$1-$AK$1)*($AP308-$AK308)/($AP$1-$AK$1))</f>
        <v>0</v>
      </c>
      <c r="AO308" s="36">
        <f>$AK308+((AO$1-$AK$1)*($AP308-$AK308)/($AP$1-$AK$1))</f>
        <v>0</v>
      </c>
      <c r="AP308" s="95">
        <v>0</v>
      </c>
    </row>
    <row r="309" spans="1:42" x14ac:dyDescent="0.3">
      <c r="A309" s="94" t="s">
        <v>296</v>
      </c>
      <c r="B309" s="95"/>
      <c r="C309" s="36"/>
      <c r="D309" s="36"/>
      <c r="E309" s="36"/>
      <c r="F309" s="36"/>
      <c r="G309" s="95"/>
      <c r="L309" s="95"/>
      <c r="M309" s="36"/>
      <c r="N309" s="36"/>
      <c r="O309" s="36"/>
      <c r="P309" s="36"/>
      <c r="Q309" s="95"/>
      <c r="R309" s="36"/>
      <c r="S309" s="36"/>
      <c r="T309" s="36"/>
      <c r="U309" s="36"/>
      <c r="V309" s="95"/>
      <c r="W309" s="36"/>
      <c r="X309" s="36"/>
      <c r="Y309" s="36"/>
      <c r="Z309" s="36"/>
      <c r="AA309" s="95"/>
      <c r="AB309" s="36"/>
      <c r="AC309" s="36"/>
      <c r="AD309" s="36"/>
      <c r="AE309" s="36"/>
      <c r="AF309" s="95"/>
      <c r="AG309" s="36"/>
    </row>
    <row r="310" spans="1:42" x14ac:dyDescent="0.3">
      <c r="A310" s="93" t="s">
        <v>46</v>
      </c>
      <c r="B310" s="95">
        <v>783</v>
      </c>
      <c r="C310">
        <f>$B310+((C$1-$B$1)*($G310-$B310)/($G$1-$B$1))</f>
        <v>803.2</v>
      </c>
      <c r="D310">
        <f>$B310+((D$1-$B$1)*($G310-$B310)/($G$1-$B$1))</f>
        <v>823.4</v>
      </c>
      <c r="E310">
        <f>$B310+((E$1-$B$1)*($G310-$B310)/($G$1-$B$1))</f>
        <v>843.6</v>
      </c>
      <c r="F310">
        <f>$B310+((F$1-$B$1)*($G310-$B310)/($G$1-$B$1))</f>
        <v>863.8</v>
      </c>
      <c r="G310" s="95">
        <v>884</v>
      </c>
      <c r="H310">
        <f t="shared" ref="H310:K319" si="165">$G310+((H$1-$G$1)*($L310-$G310)/($L$1-$G$1))</f>
        <v>905.2</v>
      </c>
      <c r="I310" s="16">
        <f t="shared" si="165"/>
        <v>926.4</v>
      </c>
      <c r="J310">
        <f t="shared" si="165"/>
        <v>947.6</v>
      </c>
      <c r="K310">
        <f t="shared" si="165"/>
        <v>968.8</v>
      </c>
      <c r="L310" s="95">
        <v>990</v>
      </c>
      <c r="M310" s="36">
        <f t="shared" ref="M310:P319" si="166">$L310+((M$1-$L$1)*($Q310-$L310)/($Q$1-$L$1))</f>
        <v>992.6</v>
      </c>
      <c r="N310" s="36">
        <f t="shared" si="166"/>
        <v>995.2</v>
      </c>
      <c r="O310" s="36">
        <f t="shared" si="166"/>
        <v>997.8</v>
      </c>
      <c r="P310" s="36">
        <f t="shared" si="166"/>
        <v>1000.4</v>
      </c>
      <c r="Q310" s="95">
        <v>1003</v>
      </c>
      <c r="R310" s="36">
        <f t="shared" ref="R310:U319" si="167">$Q310+((R$1-$Q$1)*($V310-$Q310)/($V$1-$Q$1))</f>
        <v>1013</v>
      </c>
      <c r="S310" s="36">
        <f t="shared" si="167"/>
        <v>1023</v>
      </c>
      <c r="T310" s="36">
        <f t="shared" si="167"/>
        <v>1033</v>
      </c>
      <c r="U310" s="36">
        <f t="shared" si="167"/>
        <v>1043</v>
      </c>
      <c r="V310" s="95">
        <v>1053</v>
      </c>
      <c r="W310" s="36">
        <f t="shared" ref="W310:Z319" si="168">$V310+((W$1-$V$1)*($AA310-$V310)/($AA$1-$V$1))</f>
        <v>1057.5999999999999</v>
      </c>
      <c r="X310" s="36">
        <f t="shared" si="168"/>
        <v>1062.2</v>
      </c>
      <c r="Y310" s="36">
        <f t="shared" si="168"/>
        <v>1066.8</v>
      </c>
      <c r="Z310" s="36">
        <f t="shared" si="168"/>
        <v>1071.4000000000001</v>
      </c>
      <c r="AA310" s="95">
        <v>1076</v>
      </c>
      <c r="AB310" s="36">
        <f t="shared" ref="AB310:AE319" si="169">$AA310+((AB$1-$AA$1)*($AF310-$AA310)/($AF$1-$AA$1))</f>
        <v>1092.4000000000001</v>
      </c>
      <c r="AC310" s="36">
        <f t="shared" si="169"/>
        <v>1108.8</v>
      </c>
      <c r="AD310" s="36">
        <f t="shared" si="169"/>
        <v>1125.2</v>
      </c>
      <c r="AE310" s="36">
        <f t="shared" si="169"/>
        <v>1141.5999999999999</v>
      </c>
      <c r="AF310" s="95">
        <v>1158</v>
      </c>
      <c r="AG310" s="36">
        <f t="shared" ref="AG310:AJ319" si="170">$AF310+((AG$1-$AF$1)*($AK310-$AF310)/($AK$1-$AF$1))</f>
        <v>1177.4000000000001</v>
      </c>
      <c r="AH310" s="36">
        <f t="shared" si="170"/>
        <v>1196.8</v>
      </c>
      <c r="AI310" s="36">
        <f t="shared" si="170"/>
        <v>1216.2</v>
      </c>
      <c r="AJ310" s="36">
        <f t="shared" si="170"/>
        <v>1235.5999999999999</v>
      </c>
      <c r="AK310" s="95">
        <v>1255</v>
      </c>
      <c r="AL310" s="36">
        <f t="shared" ref="AL310:AO318" si="171">$AK310+((AL$1-$AK$1)*($AP310-$AK310)/($AP$1-$AK$1))</f>
        <v>1275.4000000000001</v>
      </c>
      <c r="AM310" s="36">
        <f t="shared" si="171"/>
        <v>1295.8</v>
      </c>
      <c r="AN310" s="36">
        <f t="shared" si="171"/>
        <v>1316.2</v>
      </c>
      <c r="AO310" s="36">
        <f t="shared" si="171"/>
        <v>1336.6</v>
      </c>
      <c r="AP310" s="95">
        <v>1357</v>
      </c>
    </row>
    <row r="311" spans="1:42" x14ac:dyDescent="0.3">
      <c r="A311" s="93" t="s">
        <v>51</v>
      </c>
      <c r="B311" s="95"/>
      <c r="C311" s="36"/>
      <c r="D311" s="36"/>
      <c r="E311" s="36"/>
      <c r="F311" s="36"/>
      <c r="G311" s="95"/>
      <c r="H311">
        <f t="shared" si="165"/>
        <v>0</v>
      </c>
      <c r="I311" s="16">
        <f t="shared" si="165"/>
        <v>0</v>
      </c>
      <c r="J311">
        <f t="shared" si="165"/>
        <v>0</v>
      </c>
      <c r="K311">
        <f t="shared" si="165"/>
        <v>0</v>
      </c>
      <c r="L311" s="95"/>
      <c r="M311" s="36">
        <f t="shared" si="166"/>
        <v>0</v>
      </c>
      <c r="N311" s="36">
        <f t="shared" si="166"/>
        <v>0</v>
      </c>
      <c r="O311" s="36">
        <f t="shared" si="166"/>
        <v>0</v>
      </c>
      <c r="P311" s="36">
        <f t="shared" si="166"/>
        <v>0</v>
      </c>
      <c r="Q311" s="95"/>
      <c r="R311" s="36">
        <f t="shared" si="167"/>
        <v>0</v>
      </c>
      <c r="S311" s="36">
        <f t="shared" si="167"/>
        <v>0</v>
      </c>
      <c r="T311" s="36">
        <f t="shared" si="167"/>
        <v>0</v>
      </c>
      <c r="U311" s="36">
        <f t="shared" si="167"/>
        <v>0</v>
      </c>
      <c r="V311" s="95"/>
      <c r="W311" s="36">
        <f t="shared" si="168"/>
        <v>0</v>
      </c>
      <c r="X311" s="36">
        <f t="shared" si="168"/>
        <v>0</v>
      </c>
      <c r="Y311" s="36">
        <f t="shared" si="168"/>
        <v>0</v>
      </c>
      <c r="Z311" s="36">
        <f t="shared" si="168"/>
        <v>0</v>
      </c>
      <c r="AA311" s="95"/>
      <c r="AB311" s="36">
        <f t="shared" si="169"/>
        <v>0</v>
      </c>
      <c r="AC311" s="36">
        <f t="shared" si="169"/>
        <v>0</v>
      </c>
      <c r="AD311" s="36">
        <f t="shared" si="169"/>
        <v>0</v>
      </c>
      <c r="AE311" s="36">
        <f t="shared" si="169"/>
        <v>0</v>
      </c>
      <c r="AF311" s="95"/>
      <c r="AG311" s="36">
        <f t="shared" si="170"/>
        <v>0</v>
      </c>
      <c r="AH311" s="36">
        <f t="shared" si="170"/>
        <v>0</v>
      </c>
      <c r="AI311" s="36">
        <f t="shared" si="170"/>
        <v>0</v>
      </c>
      <c r="AJ311" s="36">
        <f t="shared" si="170"/>
        <v>0</v>
      </c>
      <c r="AK311" s="95"/>
      <c r="AL311" s="36">
        <f t="shared" si="171"/>
        <v>0</v>
      </c>
      <c r="AM311" s="36">
        <f t="shared" si="171"/>
        <v>0</v>
      </c>
      <c r="AN311" s="36">
        <f t="shared" si="171"/>
        <v>0</v>
      </c>
      <c r="AO311" s="36">
        <f t="shared" si="171"/>
        <v>0</v>
      </c>
      <c r="AP311" s="95"/>
    </row>
    <row r="312" spans="1:42" x14ac:dyDescent="0.3">
      <c r="A312" s="93" t="s">
        <v>49</v>
      </c>
      <c r="B312" s="95">
        <v>236</v>
      </c>
      <c r="C312">
        <f t="shared" ref="C312:F314" si="172">$B312+((C$1-$B$1)*($G312-$B312)/($G$1-$B$1))</f>
        <v>240.4</v>
      </c>
      <c r="D312">
        <f t="shared" si="172"/>
        <v>244.8</v>
      </c>
      <c r="E312">
        <f t="shared" si="172"/>
        <v>249.2</v>
      </c>
      <c r="F312">
        <f t="shared" si="172"/>
        <v>253.6</v>
      </c>
      <c r="G312" s="95">
        <v>258</v>
      </c>
      <c r="H312">
        <f t="shared" si="165"/>
        <v>264</v>
      </c>
      <c r="I312" s="16">
        <f t="shared" si="165"/>
        <v>270</v>
      </c>
      <c r="J312">
        <f t="shared" si="165"/>
        <v>276</v>
      </c>
      <c r="K312">
        <f t="shared" si="165"/>
        <v>282</v>
      </c>
      <c r="L312" s="95">
        <v>288</v>
      </c>
      <c r="M312" s="36">
        <f t="shared" si="166"/>
        <v>289</v>
      </c>
      <c r="N312" s="36">
        <f t="shared" si="166"/>
        <v>290</v>
      </c>
      <c r="O312" s="36">
        <f t="shared" si="166"/>
        <v>291</v>
      </c>
      <c r="P312" s="36">
        <f t="shared" si="166"/>
        <v>292</v>
      </c>
      <c r="Q312" s="95">
        <v>293</v>
      </c>
      <c r="R312" s="36">
        <f t="shared" si="167"/>
        <v>295.8</v>
      </c>
      <c r="S312" s="36">
        <f t="shared" si="167"/>
        <v>298.60000000000002</v>
      </c>
      <c r="T312" s="36">
        <f t="shared" si="167"/>
        <v>301.39999999999998</v>
      </c>
      <c r="U312" s="36">
        <f t="shared" si="167"/>
        <v>304.2</v>
      </c>
      <c r="V312" s="95">
        <v>307</v>
      </c>
      <c r="W312" s="36">
        <f t="shared" si="168"/>
        <v>311.39999999999998</v>
      </c>
      <c r="X312" s="36">
        <f t="shared" si="168"/>
        <v>315.8</v>
      </c>
      <c r="Y312" s="36">
        <f t="shared" si="168"/>
        <v>320.2</v>
      </c>
      <c r="Z312" s="36">
        <f t="shared" si="168"/>
        <v>324.60000000000002</v>
      </c>
      <c r="AA312" s="95">
        <v>329</v>
      </c>
      <c r="AB312" s="36">
        <f t="shared" si="169"/>
        <v>334.4</v>
      </c>
      <c r="AC312" s="36">
        <f t="shared" si="169"/>
        <v>339.8</v>
      </c>
      <c r="AD312" s="36">
        <f t="shared" si="169"/>
        <v>345.2</v>
      </c>
      <c r="AE312" s="36">
        <f t="shared" si="169"/>
        <v>350.6</v>
      </c>
      <c r="AF312" s="95">
        <v>356</v>
      </c>
      <c r="AG312" s="36">
        <f t="shared" si="170"/>
        <v>361.8</v>
      </c>
      <c r="AH312" s="36">
        <f t="shared" si="170"/>
        <v>367.6</v>
      </c>
      <c r="AI312" s="36">
        <f t="shared" si="170"/>
        <v>373.4</v>
      </c>
      <c r="AJ312" s="36">
        <f t="shared" si="170"/>
        <v>379.2</v>
      </c>
      <c r="AK312" s="95">
        <v>385</v>
      </c>
      <c r="AL312" s="36">
        <f t="shared" si="171"/>
        <v>391.2</v>
      </c>
      <c r="AM312" s="36">
        <f t="shared" si="171"/>
        <v>397.4</v>
      </c>
      <c r="AN312" s="36">
        <f t="shared" si="171"/>
        <v>403.6</v>
      </c>
      <c r="AO312" s="36">
        <f t="shared" si="171"/>
        <v>409.8</v>
      </c>
      <c r="AP312" s="95">
        <v>416</v>
      </c>
    </row>
    <row r="313" spans="1:42" x14ac:dyDescent="0.3">
      <c r="A313" s="93" t="s">
        <v>124</v>
      </c>
      <c r="B313" s="95">
        <v>8</v>
      </c>
      <c r="C313">
        <f t="shared" si="172"/>
        <v>9.0000000000000036</v>
      </c>
      <c r="D313">
        <f t="shared" si="172"/>
        <v>10.000000000000009</v>
      </c>
      <c r="E313">
        <f t="shared" si="172"/>
        <v>11.000000000000012</v>
      </c>
      <c r="F313">
        <f t="shared" si="172"/>
        <v>12.000000000000018</v>
      </c>
      <c r="G313" s="95">
        <v>13.000000000000021</v>
      </c>
      <c r="H313">
        <f t="shared" si="165"/>
        <v>34.000000000000014</v>
      </c>
      <c r="I313" s="16">
        <f t="shared" si="165"/>
        <v>55.000000000000007</v>
      </c>
      <c r="J313">
        <f t="shared" si="165"/>
        <v>76</v>
      </c>
      <c r="K313">
        <f t="shared" si="165"/>
        <v>97</v>
      </c>
      <c r="L313" s="95">
        <v>117.99999999999999</v>
      </c>
      <c r="M313" s="36">
        <f t="shared" si="166"/>
        <v>118.39999999999999</v>
      </c>
      <c r="N313" s="36">
        <f t="shared" si="166"/>
        <v>118.8</v>
      </c>
      <c r="O313" s="36">
        <f t="shared" si="166"/>
        <v>119.19999999999999</v>
      </c>
      <c r="P313" s="36">
        <f t="shared" si="166"/>
        <v>119.6</v>
      </c>
      <c r="Q313" s="95">
        <v>120</v>
      </c>
      <c r="R313" s="36">
        <f t="shared" si="167"/>
        <v>120</v>
      </c>
      <c r="S313" s="36">
        <f t="shared" si="167"/>
        <v>120</v>
      </c>
      <c r="T313" s="36">
        <f t="shared" si="167"/>
        <v>120</v>
      </c>
      <c r="U313" s="36">
        <f t="shared" si="167"/>
        <v>120</v>
      </c>
      <c r="V313" s="95">
        <v>120</v>
      </c>
      <c r="W313" s="36">
        <f t="shared" si="168"/>
        <v>123.2</v>
      </c>
      <c r="X313" s="36">
        <f t="shared" si="168"/>
        <v>126.4</v>
      </c>
      <c r="Y313" s="36">
        <f t="shared" si="168"/>
        <v>129.6</v>
      </c>
      <c r="Z313" s="36">
        <f t="shared" si="168"/>
        <v>132.80000000000001</v>
      </c>
      <c r="AA313" s="95">
        <v>136</v>
      </c>
      <c r="AB313" s="36">
        <f t="shared" si="169"/>
        <v>138.19999999999999</v>
      </c>
      <c r="AC313" s="36">
        <f t="shared" si="169"/>
        <v>140.4</v>
      </c>
      <c r="AD313" s="36">
        <f t="shared" si="169"/>
        <v>142.6</v>
      </c>
      <c r="AE313" s="36">
        <f t="shared" si="169"/>
        <v>144.80000000000001</v>
      </c>
      <c r="AF313" s="95">
        <v>147</v>
      </c>
      <c r="AG313" s="36">
        <f t="shared" si="170"/>
        <v>149.4</v>
      </c>
      <c r="AH313" s="36">
        <f t="shared" si="170"/>
        <v>151.80000000000001</v>
      </c>
      <c r="AI313" s="36">
        <f t="shared" si="170"/>
        <v>154.19999999999999</v>
      </c>
      <c r="AJ313" s="36">
        <f t="shared" si="170"/>
        <v>156.6</v>
      </c>
      <c r="AK313" s="95">
        <v>159</v>
      </c>
      <c r="AL313" s="36">
        <f t="shared" si="171"/>
        <v>161.6</v>
      </c>
      <c r="AM313" s="36">
        <f t="shared" si="171"/>
        <v>164.2</v>
      </c>
      <c r="AN313" s="36">
        <f t="shared" si="171"/>
        <v>166.8</v>
      </c>
      <c r="AO313" s="36">
        <f t="shared" si="171"/>
        <v>169.4</v>
      </c>
      <c r="AP313" s="95">
        <v>172</v>
      </c>
    </row>
    <row r="314" spans="1:42" x14ac:dyDescent="0.3">
      <c r="A314" s="93" t="s">
        <v>13</v>
      </c>
      <c r="B314" s="95">
        <v>260.61</v>
      </c>
      <c r="C314">
        <f t="shared" si="172"/>
        <v>294.67200000000003</v>
      </c>
      <c r="D314">
        <f t="shared" si="172"/>
        <v>328.73399999999998</v>
      </c>
      <c r="E314">
        <f t="shared" si="172"/>
        <v>362.79599999999999</v>
      </c>
      <c r="F314">
        <f t="shared" si="172"/>
        <v>396.85799999999995</v>
      </c>
      <c r="G314" s="95">
        <v>430.91999999999996</v>
      </c>
      <c r="H314">
        <f t="shared" si="165"/>
        <v>439.14199999999994</v>
      </c>
      <c r="I314" s="16">
        <f t="shared" si="165"/>
        <v>447.36399999999998</v>
      </c>
      <c r="J314">
        <f t="shared" si="165"/>
        <v>455.58599999999996</v>
      </c>
      <c r="K314">
        <f t="shared" si="165"/>
        <v>463.80799999999999</v>
      </c>
      <c r="L314" s="95">
        <v>472.03</v>
      </c>
      <c r="M314" s="36">
        <f t="shared" si="166"/>
        <v>474.03199999999998</v>
      </c>
      <c r="N314" s="36">
        <f t="shared" si="166"/>
        <v>476.03399999999999</v>
      </c>
      <c r="O314" s="36">
        <f t="shared" si="166"/>
        <v>478.036</v>
      </c>
      <c r="P314" s="36">
        <f t="shared" si="166"/>
        <v>480.03800000000001</v>
      </c>
      <c r="Q314" s="95">
        <v>482.04</v>
      </c>
      <c r="R314" s="36">
        <f t="shared" si="167"/>
        <v>487.25</v>
      </c>
      <c r="S314" s="36">
        <f t="shared" si="167"/>
        <v>492.46000000000004</v>
      </c>
      <c r="T314" s="36">
        <f t="shared" si="167"/>
        <v>497.67</v>
      </c>
      <c r="U314" s="36">
        <f t="shared" si="167"/>
        <v>502.88000000000005</v>
      </c>
      <c r="V314" s="95">
        <v>508.09000000000003</v>
      </c>
      <c r="W314" s="36">
        <f t="shared" si="168"/>
        <v>515.50599999999997</v>
      </c>
      <c r="X314" s="36">
        <f t="shared" si="168"/>
        <v>522.92200000000003</v>
      </c>
      <c r="Y314" s="36">
        <f t="shared" si="168"/>
        <v>530.33799999999997</v>
      </c>
      <c r="Z314" s="36">
        <f t="shared" si="168"/>
        <v>537.75400000000002</v>
      </c>
      <c r="AA314" s="95">
        <v>545.16999999999996</v>
      </c>
      <c r="AB314" s="36">
        <f t="shared" si="169"/>
        <v>554.18999999999994</v>
      </c>
      <c r="AC314" s="36">
        <f t="shared" si="169"/>
        <v>563.20999999999992</v>
      </c>
      <c r="AD314" s="36">
        <f t="shared" si="169"/>
        <v>572.23</v>
      </c>
      <c r="AE314" s="36">
        <f t="shared" si="169"/>
        <v>581.25</v>
      </c>
      <c r="AF314" s="95">
        <v>590.27</v>
      </c>
      <c r="AG314" s="36">
        <f t="shared" si="170"/>
        <v>600.07600000000002</v>
      </c>
      <c r="AH314" s="36">
        <f t="shared" si="170"/>
        <v>609.88199999999995</v>
      </c>
      <c r="AI314" s="36">
        <f t="shared" si="170"/>
        <v>619.68799999999999</v>
      </c>
      <c r="AJ314" s="36">
        <f t="shared" si="170"/>
        <v>629.49399999999991</v>
      </c>
      <c r="AK314" s="95">
        <v>639.29999999999995</v>
      </c>
      <c r="AL314" s="36">
        <f t="shared" si="171"/>
        <v>649.53599999999994</v>
      </c>
      <c r="AM314" s="36">
        <f t="shared" si="171"/>
        <v>659.77199999999993</v>
      </c>
      <c r="AN314" s="36">
        <f t="shared" si="171"/>
        <v>670.00800000000004</v>
      </c>
      <c r="AO314" s="36">
        <f t="shared" si="171"/>
        <v>680.24400000000003</v>
      </c>
      <c r="AP314" s="95">
        <v>690.48</v>
      </c>
    </row>
    <row r="315" spans="1:42" x14ac:dyDescent="0.3">
      <c r="A315" s="93" t="s">
        <v>259</v>
      </c>
      <c r="B315" s="95"/>
      <c r="C315" s="36"/>
      <c r="D315" s="36"/>
      <c r="E315" s="36"/>
      <c r="F315" s="36"/>
      <c r="G315" s="95"/>
      <c r="H315">
        <f t="shared" si="165"/>
        <v>0</v>
      </c>
      <c r="I315" s="16">
        <f t="shared" si="165"/>
        <v>0</v>
      </c>
      <c r="J315">
        <f t="shared" si="165"/>
        <v>0</v>
      </c>
      <c r="K315">
        <f t="shared" si="165"/>
        <v>0</v>
      </c>
      <c r="L315" s="95"/>
      <c r="M315" s="36">
        <f t="shared" si="166"/>
        <v>0</v>
      </c>
      <c r="N315" s="36">
        <f t="shared" si="166"/>
        <v>0</v>
      </c>
      <c r="O315" s="36">
        <f t="shared" si="166"/>
        <v>0</v>
      </c>
      <c r="P315" s="36">
        <f t="shared" si="166"/>
        <v>0</v>
      </c>
      <c r="Q315" s="95"/>
      <c r="R315" s="36">
        <f t="shared" si="167"/>
        <v>0</v>
      </c>
      <c r="S315" s="36">
        <f t="shared" si="167"/>
        <v>0</v>
      </c>
      <c r="T315" s="36">
        <f t="shared" si="167"/>
        <v>0</v>
      </c>
      <c r="U315" s="36">
        <f t="shared" si="167"/>
        <v>0</v>
      </c>
      <c r="V315" s="95"/>
      <c r="W315" s="36">
        <f t="shared" si="168"/>
        <v>0</v>
      </c>
      <c r="X315" s="36">
        <f t="shared" si="168"/>
        <v>0</v>
      </c>
      <c r="Y315" s="36">
        <f t="shared" si="168"/>
        <v>0</v>
      </c>
      <c r="Z315" s="36">
        <f t="shared" si="168"/>
        <v>0</v>
      </c>
      <c r="AA315" s="95"/>
      <c r="AB315" s="36">
        <f t="shared" si="169"/>
        <v>0</v>
      </c>
      <c r="AC315" s="36">
        <f t="shared" si="169"/>
        <v>0</v>
      </c>
      <c r="AD315" s="36">
        <f t="shared" si="169"/>
        <v>0</v>
      </c>
      <c r="AE315" s="36">
        <f t="shared" si="169"/>
        <v>0</v>
      </c>
      <c r="AF315" s="95"/>
      <c r="AG315" s="36">
        <f t="shared" si="170"/>
        <v>0</v>
      </c>
      <c r="AH315" s="36">
        <f t="shared" si="170"/>
        <v>0</v>
      </c>
      <c r="AI315" s="36">
        <f t="shared" si="170"/>
        <v>0</v>
      </c>
      <c r="AJ315" s="36">
        <f t="shared" si="170"/>
        <v>0</v>
      </c>
      <c r="AK315" s="95"/>
      <c r="AL315" s="36">
        <f t="shared" si="171"/>
        <v>0</v>
      </c>
      <c r="AM315" s="36">
        <f t="shared" si="171"/>
        <v>0</v>
      </c>
      <c r="AN315" s="36">
        <f t="shared" si="171"/>
        <v>0</v>
      </c>
      <c r="AO315" s="36">
        <f t="shared" si="171"/>
        <v>0</v>
      </c>
      <c r="AP315" s="95"/>
    </row>
    <row r="316" spans="1:42" x14ac:dyDescent="0.3">
      <c r="A316" s="93" t="s">
        <v>11</v>
      </c>
      <c r="B316" s="95"/>
      <c r="C316" s="36"/>
      <c r="D316" s="36"/>
      <c r="E316" s="36"/>
      <c r="F316" s="36"/>
      <c r="G316" s="95"/>
      <c r="H316">
        <f t="shared" si="165"/>
        <v>0</v>
      </c>
      <c r="I316" s="16">
        <f t="shared" si="165"/>
        <v>0</v>
      </c>
      <c r="J316">
        <f t="shared" si="165"/>
        <v>0</v>
      </c>
      <c r="K316">
        <f t="shared" si="165"/>
        <v>0</v>
      </c>
      <c r="L316" s="95"/>
      <c r="M316" s="36">
        <f t="shared" si="166"/>
        <v>0</v>
      </c>
      <c r="N316" s="36">
        <f t="shared" si="166"/>
        <v>0</v>
      </c>
      <c r="O316" s="36">
        <f t="shared" si="166"/>
        <v>0</v>
      </c>
      <c r="P316" s="36">
        <f t="shared" si="166"/>
        <v>0</v>
      </c>
      <c r="Q316" s="95"/>
      <c r="R316" s="36">
        <f t="shared" si="167"/>
        <v>0</v>
      </c>
      <c r="S316" s="36">
        <f t="shared" si="167"/>
        <v>0</v>
      </c>
      <c r="T316" s="36">
        <f t="shared" si="167"/>
        <v>0</v>
      </c>
      <c r="U316" s="36">
        <f t="shared" si="167"/>
        <v>0</v>
      </c>
      <c r="V316" s="95"/>
      <c r="W316" s="36">
        <f t="shared" si="168"/>
        <v>0</v>
      </c>
      <c r="X316" s="36">
        <f t="shared" si="168"/>
        <v>0</v>
      </c>
      <c r="Y316" s="36">
        <f t="shared" si="168"/>
        <v>0</v>
      </c>
      <c r="Z316" s="36">
        <f t="shared" si="168"/>
        <v>0</v>
      </c>
      <c r="AA316" s="95"/>
      <c r="AB316" s="36">
        <f t="shared" si="169"/>
        <v>0</v>
      </c>
      <c r="AC316" s="36">
        <f t="shared" si="169"/>
        <v>0</v>
      </c>
      <c r="AD316" s="36">
        <f t="shared" si="169"/>
        <v>0</v>
      </c>
      <c r="AE316" s="36">
        <f t="shared" si="169"/>
        <v>0</v>
      </c>
      <c r="AF316" s="95"/>
      <c r="AG316" s="36">
        <f t="shared" si="170"/>
        <v>0</v>
      </c>
      <c r="AH316" s="36">
        <f t="shared" si="170"/>
        <v>0</v>
      </c>
      <c r="AI316" s="36">
        <f t="shared" si="170"/>
        <v>0</v>
      </c>
      <c r="AJ316" s="36">
        <f t="shared" si="170"/>
        <v>0</v>
      </c>
      <c r="AK316" s="95"/>
      <c r="AL316" s="36">
        <f t="shared" si="171"/>
        <v>0</v>
      </c>
      <c r="AM316" s="36">
        <f t="shared" si="171"/>
        <v>0</v>
      </c>
      <c r="AN316" s="36">
        <f t="shared" si="171"/>
        <v>0</v>
      </c>
      <c r="AO316" s="36">
        <f t="shared" si="171"/>
        <v>0</v>
      </c>
      <c r="AP316" s="95"/>
    </row>
    <row r="317" spans="1:42" x14ac:dyDescent="0.3">
      <c r="A317" s="93" t="s">
        <v>260</v>
      </c>
      <c r="B317" s="95"/>
      <c r="C317" s="36"/>
      <c r="D317" s="36"/>
      <c r="E317" s="36"/>
      <c r="F317" s="36"/>
      <c r="G317" s="95"/>
      <c r="H317">
        <f t="shared" si="165"/>
        <v>0</v>
      </c>
      <c r="I317" s="16">
        <f t="shared" si="165"/>
        <v>0</v>
      </c>
      <c r="J317">
        <f t="shared" si="165"/>
        <v>0</v>
      </c>
      <c r="K317">
        <f t="shared" si="165"/>
        <v>0</v>
      </c>
      <c r="L317" s="95"/>
      <c r="M317" s="36">
        <f t="shared" si="166"/>
        <v>0</v>
      </c>
      <c r="N317" s="36">
        <f t="shared" si="166"/>
        <v>0</v>
      </c>
      <c r="O317" s="36">
        <f t="shared" si="166"/>
        <v>0</v>
      </c>
      <c r="P317" s="36">
        <f t="shared" si="166"/>
        <v>0</v>
      </c>
      <c r="Q317" s="95"/>
      <c r="R317" s="36">
        <f t="shared" si="167"/>
        <v>0</v>
      </c>
      <c r="S317" s="36">
        <f t="shared" si="167"/>
        <v>0</v>
      </c>
      <c r="T317" s="36">
        <f t="shared" si="167"/>
        <v>0</v>
      </c>
      <c r="U317" s="36">
        <f t="shared" si="167"/>
        <v>0</v>
      </c>
      <c r="V317" s="95"/>
      <c r="W317" s="36">
        <f t="shared" si="168"/>
        <v>0</v>
      </c>
      <c r="X317" s="36">
        <f t="shared" si="168"/>
        <v>0</v>
      </c>
      <c r="Y317" s="36">
        <f t="shared" si="168"/>
        <v>0</v>
      </c>
      <c r="Z317" s="36">
        <f t="shared" si="168"/>
        <v>0</v>
      </c>
      <c r="AA317" s="95"/>
      <c r="AB317" s="36">
        <f t="shared" si="169"/>
        <v>0</v>
      </c>
      <c r="AC317" s="36">
        <f t="shared" si="169"/>
        <v>0</v>
      </c>
      <c r="AD317" s="36">
        <f t="shared" si="169"/>
        <v>0</v>
      </c>
      <c r="AE317" s="36">
        <f t="shared" si="169"/>
        <v>0</v>
      </c>
      <c r="AF317" s="95"/>
      <c r="AG317" s="36">
        <f t="shared" si="170"/>
        <v>0</v>
      </c>
      <c r="AH317" s="36">
        <f t="shared" si="170"/>
        <v>0</v>
      </c>
      <c r="AI317" s="36">
        <f t="shared" si="170"/>
        <v>0</v>
      </c>
      <c r="AJ317" s="36">
        <f t="shared" si="170"/>
        <v>0</v>
      </c>
      <c r="AK317" s="95"/>
      <c r="AL317" s="36">
        <f t="shared" si="171"/>
        <v>0</v>
      </c>
      <c r="AM317" s="36">
        <f t="shared" si="171"/>
        <v>0</v>
      </c>
      <c r="AN317" s="36">
        <f t="shared" si="171"/>
        <v>0</v>
      </c>
      <c r="AO317" s="36">
        <f t="shared" si="171"/>
        <v>0</v>
      </c>
      <c r="AP317" s="95"/>
    </row>
    <row r="318" spans="1:42" x14ac:dyDescent="0.3">
      <c r="A318" s="93" t="s">
        <v>261</v>
      </c>
      <c r="B318" s="95">
        <v>19</v>
      </c>
      <c r="C318">
        <f>$B318+((C$1-$B$1)*($G318-$B318)/($G$1-$B$1))</f>
        <v>23.4</v>
      </c>
      <c r="D318">
        <f>$B318+((D$1-$B$1)*($G318-$B318)/($G$1-$B$1))</f>
        <v>27.8</v>
      </c>
      <c r="E318">
        <f>$B318+((E$1-$B$1)*($G318-$B318)/($G$1-$B$1))</f>
        <v>32.200000000000003</v>
      </c>
      <c r="F318">
        <f>$B318+((F$1-$B$1)*($G318-$B318)/($G$1-$B$1))</f>
        <v>36.6</v>
      </c>
      <c r="G318" s="95">
        <v>41</v>
      </c>
      <c r="H318">
        <f t="shared" si="165"/>
        <v>42</v>
      </c>
      <c r="I318" s="16">
        <f t="shared" si="165"/>
        <v>43</v>
      </c>
      <c r="J318">
        <f t="shared" si="165"/>
        <v>44</v>
      </c>
      <c r="K318">
        <f t="shared" si="165"/>
        <v>45</v>
      </c>
      <c r="L318" s="95">
        <v>46</v>
      </c>
      <c r="M318" s="36">
        <f t="shared" si="166"/>
        <v>46</v>
      </c>
      <c r="N318" s="36">
        <f t="shared" si="166"/>
        <v>46</v>
      </c>
      <c r="O318" s="36">
        <f t="shared" si="166"/>
        <v>46</v>
      </c>
      <c r="P318" s="36">
        <f t="shared" si="166"/>
        <v>46</v>
      </c>
      <c r="Q318" s="95">
        <v>46</v>
      </c>
      <c r="R318" s="36">
        <f t="shared" si="167"/>
        <v>46.6</v>
      </c>
      <c r="S318" s="36">
        <f t="shared" si="167"/>
        <v>47.2</v>
      </c>
      <c r="T318" s="36">
        <f t="shared" si="167"/>
        <v>47.8</v>
      </c>
      <c r="U318" s="36">
        <f t="shared" si="167"/>
        <v>48.4</v>
      </c>
      <c r="V318" s="95">
        <v>49</v>
      </c>
      <c r="W318" s="36">
        <f t="shared" si="168"/>
        <v>49.6</v>
      </c>
      <c r="X318" s="36">
        <f t="shared" si="168"/>
        <v>50.2</v>
      </c>
      <c r="Y318" s="36">
        <f t="shared" si="168"/>
        <v>50.8</v>
      </c>
      <c r="Z318" s="36">
        <f t="shared" si="168"/>
        <v>51.4</v>
      </c>
      <c r="AA318" s="95">
        <v>52</v>
      </c>
      <c r="AB318" s="36">
        <f t="shared" si="169"/>
        <v>52.8</v>
      </c>
      <c r="AC318" s="36">
        <f t="shared" si="169"/>
        <v>53.6</v>
      </c>
      <c r="AD318" s="36">
        <f t="shared" si="169"/>
        <v>54.4</v>
      </c>
      <c r="AE318" s="36">
        <f t="shared" si="169"/>
        <v>55.2</v>
      </c>
      <c r="AF318" s="95">
        <v>56</v>
      </c>
      <c r="AG318" s="36">
        <f t="shared" si="170"/>
        <v>57</v>
      </c>
      <c r="AH318" s="36">
        <f t="shared" si="170"/>
        <v>58</v>
      </c>
      <c r="AI318" s="36">
        <f t="shared" si="170"/>
        <v>59</v>
      </c>
      <c r="AJ318" s="36">
        <f t="shared" si="170"/>
        <v>60</v>
      </c>
      <c r="AK318" s="95">
        <v>61</v>
      </c>
      <c r="AL318" s="36">
        <f t="shared" si="171"/>
        <v>62</v>
      </c>
      <c r="AM318" s="36">
        <f t="shared" si="171"/>
        <v>63</v>
      </c>
      <c r="AN318" s="36">
        <f t="shared" si="171"/>
        <v>64</v>
      </c>
      <c r="AO318" s="36">
        <f t="shared" si="171"/>
        <v>65</v>
      </c>
      <c r="AP318" s="95">
        <v>66</v>
      </c>
    </row>
    <row r="319" spans="1:42" x14ac:dyDescent="0.3">
      <c r="A319" s="93" t="s">
        <v>262</v>
      </c>
      <c r="B319" s="95"/>
      <c r="C319" s="36"/>
      <c r="D319" s="36"/>
      <c r="E319" s="36"/>
      <c r="F319" s="36"/>
      <c r="G319" s="95"/>
      <c r="H319">
        <f t="shared" si="165"/>
        <v>0</v>
      </c>
      <c r="I319" s="16">
        <f t="shared" si="165"/>
        <v>0</v>
      </c>
      <c r="J319">
        <f t="shared" si="165"/>
        <v>0</v>
      </c>
      <c r="K319">
        <f t="shared" si="165"/>
        <v>0</v>
      </c>
      <c r="L319" s="95"/>
      <c r="M319" s="36">
        <f t="shared" si="166"/>
        <v>0</v>
      </c>
      <c r="N319" s="36">
        <f t="shared" si="166"/>
        <v>0</v>
      </c>
      <c r="O319" s="36">
        <f t="shared" si="166"/>
        <v>0</v>
      </c>
      <c r="P319" s="36">
        <f t="shared" si="166"/>
        <v>0</v>
      </c>
      <c r="Q319" s="95"/>
      <c r="R319" s="36">
        <f t="shared" si="167"/>
        <v>0</v>
      </c>
      <c r="S319" s="36">
        <f t="shared" si="167"/>
        <v>0</v>
      </c>
      <c r="T319" s="36">
        <f t="shared" si="167"/>
        <v>0</v>
      </c>
      <c r="U319" s="36">
        <f t="shared" si="167"/>
        <v>0</v>
      </c>
      <c r="V319" s="95"/>
      <c r="W319" s="36">
        <f t="shared" si="168"/>
        <v>0</v>
      </c>
      <c r="X319" s="36">
        <f t="shared" si="168"/>
        <v>0</v>
      </c>
      <c r="Y319" s="36">
        <f t="shared" si="168"/>
        <v>0</v>
      </c>
      <c r="Z319" s="36">
        <f t="shared" si="168"/>
        <v>0</v>
      </c>
      <c r="AA319" s="95"/>
      <c r="AB319" s="36">
        <f t="shared" si="169"/>
        <v>0</v>
      </c>
      <c r="AC319" s="36">
        <f t="shared" si="169"/>
        <v>0</v>
      </c>
      <c r="AD319" s="36">
        <f t="shared" si="169"/>
        <v>0</v>
      </c>
      <c r="AE319" s="36">
        <f t="shared" si="169"/>
        <v>0</v>
      </c>
      <c r="AF319" s="95"/>
      <c r="AG319" s="36">
        <f t="shared" si="170"/>
        <v>0</v>
      </c>
      <c r="AH319" s="36">
        <f t="shared" si="170"/>
        <v>0</v>
      </c>
      <c r="AI319" s="36">
        <f t="shared" si="170"/>
        <v>0</v>
      </c>
      <c r="AJ319" s="36">
        <f t="shared" si="170"/>
        <v>0</v>
      </c>
      <c r="AK319" s="102"/>
      <c r="AL319" s="36"/>
      <c r="AM319" s="36"/>
      <c r="AN319" s="36"/>
      <c r="AO319" s="36"/>
      <c r="AP319" s="102"/>
    </row>
    <row r="320" spans="1:42" x14ac:dyDescent="0.3">
      <c r="A320" s="94" t="s">
        <v>297</v>
      </c>
      <c r="B320" s="102"/>
      <c r="C320" s="103"/>
      <c r="D320" s="103"/>
      <c r="E320" s="103"/>
      <c r="F320" s="103"/>
      <c r="G320" s="102"/>
      <c r="L320" s="102"/>
      <c r="M320" s="36"/>
      <c r="N320" s="36"/>
      <c r="O320" s="36"/>
      <c r="P320" s="36"/>
      <c r="Q320" s="102"/>
      <c r="R320" s="36"/>
      <c r="S320" s="36"/>
      <c r="T320" s="36"/>
      <c r="U320" s="36"/>
      <c r="V320" s="102"/>
      <c r="W320" s="36"/>
      <c r="X320" s="36"/>
      <c r="Y320" s="36"/>
      <c r="Z320" s="36"/>
      <c r="AA320" s="102"/>
      <c r="AB320" s="36"/>
      <c r="AC320" s="36"/>
      <c r="AD320" s="36"/>
      <c r="AE320" s="36"/>
      <c r="AF320" s="102"/>
      <c r="AG320" s="36"/>
    </row>
    <row r="321" spans="1:42" x14ac:dyDescent="0.3">
      <c r="A321" s="93" t="s">
        <v>46</v>
      </c>
      <c r="B321" s="95">
        <v>219</v>
      </c>
      <c r="C321">
        <f t="shared" ref="C321:F323" si="173">$B321+((C$1-$B$1)*($G321-$B321)/($G$1-$B$1))</f>
        <v>220.2</v>
      </c>
      <c r="D321">
        <f t="shared" si="173"/>
        <v>221.4</v>
      </c>
      <c r="E321">
        <f t="shared" si="173"/>
        <v>222.6</v>
      </c>
      <c r="F321">
        <f t="shared" si="173"/>
        <v>223.8</v>
      </c>
      <c r="G321" s="95">
        <v>225</v>
      </c>
      <c r="H321">
        <f t="shared" ref="H321:K330" si="174">$G321+((H$1-$G$1)*($L321-$G321)/($L$1-$G$1))</f>
        <v>230.2</v>
      </c>
      <c r="I321" s="16">
        <f t="shared" si="174"/>
        <v>235.4</v>
      </c>
      <c r="J321">
        <f t="shared" si="174"/>
        <v>240.6</v>
      </c>
      <c r="K321">
        <f t="shared" si="174"/>
        <v>245.8</v>
      </c>
      <c r="L321" s="95">
        <v>251</v>
      </c>
      <c r="M321" s="36">
        <f t="shared" ref="M321:P330" si="175">$L321+((M$1-$L$1)*($Q321-$L321)/($Q$1-$L$1))</f>
        <v>251.8</v>
      </c>
      <c r="N321" s="36">
        <f t="shared" si="175"/>
        <v>252.6</v>
      </c>
      <c r="O321" s="36">
        <f t="shared" si="175"/>
        <v>253.4</v>
      </c>
      <c r="P321" s="36">
        <f t="shared" si="175"/>
        <v>254.2</v>
      </c>
      <c r="Q321" s="95">
        <v>255</v>
      </c>
      <c r="R321" s="36">
        <f t="shared" ref="R321:U330" si="176">$Q321+((R$1-$Q$1)*($V321-$Q321)/($V$1-$Q$1))</f>
        <v>257.60000000000002</v>
      </c>
      <c r="S321" s="36">
        <f t="shared" si="176"/>
        <v>260.2</v>
      </c>
      <c r="T321" s="36">
        <f t="shared" si="176"/>
        <v>262.8</v>
      </c>
      <c r="U321" s="36">
        <f t="shared" si="176"/>
        <v>265.39999999999998</v>
      </c>
      <c r="V321" s="95">
        <v>268</v>
      </c>
      <c r="W321" s="36">
        <f t="shared" ref="W321:Z330" si="177">$V321+((W$1-$V$1)*($AA321-$V321)/($AA$1-$V$1))</f>
        <v>268.8</v>
      </c>
      <c r="X321" s="36">
        <f t="shared" si="177"/>
        <v>269.60000000000002</v>
      </c>
      <c r="Y321" s="36">
        <f t="shared" si="177"/>
        <v>270.39999999999998</v>
      </c>
      <c r="Z321" s="36">
        <f t="shared" si="177"/>
        <v>271.2</v>
      </c>
      <c r="AA321" s="95">
        <v>272</v>
      </c>
      <c r="AB321" s="36">
        <f t="shared" ref="AB321:AE330" si="178">$AA321+((AB$1-$AA$1)*($AF321-$AA321)/($AF$1-$AA$1))</f>
        <v>275.2</v>
      </c>
      <c r="AC321" s="36">
        <f t="shared" si="178"/>
        <v>278.39999999999998</v>
      </c>
      <c r="AD321" s="36">
        <f t="shared" si="178"/>
        <v>281.60000000000002</v>
      </c>
      <c r="AE321" s="36">
        <f t="shared" si="178"/>
        <v>284.8</v>
      </c>
      <c r="AF321" s="95">
        <v>288</v>
      </c>
      <c r="AG321" s="36">
        <f t="shared" ref="AG321:AJ330" si="179">$AF321+((AG$1-$AF$1)*($AK321-$AF321)/($AK$1-$AF$1))</f>
        <v>292.8</v>
      </c>
      <c r="AH321" s="36">
        <f t="shared" si="179"/>
        <v>297.60000000000002</v>
      </c>
      <c r="AI321" s="36">
        <f t="shared" si="179"/>
        <v>302.39999999999998</v>
      </c>
      <c r="AJ321" s="36">
        <f t="shared" si="179"/>
        <v>307.2</v>
      </c>
      <c r="AK321" s="95">
        <v>312</v>
      </c>
      <c r="AL321" s="36">
        <f t="shared" ref="AL321:AO330" si="180">$AK321+((AL$1-$AK$1)*($AP321-$AK321)/($AP$1-$AK$1))</f>
        <v>317</v>
      </c>
      <c r="AM321" s="36">
        <f t="shared" si="180"/>
        <v>322</v>
      </c>
      <c r="AN321" s="36">
        <f t="shared" si="180"/>
        <v>327</v>
      </c>
      <c r="AO321" s="36">
        <f t="shared" si="180"/>
        <v>332</v>
      </c>
      <c r="AP321" s="95">
        <v>337</v>
      </c>
    </row>
    <row r="322" spans="1:42" x14ac:dyDescent="0.3">
      <c r="A322" s="93" t="s">
        <v>51</v>
      </c>
      <c r="B322" s="95">
        <v>424</v>
      </c>
      <c r="C322">
        <f t="shared" si="173"/>
        <v>437.4</v>
      </c>
      <c r="D322">
        <f t="shared" si="173"/>
        <v>450.8</v>
      </c>
      <c r="E322">
        <f t="shared" si="173"/>
        <v>464.2</v>
      </c>
      <c r="F322">
        <f t="shared" si="173"/>
        <v>477.6</v>
      </c>
      <c r="G322" s="95">
        <v>491</v>
      </c>
      <c r="H322">
        <f t="shared" si="174"/>
        <v>502.6</v>
      </c>
      <c r="I322" s="16">
        <f t="shared" si="174"/>
        <v>514.20000000000005</v>
      </c>
      <c r="J322">
        <f t="shared" si="174"/>
        <v>525.79999999999995</v>
      </c>
      <c r="K322">
        <f t="shared" si="174"/>
        <v>537.4</v>
      </c>
      <c r="L322" s="95">
        <v>549</v>
      </c>
      <c r="M322" s="36">
        <f t="shared" si="175"/>
        <v>550.4</v>
      </c>
      <c r="N322" s="36">
        <f t="shared" si="175"/>
        <v>551.79999999999995</v>
      </c>
      <c r="O322" s="36">
        <f t="shared" si="175"/>
        <v>553.20000000000005</v>
      </c>
      <c r="P322" s="36">
        <f t="shared" si="175"/>
        <v>554.6</v>
      </c>
      <c r="Q322" s="95">
        <v>556</v>
      </c>
      <c r="R322" s="36">
        <f t="shared" si="176"/>
        <v>561.6</v>
      </c>
      <c r="S322" s="36">
        <f t="shared" si="176"/>
        <v>567.20000000000005</v>
      </c>
      <c r="T322" s="36">
        <f t="shared" si="176"/>
        <v>572.79999999999995</v>
      </c>
      <c r="U322" s="36">
        <f t="shared" si="176"/>
        <v>578.4</v>
      </c>
      <c r="V322" s="95">
        <v>584</v>
      </c>
      <c r="W322" s="36">
        <f t="shared" si="177"/>
        <v>592.20000000000005</v>
      </c>
      <c r="X322" s="36">
        <f t="shared" si="177"/>
        <v>600.4</v>
      </c>
      <c r="Y322" s="36">
        <f t="shared" si="177"/>
        <v>608.6</v>
      </c>
      <c r="Z322" s="36">
        <f t="shared" si="177"/>
        <v>616.79999999999995</v>
      </c>
      <c r="AA322" s="95">
        <v>625</v>
      </c>
      <c r="AB322" s="36">
        <f t="shared" si="178"/>
        <v>635.20000000000005</v>
      </c>
      <c r="AC322" s="36">
        <f t="shared" si="178"/>
        <v>645.4</v>
      </c>
      <c r="AD322" s="36">
        <f t="shared" si="178"/>
        <v>655.6</v>
      </c>
      <c r="AE322" s="36">
        <f t="shared" si="178"/>
        <v>665.8</v>
      </c>
      <c r="AF322" s="95">
        <v>676</v>
      </c>
      <c r="AG322" s="36">
        <f t="shared" si="179"/>
        <v>687.4</v>
      </c>
      <c r="AH322" s="36">
        <f t="shared" si="179"/>
        <v>698.8</v>
      </c>
      <c r="AI322" s="36">
        <f t="shared" si="179"/>
        <v>710.2</v>
      </c>
      <c r="AJ322" s="36">
        <f t="shared" si="179"/>
        <v>721.6</v>
      </c>
      <c r="AK322" s="95">
        <v>733</v>
      </c>
      <c r="AL322" s="36">
        <f t="shared" si="180"/>
        <v>734.8</v>
      </c>
      <c r="AM322" s="36">
        <f t="shared" si="180"/>
        <v>736.6</v>
      </c>
      <c r="AN322" s="36">
        <f t="shared" si="180"/>
        <v>738.4</v>
      </c>
      <c r="AO322" s="36">
        <f t="shared" si="180"/>
        <v>740.2</v>
      </c>
      <c r="AP322" s="95">
        <v>742</v>
      </c>
    </row>
    <row r="323" spans="1:42" x14ac:dyDescent="0.3">
      <c r="A323" s="93" t="s">
        <v>49</v>
      </c>
      <c r="B323" s="95">
        <v>393</v>
      </c>
      <c r="C323">
        <f t="shared" si="173"/>
        <v>400.4</v>
      </c>
      <c r="D323">
        <f t="shared" si="173"/>
        <v>407.8</v>
      </c>
      <c r="E323">
        <f t="shared" si="173"/>
        <v>415.2</v>
      </c>
      <c r="F323">
        <f t="shared" si="173"/>
        <v>422.6</v>
      </c>
      <c r="G323" s="95">
        <v>430</v>
      </c>
      <c r="H323">
        <f t="shared" si="174"/>
        <v>440.2</v>
      </c>
      <c r="I323" s="16">
        <f t="shared" si="174"/>
        <v>450.4</v>
      </c>
      <c r="J323">
        <f t="shared" si="174"/>
        <v>460.6</v>
      </c>
      <c r="K323">
        <f t="shared" si="174"/>
        <v>470.8</v>
      </c>
      <c r="L323" s="95">
        <v>481</v>
      </c>
      <c r="M323" s="36">
        <f t="shared" si="175"/>
        <v>482.4</v>
      </c>
      <c r="N323" s="36">
        <f t="shared" si="175"/>
        <v>483.8</v>
      </c>
      <c r="O323" s="36">
        <f t="shared" si="175"/>
        <v>485.2</v>
      </c>
      <c r="P323" s="36">
        <f t="shared" si="175"/>
        <v>486.6</v>
      </c>
      <c r="Q323" s="95">
        <v>488</v>
      </c>
      <c r="R323" s="36">
        <f t="shared" si="176"/>
        <v>492.8</v>
      </c>
      <c r="S323" s="36">
        <f t="shared" si="176"/>
        <v>497.6</v>
      </c>
      <c r="T323" s="36">
        <f t="shared" si="176"/>
        <v>502.4</v>
      </c>
      <c r="U323" s="36">
        <f t="shared" si="176"/>
        <v>507.2</v>
      </c>
      <c r="V323" s="95">
        <v>512</v>
      </c>
      <c r="W323" s="36">
        <f t="shared" si="177"/>
        <v>519.20000000000005</v>
      </c>
      <c r="X323" s="36">
        <f t="shared" si="177"/>
        <v>526.4</v>
      </c>
      <c r="Y323" s="36">
        <f t="shared" si="177"/>
        <v>533.6</v>
      </c>
      <c r="Z323" s="36">
        <f t="shared" si="177"/>
        <v>540.79999999999995</v>
      </c>
      <c r="AA323" s="95">
        <v>548</v>
      </c>
      <c r="AB323" s="36">
        <f t="shared" si="178"/>
        <v>557</v>
      </c>
      <c r="AC323" s="36">
        <f t="shared" si="178"/>
        <v>566</v>
      </c>
      <c r="AD323" s="36">
        <f t="shared" si="178"/>
        <v>575</v>
      </c>
      <c r="AE323" s="36">
        <f t="shared" si="178"/>
        <v>584</v>
      </c>
      <c r="AF323" s="95">
        <v>593</v>
      </c>
      <c r="AG323" s="36">
        <f t="shared" si="179"/>
        <v>602.79999999999995</v>
      </c>
      <c r="AH323" s="36">
        <f t="shared" si="179"/>
        <v>612.6</v>
      </c>
      <c r="AI323" s="36">
        <f t="shared" si="179"/>
        <v>622.4</v>
      </c>
      <c r="AJ323" s="36">
        <f t="shared" si="179"/>
        <v>632.20000000000005</v>
      </c>
      <c r="AK323" s="95">
        <v>642</v>
      </c>
      <c r="AL323" s="36">
        <f t="shared" si="180"/>
        <v>652.4</v>
      </c>
      <c r="AM323" s="36">
        <f t="shared" si="180"/>
        <v>662.8</v>
      </c>
      <c r="AN323" s="36">
        <f t="shared" si="180"/>
        <v>673.2</v>
      </c>
      <c r="AO323" s="36">
        <f t="shared" si="180"/>
        <v>683.6</v>
      </c>
      <c r="AP323" s="95">
        <v>694</v>
      </c>
    </row>
    <row r="324" spans="1:42" x14ac:dyDescent="0.3">
      <c r="A324" s="93" t="s">
        <v>124</v>
      </c>
      <c r="B324" s="95"/>
      <c r="C324" s="36"/>
      <c r="D324" s="36"/>
      <c r="E324" s="36"/>
      <c r="F324" s="36"/>
      <c r="G324" s="95"/>
      <c r="H324">
        <f t="shared" si="174"/>
        <v>0</v>
      </c>
      <c r="I324" s="16">
        <f t="shared" si="174"/>
        <v>0</v>
      </c>
      <c r="J324">
        <f t="shared" si="174"/>
        <v>0</v>
      </c>
      <c r="K324">
        <f t="shared" si="174"/>
        <v>0</v>
      </c>
      <c r="L324" s="95"/>
      <c r="M324" s="36">
        <f t="shared" si="175"/>
        <v>0</v>
      </c>
      <c r="N324" s="36">
        <f t="shared" si="175"/>
        <v>0</v>
      </c>
      <c r="O324" s="36">
        <f t="shared" si="175"/>
        <v>0</v>
      </c>
      <c r="P324" s="36">
        <f t="shared" si="175"/>
        <v>0</v>
      </c>
      <c r="Q324" s="95"/>
      <c r="R324" s="36">
        <f t="shared" si="176"/>
        <v>0</v>
      </c>
      <c r="S324" s="36">
        <f t="shared" si="176"/>
        <v>0</v>
      </c>
      <c r="T324" s="36">
        <f t="shared" si="176"/>
        <v>0</v>
      </c>
      <c r="U324" s="36">
        <f t="shared" si="176"/>
        <v>0</v>
      </c>
      <c r="V324" s="95"/>
      <c r="W324" s="36">
        <f t="shared" si="177"/>
        <v>0</v>
      </c>
      <c r="X324" s="36">
        <f t="shared" si="177"/>
        <v>0</v>
      </c>
      <c r="Y324" s="36">
        <f t="shared" si="177"/>
        <v>0</v>
      </c>
      <c r="Z324" s="36">
        <f t="shared" si="177"/>
        <v>0</v>
      </c>
      <c r="AA324" s="95"/>
      <c r="AB324" s="36">
        <f t="shared" si="178"/>
        <v>0</v>
      </c>
      <c r="AC324" s="36">
        <f t="shared" si="178"/>
        <v>0</v>
      </c>
      <c r="AD324" s="36">
        <f t="shared" si="178"/>
        <v>0</v>
      </c>
      <c r="AE324" s="36">
        <f t="shared" si="178"/>
        <v>0</v>
      </c>
      <c r="AF324" s="95"/>
      <c r="AG324" s="36">
        <f t="shared" si="179"/>
        <v>0</v>
      </c>
      <c r="AH324" s="36">
        <f t="shared" si="179"/>
        <v>0</v>
      </c>
      <c r="AI324" s="36">
        <f t="shared" si="179"/>
        <v>0</v>
      </c>
      <c r="AJ324" s="36">
        <f t="shared" si="179"/>
        <v>0</v>
      </c>
      <c r="AK324" s="95"/>
      <c r="AL324" s="36">
        <f t="shared" si="180"/>
        <v>0</v>
      </c>
      <c r="AM324" s="36">
        <f t="shared" si="180"/>
        <v>0</v>
      </c>
      <c r="AN324" s="36">
        <f t="shared" si="180"/>
        <v>0</v>
      </c>
      <c r="AO324" s="36">
        <f t="shared" si="180"/>
        <v>0</v>
      </c>
      <c r="AP324" s="95"/>
    </row>
    <row r="325" spans="1:42" x14ac:dyDescent="0.3">
      <c r="A325" s="93" t="s">
        <v>13</v>
      </c>
      <c r="B325" s="95">
        <v>508</v>
      </c>
      <c r="C325">
        <f>$B325+((C$1-$B$1)*($G325-$B325)/($G$1-$B$1))</f>
        <v>516.4</v>
      </c>
      <c r="D325">
        <f>$B325+((D$1-$B$1)*($G325-$B325)/($G$1-$B$1))</f>
        <v>524.79999999999995</v>
      </c>
      <c r="E325">
        <f>$B325+((E$1-$B$1)*($G325-$B325)/($G$1-$B$1))</f>
        <v>533.20000000000005</v>
      </c>
      <c r="F325">
        <f>$B325+((F$1-$B$1)*($G325-$B325)/($G$1-$B$1))</f>
        <v>541.6</v>
      </c>
      <c r="G325" s="95">
        <v>550</v>
      </c>
      <c r="H325">
        <f t="shared" si="174"/>
        <v>562.79999999999995</v>
      </c>
      <c r="I325" s="16">
        <f t="shared" si="174"/>
        <v>575.6</v>
      </c>
      <c r="J325">
        <f t="shared" si="174"/>
        <v>588.4</v>
      </c>
      <c r="K325">
        <f t="shared" si="174"/>
        <v>601.20000000000005</v>
      </c>
      <c r="L325" s="95">
        <v>614</v>
      </c>
      <c r="M325" s="36">
        <f t="shared" si="175"/>
        <v>615.79999999999995</v>
      </c>
      <c r="N325" s="36">
        <f t="shared" si="175"/>
        <v>617.6</v>
      </c>
      <c r="O325" s="36">
        <f t="shared" si="175"/>
        <v>619.4</v>
      </c>
      <c r="P325" s="36">
        <f t="shared" si="175"/>
        <v>621.20000000000005</v>
      </c>
      <c r="Q325" s="95">
        <v>623</v>
      </c>
      <c r="R325" s="36">
        <f t="shared" si="176"/>
        <v>629.20000000000005</v>
      </c>
      <c r="S325" s="36">
        <f t="shared" si="176"/>
        <v>635.4</v>
      </c>
      <c r="T325" s="36">
        <f t="shared" si="176"/>
        <v>641.6</v>
      </c>
      <c r="U325" s="36">
        <f t="shared" si="176"/>
        <v>647.79999999999995</v>
      </c>
      <c r="V325" s="95">
        <v>654</v>
      </c>
      <c r="W325" s="36">
        <f t="shared" si="177"/>
        <v>663.2</v>
      </c>
      <c r="X325" s="36">
        <f t="shared" si="177"/>
        <v>672.4</v>
      </c>
      <c r="Y325" s="36">
        <f t="shared" si="177"/>
        <v>681.6</v>
      </c>
      <c r="Z325" s="36">
        <f t="shared" si="177"/>
        <v>690.8</v>
      </c>
      <c r="AA325" s="95">
        <v>700</v>
      </c>
      <c r="AB325" s="36">
        <f t="shared" si="178"/>
        <v>711.4</v>
      </c>
      <c r="AC325" s="36">
        <f t="shared" si="178"/>
        <v>722.8</v>
      </c>
      <c r="AD325" s="36">
        <f t="shared" si="178"/>
        <v>734.2</v>
      </c>
      <c r="AE325" s="36">
        <f t="shared" si="178"/>
        <v>745.6</v>
      </c>
      <c r="AF325" s="95">
        <v>757</v>
      </c>
      <c r="AG325" s="36">
        <f t="shared" si="179"/>
        <v>769.8</v>
      </c>
      <c r="AH325" s="36">
        <f t="shared" si="179"/>
        <v>782.6</v>
      </c>
      <c r="AI325" s="36">
        <f t="shared" si="179"/>
        <v>795.4</v>
      </c>
      <c r="AJ325" s="36">
        <f t="shared" si="179"/>
        <v>808.2</v>
      </c>
      <c r="AK325" s="95">
        <v>821</v>
      </c>
      <c r="AL325" s="36">
        <f t="shared" si="180"/>
        <v>834.19999999999993</v>
      </c>
      <c r="AM325" s="36">
        <f t="shared" si="180"/>
        <v>847.4</v>
      </c>
      <c r="AN325" s="36">
        <f t="shared" si="180"/>
        <v>860.59999999999991</v>
      </c>
      <c r="AO325" s="36">
        <f t="shared" si="180"/>
        <v>873.8</v>
      </c>
      <c r="AP325" s="95">
        <v>886.99999999999989</v>
      </c>
    </row>
    <row r="326" spans="1:42" x14ac:dyDescent="0.3">
      <c r="A326" s="93" t="s">
        <v>259</v>
      </c>
      <c r="B326" s="95"/>
      <c r="C326" s="36"/>
      <c r="D326" s="36"/>
      <c r="E326" s="36"/>
      <c r="F326" s="36"/>
      <c r="G326" s="95"/>
      <c r="H326">
        <f t="shared" si="174"/>
        <v>0</v>
      </c>
      <c r="I326" s="16">
        <f t="shared" si="174"/>
        <v>0</v>
      </c>
      <c r="J326">
        <f t="shared" si="174"/>
        <v>0</v>
      </c>
      <c r="K326">
        <f t="shared" si="174"/>
        <v>0</v>
      </c>
      <c r="L326" s="95"/>
      <c r="M326" s="36">
        <f t="shared" si="175"/>
        <v>0</v>
      </c>
      <c r="N326" s="36">
        <f t="shared" si="175"/>
        <v>0</v>
      </c>
      <c r="O326" s="36">
        <f t="shared" si="175"/>
        <v>0</v>
      </c>
      <c r="P326" s="36">
        <f t="shared" si="175"/>
        <v>0</v>
      </c>
      <c r="Q326" s="95"/>
      <c r="R326" s="36">
        <f t="shared" si="176"/>
        <v>0</v>
      </c>
      <c r="S326" s="36">
        <f t="shared" si="176"/>
        <v>0</v>
      </c>
      <c r="T326" s="36">
        <f t="shared" si="176"/>
        <v>0</v>
      </c>
      <c r="U326" s="36">
        <f t="shared" si="176"/>
        <v>0</v>
      </c>
      <c r="V326" s="95"/>
      <c r="W326" s="36">
        <f t="shared" si="177"/>
        <v>0</v>
      </c>
      <c r="X326" s="36">
        <f t="shared" si="177"/>
        <v>0</v>
      </c>
      <c r="Y326" s="36">
        <f t="shared" si="177"/>
        <v>0</v>
      </c>
      <c r="Z326" s="36">
        <f t="shared" si="177"/>
        <v>0</v>
      </c>
      <c r="AA326" s="95"/>
      <c r="AB326" s="36">
        <f t="shared" si="178"/>
        <v>0</v>
      </c>
      <c r="AC326" s="36">
        <f t="shared" si="178"/>
        <v>0</v>
      </c>
      <c r="AD326" s="36">
        <f t="shared" si="178"/>
        <v>0</v>
      </c>
      <c r="AE326" s="36">
        <f t="shared" si="178"/>
        <v>0</v>
      </c>
      <c r="AF326" s="95"/>
      <c r="AG326" s="36">
        <f t="shared" si="179"/>
        <v>0</v>
      </c>
      <c r="AH326" s="36">
        <f t="shared" si="179"/>
        <v>0</v>
      </c>
      <c r="AI326" s="36">
        <f t="shared" si="179"/>
        <v>0</v>
      </c>
      <c r="AJ326" s="36">
        <f t="shared" si="179"/>
        <v>0</v>
      </c>
      <c r="AK326" s="95"/>
      <c r="AL326" s="36">
        <f t="shared" si="180"/>
        <v>0</v>
      </c>
      <c r="AM326" s="36">
        <f t="shared" si="180"/>
        <v>0</v>
      </c>
      <c r="AN326" s="36">
        <f t="shared" si="180"/>
        <v>0</v>
      </c>
      <c r="AO326" s="36">
        <f t="shared" si="180"/>
        <v>0</v>
      </c>
      <c r="AP326" s="95"/>
    </row>
    <row r="327" spans="1:42" x14ac:dyDescent="0.3">
      <c r="A327" s="93" t="s">
        <v>11</v>
      </c>
      <c r="B327" s="95"/>
      <c r="C327" s="36"/>
      <c r="D327" s="36"/>
      <c r="E327" s="36"/>
      <c r="F327" s="36"/>
      <c r="G327" s="95"/>
      <c r="H327">
        <f t="shared" si="174"/>
        <v>0</v>
      </c>
      <c r="I327" s="16">
        <f t="shared" si="174"/>
        <v>0</v>
      </c>
      <c r="J327">
        <f t="shared" si="174"/>
        <v>0</v>
      </c>
      <c r="K327">
        <f t="shared" si="174"/>
        <v>0</v>
      </c>
      <c r="L327" s="95"/>
      <c r="M327" s="36">
        <f t="shared" si="175"/>
        <v>0</v>
      </c>
      <c r="N327" s="36">
        <f t="shared" si="175"/>
        <v>0</v>
      </c>
      <c r="O327" s="36">
        <f t="shared" si="175"/>
        <v>0</v>
      </c>
      <c r="P327" s="36">
        <f t="shared" si="175"/>
        <v>0</v>
      </c>
      <c r="Q327" s="95"/>
      <c r="R327" s="36">
        <f t="shared" si="176"/>
        <v>0</v>
      </c>
      <c r="S327" s="36">
        <f t="shared" si="176"/>
        <v>0</v>
      </c>
      <c r="T327" s="36">
        <f t="shared" si="176"/>
        <v>0</v>
      </c>
      <c r="U327" s="36">
        <f t="shared" si="176"/>
        <v>0</v>
      </c>
      <c r="V327" s="95"/>
      <c r="W327" s="36">
        <f t="shared" si="177"/>
        <v>0</v>
      </c>
      <c r="X327" s="36">
        <f t="shared" si="177"/>
        <v>0</v>
      </c>
      <c r="Y327" s="36">
        <f t="shared" si="177"/>
        <v>0</v>
      </c>
      <c r="Z327" s="36">
        <f t="shared" si="177"/>
        <v>0</v>
      </c>
      <c r="AA327" s="95"/>
      <c r="AB327" s="36">
        <f t="shared" si="178"/>
        <v>0</v>
      </c>
      <c r="AC327" s="36">
        <f t="shared" si="178"/>
        <v>0</v>
      </c>
      <c r="AD327" s="36">
        <f t="shared" si="178"/>
        <v>0</v>
      </c>
      <c r="AE327" s="36">
        <f t="shared" si="178"/>
        <v>0</v>
      </c>
      <c r="AF327" s="95"/>
      <c r="AG327" s="36">
        <f t="shared" si="179"/>
        <v>0</v>
      </c>
      <c r="AH327" s="36">
        <f t="shared" si="179"/>
        <v>0</v>
      </c>
      <c r="AI327" s="36">
        <f t="shared" si="179"/>
        <v>0</v>
      </c>
      <c r="AJ327" s="36">
        <f t="shared" si="179"/>
        <v>0</v>
      </c>
      <c r="AK327" s="95"/>
      <c r="AL327" s="36">
        <f t="shared" si="180"/>
        <v>0</v>
      </c>
      <c r="AM327" s="36">
        <f t="shared" si="180"/>
        <v>0</v>
      </c>
      <c r="AN327" s="36">
        <f t="shared" si="180"/>
        <v>0</v>
      </c>
      <c r="AO327" s="36">
        <f t="shared" si="180"/>
        <v>0</v>
      </c>
      <c r="AP327" s="95"/>
    </row>
    <row r="328" spans="1:42" x14ac:dyDescent="0.3">
      <c r="A328" s="93" t="s">
        <v>260</v>
      </c>
      <c r="B328" s="95">
        <v>371</v>
      </c>
      <c r="C328">
        <f>$B328+((C$1-$B$1)*($G328-$B328)/($G$1-$B$1))</f>
        <v>340.8</v>
      </c>
      <c r="D328">
        <f>$B328+((D$1-$B$1)*($G328-$B328)/($G$1-$B$1))</f>
        <v>310.60000000000002</v>
      </c>
      <c r="E328">
        <f>$B328+((E$1-$B$1)*($G328-$B328)/($G$1-$B$1))</f>
        <v>280.39999999999998</v>
      </c>
      <c r="F328">
        <f>$B328+((F$1-$B$1)*($G328-$B328)/($G$1-$B$1))</f>
        <v>250.2</v>
      </c>
      <c r="G328" s="95">
        <v>220</v>
      </c>
      <c r="H328">
        <f t="shared" si="174"/>
        <v>225.2</v>
      </c>
      <c r="I328" s="16">
        <f t="shared" si="174"/>
        <v>230.4</v>
      </c>
      <c r="J328">
        <f t="shared" si="174"/>
        <v>235.6</v>
      </c>
      <c r="K328">
        <f t="shared" si="174"/>
        <v>240.8</v>
      </c>
      <c r="L328" s="95">
        <v>246</v>
      </c>
      <c r="M328" s="36">
        <f t="shared" si="175"/>
        <v>246.8</v>
      </c>
      <c r="N328" s="36">
        <f t="shared" si="175"/>
        <v>247.6</v>
      </c>
      <c r="O328" s="36">
        <f t="shared" si="175"/>
        <v>248.4</v>
      </c>
      <c r="P328" s="36">
        <f t="shared" si="175"/>
        <v>249.2</v>
      </c>
      <c r="Q328" s="95">
        <v>250</v>
      </c>
      <c r="R328" s="36">
        <f t="shared" si="176"/>
        <v>252.4</v>
      </c>
      <c r="S328" s="36">
        <f t="shared" si="176"/>
        <v>254.8</v>
      </c>
      <c r="T328" s="36">
        <f t="shared" si="176"/>
        <v>257.2</v>
      </c>
      <c r="U328" s="36">
        <f t="shared" si="176"/>
        <v>259.60000000000002</v>
      </c>
      <c r="V328" s="95">
        <v>262</v>
      </c>
      <c r="W328" s="36">
        <f t="shared" si="177"/>
        <v>265.8</v>
      </c>
      <c r="X328" s="36">
        <f t="shared" si="177"/>
        <v>269.60000000000002</v>
      </c>
      <c r="Y328" s="36">
        <f t="shared" si="177"/>
        <v>273.39999999999998</v>
      </c>
      <c r="Z328" s="36">
        <f t="shared" si="177"/>
        <v>277.2</v>
      </c>
      <c r="AA328" s="95">
        <v>281</v>
      </c>
      <c r="AB328" s="36">
        <f t="shared" si="178"/>
        <v>285.39999999999998</v>
      </c>
      <c r="AC328" s="36">
        <f t="shared" si="178"/>
        <v>289.8</v>
      </c>
      <c r="AD328" s="36">
        <f t="shared" si="178"/>
        <v>294.2</v>
      </c>
      <c r="AE328" s="36">
        <f t="shared" si="178"/>
        <v>298.60000000000002</v>
      </c>
      <c r="AF328" s="95">
        <v>303</v>
      </c>
      <c r="AG328" s="36">
        <f t="shared" si="179"/>
        <v>308.2</v>
      </c>
      <c r="AH328" s="36">
        <f t="shared" si="179"/>
        <v>313.39999999999998</v>
      </c>
      <c r="AI328" s="36">
        <f t="shared" si="179"/>
        <v>318.60000000000002</v>
      </c>
      <c r="AJ328" s="36">
        <f t="shared" si="179"/>
        <v>323.8</v>
      </c>
      <c r="AK328" s="95">
        <v>329</v>
      </c>
      <c r="AL328" s="36">
        <f t="shared" si="180"/>
        <v>334.2</v>
      </c>
      <c r="AM328" s="36">
        <f t="shared" si="180"/>
        <v>339.4</v>
      </c>
      <c r="AN328" s="36">
        <f t="shared" si="180"/>
        <v>344.6</v>
      </c>
      <c r="AO328" s="36">
        <f t="shared" si="180"/>
        <v>349.8</v>
      </c>
      <c r="AP328" s="95">
        <v>355</v>
      </c>
    </row>
    <row r="329" spans="1:42" x14ac:dyDescent="0.3">
      <c r="A329" s="93" t="s">
        <v>261</v>
      </c>
      <c r="B329" s="95"/>
      <c r="C329" s="36"/>
      <c r="D329" s="36"/>
      <c r="E329" s="36"/>
      <c r="F329" s="36"/>
      <c r="G329" s="95"/>
      <c r="H329">
        <f t="shared" si="174"/>
        <v>0</v>
      </c>
      <c r="I329" s="16">
        <f t="shared" si="174"/>
        <v>0</v>
      </c>
      <c r="J329">
        <f t="shared" si="174"/>
        <v>0</v>
      </c>
      <c r="K329">
        <f t="shared" si="174"/>
        <v>0</v>
      </c>
      <c r="L329" s="95"/>
      <c r="M329" s="36">
        <f t="shared" si="175"/>
        <v>0</v>
      </c>
      <c r="N329" s="36">
        <f t="shared" si="175"/>
        <v>0</v>
      </c>
      <c r="O329" s="36">
        <f t="shared" si="175"/>
        <v>0</v>
      </c>
      <c r="P329" s="36">
        <f t="shared" si="175"/>
        <v>0</v>
      </c>
      <c r="Q329" s="95"/>
      <c r="R329" s="36">
        <f t="shared" si="176"/>
        <v>0</v>
      </c>
      <c r="S329" s="36">
        <f t="shared" si="176"/>
        <v>0</v>
      </c>
      <c r="T329" s="36">
        <f t="shared" si="176"/>
        <v>0</v>
      </c>
      <c r="U329" s="36">
        <f t="shared" si="176"/>
        <v>0</v>
      </c>
      <c r="V329" s="95"/>
      <c r="W329" s="36">
        <f t="shared" si="177"/>
        <v>0</v>
      </c>
      <c r="X329" s="36">
        <f t="shared" si="177"/>
        <v>0</v>
      </c>
      <c r="Y329" s="36">
        <f t="shared" si="177"/>
        <v>0</v>
      </c>
      <c r="Z329" s="36">
        <f t="shared" si="177"/>
        <v>0</v>
      </c>
      <c r="AA329" s="95"/>
      <c r="AB329" s="36">
        <f t="shared" si="178"/>
        <v>0</v>
      </c>
      <c r="AC329" s="36">
        <f t="shared" si="178"/>
        <v>0</v>
      </c>
      <c r="AD329" s="36">
        <f t="shared" si="178"/>
        <v>0</v>
      </c>
      <c r="AE329" s="36">
        <f t="shared" si="178"/>
        <v>0</v>
      </c>
      <c r="AF329" s="95"/>
      <c r="AG329" s="36">
        <f t="shared" si="179"/>
        <v>0</v>
      </c>
      <c r="AH329" s="36">
        <f t="shared" si="179"/>
        <v>0</v>
      </c>
      <c r="AI329" s="36">
        <f t="shared" si="179"/>
        <v>0</v>
      </c>
      <c r="AJ329" s="36">
        <f t="shared" si="179"/>
        <v>0</v>
      </c>
      <c r="AK329" s="95"/>
      <c r="AL329" s="36">
        <f t="shared" si="180"/>
        <v>0</v>
      </c>
      <c r="AM329" s="36">
        <f t="shared" si="180"/>
        <v>0</v>
      </c>
      <c r="AN329" s="36">
        <f t="shared" si="180"/>
        <v>0</v>
      </c>
      <c r="AO329" s="36">
        <f t="shared" si="180"/>
        <v>0</v>
      </c>
      <c r="AP329" s="95"/>
    </row>
    <row r="330" spans="1:42" x14ac:dyDescent="0.3">
      <c r="A330" s="93" t="s">
        <v>262</v>
      </c>
      <c r="B330" s="95"/>
      <c r="C330" s="36"/>
      <c r="D330" s="36"/>
      <c r="E330" s="36"/>
      <c r="F330" s="36"/>
      <c r="G330" s="95"/>
      <c r="H330">
        <f t="shared" si="174"/>
        <v>0</v>
      </c>
      <c r="I330" s="16">
        <f t="shared" si="174"/>
        <v>0</v>
      </c>
      <c r="J330">
        <f t="shared" si="174"/>
        <v>0</v>
      </c>
      <c r="K330">
        <f t="shared" si="174"/>
        <v>0</v>
      </c>
      <c r="L330" s="95"/>
      <c r="M330" s="36">
        <f t="shared" si="175"/>
        <v>0</v>
      </c>
      <c r="N330" s="36">
        <f t="shared" si="175"/>
        <v>0</v>
      </c>
      <c r="O330" s="36">
        <f t="shared" si="175"/>
        <v>0</v>
      </c>
      <c r="P330" s="36">
        <f t="shared" si="175"/>
        <v>0</v>
      </c>
      <c r="Q330" s="95"/>
      <c r="R330" s="36">
        <f t="shared" si="176"/>
        <v>0</v>
      </c>
      <c r="S330" s="36">
        <f t="shared" si="176"/>
        <v>0</v>
      </c>
      <c r="T330" s="36">
        <f t="shared" si="176"/>
        <v>0</v>
      </c>
      <c r="U330" s="36">
        <f t="shared" si="176"/>
        <v>0</v>
      </c>
      <c r="V330" s="95"/>
      <c r="W330" s="36">
        <f t="shared" si="177"/>
        <v>0</v>
      </c>
      <c r="X330" s="36">
        <f t="shared" si="177"/>
        <v>0</v>
      </c>
      <c r="Y330" s="36">
        <f t="shared" si="177"/>
        <v>0</v>
      </c>
      <c r="Z330" s="36">
        <f t="shared" si="177"/>
        <v>0</v>
      </c>
      <c r="AA330" s="95"/>
      <c r="AB330" s="36">
        <f t="shared" si="178"/>
        <v>0</v>
      </c>
      <c r="AC330" s="36">
        <f t="shared" si="178"/>
        <v>0</v>
      </c>
      <c r="AD330" s="36">
        <f t="shared" si="178"/>
        <v>0</v>
      </c>
      <c r="AE330" s="36">
        <f t="shared" si="178"/>
        <v>0</v>
      </c>
      <c r="AF330" s="95"/>
      <c r="AG330" s="36">
        <f t="shared" si="179"/>
        <v>0</v>
      </c>
      <c r="AH330" s="36">
        <f t="shared" si="179"/>
        <v>0</v>
      </c>
      <c r="AI330" s="36">
        <f t="shared" si="179"/>
        <v>0</v>
      </c>
      <c r="AJ330" s="36">
        <f t="shared" si="179"/>
        <v>0</v>
      </c>
      <c r="AK330" s="95"/>
      <c r="AL330" s="36">
        <f t="shared" si="180"/>
        <v>0</v>
      </c>
      <c r="AM330" s="36">
        <f t="shared" si="180"/>
        <v>0</v>
      </c>
      <c r="AN330" s="36">
        <f t="shared" si="180"/>
        <v>0</v>
      </c>
      <c r="AO330" s="36">
        <f t="shared" si="180"/>
        <v>0</v>
      </c>
      <c r="AP330" s="95"/>
    </row>
    <row r="334" spans="1:42" x14ac:dyDescent="0.3">
      <c r="AH334" s="36"/>
      <c r="AI334" s="36"/>
      <c r="AJ334" s="36"/>
      <c r="AK334" s="95"/>
      <c r="AL334" s="36"/>
      <c r="AM334" s="36"/>
      <c r="AN334" s="36"/>
      <c r="AO334" s="36"/>
      <c r="AP334" s="95"/>
    </row>
    <row r="335" spans="1:42" x14ac:dyDescent="0.3">
      <c r="B335" s="95"/>
      <c r="C335" s="36"/>
      <c r="D335" s="36"/>
      <c r="E335" s="36"/>
      <c r="F335" s="36"/>
      <c r="G335" s="95"/>
      <c r="L335" s="95"/>
      <c r="M335" s="36"/>
      <c r="N335" s="36"/>
      <c r="O335" s="36"/>
      <c r="P335" s="36"/>
      <c r="Q335" s="95"/>
      <c r="R335" s="36"/>
      <c r="S335" s="36"/>
      <c r="T335" s="36"/>
      <c r="U335" s="36"/>
      <c r="V335" s="95"/>
      <c r="W335" s="36"/>
      <c r="X335" s="36"/>
      <c r="Y335" s="36"/>
      <c r="Z335" s="36"/>
      <c r="AA335" s="95"/>
      <c r="AB335" s="36"/>
      <c r="AC335" s="36"/>
      <c r="AD335" s="36"/>
      <c r="AE335" s="36"/>
      <c r="AF335" s="95"/>
      <c r="AG335" s="36"/>
    </row>
    <row r="337" spans="1:2" x14ac:dyDescent="0.3">
      <c r="A337" t="s">
        <v>298</v>
      </c>
      <c r="B337" s="104">
        <f>39683100*1000</f>
        <v>39683100000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47"/>
  <sheetViews>
    <sheetView workbookViewId="0">
      <selection sqref="A1:XFD1048576"/>
    </sheetView>
  </sheetViews>
  <sheetFormatPr defaultRowHeight="14.4" x14ac:dyDescent="0.3"/>
  <cols>
    <col min="1" max="1" width="39.88671875" customWidth="1"/>
    <col min="2" max="2" width="9.5546875" style="19" customWidth="1"/>
    <col min="3" max="31" width="9.5546875" customWidth="1"/>
    <col min="32" max="32" width="9.5546875" bestFit="1" customWidth="1"/>
    <col min="34" max="35" width="9.5546875" bestFit="1" customWidth="1"/>
  </cols>
  <sheetData>
    <row r="1" spans="1:35" x14ac:dyDescent="0.3">
      <c r="A1" s="27" t="s">
        <v>42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H1" s="1"/>
      <c r="AI1" s="1"/>
    </row>
    <row r="2" spans="1:35" x14ac:dyDescent="0.3">
      <c r="A2" t="s">
        <v>17</v>
      </c>
      <c r="B2" s="19" cm="1">
        <f t="array" aca="1" ref="B2" ca="1">VALUE(INDIRECT(ADDRESS(About!$A114,About!$A$146,1,1,CONCATENATE("BEN",B$1)),TRUE)*toe_to_BTU)</f>
        <v>110989903238.52814</v>
      </c>
      <c r="C2" s="19" cm="1">
        <f t="array" aca="1" ref="C2" ca="1">VALUE(INDIRECT(ADDRESS(About!$A114,About!$A$146,1,1,CONCATENATE("BEN",C$1)),TRUE)*toe_to_BTU)</f>
        <v>116932115161.78674</v>
      </c>
      <c r="D2" s="19" cm="1">
        <f t="array" aca="1" ref="D2" ca="1">VALUE(INDIRECT(ADDRESS(About!$A114,About!$A$146,1,1,CONCATENATE("BEN",D$1)),TRUE)*toe_to_BTU)</f>
        <v>110180468151.73897</v>
      </c>
      <c r="E2" s="19">
        <f ca="1">IF(mop!N103=0,0,D2*mop!O103/mop!N103)</f>
        <v>112305776674.46286</v>
      </c>
      <c r="F2" s="19">
        <f ca="1">IF(mop!O4=0,0,E2*mop!P4/mop!O4)</f>
        <v>114036633493.96437</v>
      </c>
      <c r="G2" s="19">
        <f ca="1">IF(mop!P4=0,0,F2*mop!Q4/mop!P4)</f>
        <v>115767490313.46587</v>
      </c>
      <c r="H2" s="19">
        <f ca="1">IF(mop!Q4=0,0,G2*mop!R4/mop!Q4)</f>
        <v>117398388836.40041</v>
      </c>
      <c r="I2" s="19">
        <f ca="1">IF(mop!R4=0,0,H2*mop!S4/mop!R4)</f>
        <v>119029287359.33495</v>
      </c>
      <c r="J2" s="19">
        <f ca="1">IF(mop!S4=0,0,I2*mop!T4/mop!S4)</f>
        <v>120660185882.26949</v>
      </c>
      <c r="K2" s="19">
        <f ca="1">IF(mop!T4=0,0,J2*mop!U4/mop!T4)</f>
        <v>122291084405.20401</v>
      </c>
      <c r="L2" s="19">
        <f ca="1">IF(mop!U4=0,0,K2*mop!V4/mop!U4)</f>
        <v>123921982928.13853</v>
      </c>
      <c r="M2" s="19">
        <f ca="1">IF(mop!V4=0,0,L2*mop!W4/mop!V4)</f>
        <v>125452923154.50612</v>
      </c>
      <c r="N2" s="19">
        <f ca="1">IF(mop!W4=0,0,M2*mop!X4/mop!W4)</f>
        <v>126983863380.8737</v>
      </c>
      <c r="O2" s="19">
        <f ca="1">IF(mop!X4=0,0,N2*mop!Y4/mop!X4)</f>
        <v>128514803607.24129</v>
      </c>
      <c r="P2" s="19">
        <f ca="1">IF(mop!Y4=0,0,O2*mop!Z4/mop!Y4)</f>
        <v>130045743833.60886</v>
      </c>
      <c r="Q2" s="19">
        <f ca="1">IF(mop!Z4=0,0,P2*mop!AA4/mop!Z4)</f>
        <v>131576684059.97644</v>
      </c>
      <c r="R2" s="19">
        <f ca="1">IF(mop!AA4=0,0,Q2*mop!AB4/mop!AA4)</f>
        <v>132949795397.02777</v>
      </c>
      <c r="S2" s="19">
        <f ca="1">IF(mop!AB4=0,0,R2*mop!AC4/mop!AB4)</f>
        <v>134322906734.0791</v>
      </c>
      <c r="T2" s="19">
        <f ca="1">IF(mop!AC4=0,0,S2*mop!AD4/mop!AC4)</f>
        <v>135696018071.13045</v>
      </c>
      <c r="U2" s="19">
        <f ca="1">IF(mop!AD4=0,0,T2*mop!AE4/mop!AD4)</f>
        <v>137069129408.18175</v>
      </c>
      <c r="V2" s="19">
        <f ca="1">IF(mop!AE4=0,0,U2*mop!AF4/mop!AE4)</f>
        <v>138442240745.23309</v>
      </c>
      <c r="W2" s="19">
        <f ca="1">IF(mop!AF4=0,0,V2*mop!AG4/mop!AF4)</f>
        <v>139620696452.12772</v>
      </c>
      <c r="X2" s="19">
        <f ca="1">IF(mop!AG4=0,0,W2*mop!AH4/mop!AG4)</f>
        <v>140799152159.02234</v>
      </c>
      <c r="Y2" s="19">
        <f ca="1">IF(mop!AH4=0,0,X2*mop!AI4/mop!AH4)</f>
        <v>141977607865.91696</v>
      </c>
      <c r="Z2" s="19">
        <f ca="1">IF(mop!AI4=0,0,Y2*mop!AJ4/mop!AI4)</f>
        <v>143156063572.81158</v>
      </c>
      <c r="AA2" s="19">
        <f ca="1">IF(mop!AJ4=0,0,Z2*mop!AK4/mop!AJ4)</f>
        <v>144334519279.70621</v>
      </c>
      <c r="AB2" s="19">
        <f ca="1">IF(mop!AK4=0,0,AA2*mop!AL4/mop!AK4)</f>
        <v>145297275504.53528</v>
      </c>
      <c r="AC2" s="19">
        <f ca="1">IF(mop!AL4=0,0,AB2*mop!AM4/mop!AL4)</f>
        <v>146260031729.36438</v>
      </c>
      <c r="AD2" s="19">
        <f ca="1">IF(mop!AM4=0,0,AC2*mop!AN4/mop!AM4)</f>
        <v>147222787954.19351</v>
      </c>
      <c r="AE2" s="19">
        <f ca="1">IF(mop!AN4=0,0,AD2*mop!AO4/mop!AN4)</f>
        <v>148185544179.02258</v>
      </c>
      <c r="AF2" s="19">
        <f ca="1">IF(mop!AO4=0,0,AE2*mop!AP4/mop!AO4)</f>
        <v>149148300403.85165</v>
      </c>
    </row>
    <row r="3" spans="1:35" x14ac:dyDescent="0.3">
      <c r="A3" t="s">
        <v>18</v>
      </c>
      <c r="B3" s="87">
        <v>0</v>
      </c>
      <c r="C3" s="87">
        <v>0</v>
      </c>
      <c r="D3" s="87">
        <v>0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  <c r="P3" s="87">
        <v>0</v>
      </c>
      <c r="Q3" s="87">
        <v>0</v>
      </c>
      <c r="R3" s="87">
        <v>0</v>
      </c>
      <c r="S3" s="87">
        <v>0</v>
      </c>
      <c r="T3" s="87">
        <v>0</v>
      </c>
      <c r="U3" s="87">
        <v>0</v>
      </c>
      <c r="V3" s="87">
        <v>0</v>
      </c>
      <c r="W3" s="87">
        <v>0</v>
      </c>
      <c r="X3" s="87">
        <v>0</v>
      </c>
      <c r="Y3" s="87">
        <v>0</v>
      </c>
      <c r="Z3" s="87">
        <v>0</v>
      </c>
      <c r="AA3" s="87">
        <v>0</v>
      </c>
      <c r="AB3" s="87">
        <v>0</v>
      </c>
      <c r="AC3" s="87">
        <v>0</v>
      </c>
      <c r="AD3" s="87">
        <v>0</v>
      </c>
      <c r="AE3" s="87">
        <v>0</v>
      </c>
      <c r="AF3" s="87">
        <v>0</v>
      </c>
    </row>
    <row r="4" spans="1:35" x14ac:dyDescent="0.3">
      <c r="A4" t="s">
        <v>19</v>
      </c>
      <c r="B4" s="87">
        <v>0</v>
      </c>
      <c r="C4" s="87">
        <v>0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0</v>
      </c>
      <c r="Q4" s="87">
        <v>0</v>
      </c>
      <c r="R4" s="87">
        <v>0</v>
      </c>
      <c r="S4" s="87">
        <v>0</v>
      </c>
      <c r="T4" s="87">
        <v>0</v>
      </c>
      <c r="U4" s="87">
        <v>0</v>
      </c>
      <c r="V4" s="87">
        <v>0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0</v>
      </c>
      <c r="AE4" s="87">
        <v>0</v>
      </c>
      <c r="AF4" s="87">
        <v>0</v>
      </c>
    </row>
    <row r="5" spans="1:35" x14ac:dyDescent="0.3">
      <c r="A5" t="s">
        <v>20</v>
      </c>
      <c r="B5" s="19" cm="1">
        <f t="array" aca="1" ref="B5" ca="1">VALUE(INDIRECT(ADDRESS(About!$A118,About!$A$146,1,1,CONCATENATE("BEN",B$1)),TRUE)*toe_to_BTU)</f>
        <v>40353420069.630951</v>
      </c>
      <c r="C5" s="19" cm="1">
        <f t="array" aca="1" ref="C5" ca="1">VALUE(INDIRECT(ADDRESS(About!$A118,About!$A$146,1,1,CONCATENATE("BEN",C$1)),TRUE)*toe_to_BTU)</f>
        <v>43418696931.516174</v>
      </c>
      <c r="D5" s="19" cm="1">
        <f t="array" aca="1" ref="D5" ca="1">VALUE(INDIRECT(ADDRESS(About!$A118,About!$A$146,1,1,CONCATENATE("BEN",D$1)),TRUE)*toe_to_BTU)</f>
        <v>40155573024.546936</v>
      </c>
      <c r="E5" s="19">
        <f ca="1">IF(mop!N290=0,0,D5*mop!O290/mop!N290)</f>
        <v>40264988754.859055</v>
      </c>
      <c r="F5" s="19">
        <f ca="1">IF((mop!O64+mop!O290)=0,0,E5*(mop!P64+mop!P290)/(mop!O64+mop!O290))</f>
        <v>40374404485.171165</v>
      </c>
      <c r="G5" s="19">
        <f ca="1">IF((mop!P64+mop!P290)=0,0,F5*(mop!Q64+mop!Q290)/(mop!P64+mop!P290))</f>
        <v>40483820215.483284</v>
      </c>
      <c r="H5" s="19">
        <f ca="1">IF((mop!Q64+mop!Q290)=0,0,G5*(mop!R64+mop!R290)/(mop!Q64+mop!Q290))</f>
        <v>40889302039.581123</v>
      </c>
      <c r="I5" s="19">
        <f ca="1">IF((mop!R64+mop!R290)=0,0,H5*(mop!S64+mop!S290)/(mop!R64+mop!R290))</f>
        <v>41294783863.67897</v>
      </c>
      <c r="J5" s="19">
        <f ca="1">IF((mop!S64+mop!S290)=0,0,I5*(mop!T64+mop!T290)/(mop!S64+mop!S290))</f>
        <v>41700265687.776817</v>
      </c>
      <c r="K5" s="19">
        <f ca="1">IF((mop!T64+mop!T290)=0,0,J5*(mop!U64+mop!U290)/(mop!T64+mop!T290))</f>
        <v>42105747511.874672</v>
      </c>
      <c r="L5" s="19">
        <f ca="1">IF((mop!U64+mop!U290)=0,0,K5*(mop!V64+mop!V290)/(mop!U64+mop!U290))</f>
        <v>42511229335.972519</v>
      </c>
      <c r="M5" s="19">
        <f ca="1">IF((mop!V64+mop!V290)=0,0,L5*(mop!W64+mop!W290)/(mop!V64+mop!V290))</f>
        <v>42685007260.585884</v>
      </c>
      <c r="N5" s="19">
        <f ca="1">IF((mop!W64+mop!W290)=0,0,M5*(mop!X64+mop!X290)/(mop!W64+mop!W290))</f>
        <v>42858785185.199242</v>
      </c>
      <c r="O5" s="19">
        <f ca="1">IF((mop!X64+mop!X290)=0,0,N5*(mop!Y64+mop!Y290)/(mop!X64+mop!X290))</f>
        <v>43032563109.812607</v>
      </c>
      <c r="P5" s="19">
        <f ca="1">IF((mop!Y64+mop!Y290)=0,0,O5*(mop!Z64+mop!Z290)/(mop!Y64+mop!Y290))</f>
        <v>43206341034.425964</v>
      </c>
      <c r="Q5" s="19">
        <f ca="1">IF((mop!Z64+mop!Z290)=0,0,P5*(mop!AA64+mop!AA290)/(mop!Z64+mop!Z290))</f>
        <v>43380118959.03933</v>
      </c>
      <c r="R5" s="19">
        <f ca="1">IF((mop!AA64+mop!AA290)=0,0,Q5*(mop!AB64+mop!AB290)/(mop!AA64+mop!AA290))</f>
        <v>44010868463.191528</v>
      </c>
      <c r="S5" s="19">
        <f ca="1">IF((mop!AB64+mop!AB290)=0,0,R5*(mop!AC64+mop!AC290)/(mop!AB64+mop!AB290))</f>
        <v>44641617967.343735</v>
      </c>
      <c r="T5" s="19">
        <f ca="1">IF((mop!AC64+mop!AC290)=0,0,S5*(mop!AD64+mop!AD290)/(mop!AC64+mop!AC290))</f>
        <v>45272367471.495934</v>
      </c>
      <c r="U5" s="19">
        <f ca="1">IF((mop!AD64+mop!AD290)=0,0,T5*(mop!AE64+mop!AE290)/(mop!AD64+mop!AD290))</f>
        <v>45903116975.64814</v>
      </c>
      <c r="V5" s="19">
        <f ca="1">IF((mop!AE64+mop!AE290)=0,0,U5*(mop!AF64+mop!AF290)/(mop!AE64+mop!AE290))</f>
        <v>46533866479.800339</v>
      </c>
      <c r="W5" s="19">
        <f ca="1">IF((mop!AF64+mop!AF290)=0,0,V5*(mop!AG64+mop!AG290)/(mop!AF64+mop!AF290))</f>
        <v>47312649030.845406</v>
      </c>
      <c r="X5" s="19">
        <f ca="1">IF((mop!AG64+mop!AG290)=0,0,W5*(mop!AH64+mop!AH290)/(mop!AG64+mop!AG290))</f>
        <v>48091431581.890472</v>
      </c>
      <c r="Y5" s="19">
        <f ca="1">IF((mop!AH64+mop!AH290)=0,0,X5*(mop!AI64+mop!AI290)/(mop!AH64+mop!AH290))</f>
        <v>48870214132.935532</v>
      </c>
      <c r="Z5" s="19">
        <f ca="1">IF((mop!AI64+mop!AI290)=0,0,Y5*(mop!AJ64+mop!AJ290)/(mop!AI64+mop!AI290))</f>
        <v>49648996683.980598</v>
      </c>
      <c r="AA5" s="19">
        <f ca="1">IF((mop!AJ64+mop!AJ290)=0,0,Z5*(mop!AK64+mop!AK290)/(mop!AJ64+mop!AJ290))</f>
        <v>50427779235.025665</v>
      </c>
      <c r="AB5" s="19">
        <f ca="1">IF((mop!AK64+mop!AK290)=0,0,AA5*(mop!AL64+mop!AL290)/(mop!AK64+mop!AK290))</f>
        <v>51245179102.651482</v>
      </c>
      <c r="AC5" s="19">
        <f ca="1">IF((mop!AL64+mop!AL290)=0,0,AB5*(mop!AM64+mop!AM290)/(mop!AL64+mop!AL290))</f>
        <v>52062578970.27729</v>
      </c>
      <c r="AD5" s="19">
        <f ca="1">IF((mop!AM64+mop!AM290)=0,0,AC5*(mop!AN64+mop!AN290)/(mop!AM64+mop!AM290))</f>
        <v>52879978837.903107</v>
      </c>
      <c r="AE5" s="19">
        <f ca="1">IF((mop!AN64+mop!AN290)=0,0,AD5*(mop!AO64+mop!AO290)/(mop!AN64+mop!AN290))</f>
        <v>53697378705.528923</v>
      </c>
      <c r="AF5" s="19">
        <f ca="1">IF((mop!AO64+mop!AO290)=0,0,AE5*(mop!AP64+mop!AP290)/(mop!AO64+mop!AO290))</f>
        <v>54514778573.154747</v>
      </c>
    </row>
    <row r="6" spans="1:35" x14ac:dyDescent="0.3">
      <c r="A6" t="s">
        <v>21</v>
      </c>
      <c r="B6" s="19" cm="1">
        <f t="array" aca="1" ref="B6" ca="1">VALUE(INDIRECT(ADDRESS(About!$A121,About!$A$146,1,1,CONCATENATE("BEN",B$1)),TRUE)*toe_to_BTU)</f>
        <v>99797618998.038879</v>
      </c>
      <c r="C6" s="19" cm="1">
        <f t="array" aca="1" ref="C6" ca="1">VALUE(INDIRECT(ADDRESS(About!$A121,About!$A$146,1,1,CONCATENATE("BEN",C$1)),TRUE)*toe_to_BTU)</f>
        <v>98397038397.361649</v>
      </c>
      <c r="D6" s="19" cm="1">
        <f t="array" aca="1" ref="D6" ca="1">VALUE(INDIRECT(ADDRESS(About!$A121,About!$A$146,1,1,CONCATENATE("BEN",D$1)),TRUE)*toe_to_BTU)</f>
        <v>99228599839.783463</v>
      </c>
      <c r="E6" s="19">
        <f ca="1">IF(mop!N236=0,0,D6*mop!O236/mop!N236)</f>
        <v>98951554855.87561</v>
      </c>
      <c r="F6" s="19">
        <f ca="1">IF(mop!O236=0,0,E6*mop!P236/mop!O236)</f>
        <v>98674509871.967773</v>
      </c>
      <c r="G6" s="19">
        <f ca="1">IF(mop!P236=0,0,F6*mop!Q236/mop!P236)</f>
        <v>98397464888.059937</v>
      </c>
      <c r="H6" s="19">
        <f ca="1">IF(mop!Q236=0,0,G6*mop!R236/mop!Q236)</f>
        <v>97972342601.404709</v>
      </c>
      <c r="I6" s="19">
        <f ca="1">IF(mop!R236=0,0,H6*mop!S236/mop!R236)</f>
        <v>97547220314.749496</v>
      </c>
      <c r="J6" s="19">
        <f ca="1">IF(mop!S236=0,0,I6*mop!T236/mop!S236)</f>
        <v>97122098028.094284</v>
      </c>
      <c r="K6" s="19">
        <f ca="1">IF(mop!T236=0,0,J6*mop!U236/mop!T236)</f>
        <v>96696975741.439056</v>
      </c>
      <c r="L6" s="19">
        <f ca="1">IF(mop!U236=0,0,K6*mop!V236/mop!U236)</f>
        <v>96271853454.783844</v>
      </c>
      <c r="M6" s="19">
        <f ca="1">IF(mop!V236=0,0,L6*mop!W236/mop!V236)</f>
        <v>95833795952.984299</v>
      </c>
      <c r="N6" s="19">
        <f ca="1">IF(mop!W236=0,0,M6*mop!X236/mop!W236)</f>
        <v>95395738451.184769</v>
      </c>
      <c r="O6" s="19">
        <f ca="1">IF(mop!X236=0,0,N6*mop!Y236/mop!X236)</f>
        <v>94957680949.385208</v>
      </c>
      <c r="P6" s="19">
        <f ca="1">IF(mop!Y236=0,0,O6*mop!Z236/mop!Y236)</f>
        <v>94519623447.585663</v>
      </c>
      <c r="Q6" s="19">
        <f ca="1">IF(mop!Z236=0,0,P6*mop!AA236/mop!Z236)</f>
        <v>94081565945.786133</v>
      </c>
      <c r="R6" s="19">
        <f ca="1">IF(mop!AA236=0,0,Q6*mop!AB236/mop!AA236)</f>
        <v>93660973406.878937</v>
      </c>
      <c r="S6" s="19">
        <f ca="1">IF(mop!AB236=0,0,R6*mop!AC236/mop!AB236)</f>
        <v>93240380867.971725</v>
      </c>
      <c r="T6" s="19">
        <f ca="1">IF(mop!AC236=0,0,S6*mop!AD236/mop!AC236)</f>
        <v>92819788329.064529</v>
      </c>
      <c r="U6" s="19">
        <f ca="1">IF(mop!AD236=0,0,T6*mop!AE236/mop!AD236)</f>
        <v>92399195790.157318</v>
      </c>
      <c r="V6" s="19">
        <f ca="1">IF(mop!AE236=0,0,U6*mop!AF236/mop!AE236)</f>
        <v>91978603251.250122</v>
      </c>
      <c r="W6" s="19">
        <f ca="1">IF(mop!AF236=0,0,V6*mop!AG236/mop!AF236)</f>
        <v>91587679246.770065</v>
      </c>
      <c r="X6" s="19">
        <f ca="1">IF(mop!AG236=0,0,W6*mop!AH236/mop!AG236)</f>
        <v>91196755242.289993</v>
      </c>
      <c r="Y6" s="19">
        <f ca="1">IF(mop!AH236=0,0,X6*mop!AI236/mop!AH236)</f>
        <v>90805831237.809937</v>
      </c>
      <c r="Z6" s="19">
        <f ca="1">IF(mop!AI236=0,0,Y6*mop!AJ236/mop!AI236)</f>
        <v>90414907233.32988</v>
      </c>
      <c r="AA6" s="19">
        <f ca="1">IF(mop!AJ236=0,0,Z6*mop!AK236/mop!AJ236)</f>
        <v>90023983228.849823</v>
      </c>
      <c r="AB6" s="19">
        <f ca="1">IF(mop!AK236=0,0,AA6*mop!AL236/mop!AK236)</f>
        <v>89644044267.84137</v>
      </c>
      <c r="AC6" s="19">
        <f ca="1">IF(mop!AL236=0,0,AB6*mop!AM236/mop!AL236)</f>
        <v>89264105306.832886</v>
      </c>
      <c r="AD6" s="19">
        <f ca="1">IF(mop!AM236=0,0,AC6*mop!AN236/mop!AM236)</f>
        <v>88884166345.824417</v>
      </c>
      <c r="AE6" s="19">
        <f ca="1">IF(mop!AN236=0,0,AD6*mop!AO236/mop!AN236)</f>
        <v>88504227384.815948</v>
      </c>
      <c r="AF6" s="19">
        <f ca="1">IF(mop!AO236=0,0,AE6*mop!AP236/mop!AO236)</f>
        <v>88124288423.807495</v>
      </c>
    </row>
    <row r="7" spans="1:35" x14ac:dyDescent="0.3">
      <c r="A7" t="s">
        <v>22</v>
      </c>
      <c r="B7" s="86" cm="1">
        <f t="array" aca="1" ref="B7" ca="1">VALUE(INDIRECT(ADDRESS(About!$A122,About!$A$146,1,1,CONCATENATE("BEN",B$1)),TRUE)*toe_to_BTU)</f>
        <v>19228231790.294678</v>
      </c>
      <c r="C7" s="86" cm="1">
        <f t="array" aca="1" ref="C7" ca="1">VALUE(INDIRECT(ADDRESS(About!$A122,About!$A$146,1,1,CONCATENATE("BEN",C$1)),TRUE)*toe_to_BTU)</f>
        <v>22590244413.6824</v>
      </c>
      <c r="D7" s="86" cm="1">
        <f t="array" aca="1" ref="D7" ca="1">VALUE(INDIRECT(ADDRESS(About!$A122,About!$A$146,1,1,CONCATENATE("BEN",D$1)),TRUE)*toe_to_BTU)</f>
        <v>21256025478.117447</v>
      </c>
      <c r="E7" s="19">
        <f ca="1">IF(mop!N263=0,0,D7*mop!O263/mop!N263)</f>
        <v>21361952515.383812</v>
      </c>
      <c r="F7" s="19">
        <f ca="1">IF(mop!O236=0,0,E7*mop!P236/mop!O236)</f>
        <v>21302143229.926048</v>
      </c>
      <c r="G7" s="19">
        <f ca="1">IF(mop!P236=0,0,F7*mop!Q236/mop!P236)</f>
        <v>21242333944.468288</v>
      </c>
      <c r="H7" s="19">
        <f ca="1">IF(mop!Q236=0,0,G7*mop!R236/mop!Q236)</f>
        <v>21150557295.642632</v>
      </c>
      <c r="I7" s="19">
        <f ca="1">IF(mop!R236=0,0,H7*mop!S236/mop!R236)</f>
        <v>21058780646.816978</v>
      </c>
      <c r="J7" s="19">
        <f ca="1">IF(mop!S236=0,0,I7*mop!T236/mop!S236)</f>
        <v>20967003997.991325</v>
      </c>
      <c r="K7" s="19">
        <f ca="1">IF(mop!T236=0,0,J7*mop!U236/mop!T236)</f>
        <v>20875227349.165668</v>
      </c>
      <c r="L7" s="19">
        <f ca="1">IF(mop!U236=0,0,K7*mop!V236/mop!U236)</f>
        <v>20783450700.340015</v>
      </c>
      <c r="M7" s="19">
        <f ca="1">IF(mop!V236=0,0,L7*mop!W236/mop!V236)</f>
        <v>20688881559.247902</v>
      </c>
      <c r="N7" s="19">
        <f ca="1">IF(mop!W236=0,0,M7*mop!X236/mop!W236)</f>
        <v>20594312418.155788</v>
      </c>
      <c r="O7" s="19">
        <f ca="1">IF(mop!X236=0,0,N7*mop!Y236/mop!X236)</f>
        <v>20499743277.063671</v>
      </c>
      <c r="P7" s="19">
        <f ca="1">IF(mop!Y236=0,0,O7*mop!Z236/mop!Y236)</f>
        <v>20405174135.971558</v>
      </c>
      <c r="Q7" s="19">
        <f ca="1">IF(mop!Z236=0,0,P7*mop!AA236/mop!Z236)</f>
        <v>20310604994.879444</v>
      </c>
      <c r="R7" s="19">
        <f ca="1">IF(mop!AA236=0,0,Q7*mop!AB236/mop!AA236)</f>
        <v>20219806241.312138</v>
      </c>
      <c r="S7" s="19">
        <f ca="1">IF(mop!AB236=0,0,R7*mop!AC236/mop!AB236)</f>
        <v>20129007487.744831</v>
      </c>
      <c r="T7" s="19">
        <f ca="1">IF(mop!AC236=0,0,S7*mop!AD236/mop!AC236)</f>
        <v>20038208734.177528</v>
      </c>
      <c r="U7" s="19">
        <f ca="1">IF(mop!AD236=0,0,T7*mop!AE236/mop!AD236)</f>
        <v>19947409980.610222</v>
      </c>
      <c r="V7" s="19">
        <f ca="1">IF(mop!AE236=0,0,U7*mop!AF236/mop!AE236)</f>
        <v>19856611227.042919</v>
      </c>
      <c r="W7" s="19">
        <f ca="1">IF(mop!AF236=0,0,V7*mop!AG236/mop!AF236)</f>
        <v>19772217403.893909</v>
      </c>
      <c r="X7" s="19">
        <f ca="1">IF(mop!AG236=0,0,W7*mop!AH236/mop!AG236)</f>
        <v>19687823580.744892</v>
      </c>
      <c r="Y7" s="19">
        <f ca="1">IF(mop!AH236=0,0,X7*mop!AI236/mop!AH236)</f>
        <v>19603429757.595879</v>
      </c>
      <c r="Z7" s="19">
        <f ca="1">IF(mop!AI236=0,0,Y7*mop!AJ236/mop!AI236)</f>
        <v>19519035934.446865</v>
      </c>
      <c r="AA7" s="19">
        <f ca="1">IF(mop!AJ236=0,0,Z7*mop!AK236/mop!AJ236)</f>
        <v>19434642111.297852</v>
      </c>
      <c r="AB7" s="19">
        <f ca="1">IF(mop!AK236=0,0,AA7*mop!AL236/mop!AK236)</f>
        <v>19352619771.622356</v>
      </c>
      <c r="AC7" s="19">
        <f ca="1">IF(mop!AL236=0,0,AB7*mop!AM236/mop!AL236)</f>
        <v>19270597431.946857</v>
      </c>
      <c r="AD7" s="19">
        <f ca="1">IF(mop!AM236=0,0,AC7*mop!AN236/mop!AM236)</f>
        <v>19188575092.271362</v>
      </c>
      <c r="AE7" s="19">
        <f ca="1">IF(mop!AN236=0,0,AD7*mop!AO236/mop!AN236)</f>
        <v>19106552752.595863</v>
      </c>
      <c r="AF7" s="19">
        <f ca="1">IF(mop!AO236=0,0,AE7*mop!AP236/mop!AO236)</f>
        <v>19024530412.920368</v>
      </c>
    </row>
    <row r="8" spans="1:35" x14ac:dyDescent="0.3">
      <c r="A8" t="s">
        <v>23</v>
      </c>
      <c r="B8" s="87">
        <v>0</v>
      </c>
      <c r="C8" s="87">
        <v>0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  <c r="S8" s="87">
        <v>0</v>
      </c>
      <c r="T8" s="87">
        <v>0</v>
      </c>
      <c r="U8" s="87">
        <v>0</v>
      </c>
      <c r="V8" s="87">
        <v>0</v>
      </c>
      <c r="W8" s="87">
        <v>0</v>
      </c>
      <c r="X8" s="87">
        <v>0</v>
      </c>
      <c r="Y8" s="87">
        <v>0</v>
      </c>
      <c r="Z8" s="87">
        <v>0</v>
      </c>
      <c r="AA8" s="87">
        <v>0</v>
      </c>
      <c r="AB8" s="87">
        <v>0</v>
      </c>
      <c r="AC8" s="87">
        <v>0</v>
      </c>
      <c r="AD8" s="87">
        <v>0</v>
      </c>
      <c r="AE8" s="87">
        <v>0</v>
      </c>
      <c r="AF8" s="87">
        <v>0</v>
      </c>
    </row>
    <row r="9" spans="1:35" x14ac:dyDescent="0.3">
      <c r="A9" t="s">
        <v>24</v>
      </c>
      <c r="B9" s="86" cm="1">
        <f t="array" aca="1" ref="B9" ca="1">VALUE(INDIRECT(ADDRESS(About!$A123,About!$A$146,1,1,CONCATENATE("BEN",B$1)),TRUE)*toe_to_BTU)</f>
        <v>80418046007.514191</v>
      </c>
      <c r="C9" s="86" cm="1">
        <f t="array" aca="1" ref="C9" ca="1">VALUE(INDIRECT(ADDRESS(About!$A123,About!$A$146,1,1,CONCATENATE("BEN",C$1)),TRUE)*toe_to_BTU)</f>
        <v>83481312678.982864</v>
      </c>
      <c r="D9" s="86" cm="1">
        <f t="array" aca="1" ref="D9" ca="1">VALUE(INDIRECT(ADDRESS(About!$A123,About!$A$146,1,1,CONCATENATE("BEN",D$1)),TRUE)*toe_to_BTU)</f>
        <v>88893700636.256821</v>
      </c>
      <c r="E9" s="19">
        <f ca="1">IF(mop!N219=0,0,D9*mop!O219/mop!N219)</f>
        <v>90275573297.218216</v>
      </c>
      <c r="F9" s="19">
        <f ca="1">IF(mop!O219=0,0,E9*mop!P219/mop!O219)</f>
        <v>91657445958.179596</v>
      </c>
      <c r="G9" s="19">
        <f ca="1">IF(mop!P219=0,0,F9*mop!Q219/mop!P219)</f>
        <v>93039318619.140991</v>
      </c>
      <c r="H9" s="19">
        <f ca="1">IF(mop!Q219=0,0,G9*mop!R219/mop!Q219)</f>
        <v>94461834593.66008</v>
      </c>
      <c r="I9" s="19">
        <f ca="1">IF(mop!R219=0,0,H9*mop!S219/mop!R219)</f>
        <v>95884350568.179169</v>
      </c>
      <c r="J9" s="19">
        <f ca="1">IF(mop!S219=0,0,I9*mop!T219/mop!S219)</f>
        <v>97306866542.698257</v>
      </c>
      <c r="K9" s="19">
        <f ca="1">IF(mop!T219=0,0,J9*mop!U219/mop!T219)</f>
        <v>98729382517.217346</v>
      </c>
      <c r="L9" s="19">
        <f ca="1">IF(mop!U219=0,0,K9*mop!V219/mop!U219)</f>
        <v>100151898491.73643</v>
      </c>
      <c r="M9" s="19">
        <f ca="1">IF(mop!V219=0,0,L9*mop!W219/mop!V219)</f>
        <v>101520223381.51195</v>
      </c>
      <c r="N9" s="19">
        <f ca="1">IF(mop!W219=0,0,M9*mop!X219/mop!W219)</f>
        <v>102888548271.28745</v>
      </c>
      <c r="O9" s="19">
        <f ca="1">IF(mop!X219=0,0,N9*mop!Y219/mop!X219)</f>
        <v>104256873161.06293</v>
      </c>
      <c r="P9" s="19">
        <f ca="1">IF(mop!Y219=0,0,O9*mop!Z219/mop!Y219)</f>
        <v>105625198050.83842</v>
      </c>
      <c r="Q9" s="19">
        <f ca="1">IF(mop!Z219=0,0,P9*mop!AA219/mop!Z219)</f>
        <v>106993522940.61392</v>
      </c>
      <c r="R9" s="19">
        <f ca="1">IF(mop!AA219=0,0,Q9*mop!AB219/mop!AA219)</f>
        <v>108253465660.90224</v>
      </c>
      <c r="S9" s="19">
        <f ca="1">IF(mop!AB219=0,0,R9*mop!AC219/mop!AB219)</f>
        <v>109513408381.19058</v>
      </c>
      <c r="T9" s="19">
        <f ca="1">IF(mop!AC219=0,0,S9*mop!AD219/mop!AC219)</f>
        <v>110773351101.47891</v>
      </c>
      <c r="U9" s="19">
        <f ca="1">IF(mop!AD219=0,0,T9*mop!AE219/mop!AD219)</f>
        <v>112033293821.76724</v>
      </c>
      <c r="V9" s="19">
        <f ca="1">IF(mop!AE219=0,0,U9*mop!AF219/mop!AE219)</f>
        <v>113293236542.05557</v>
      </c>
      <c r="W9" s="19">
        <f ca="1">IF(mop!AF219=0,0,V9*mop!AG219/mop!AF219)</f>
        <v>114417701550.48494</v>
      </c>
      <c r="X9" s="19">
        <f ca="1">IF(mop!AG219=0,0,W9*mop!AH219/mop!AG219)</f>
        <v>115542166558.91431</v>
      </c>
      <c r="Y9" s="19">
        <f ca="1">IF(mop!AH219=0,0,X9*mop!AI219/mop!AH219)</f>
        <v>116666631567.34366</v>
      </c>
      <c r="Z9" s="19">
        <f ca="1">IF(mop!AI219=0,0,Y9*mop!AJ219/mop!AI219)</f>
        <v>117791096575.77304</v>
      </c>
      <c r="AA9" s="19">
        <f ca="1">IF(mop!AJ219=0,0,Z9*mop!AK219/mop!AJ219)</f>
        <v>118915561584.20239</v>
      </c>
      <c r="AB9" s="19">
        <f ca="1">IF(mop!AK219=0,0,AA9*mop!AL219/mop!AK219)</f>
        <v>119877453338.401</v>
      </c>
      <c r="AC9" s="19">
        <f ca="1">IF(mop!AL219=0,0,AB9*mop!AM219/mop!AL219)</f>
        <v>120839345092.59962</v>
      </c>
      <c r="AD9" s="19">
        <f ca="1">IF(mop!AM219=0,0,AC9*mop!AN219/mop!AM219)</f>
        <v>121801236846.79823</v>
      </c>
      <c r="AE9" s="19">
        <f ca="1">IF(mop!AN219=0,0,AD9*mop!AO219/mop!AN219)</f>
        <v>122763128600.99686</v>
      </c>
      <c r="AF9" s="19">
        <f ca="1">IF(mop!AO219=0,0,AE9*mop!AP219/mop!AO219)</f>
        <v>123725020355.19548</v>
      </c>
    </row>
    <row r="10" spans="1:35" x14ac:dyDescent="0.3">
      <c r="A10" s="88" t="s">
        <v>25</v>
      </c>
      <c r="B10" s="137">
        <v>0</v>
      </c>
      <c r="C10" s="137">
        <v>0</v>
      </c>
      <c r="D10" s="137">
        <v>0</v>
      </c>
      <c r="E10" s="19">
        <f>IF((mop!N21+mop!N64)=0,0,D10*(mop!O21+mop!O64)/(mop!N21+mop!N64))</f>
        <v>0</v>
      </c>
      <c r="F10" s="19">
        <f>IF(mop!O21=0,0,E10*mop!P21/mop!O21)</f>
        <v>0</v>
      </c>
      <c r="G10" s="19">
        <f>IF(mop!P21=0,0,F10*mop!Q21/mop!P21)</f>
        <v>0</v>
      </c>
      <c r="H10" s="19">
        <f>IF(mop!Q21=0,0,G10*mop!R21/mop!Q21)</f>
        <v>0</v>
      </c>
      <c r="I10" s="19">
        <f>IF(mop!R21=0,0,H10*mop!S21/mop!R21)</f>
        <v>0</v>
      </c>
      <c r="J10" s="19">
        <f>IF(mop!S21=0,0,I10*mop!T21/mop!S21)</f>
        <v>0</v>
      </c>
      <c r="K10" s="19">
        <f>IF(mop!T21=0,0,J10*mop!U21/mop!T21)</f>
        <v>0</v>
      </c>
      <c r="L10" s="19">
        <f>IF(mop!U21=0,0,K10*mop!V21/mop!U21)</f>
        <v>0</v>
      </c>
      <c r="M10" s="19">
        <f>IF(mop!V21=0,0,L10*mop!W21/mop!V21)</f>
        <v>0</v>
      </c>
      <c r="N10" s="19">
        <f>IF(mop!W21=0,0,M10*mop!X21/mop!W21)</f>
        <v>0</v>
      </c>
      <c r="O10" s="19">
        <f>IF(mop!X21=0,0,N10*mop!Y21/mop!X21)</f>
        <v>0</v>
      </c>
      <c r="P10" s="19">
        <f>IF(mop!Y21=0,0,O10*mop!Z21/mop!Y21)</f>
        <v>0</v>
      </c>
      <c r="Q10" s="19">
        <f>IF(mop!Z21=0,0,P10*mop!AA21/mop!Z21)</f>
        <v>0</v>
      </c>
      <c r="R10" s="19">
        <f>IF(mop!AA21=0,0,Q10*mop!AB21/mop!AA21)</f>
        <v>0</v>
      </c>
      <c r="S10" s="19">
        <f>IF(mop!AB21=0,0,R10*mop!AC21/mop!AB21)</f>
        <v>0</v>
      </c>
      <c r="T10" s="19">
        <f>IF(mop!AC21=0,0,S10*mop!AD21/mop!AC21)</f>
        <v>0</v>
      </c>
      <c r="U10" s="19">
        <f>IF(mop!AD21=0,0,T10*mop!AE21/mop!AD21)</f>
        <v>0</v>
      </c>
      <c r="V10" s="19">
        <f>IF(mop!AE21=0,0,U10*mop!AF21/mop!AE21)</f>
        <v>0</v>
      </c>
      <c r="W10" s="19">
        <f>IF(mop!AF21=0,0,V10*mop!AG21/mop!AF21)</f>
        <v>0</v>
      </c>
      <c r="X10" s="19">
        <f>IF(mop!AG21=0,0,W10*mop!AH21/mop!AG21)</f>
        <v>0</v>
      </c>
      <c r="Y10" s="19">
        <f>IF(mop!AH21=0,0,X10*mop!AI21/mop!AH21)</f>
        <v>0</v>
      </c>
      <c r="Z10" s="19">
        <f>IF(mop!AI21=0,0,Y10*mop!AJ21/mop!AI21)</f>
        <v>0</v>
      </c>
      <c r="AA10" s="19">
        <f>IF(mop!AJ21=0,0,Z10*mop!AK21/mop!AJ21)</f>
        <v>0</v>
      </c>
      <c r="AB10" s="19">
        <f>IF(mop!AK21=0,0,AA10*mop!AL21/mop!AK21)</f>
        <v>0</v>
      </c>
      <c r="AC10" s="19">
        <f>IF(mop!AL21=0,0,AB10*mop!AM21/mop!AL21)</f>
        <v>0</v>
      </c>
      <c r="AD10" s="19">
        <f>IF(mop!AM21=0,0,AC10*mop!AN21/mop!AM21)</f>
        <v>0</v>
      </c>
      <c r="AE10" s="19">
        <f>IF(mop!AN21=0,0,AD10*mop!AO21/mop!AN21)</f>
        <v>0</v>
      </c>
      <c r="AF10" s="19">
        <f>IF(mop!AO21=0,0,AE10*mop!AP21/mop!AO21)</f>
        <v>0</v>
      </c>
    </row>
    <row r="11" spans="1:35" x14ac:dyDescent="0.3">
      <c r="A11" t="s">
        <v>26</v>
      </c>
      <c r="B11" s="86" cm="1">
        <f t="array" aca="1" ref="B11" ca="1">VALUE(INDIRECT(ADDRESS(About!$A120,About!$A$146,1,1,CONCATENATE("BEN",B$1)),TRUE)*toe_to_BTU)</f>
        <v>70829422973.636063</v>
      </c>
      <c r="C11" s="86" cm="1">
        <f t="array" aca="1" ref="C11" ca="1">VALUE(INDIRECT(ADDRESS(About!$A120,About!$A$146,1,1,CONCATENATE("BEN",C$1)),TRUE)*toe_to_BTU)</f>
        <v>78678290005.389984</v>
      </c>
      <c r="D11" s="86" cm="1">
        <f t="array" aca="1" ref="D11" ca="1">VALUE(INDIRECT(ADDRESS(About!$A120,About!$A$146,1,1,CONCATENATE("BEN",D$1)),TRUE)*toe_to_BTU)</f>
        <v>80301260800.033539</v>
      </c>
      <c r="E11" s="19">
        <f ca="1">IF(mop!N46=0,0,D11*mop!O46/mop!N46)</f>
        <v>81174100591.338242</v>
      </c>
      <c r="F11" s="19">
        <f ca="1">IF(mop!O46=0,0,E11*mop!P46/mop!O46)</f>
        <v>82046940382.64296</v>
      </c>
      <c r="G11" s="19">
        <f ca="1">IF(mop!P46=0,0,F11*mop!Q46/mop!P46)</f>
        <v>82919780173.947678</v>
      </c>
      <c r="H11" s="19">
        <f ca="1">IF(mop!Q46=0,0,G11*mop!R46/mop!Q46)</f>
        <v>86411139339.166534</v>
      </c>
      <c r="I11" s="19">
        <f ca="1">IF(mop!R46=0,0,H11*mop!S46/mop!R46)</f>
        <v>89902498504.385391</v>
      </c>
      <c r="J11" s="19">
        <f ca="1">IF(mop!S46=0,0,I11*mop!T46/mop!S46)</f>
        <v>93393857669.604248</v>
      </c>
      <c r="K11" s="19">
        <f ca="1">IF(mop!T46=0,0,J11*mop!U46/mop!T46)</f>
        <v>96885216834.823105</v>
      </c>
      <c r="L11" s="19">
        <f ca="1">IF(mop!U46=0,0,K11*mop!V46/mop!U46)</f>
        <v>100376576000.04196</v>
      </c>
      <c r="M11" s="19">
        <f ca="1">IF(mop!V46=0,0,L11*mop!W46/mop!V46)</f>
        <v>102995095373.9561</v>
      </c>
      <c r="N11" s="19">
        <f ca="1">IF(mop!W46=0,0,M11*mop!X46/mop!W46)</f>
        <v>105613614747.87024</v>
      </c>
      <c r="O11" s="19">
        <f ca="1">IF(mop!X46=0,0,N11*mop!Y46/mop!X46)</f>
        <v>108232134121.78438</v>
      </c>
      <c r="P11" s="19">
        <f ca="1">IF(mop!Y46=0,0,O11*mop!Z46/mop!Y46)</f>
        <v>110850653495.69852</v>
      </c>
      <c r="Q11" s="19">
        <f ca="1">IF(mop!Z46=0,0,P11*mop!AA46/mop!Z46)</f>
        <v>113469172869.61264</v>
      </c>
      <c r="R11" s="19">
        <f ca="1">IF(mop!AA46=0,0,Q11*mop!AB46/mop!AA46)</f>
        <v>115214852452.22206</v>
      </c>
      <c r="S11" s="19">
        <f ca="1">IF(mop!AB46=0,0,R11*mop!AC46/mop!AB46)</f>
        <v>116960532034.83148</v>
      </c>
      <c r="T11" s="19">
        <f ca="1">IF(mop!AC46=0,0,S11*mop!AD46/mop!AC46)</f>
        <v>118706211617.4409</v>
      </c>
      <c r="U11" s="19">
        <f ca="1">IF(mop!AD46=0,0,T11*mop!AE46/mop!AD46)</f>
        <v>120451891200.05032</v>
      </c>
      <c r="V11" s="19">
        <f ca="1">IF(mop!AE46=0,0,U11*mop!AF46/mop!AE46)</f>
        <v>122197570782.65974</v>
      </c>
      <c r="W11" s="19">
        <f ca="1">IF(mop!AF46=0,0,V11*mop!AG46/mop!AF46)</f>
        <v>123943250365.26918</v>
      </c>
      <c r="X11" s="19">
        <f ca="1">IF(mop!AG46=0,0,W11*mop!AH46/mop!AG46)</f>
        <v>125688929947.87862</v>
      </c>
      <c r="Y11" s="19">
        <f ca="1">IF(mop!AH46=0,0,X11*mop!AI46/mop!AH46)</f>
        <v>127434609530.48804</v>
      </c>
      <c r="Z11" s="19">
        <f ca="1">IF(mop!AI46=0,0,Y11*mop!AJ46/mop!AI46)</f>
        <v>129180289113.09746</v>
      </c>
      <c r="AA11" s="19">
        <f ca="1">IF(mop!AJ46=0,0,Z11*mop!AK46/mop!AJ46)</f>
        <v>130925968695.70688</v>
      </c>
      <c r="AB11" s="19">
        <f ca="1">IF(mop!AK46=0,0,AA11*mop!AL46/mop!AK46)</f>
        <v>133544488069.62102</v>
      </c>
      <c r="AC11" s="19">
        <f ca="1">IF(mop!AL46=0,0,AB11*mop!AM46/mop!AL46)</f>
        <v>136163007443.53516</v>
      </c>
      <c r="AD11" s="19">
        <f ca="1">IF(mop!AM46=0,0,AC11*mop!AN46/mop!AM46)</f>
        <v>138781526817.44931</v>
      </c>
      <c r="AE11" s="19">
        <f ca="1">IF(mop!AN46=0,0,AD11*mop!AO46/mop!AN46)</f>
        <v>141400046191.36343</v>
      </c>
      <c r="AF11" s="19">
        <f ca="1">IF(mop!AO46=0,0,AE11*mop!AP46/mop!AO46)</f>
        <v>144018565565.27756</v>
      </c>
    </row>
    <row r="12" spans="1:35" x14ac:dyDescent="0.3">
      <c r="A12" t="s">
        <v>27</v>
      </c>
      <c r="B12" s="87">
        <v>0</v>
      </c>
      <c r="C12" s="87">
        <v>0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</row>
    <row r="13" spans="1:35" x14ac:dyDescent="0.3">
      <c r="A13" t="s">
        <v>28</v>
      </c>
      <c r="B13" s="87">
        <v>0</v>
      </c>
      <c r="C13" s="87">
        <v>0</v>
      </c>
      <c r="D13" s="87">
        <v>0</v>
      </c>
      <c r="E13" s="87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</row>
    <row r="14" spans="1:35" x14ac:dyDescent="0.3">
      <c r="A14" s="88" t="s">
        <v>29</v>
      </c>
      <c r="B14" s="86" cm="1">
        <f t="array" aca="1" ref="B14" ca="1">SUM(
VALUE(INDIRECT(ADDRESS(About!$A115,About!$A$146,1,1,CONCATENATE("BEN",B$1)),TRUE)),
VALUE(INDIRECT(ADDRESS(About!$A119,About!$A$146,1,1,CONCATENATE("BEN",B$1)),TRUE)),
VALUE(INDIRECT(ADDRESS(About!$A124,About!$A$146,1,1,CONCATENATE("BEN",B$1)),TRUE))
)*toe_to_BTU</f>
        <v>122105970655.87341</v>
      </c>
      <c r="C14" s="86" cm="1">
        <f t="array" aca="1" ref="C14" ca="1">SUM(
VALUE(INDIRECT(ADDRESS(About!$A115,About!$A$146,1,1,CONCATENATE("BEN",C$1)),TRUE)),
VALUE(INDIRECT(ADDRESS(About!$A119,About!$A$146,1,1,CONCATENATE("BEN",C$1)),TRUE)),
VALUE(INDIRECT(ADDRESS(About!$A124,About!$A$146,1,1,CONCATENATE("BEN",C$1)),TRUE))
)*toe_to_BTU</f>
        <v>131897690658.16434</v>
      </c>
      <c r="D14" s="86" cm="1">
        <f t="array" aca="1" ref="D14" ca="1">SUM(
VALUE(INDIRECT(ADDRESS(About!$A115,About!$A$146,1,1,CONCATENATE("BEN",D$1)),TRUE)),
VALUE(INDIRECT(ADDRESS(About!$A119,About!$A$146,1,1,CONCATENATE("BEN",D$1)),TRUE)),
VALUE(INDIRECT(ADDRESS(About!$A124,About!$A$146,1,1,CONCATENATE("BEN",D$1)),TRUE))
)*toe_to_BTU</f>
        <v>129327308649.6768</v>
      </c>
      <c r="E14" s="19">
        <f ca="1">IF((mop!N4+mop!N170+mop!N201)=0,0,D14*(mop!O4+mop!O170+mop!O201)/(mop!N4+mop!N170+mop!N201))</f>
        <v>139231507346.85049</v>
      </c>
      <c r="F14" s="19">
        <f ca="1">IF((mop!O4+mop!O170+mop!O201)=0,0,E14*(mop!P4+mop!P170+mop!P201)/(mop!O4+mop!O170+mop!O201))</f>
        <v>149135706044.02417</v>
      </c>
      <c r="G14" s="19">
        <f ca="1">IF((mop!P4+mop!P170+mop!P201)=0,0,F14*(mop!Q4+mop!Q170+mop!Q201)/(mop!P4+mop!P170+mop!P201))</f>
        <v>159039904741.19785</v>
      </c>
      <c r="H14" s="19">
        <f ca="1">IF((mop!Q4+mop!Q170+mop!Q201)=0,0,G14*(mop!R4+mop!R170+mop!R201)/(mop!Q4+mop!Q170+mop!Q201))</f>
        <v>161455084766.05911</v>
      </c>
      <c r="I14" s="19">
        <f ca="1">IF((mop!R4+mop!R170+mop!R201)=0,0,H14*(mop!S4+mop!S170+mop!S201)/(mop!R4+mop!R170+mop!R201))</f>
        <v>163870264790.92038</v>
      </c>
      <c r="J14" s="19">
        <f ca="1">IF((mop!S4+mop!S170+mop!S201)=0,0,I14*(mop!T4+mop!T170+mop!T201)/(mop!S4+mop!S170+mop!S201))</f>
        <v>166285444815.78168</v>
      </c>
      <c r="K14" s="19">
        <f ca="1">IF((mop!T4+mop!T170+mop!T201)=0,0,J14*(mop!U4+mop!U170+mop!U201)/(mop!T4+mop!T170+mop!T201))</f>
        <v>168700624840.64294</v>
      </c>
      <c r="L14" s="19">
        <f ca="1">IF((mop!U4+mop!U170+mop!U201)=0,0,K14*(mop!V4+mop!V170+mop!V201)/(mop!U4+mop!U170+mop!U201))</f>
        <v>171115804865.50424</v>
      </c>
      <c r="M14" s="19">
        <f ca="1">IF((mop!V4+mop!V170+mop!V201)=0,0,L14*(mop!W4+mop!W170+mop!W201)/(mop!V4+mop!V170+mop!V201))</f>
        <v>173448401383.73184</v>
      </c>
      <c r="N14" s="19">
        <f ca="1">IF((mop!W4+mop!W170+mop!W201)=0,0,M14*(mop!X4+mop!X170+mop!X201)/(mop!W4+mop!W170+mop!W201))</f>
        <v>175780997901.95944</v>
      </c>
      <c r="O14" s="19">
        <f ca="1">IF((mop!X4+mop!X170+mop!X201)=0,0,N14*(mop!Y4+mop!Y170+mop!Y201)/(mop!X4+mop!X170+mop!X201))</f>
        <v>178113594420.1871</v>
      </c>
      <c r="P14" s="19">
        <f ca="1">IF((mop!Y4+mop!Y170+mop!Y201)=0,0,O14*(mop!Z4+mop!Z170+mop!Z201)/(mop!Y4+mop!Y170+mop!Y201))</f>
        <v>180446190938.4147</v>
      </c>
      <c r="Q14" s="19">
        <f ca="1">IF((mop!Z4+mop!Z170+mop!Z201)=0,0,P14*(mop!AA4+mop!AA170+mop!AA201)/(mop!Z4+mop!Z170+mop!Z201))</f>
        <v>182778787456.6423</v>
      </c>
      <c r="R14" s="19">
        <f ca="1">IF((mop!AA4+mop!AA170+mop!AA201)=0,0,Q14*(mop!AB4+mop!AB170+mop!AB201)/(mop!AA4+mop!AA170+mop!AA201))</f>
        <v>185063165886.94464</v>
      </c>
      <c r="S14" s="19">
        <f ca="1">IF((mop!AB4+mop!AB170+mop!AB201)=0,0,R14*(mop!AC4+mop!AC170+mop!AC201)/(mop!AB4+mop!AB170+mop!AB201))</f>
        <v>187347544317.24695</v>
      </c>
      <c r="T14" s="19">
        <f ca="1">IF((mop!AC4+mop!AC170+mop!AC201)=0,0,S14*(mop!AD4+mop!AD170+mop!AD201)/(mop!AC4+mop!AC170+mop!AC201))</f>
        <v>189631922747.54922</v>
      </c>
      <c r="U14" s="19">
        <f ca="1">IF((mop!AD4+mop!AD170+mop!AD201)=0,0,T14*(mop!AE4+mop!AE170+mop!AE201)/(mop!AD4+mop!AD170+mop!AD201))</f>
        <v>191916301177.85153</v>
      </c>
      <c r="V14" s="19">
        <f ca="1">IF((mop!AE4+mop!AE170+mop!AE201)=0,0,U14*(mop!AF4+mop!AF170+mop!AF201)/(mop!AE4+mop!AE170+mop!AE201))</f>
        <v>194200679608.15384</v>
      </c>
      <c r="W14" s="19">
        <f ca="1">IF((mop!AF4+mop!AF170+mop!AF201)=0,0,V14*(mop!AG4+mop!AG170+mop!AG201)/(mop!AF4+mop!AF170+mop!AF201))</f>
        <v>196225265128.77951</v>
      </c>
      <c r="X14" s="19">
        <f ca="1">IF((mop!AG4+mop!AG170+mop!AG201)=0,0,W14*(mop!AH4+mop!AH170+mop!AH201)/(mop!AG4+mop!AG170+mop!AG201))</f>
        <v>198249850649.40518</v>
      </c>
      <c r="Y14" s="19">
        <f ca="1">IF((mop!AH4+mop!AH170+mop!AH201)=0,0,X14*(mop!AI4+mop!AI170+mop!AI201)/(mop!AH4+mop!AH170+mop!AH201))</f>
        <v>200274436170.03088</v>
      </c>
      <c r="Z14" s="19">
        <f ca="1">IF((mop!AI4+mop!AI170+mop!AI201)=0,0,Y14*(mop!AJ4+mop!AJ170+mop!AJ201)/(mop!AI4+mop!AI170+mop!AI201))</f>
        <v>202299021690.65656</v>
      </c>
      <c r="AA14" s="19">
        <f ca="1">IF((mop!AJ4+mop!AJ170+mop!AJ201)=0,0,Z14*(mop!AK4+mop!AK170+mop!AK201)/(mop!AJ4+mop!AJ170+mop!AJ201))</f>
        <v>204323607211.2822</v>
      </c>
      <c r="AB14" s="19">
        <f ca="1">IF((mop!AK4+mop!AK170+mop!AK201)=0,0,AA14*(mop!AL4+mop!AL170+mop!AL201)/(mop!AK4+mop!AK170+mop!AK201))</f>
        <v>202929933354.64319</v>
      </c>
      <c r="AC14" s="19">
        <f ca="1">IF((mop!AL4+mop!AL170+mop!AL201)=0,0,AB14*(mop!AM4+mop!AM170+mop!AM201)/(mop!AL4+mop!AL170+mop!AL201))</f>
        <v>201536259498.00418</v>
      </c>
      <c r="AD14" s="19">
        <f ca="1">IF((mop!AM4+mop!AM170+mop!AM201)=0,0,AC14*(mop!AN4+mop!AN170+mop!AN201)/(mop!AM4+mop!AM170+mop!AM201))</f>
        <v>200142585641.3652</v>
      </c>
      <c r="AE14" s="19">
        <f ca="1">IF((mop!AN4+mop!AN170+mop!AN201)=0,0,AD14*(mop!AO4+mop!AO170+mop!AO201)/(mop!AN4+mop!AN170+mop!AN201))</f>
        <v>198748911784.72617</v>
      </c>
      <c r="AF14" s="19">
        <f ca="1">IF((mop!AO4+mop!AO170+mop!AO201)=0,0,AE14*(mop!AP4+mop!AP170+mop!AP201)/(mop!AO4+mop!AO170+mop!AO201))</f>
        <v>197355237928.08716</v>
      </c>
    </row>
    <row r="15" spans="1:35" x14ac:dyDescent="0.3">
      <c r="A15" s="88" t="s">
        <v>30</v>
      </c>
      <c r="B15" s="86" cm="1">
        <f t="array" aca="1" ref="B15" ca="1">SUM(
VALUE(INDIRECT(ADDRESS(About!$A116,About!$A$146,1,1,CONCATENATE("BEN",B$1)),TRUE)),
VALUE(INDIRECT(ADDRESS(About!$A117,About!$A$146,1,1,CONCATENATE("BEN",B$1)),TRUE))
)*toe_to_BTU</f>
        <v>92890261717.433411</v>
      </c>
      <c r="C15" s="86" cm="1">
        <f t="array" aca="1" ref="C15" ca="1">SUM(
VALUE(INDIRECT(ADDRESS(About!$A116,About!$A$146,1,1,CONCATENATE("BEN",C$1)),TRUE)),
VALUE(INDIRECT(ADDRESS(About!$A117,About!$A$146,1,1,CONCATENATE("BEN",C$1)),TRUE))
)*toe_to_BTU</f>
        <v>100012129384.24503</v>
      </c>
      <c r="D15" s="86" cm="1">
        <f t="array" aca="1" ref="D15" ca="1">SUM(
VALUE(INDIRECT(ADDRESS(About!$A116,About!$A$146,1,1,CONCATENATE("BEN",D$1)),TRUE)),
VALUE(INDIRECT(ADDRESS(About!$A117,About!$A$146,1,1,CONCATENATE("BEN",D$1)),TRUE))
)*toe_to_BTU</f>
        <v>96923335830.059174</v>
      </c>
      <c r="E15" s="19">
        <f ca="1">IF((mop!N33+mop!N183)=0,0,D15*(mop!O33+mop!O183)/(mop!N33+mop!N183))</f>
        <v>99092551665.939316</v>
      </c>
      <c r="F15" s="19">
        <f ca="1">IF((mop!O33+mop!O183)=0,0,E15*(mop!P33+mop!P183)/(mop!O33+mop!O183))</f>
        <v>101261767501.81944</v>
      </c>
      <c r="G15" s="19">
        <f ca="1">IF((mop!P33+mop!P183)=0,0,F15*(mop!Q33+mop!Q183)/(mop!P33+mop!P183))</f>
        <v>103430983337.69958</v>
      </c>
      <c r="H15" s="19">
        <f ca="1">IF((mop!Q33+mop!Q183)=0,0,G15*(mop!R33+mop!R183)/(mop!Q33+mop!Q183))</f>
        <v>105592488486.119</v>
      </c>
      <c r="I15" s="19">
        <f ca="1">IF((mop!R33+mop!R183)=0,0,H15*(mop!S33+mop!S183)/(mop!R33+mop!R183))</f>
        <v>107753993634.53844</v>
      </c>
      <c r="J15" s="19">
        <f ca="1">IF((mop!S33+mop!S183)=0,0,I15*(mop!T33+mop!T183)/(mop!S33+mop!S183))</f>
        <v>109915498782.95782</v>
      </c>
      <c r="K15" s="19">
        <f ca="1">IF((mop!T33+mop!T183)=0,0,J15*(mop!U33+mop!U183)/(mop!T33+mop!T183))</f>
        <v>112077003931.37726</v>
      </c>
      <c r="L15" s="19">
        <f ca="1">IF((mop!U33+mop!U183)=0,0,K15*(mop!V33+mop!V183)/(mop!U33+mop!U183))</f>
        <v>114238509079.79668</v>
      </c>
      <c r="M15" s="19">
        <f ca="1">IF((mop!V33+mop!V183)=0,0,L15*(mop!W33+mop!W183)/(mop!V33+mop!V183))</f>
        <v>116480276070.01859</v>
      </c>
      <c r="N15" s="19">
        <f ca="1">IF((mop!W33+mop!W183)=0,0,M15*(mop!X33+mop!X183)/(mop!W33+mop!W183))</f>
        <v>118722043060.24049</v>
      </c>
      <c r="O15" s="19">
        <f ca="1">IF((mop!X33+mop!X183)=0,0,N15*(mop!Y33+mop!Y183)/(mop!X33+mop!X183))</f>
        <v>120963810050.46242</v>
      </c>
      <c r="P15" s="19">
        <f ca="1">IF((mop!Y33+mop!Y183)=0,0,O15*(mop!Z33+mop!Z183)/(mop!Y33+mop!Y183))</f>
        <v>123205577040.6843</v>
      </c>
      <c r="Q15" s="19">
        <f ca="1">IF((mop!Z33+mop!Z183)=0,0,P15*(mop!AA33+mop!AA183)/(mop!Z33+mop!Z183))</f>
        <v>125447344030.90623</v>
      </c>
      <c r="R15" s="19">
        <f ca="1">IF((mop!AA33+mop!AA183)=0,0,Q15*(mop!AB33+mop!AB183)/(mop!AA33+mop!AA183))</f>
        <v>127658811554.01808</v>
      </c>
      <c r="S15" s="19">
        <f ca="1">IF((mop!AB33+mop!AB183)=0,0,R15*(mop!AC33+mop!AC183)/(mop!AB33+mop!AB183))</f>
        <v>129870279077.1299</v>
      </c>
      <c r="T15" s="19">
        <f ca="1">IF((mop!AC33+mop!AC183)=0,0,S15*(mop!AD33+mop!AD183)/(mop!AC33+mop!AC183))</f>
        <v>132081746600.24174</v>
      </c>
      <c r="U15" s="19">
        <f ca="1">IF((mop!AD33+mop!AD183)=0,0,T15*(mop!AE33+mop!AE183)/(mop!AD33+mop!AD183))</f>
        <v>134293214123.35356</v>
      </c>
      <c r="V15" s="19">
        <f ca="1">IF((mop!AE33+mop!AE183)=0,0,U15*(mop!AF33+mop!AF183)/(mop!AE33+mop!AE183))</f>
        <v>136504681646.46544</v>
      </c>
      <c r="W15" s="19">
        <f ca="1">IF((mop!AF33+mop!AF183)=0,0,V15*(mop!AG33+mop!AG183)/(mop!AF33+mop!AF183))</f>
        <v>138831704752.28653</v>
      </c>
      <c r="X15" s="19">
        <f ca="1">IF((mop!AG33+mop!AG183)=0,0,W15*(mop!AH33+mop!AH183)/(mop!AG33+mop!AG183))</f>
        <v>141158727858.10764</v>
      </c>
      <c r="Y15" s="19">
        <f ca="1">IF((mop!AH33+mop!AH183)=0,0,X15*(mop!AI33+mop!AI183)/(mop!AH33+mop!AH183))</f>
        <v>143485750963.92874</v>
      </c>
      <c r="Z15" s="19">
        <f ca="1">IF((mop!AI33+mop!AI183)=0,0,Y15*(mop!AJ33+mop!AJ183)/(mop!AI33+mop!AI183))</f>
        <v>145812774069.74988</v>
      </c>
      <c r="AA15" s="19">
        <f ca="1">IF((mop!AJ33+mop!AJ183)=0,0,Z15*(mop!AK33+mop!AK183)/(mop!AJ33+mop!AJ183))</f>
        <v>148139797175.57098</v>
      </c>
      <c r="AB15" s="19">
        <f ca="1">IF((mop!AK33+mop!AK183)=0,0,AA15*(mop!AL33+mop!AL183)/(mop!AK33+mop!AK183))</f>
        <v>150376654984.47241</v>
      </c>
      <c r="AC15" s="19">
        <f ca="1">IF((mop!AL33+mop!AL183)=0,0,AB15*(mop!AM33+mop!AM183)/(mop!AL33+mop!AL183))</f>
        <v>152613512793.37381</v>
      </c>
      <c r="AD15" s="19">
        <f ca="1">IF((mop!AM33+mop!AM183)=0,0,AC15*(mop!AN33+mop!AN183)/(mop!AM33+mop!AM183))</f>
        <v>154850370602.27524</v>
      </c>
      <c r="AE15" s="19">
        <f ca="1">IF((mop!AN33+mop!AN183)=0,0,AD15*(mop!AO33+mop!AO183)/(mop!AN33+mop!AN183))</f>
        <v>157087228411.17664</v>
      </c>
      <c r="AF15" s="19">
        <f ca="1">IF((mop!AO33+mop!AO183)=0,0,AE15*(mop!AP33+mop!AP183)/(mop!AO33+mop!AO183))</f>
        <v>159324086220.07806</v>
      </c>
    </row>
    <row r="16" spans="1:35" x14ac:dyDescent="0.3">
      <c r="A16" t="s">
        <v>31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</row>
    <row r="17" spans="1:35" x14ac:dyDescent="0.3">
      <c r="A17" t="s">
        <v>32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</row>
    <row r="18" spans="1:35" x14ac:dyDescent="0.3">
      <c r="A18" t="s">
        <v>33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</row>
    <row r="19" spans="1:35" x14ac:dyDescent="0.3">
      <c r="A19" t="s">
        <v>34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</row>
    <row r="20" spans="1:35" x14ac:dyDescent="0.3">
      <c r="A20" t="s">
        <v>35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</row>
    <row r="21" spans="1:35" x14ac:dyDescent="0.3">
      <c r="A21" t="s">
        <v>36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</row>
    <row r="22" spans="1:35" x14ac:dyDescent="0.3">
      <c r="A22" t="s">
        <v>37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  <c r="R22" s="87">
        <v>0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</row>
    <row r="23" spans="1:35" x14ac:dyDescent="0.3">
      <c r="A23" t="s">
        <v>38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</row>
    <row r="24" spans="1:35" x14ac:dyDescent="0.3">
      <c r="A24" t="s">
        <v>39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</row>
    <row r="25" spans="1:35" x14ac:dyDescent="0.3">
      <c r="A25" t="s">
        <v>40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</row>
    <row r="26" spans="1:35" x14ac:dyDescent="0.3">
      <c r="A26" t="s">
        <v>41</v>
      </c>
      <c r="B26" s="87">
        <v>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</row>
    <row r="27" spans="1:35" x14ac:dyDescent="0.3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5" x14ac:dyDescent="0.3"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5" x14ac:dyDescent="0.3">
      <c r="A29" s="1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5" x14ac:dyDescent="0.3">
      <c r="A30" s="6"/>
      <c r="B30" s="31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H30" s="7"/>
      <c r="AI30" s="7"/>
    </row>
    <row r="31" spans="1:35" x14ac:dyDescent="0.3">
      <c r="A31" s="6"/>
      <c r="B31" s="3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H31" s="7"/>
      <c r="AI31" s="7"/>
    </row>
    <row r="32" spans="1:35" x14ac:dyDescent="0.3">
      <c r="A32" s="6"/>
      <c r="B32" s="31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H32" s="7"/>
      <c r="AI32" s="7"/>
    </row>
    <row r="33" spans="1:35" x14ac:dyDescent="0.3">
      <c r="A33" s="6"/>
      <c r="B33" s="3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H33" s="7"/>
      <c r="AI33" s="7"/>
    </row>
    <row r="34" spans="1:35" x14ac:dyDescent="0.3">
      <c r="A34" s="6"/>
      <c r="B34" s="3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H34" s="7"/>
      <c r="AI34" s="7"/>
    </row>
    <row r="35" spans="1:35" x14ac:dyDescent="0.3">
      <c r="A35" s="6"/>
      <c r="B35" s="31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H35" s="7"/>
      <c r="AI35" s="7"/>
    </row>
    <row r="36" spans="1:35" x14ac:dyDescent="0.3">
      <c r="A36" s="6"/>
      <c r="B36" s="31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H36" s="7"/>
      <c r="AI36" s="7"/>
    </row>
    <row r="37" spans="1:35" x14ac:dyDescent="0.3">
      <c r="A37" s="6"/>
      <c r="B37" s="31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H37" s="7"/>
      <c r="AI37" s="7"/>
    </row>
    <row r="38" spans="1:35" x14ac:dyDescent="0.3">
      <c r="A38" s="6"/>
      <c r="B38" s="31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H38" s="7"/>
      <c r="AI38" s="7"/>
    </row>
    <row r="39" spans="1:35" x14ac:dyDescent="0.3">
      <c r="A39" s="6"/>
      <c r="B39" s="31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H39" s="7"/>
      <c r="AI39" s="7"/>
    </row>
    <row r="40" spans="1:35" x14ac:dyDescent="0.3">
      <c r="A40" s="6"/>
      <c r="B40" s="31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H40" s="7"/>
      <c r="AI40" s="7"/>
    </row>
    <row r="41" spans="1:35" x14ac:dyDescent="0.3">
      <c r="A41" s="6"/>
      <c r="B41" s="3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H41" s="7"/>
      <c r="AI41" s="7"/>
    </row>
    <row r="42" spans="1:35" x14ac:dyDescent="0.3">
      <c r="A42" s="8"/>
      <c r="B42" s="32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H42" s="9"/>
      <c r="AI42" s="9"/>
    </row>
    <row r="43" spans="1:35" x14ac:dyDescent="0.3">
      <c r="A43" s="1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5" x14ac:dyDescent="0.3">
      <c r="A44" s="6"/>
      <c r="B44" s="3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H44" s="7"/>
      <c r="AI44" s="7"/>
    </row>
    <row r="45" spans="1:35" x14ac:dyDescent="0.3">
      <c r="A45" s="6"/>
      <c r="B45" s="31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H45" s="7"/>
      <c r="AI45" s="7"/>
    </row>
    <row r="46" spans="1:35" x14ac:dyDescent="0.3">
      <c r="A46" s="18"/>
      <c r="B46" s="3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H46" s="7"/>
      <c r="AI46" s="7"/>
    </row>
    <row r="47" spans="1:35" x14ac:dyDescent="0.3">
      <c r="A47" s="6"/>
      <c r="B47" s="3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H47" s="7"/>
      <c r="AI47" s="7"/>
    </row>
    <row r="48" spans="1:35" x14ac:dyDescent="0.3">
      <c r="A48" s="6"/>
      <c r="B48" s="3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H48" s="7"/>
      <c r="AI48" s="7"/>
    </row>
    <row r="49" spans="1:35" x14ac:dyDescent="0.3">
      <c r="A49" s="6"/>
      <c r="B49" s="3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H49" s="7"/>
      <c r="AI49" s="7"/>
    </row>
    <row r="50" spans="1:35" x14ac:dyDescent="0.3">
      <c r="A50" s="6"/>
      <c r="B50" s="3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H50" s="7"/>
      <c r="AI50" s="7"/>
    </row>
    <row r="51" spans="1:35" x14ac:dyDescent="0.3">
      <c r="A51" s="6"/>
      <c r="B51" s="3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H51" s="7"/>
      <c r="AI51" s="7"/>
    </row>
    <row r="52" spans="1:35" x14ac:dyDescent="0.3">
      <c r="A52" s="6"/>
      <c r="B52" s="30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H52" s="7"/>
      <c r="AI52" s="7"/>
    </row>
    <row r="53" spans="1:35" x14ac:dyDescent="0.3">
      <c r="A53" s="6"/>
      <c r="B53" s="3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H53" s="7"/>
      <c r="AI53" s="7"/>
    </row>
    <row r="54" spans="1:35" x14ac:dyDescent="0.3">
      <c r="A54" s="6"/>
      <c r="B54" s="30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H54" s="7"/>
      <c r="AI54" s="7"/>
    </row>
    <row r="55" spans="1:35" x14ac:dyDescent="0.3">
      <c r="A55" s="6"/>
      <c r="B55" s="30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H55" s="7"/>
      <c r="AI55" s="7"/>
    </row>
    <row r="56" spans="1:35" x14ac:dyDescent="0.3">
      <c r="A56" s="6"/>
      <c r="B56" s="30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H56" s="7"/>
      <c r="AI56" s="7"/>
    </row>
    <row r="57" spans="1:35" x14ac:dyDescent="0.3">
      <c r="A57" s="6"/>
      <c r="B57" s="30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H57" s="7"/>
      <c r="AI57" s="7"/>
    </row>
    <row r="58" spans="1:35" x14ac:dyDescent="0.3">
      <c r="A58" s="8"/>
      <c r="B58" s="30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H58" s="9"/>
      <c r="AI58" s="9"/>
    </row>
    <row r="59" spans="1:35" x14ac:dyDescent="0.3">
      <c r="A59" s="13"/>
      <c r="B59" s="30"/>
    </row>
    <row r="60" spans="1:35" x14ac:dyDescent="0.3">
      <c r="A60" s="6"/>
      <c r="B60" s="30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H60" s="7"/>
      <c r="AI60" s="7"/>
    </row>
    <row r="61" spans="1:35" x14ac:dyDescent="0.3">
      <c r="A61" s="6"/>
      <c r="B61" s="30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H61" s="7"/>
      <c r="AI61" s="7"/>
    </row>
    <row r="62" spans="1:35" x14ac:dyDescent="0.3">
      <c r="A62" s="6"/>
      <c r="B62" s="30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H62" s="7"/>
      <c r="AI62" s="7"/>
    </row>
    <row r="63" spans="1:35" x14ac:dyDescent="0.3">
      <c r="A63" s="6"/>
      <c r="B63" s="30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H63" s="7"/>
      <c r="AI63" s="7"/>
    </row>
    <row r="64" spans="1:35" x14ac:dyDescent="0.3">
      <c r="A64" s="6"/>
      <c r="B64" s="30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H64" s="7"/>
      <c r="AI64" s="7"/>
    </row>
    <row r="65" spans="1:35" x14ac:dyDescent="0.3">
      <c r="A65" s="6"/>
      <c r="B65" s="30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H65" s="7"/>
      <c r="AI65" s="7"/>
    </row>
    <row r="66" spans="1:35" x14ac:dyDescent="0.3">
      <c r="A66" s="6"/>
      <c r="B66" s="30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H66" s="7"/>
      <c r="AI66" s="7"/>
    </row>
    <row r="67" spans="1:35" x14ac:dyDescent="0.3">
      <c r="A67" s="6"/>
      <c r="B67" s="30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H67" s="7"/>
      <c r="AI67" s="7"/>
    </row>
    <row r="68" spans="1:35" x14ac:dyDescent="0.3">
      <c r="A68" s="6"/>
      <c r="B68" s="3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H68" s="7"/>
      <c r="AI68" s="7"/>
    </row>
    <row r="69" spans="1:35" x14ac:dyDescent="0.3">
      <c r="A69" s="6"/>
      <c r="B69" s="30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H69" s="7"/>
      <c r="AI69" s="7"/>
    </row>
    <row r="70" spans="1:35" x14ac:dyDescent="0.3">
      <c r="A70" s="6"/>
      <c r="B70" s="30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H70" s="7"/>
      <c r="AI70" s="7"/>
    </row>
    <row r="71" spans="1:35" x14ac:dyDescent="0.3">
      <c r="A71" s="6"/>
      <c r="B71" s="30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H71" s="7"/>
      <c r="AI71" s="7"/>
    </row>
    <row r="72" spans="1:35" x14ac:dyDescent="0.3">
      <c r="A72" s="8"/>
      <c r="B72" s="30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H72" s="9"/>
      <c r="AI72" s="9"/>
    </row>
    <row r="73" spans="1:35" x14ac:dyDescent="0.3">
      <c r="A73" s="13"/>
      <c r="B73" s="30"/>
    </row>
    <row r="74" spans="1:35" x14ac:dyDescent="0.3">
      <c r="A74" s="13"/>
      <c r="B74" s="30"/>
    </row>
    <row r="75" spans="1:35" x14ac:dyDescent="0.3">
      <c r="A75" s="6"/>
      <c r="B75" s="30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H75" s="7"/>
      <c r="AI75" s="7"/>
    </row>
    <row r="76" spans="1:35" x14ac:dyDescent="0.3">
      <c r="A76" s="6"/>
      <c r="B76" s="30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H76" s="7"/>
      <c r="AI76" s="7"/>
    </row>
    <row r="77" spans="1:35" x14ac:dyDescent="0.3">
      <c r="A77" s="6"/>
      <c r="B77" s="30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H77" s="7"/>
      <c r="AI77" s="7"/>
    </row>
    <row r="78" spans="1:35" x14ac:dyDescent="0.3">
      <c r="A78" s="6"/>
      <c r="B78" s="31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H78" s="7"/>
      <c r="AI78" s="7"/>
    </row>
    <row r="79" spans="1:35" x14ac:dyDescent="0.3">
      <c r="A79" s="6"/>
      <c r="B79" s="31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H79" s="7"/>
      <c r="AI79" s="7"/>
    </row>
    <row r="80" spans="1:35" x14ac:dyDescent="0.3">
      <c r="A80" s="6"/>
      <c r="B80" s="31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H80" s="7"/>
      <c r="AI80" s="7"/>
    </row>
    <row r="81" spans="1:35" x14ac:dyDescent="0.3">
      <c r="A81" s="6"/>
      <c r="B81" s="31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H81" s="7"/>
      <c r="AI81" s="7"/>
    </row>
    <row r="82" spans="1:35" x14ac:dyDescent="0.3">
      <c r="A82" s="6"/>
      <c r="B82" s="31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H82" s="7"/>
      <c r="AI82" s="7"/>
    </row>
    <row r="83" spans="1:35" x14ac:dyDescent="0.3">
      <c r="A83" s="6"/>
      <c r="B83" s="31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H83" s="7"/>
      <c r="AI83" s="7"/>
    </row>
    <row r="84" spans="1:35" x14ac:dyDescent="0.3">
      <c r="A84" s="6"/>
      <c r="B84" s="31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H84" s="7"/>
      <c r="AI84" s="7"/>
    </row>
    <row r="85" spans="1:35" x14ac:dyDescent="0.3">
      <c r="A85" s="6"/>
      <c r="B85" s="31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H85" s="7"/>
      <c r="AI85" s="7"/>
    </row>
    <row r="86" spans="1:35" x14ac:dyDescent="0.3">
      <c r="A86" s="14"/>
      <c r="B86" s="31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H86" s="7"/>
      <c r="AI86" s="7"/>
    </row>
    <row r="87" spans="1:35" x14ac:dyDescent="0.3">
      <c r="A87" s="18"/>
      <c r="B87" s="31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H87" s="7"/>
      <c r="AI87" s="7"/>
    </row>
    <row r="88" spans="1:35" x14ac:dyDescent="0.3">
      <c r="A88" s="6"/>
      <c r="B88" s="31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H88" s="7"/>
      <c r="AI88" s="7"/>
    </row>
    <row r="89" spans="1:35" x14ac:dyDescent="0.3">
      <c r="A89" s="6"/>
      <c r="B89" s="31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H89" s="7"/>
      <c r="AI89" s="7"/>
    </row>
    <row r="90" spans="1:35" x14ac:dyDescent="0.3">
      <c r="A90" s="6"/>
      <c r="B90" s="31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H90" s="7"/>
      <c r="AI90" s="7"/>
    </row>
    <row r="91" spans="1:35" x14ac:dyDescent="0.3">
      <c r="A91" s="13"/>
    </row>
    <row r="92" spans="1:35" x14ac:dyDescent="0.3">
      <c r="A92" s="6"/>
      <c r="B92" s="31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H92" s="7"/>
      <c r="AI92" s="7"/>
    </row>
    <row r="93" spans="1:35" x14ac:dyDescent="0.3">
      <c r="A93" s="6"/>
      <c r="B93" s="31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H93" s="7"/>
      <c r="AI93" s="7"/>
    </row>
    <row r="94" spans="1:35" x14ac:dyDescent="0.3">
      <c r="A94" s="6"/>
      <c r="B94" s="31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H94" s="7"/>
      <c r="AI94" s="7"/>
    </row>
    <row r="95" spans="1:35" x14ac:dyDescent="0.3">
      <c r="A95" s="6"/>
      <c r="B95" s="31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H95" s="7"/>
      <c r="AI95" s="7"/>
    </row>
    <row r="96" spans="1:35" x14ac:dyDescent="0.3">
      <c r="A96" s="6"/>
      <c r="B96" s="31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H96" s="7"/>
      <c r="AI96" s="7"/>
    </row>
    <row r="97" spans="1:35" x14ac:dyDescent="0.3">
      <c r="A97" s="6"/>
      <c r="B97" s="31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H97" s="7"/>
      <c r="AI97" s="7"/>
    </row>
    <row r="98" spans="1:35" x14ac:dyDescent="0.3">
      <c r="A98" s="6"/>
      <c r="B98" s="31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H98" s="7"/>
      <c r="AI98" s="7"/>
    </row>
    <row r="99" spans="1:35" x14ac:dyDescent="0.3">
      <c r="A99" s="6"/>
      <c r="B99" s="31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H99" s="7"/>
      <c r="AI99" s="7"/>
    </row>
    <row r="100" spans="1:35" x14ac:dyDescent="0.3">
      <c r="A100" s="6"/>
      <c r="B100" s="31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H100" s="7"/>
      <c r="AI100" s="7"/>
    </row>
    <row r="101" spans="1:35" x14ac:dyDescent="0.3">
      <c r="A101" s="6"/>
      <c r="B101" s="31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H101" s="7"/>
      <c r="AI101" s="7"/>
    </row>
    <row r="102" spans="1:35" x14ac:dyDescent="0.3">
      <c r="A102" s="6"/>
      <c r="B102" s="31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H102" s="7"/>
      <c r="AI102" s="7"/>
    </row>
    <row r="103" spans="1:35" x14ac:dyDescent="0.3">
      <c r="A103" s="8"/>
      <c r="B103" s="32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H103" s="9"/>
      <c r="AI103" s="9"/>
    </row>
    <row r="104" spans="1:35" x14ac:dyDescent="0.3">
      <c r="A104" s="1"/>
    </row>
    <row r="105" spans="1:35" x14ac:dyDescent="0.3">
      <c r="A105" s="5"/>
      <c r="B105" s="33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H105" s="20"/>
      <c r="AI105" s="20"/>
    </row>
    <row r="106" spans="1:35" x14ac:dyDescent="0.3">
      <c r="A106" s="5"/>
      <c r="B106" s="33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35" x14ac:dyDescent="0.3">
      <c r="A107" s="5"/>
      <c r="B107" s="34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35" x14ac:dyDescent="0.3">
      <c r="A108" s="5"/>
      <c r="B108" s="34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H108" s="22"/>
      <c r="AI108" s="22"/>
    </row>
    <row r="109" spans="1:35" x14ac:dyDescent="0.3">
      <c r="A109" s="1"/>
    </row>
    <row r="110" spans="1:35" x14ac:dyDescent="0.3">
      <c r="A110" s="6"/>
      <c r="B110" s="31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H110" s="7"/>
      <c r="AI110" s="7"/>
    </row>
    <row r="111" spans="1:35" x14ac:dyDescent="0.3">
      <c r="A111" s="6"/>
      <c r="B111" s="31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H111" s="7"/>
      <c r="AI111" s="7"/>
    </row>
    <row r="112" spans="1:35" x14ac:dyDescent="0.3">
      <c r="A112" s="6"/>
      <c r="B112" s="31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H112" s="7"/>
      <c r="AI112" s="7"/>
    </row>
    <row r="113" spans="1:35" x14ac:dyDescent="0.3">
      <c r="A113" s="6"/>
      <c r="B113" s="31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H113" s="7"/>
      <c r="AI113" s="7"/>
    </row>
    <row r="114" spans="1:35" x14ac:dyDescent="0.3">
      <c r="A114" s="6"/>
      <c r="B114" s="31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H114" s="7"/>
      <c r="AI114" s="7"/>
    </row>
    <row r="115" spans="1:35" x14ac:dyDescent="0.3">
      <c r="A115" s="6"/>
      <c r="B115" s="31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H115" s="7"/>
      <c r="AI115" s="7"/>
    </row>
    <row r="116" spans="1:35" x14ac:dyDescent="0.3">
      <c r="A116" s="6"/>
      <c r="B116" s="31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H116" s="7"/>
      <c r="AI116" s="7"/>
    </row>
    <row r="117" spans="1:35" x14ac:dyDescent="0.3">
      <c r="A117" s="6"/>
      <c r="B117" s="31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H117" s="7"/>
      <c r="AI117" s="7"/>
    </row>
    <row r="118" spans="1:35" x14ac:dyDescent="0.3">
      <c r="A118" s="6"/>
      <c r="B118" s="31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H118" s="7"/>
      <c r="AI118" s="7"/>
    </row>
    <row r="119" spans="1:35" x14ac:dyDescent="0.3">
      <c r="A119" s="6"/>
      <c r="B119" s="31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H119" s="7"/>
      <c r="AI119" s="7"/>
    </row>
    <row r="120" spans="1:35" x14ac:dyDescent="0.3">
      <c r="A120" s="8"/>
      <c r="B120" s="32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H120" s="9"/>
      <c r="AI120" s="9"/>
    </row>
    <row r="121" spans="1:35" x14ac:dyDescent="0.3">
      <c r="A121" s="1"/>
    </row>
    <row r="122" spans="1:35" x14ac:dyDescent="0.3">
      <c r="A122" s="18"/>
      <c r="B122" s="3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H122" s="10"/>
      <c r="AI122" s="10"/>
    </row>
    <row r="123" spans="1:35" x14ac:dyDescent="0.3">
      <c r="A123" s="6"/>
      <c r="B123" s="3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H123" s="10"/>
      <c r="AI123" s="10"/>
    </row>
    <row r="124" spans="1:35" x14ac:dyDescent="0.3">
      <c r="A124" s="6"/>
      <c r="B124" s="3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H124" s="10"/>
      <c r="AI124" s="10"/>
    </row>
    <row r="125" spans="1:35" x14ac:dyDescent="0.3">
      <c r="A125" s="6"/>
      <c r="B125" s="3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H125" s="10"/>
      <c r="AI125" s="10"/>
    </row>
    <row r="126" spans="1:35" x14ac:dyDescent="0.3">
      <c r="A126" s="6"/>
      <c r="B126" s="3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H126" s="10"/>
      <c r="AI126" s="10"/>
    </row>
    <row r="127" spans="1:35" x14ac:dyDescent="0.3">
      <c r="A127" s="6"/>
      <c r="B127" s="3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H127" s="10"/>
      <c r="AI127" s="10"/>
    </row>
    <row r="128" spans="1:35" x14ac:dyDescent="0.3">
      <c r="A128" s="6"/>
      <c r="B128" s="3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H128" s="10"/>
      <c r="AI128" s="10"/>
    </row>
    <row r="129" spans="1:35" x14ac:dyDescent="0.3">
      <c r="A129" s="6"/>
      <c r="B129" s="3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H129" s="10"/>
      <c r="AI129" s="10"/>
    </row>
    <row r="130" spans="1:35" x14ac:dyDescent="0.3">
      <c r="A130" s="6"/>
      <c r="B130" s="3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H130" s="10"/>
      <c r="AI130" s="10"/>
    </row>
    <row r="131" spans="1:35" x14ac:dyDescent="0.3">
      <c r="A131" s="6"/>
      <c r="B131" s="3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H131" s="10"/>
      <c r="AI131" s="10"/>
    </row>
    <row r="132" spans="1:35" x14ac:dyDescent="0.3">
      <c r="A132" s="6"/>
      <c r="B132" s="3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H132" s="10"/>
      <c r="AI132" s="10"/>
    </row>
    <row r="133" spans="1:35" x14ac:dyDescent="0.3">
      <c r="A133" s="6"/>
      <c r="B133" s="3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H133" s="10"/>
      <c r="AI133" s="10"/>
    </row>
    <row r="134" spans="1:35" x14ac:dyDescent="0.3">
      <c r="A134" s="6"/>
      <c r="B134" s="3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H134" s="10"/>
      <c r="AI134" s="10"/>
    </row>
    <row r="135" spans="1:35" x14ac:dyDescent="0.3">
      <c r="A135" s="6"/>
      <c r="B135" s="3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H135" s="10"/>
      <c r="AI135" s="10"/>
    </row>
    <row r="136" spans="1:35" x14ac:dyDescent="0.3">
      <c r="A136" s="6"/>
      <c r="B136" s="3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H136" s="10"/>
      <c r="AI136" s="10"/>
    </row>
    <row r="137" spans="1:35" x14ac:dyDescent="0.3">
      <c r="A137" s="6"/>
      <c r="B137" s="3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H137" s="10"/>
      <c r="AI137" s="10"/>
    </row>
    <row r="138" spans="1:35" x14ac:dyDescent="0.3">
      <c r="A138" s="6"/>
      <c r="B138" s="3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H138" s="10"/>
      <c r="AI138" s="10"/>
    </row>
    <row r="139" spans="1:35" x14ac:dyDescent="0.3">
      <c r="A139" s="6"/>
      <c r="B139" s="3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H139" s="10"/>
      <c r="AI139" s="10"/>
    </row>
    <row r="140" spans="1:35" x14ac:dyDescent="0.3">
      <c r="A140" s="6"/>
      <c r="B140" s="3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H140" s="10"/>
      <c r="AI140" s="10"/>
    </row>
    <row r="141" spans="1:35" x14ac:dyDescent="0.3">
      <c r="A141" s="6"/>
      <c r="B141" s="3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H141" s="10"/>
      <c r="AI141" s="10"/>
    </row>
    <row r="142" spans="1:35" x14ac:dyDescent="0.3">
      <c r="A142" s="8"/>
      <c r="B142" s="3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H142" s="11"/>
      <c r="AI142" s="11"/>
    </row>
    <row r="143" spans="1:35" x14ac:dyDescent="0.3">
      <c r="A143" s="6"/>
      <c r="B143" s="3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H143" s="10"/>
      <c r="AI143" s="10"/>
    </row>
    <row r="144" spans="1:35" x14ac:dyDescent="0.3">
      <c r="A144" s="8"/>
      <c r="B144" s="3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H144" s="11"/>
      <c r="AI144" s="11"/>
    </row>
    <row r="146" spans="3:12" x14ac:dyDescent="0.3">
      <c r="C146" s="23"/>
      <c r="D146" s="23"/>
      <c r="E146" s="23"/>
      <c r="F146" s="23"/>
      <c r="G146" s="23"/>
      <c r="H146" s="23"/>
      <c r="I146" s="23"/>
      <c r="J146" s="23"/>
      <c r="K146" s="23"/>
      <c r="L146" s="23"/>
    </row>
    <row r="147" spans="3:12" x14ac:dyDescent="0.3">
      <c r="C147" s="23"/>
      <c r="D147" s="23"/>
      <c r="E147" s="23"/>
      <c r="F147" s="23"/>
      <c r="G147" s="23"/>
      <c r="H147" s="23"/>
      <c r="I147" s="23"/>
      <c r="J147" s="23"/>
      <c r="K147" s="23"/>
      <c r="L147" s="2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144"/>
  <sheetViews>
    <sheetView topLeftCell="S2" workbookViewId="0">
      <selection activeCell="AG2" sqref="AG1:AG1048576"/>
    </sheetView>
  </sheetViews>
  <sheetFormatPr defaultColWidth="9.109375" defaultRowHeight="14.4" x14ac:dyDescent="0.3"/>
  <cols>
    <col min="1" max="1" width="39.88671875" customWidth="1"/>
    <col min="2" max="32" width="11" customWidth="1"/>
    <col min="33" max="35" width="9.5546875" bestFit="1" customWidth="1"/>
  </cols>
  <sheetData>
    <row r="1" spans="1:35" x14ac:dyDescent="0.3">
      <c r="A1" s="27" t="s">
        <v>42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H1" s="1"/>
      <c r="AI1" s="1"/>
    </row>
    <row r="2" spans="1:35" x14ac:dyDescent="0.3">
      <c r="A2" t="s">
        <v>17</v>
      </c>
      <c r="B2" s="137">
        <v>0</v>
      </c>
      <c r="C2" s="137">
        <v>0</v>
      </c>
      <c r="D2" s="137">
        <v>0</v>
      </c>
      <c r="E2" s="19">
        <f>IF(mop!N104=0,0,D2*mop!O104/mop!N104)</f>
        <v>0</v>
      </c>
      <c r="F2" s="19">
        <f>IF(mop!O5=0,0,E2*mop!P5/mop!O5)</f>
        <v>0</v>
      </c>
      <c r="G2" s="19">
        <f>IF(mop!P5=0,0,F2*mop!Q5/mop!P5)</f>
        <v>0</v>
      </c>
      <c r="H2" s="19">
        <f>IF(mop!Q5=0,0,G2*mop!R5/mop!Q5)</f>
        <v>0</v>
      </c>
      <c r="I2" s="19">
        <f>IF(mop!R5=0,0,H2*mop!S5/mop!R5)</f>
        <v>0</v>
      </c>
      <c r="J2" s="19">
        <f>IF(mop!S5=0,0,I2*mop!T5/mop!S5)</f>
        <v>0</v>
      </c>
      <c r="K2" s="19">
        <f>IF(mop!T5=0,0,J2*mop!U5/mop!T5)</f>
        <v>0</v>
      </c>
      <c r="L2" s="19">
        <f>IF(mop!U5=0,0,K2*mop!V5/mop!U5)</f>
        <v>0</v>
      </c>
      <c r="M2" s="19">
        <f>IF(mop!V5=0,0,L2*mop!W5/mop!V5)</f>
        <v>0</v>
      </c>
      <c r="N2" s="19">
        <f>IF(mop!W5=0,0,M2*mop!X5/mop!W5)</f>
        <v>0</v>
      </c>
      <c r="O2" s="19">
        <f>IF(mop!X5=0,0,N2*mop!Y5/mop!X5)</f>
        <v>0</v>
      </c>
      <c r="P2" s="19">
        <f>IF(mop!Y5=0,0,O2*mop!Z5/mop!Y5)</f>
        <v>0</v>
      </c>
      <c r="Q2" s="19">
        <f>IF(mop!Z5=0,0,P2*mop!AA5/mop!Z5)</f>
        <v>0</v>
      </c>
      <c r="R2" s="19">
        <f>IF(mop!AA5=0,0,Q2*mop!AB5/mop!AA5)</f>
        <v>0</v>
      </c>
      <c r="S2" s="19">
        <f>IF(mop!AB5=0,0,R2*mop!AC5/mop!AB5)</f>
        <v>0</v>
      </c>
      <c r="T2" s="19">
        <f>IF(mop!AC5=0,0,S2*mop!AD5/mop!AC5)</f>
        <v>0</v>
      </c>
      <c r="U2" s="19">
        <f>IF(mop!AD5=0,0,T2*mop!AE5/mop!AD5)</f>
        <v>0</v>
      </c>
      <c r="V2" s="19">
        <f>IF(mop!AE5=0,0,U2*mop!AF5/mop!AE5)</f>
        <v>0</v>
      </c>
      <c r="W2" s="19">
        <f>IF(mop!AF5=0,0,V2*mop!AG5/mop!AF5)</f>
        <v>0</v>
      </c>
      <c r="X2" s="19">
        <f>IF(mop!AG5=0,0,W2*mop!AH5/mop!AG5)</f>
        <v>0</v>
      </c>
      <c r="Y2" s="19">
        <f>IF(mop!AH5=0,0,X2*mop!AI5/mop!AH5)</f>
        <v>0</v>
      </c>
      <c r="Z2" s="19">
        <f>IF(mop!AI5=0,0,Y2*mop!AJ5/mop!AI5)</f>
        <v>0</v>
      </c>
      <c r="AA2" s="19">
        <f>IF(mop!AJ5=0,0,Z2*mop!AK5/mop!AJ5)</f>
        <v>0</v>
      </c>
      <c r="AB2" s="19">
        <f>IF(mop!AK5=0,0,AA2*mop!AL5/mop!AK5)</f>
        <v>0</v>
      </c>
      <c r="AC2" s="19">
        <f>IF(mop!AL5=0,0,AB2*mop!AM5/mop!AL5)</f>
        <v>0</v>
      </c>
      <c r="AD2" s="19">
        <f>IF(mop!AM5=0,0,AC2*mop!AN5/mop!AM5)</f>
        <v>0</v>
      </c>
      <c r="AE2" s="19">
        <f>IF(mop!AN5=0,0,AD2*mop!AO5/mop!AN5)</f>
        <v>0</v>
      </c>
      <c r="AF2" s="19">
        <f>IF(mop!AO5=0,0,AE2*mop!AP5/mop!AO5)</f>
        <v>0</v>
      </c>
      <c r="AG2" s="17">
        <f>SUM(B2:AF2)</f>
        <v>0</v>
      </c>
    </row>
    <row r="3" spans="1:35" x14ac:dyDescent="0.3">
      <c r="A3" t="s">
        <v>18</v>
      </c>
      <c r="B3" s="87">
        <v>0</v>
      </c>
      <c r="C3" s="87">
        <v>0</v>
      </c>
      <c r="D3" s="87">
        <v>0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  <c r="P3" s="87">
        <v>0</v>
      </c>
      <c r="Q3" s="87">
        <v>0</v>
      </c>
      <c r="R3" s="87">
        <v>0</v>
      </c>
      <c r="S3" s="87">
        <v>0</v>
      </c>
      <c r="T3" s="87">
        <v>0</v>
      </c>
      <c r="U3" s="87">
        <v>0</v>
      </c>
      <c r="V3" s="87">
        <v>0</v>
      </c>
      <c r="W3" s="87">
        <v>0</v>
      </c>
      <c r="X3" s="87">
        <v>0</v>
      </c>
      <c r="Y3" s="87">
        <v>0</v>
      </c>
      <c r="Z3" s="87">
        <v>0</v>
      </c>
      <c r="AA3" s="87">
        <v>0</v>
      </c>
      <c r="AB3" s="87">
        <v>0</v>
      </c>
      <c r="AC3" s="87">
        <v>0</v>
      </c>
      <c r="AD3" s="87">
        <v>0</v>
      </c>
      <c r="AE3" s="87">
        <v>0</v>
      </c>
      <c r="AF3" s="87">
        <v>0</v>
      </c>
      <c r="AG3" s="17">
        <f t="shared" ref="AG3:AG26" si="0">SUM(B3:AF3)</f>
        <v>0</v>
      </c>
    </row>
    <row r="4" spans="1:35" x14ac:dyDescent="0.3">
      <c r="A4" t="s">
        <v>19</v>
      </c>
      <c r="B4" s="87">
        <v>0</v>
      </c>
      <c r="C4" s="87">
        <v>0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0</v>
      </c>
      <c r="Q4" s="87">
        <v>0</v>
      </c>
      <c r="R4" s="87">
        <v>0</v>
      </c>
      <c r="S4" s="87">
        <v>0</v>
      </c>
      <c r="T4" s="87">
        <v>0</v>
      </c>
      <c r="U4" s="87">
        <v>0</v>
      </c>
      <c r="V4" s="87">
        <v>0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0</v>
      </c>
      <c r="AE4" s="87">
        <v>0</v>
      </c>
      <c r="AF4" s="87">
        <v>0</v>
      </c>
      <c r="AG4" s="17">
        <f t="shared" si="0"/>
        <v>0</v>
      </c>
    </row>
    <row r="5" spans="1:35" x14ac:dyDescent="0.3">
      <c r="A5" t="s">
        <v>20</v>
      </c>
      <c r="B5" s="19" cm="1">
        <f t="array" aca="1" ref="B5" ca="1">SUM(
VALUE(INDIRECT(ADDRESS(About!$A118,About!$A$129,1,1,CONCATENATE("BEN",B$1)),TRUE)),
VALUE(INDIRECT(ADDRESS(About!$A118,About!$A$130,1,1,CONCATENATE("BEN",B$1)),TRUE)),
VALUE(INDIRECT(ADDRESS(About!$A118,About!$A$143,1,1,CONCATENATE("BEN",B$1)),TRUE)),
VALUE(INDIRECT(ADDRESS(About!$A118,About!$A$144,1,1,CONCATENATE("BEN",B$1)),TRUE)),
)*toe_to_BTU</f>
        <v>6643979903.9611731</v>
      </c>
      <c r="C5" s="19" cm="1">
        <f t="array" aca="1" ref="C5" ca="1">SUM(
VALUE(INDIRECT(ADDRESS(About!$A118,About!$A$129,1,1,CONCATENATE("BEN",C$1)),TRUE)),
VALUE(INDIRECT(ADDRESS(About!$A118,About!$A$130,1,1,CONCATENATE("BEN",C$1)),TRUE)),
VALUE(INDIRECT(ADDRESS(About!$A118,About!$A$143,1,1,CONCATENATE("BEN",C$1)),TRUE)),
VALUE(INDIRECT(ADDRESS(About!$A118,About!$A$144,1,1,CONCATENATE("BEN",C$1)),TRUE)),
)*toe_to_BTU</f>
        <v>7103867275.4010839</v>
      </c>
      <c r="D5" s="19" cm="1">
        <f t="array" aca="1" ref="D5" ca="1">SUM(
VALUE(INDIRECT(ADDRESS(About!$A118,About!$A$129,1,1,CONCATENATE("BEN",D$1)),TRUE)),
VALUE(INDIRECT(ADDRESS(About!$A118,About!$A$130,1,1,CONCATENATE("BEN",D$1)),TRUE)),
VALUE(INDIRECT(ADDRESS(About!$A118,About!$A$143,1,1,CONCATENATE("BEN",D$1)),TRUE)),
VALUE(INDIRECT(ADDRESS(About!$A118,About!$A$144,1,1,CONCATENATE("BEN",D$1)),TRUE)),
)*toe_to_BTU</f>
        <v>6569977481.912796</v>
      </c>
      <c r="E5" s="19">
        <f ca="1">IF(mop!N292=0,0,D5*mop!O292/mop!N292)</f>
        <v>6586646507.782094</v>
      </c>
      <c r="F5" s="19">
        <f ca="1">IF(mop!O292=0,0,E5*mop!P292/mop!O292)</f>
        <v>6603315533.651391</v>
      </c>
      <c r="G5" s="19">
        <f ca="1">IF(mop!P292=0,0,F5*mop!Q292/mop!P292)</f>
        <v>6619984559.5206871</v>
      </c>
      <c r="H5" s="19">
        <f ca="1">IF(mop!Q292=0,0,G5*mop!R292/mop!Q292)</f>
        <v>6686660662.9978743</v>
      </c>
      <c r="I5" s="19">
        <f ca="1">IF(mop!R292=0,0,H5*mop!S292/mop!R292)</f>
        <v>6753336766.4750614</v>
      </c>
      <c r="J5" s="19">
        <f ca="1">IF(mop!S292=0,0,I5*mop!T292/mop!S292)</f>
        <v>6820012869.9522476</v>
      </c>
      <c r="K5" s="19">
        <f ca="1">IF(mop!T292=0,0,J5*mop!U292/mop!T292)</f>
        <v>6886688973.4294348</v>
      </c>
      <c r="L5" s="19">
        <f ca="1">IF(mop!U292=0,0,K5*mop!V292/mop!U292)</f>
        <v>6953365076.9066219</v>
      </c>
      <c r="M5" s="19">
        <f ca="1">IF(mop!V292=0,0,L5*mop!W292/mop!V292)</f>
        <v>7050997942.7125034</v>
      </c>
      <c r="N5" s="19">
        <f ca="1">IF(mop!W292=0,0,M5*mop!X292/mop!W292)</f>
        <v>7148630808.518383</v>
      </c>
      <c r="O5" s="19">
        <f ca="1">IF(mop!X292=0,0,N5*mop!Y292/mop!X292)</f>
        <v>7246263674.3242645</v>
      </c>
      <c r="P5" s="19">
        <f ca="1">IF(mop!Y292=0,0,O5*mop!Z292/mop!Y292)</f>
        <v>7343896540.1301441</v>
      </c>
      <c r="Q5" s="19">
        <f ca="1">IF(mop!Z292=0,0,P5*mop!AA292/mop!Z292)</f>
        <v>7441529405.9360247</v>
      </c>
      <c r="R5" s="19">
        <f ca="1">IF(mop!AA292=0,0,Q5*mop!AB292/mop!AA292)</f>
        <v>7562975165.8409014</v>
      </c>
      <c r="S5" s="19">
        <f ca="1">IF(mop!AB292=0,0,R5*mop!AC292/mop!AB292)</f>
        <v>7684420925.7457771</v>
      </c>
      <c r="T5" s="19">
        <f ca="1">IF(mop!AC292=0,0,S5*mop!AD292/mop!AC292)</f>
        <v>7805866685.6506538</v>
      </c>
      <c r="U5" s="19">
        <f ca="1">IF(mop!AD292=0,0,T5*mop!AE292/mop!AD292)</f>
        <v>7927312445.5555296</v>
      </c>
      <c r="V5" s="19">
        <f ca="1">IF(mop!AE292=0,0,U5*mop!AF292/mop!AE292)</f>
        <v>8048758205.4604063</v>
      </c>
      <c r="W5" s="19">
        <f ca="1">IF(mop!AF292=0,0,V5*mop!AG292/mop!AF292)</f>
        <v>8184491701.8246794</v>
      </c>
      <c r="X5" s="19">
        <f ca="1">IF(mop!AG292=0,0,W5*mop!AH292/mop!AG292)</f>
        <v>8320225198.1889524</v>
      </c>
      <c r="Y5" s="19">
        <f ca="1">IF(mop!AH292=0,0,X5*mop!AI292/mop!AH292)</f>
        <v>8455958694.5532265</v>
      </c>
      <c r="Z5" s="19">
        <f ca="1">IF(mop!AI292=0,0,Y5*mop!AJ292/mop!AI292)</f>
        <v>8591692190.9174995</v>
      </c>
      <c r="AA5" s="19">
        <f ca="1">IF(mop!AJ292=0,0,Z5*mop!AK292/mop!AJ292)</f>
        <v>8727425687.2817726</v>
      </c>
      <c r="AB5" s="19">
        <f ca="1">IF(mop!AK292=0,0,AA5*mop!AL292/mop!AK292)</f>
        <v>8748857291.9708691</v>
      </c>
      <c r="AC5" s="19">
        <f ca="1">IF(mop!AL292=0,0,AB5*mop!AM292/mop!AL292)</f>
        <v>8770288896.6599655</v>
      </c>
      <c r="AD5" s="19">
        <f ca="1">IF(mop!AM292=0,0,AC5*mop!AN292/mop!AM292)</f>
        <v>8791720501.349062</v>
      </c>
      <c r="AE5" s="19">
        <f ca="1">IF(mop!AN292=0,0,AD5*mop!AO292/mop!AN292)</f>
        <v>8813152106.0381584</v>
      </c>
      <c r="AF5" s="19">
        <f ca="1">IF(mop!AO292=0,0,AE5*mop!AP292/mop!AO292)</f>
        <v>8834583710.727253</v>
      </c>
      <c r="AG5" s="17">
        <f t="shared" ca="1" si="0"/>
        <v>235726883391.3765</v>
      </c>
    </row>
    <row r="6" spans="1:35" x14ac:dyDescent="0.3">
      <c r="A6" t="s">
        <v>21</v>
      </c>
      <c r="B6" s="137">
        <v>0</v>
      </c>
      <c r="C6" s="137">
        <v>0</v>
      </c>
      <c r="D6" s="137">
        <v>0</v>
      </c>
      <c r="E6" s="19">
        <f>IF(mop!N237=0,0,D6*mop!O237/mop!N237)</f>
        <v>0</v>
      </c>
      <c r="F6" s="19">
        <f>IF(mop!O237=0,0,E6*mop!P237/mop!O237)</f>
        <v>0</v>
      </c>
      <c r="G6" s="19">
        <f>IF(mop!P237=0,0,F6*mop!Q237/mop!P237)</f>
        <v>0</v>
      </c>
      <c r="H6" s="19">
        <f>IF(mop!Q237=0,0,G6*mop!R237/mop!Q237)</f>
        <v>0</v>
      </c>
      <c r="I6" s="19">
        <f>IF(mop!R237=0,0,H6*mop!S237/mop!R237)</f>
        <v>0</v>
      </c>
      <c r="J6" s="19">
        <f>IF(mop!S237=0,0,I6*mop!T237/mop!S237)</f>
        <v>0</v>
      </c>
      <c r="K6" s="19">
        <f>IF(mop!T237=0,0,J6*mop!U237/mop!T237)</f>
        <v>0</v>
      </c>
      <c r="L6" s="19">
        <f>IF(mop!U237=0,0,K6*mop!V237/mop!U237)</f>
        <v>0</v>
      </c>
      <c r="M6" s="19">
        <f>IF(mop!V237=0,0,L6*mop!W237/mop!V237)</f>
        <v>0</v>
      </c>
      <c r="N6" s="19">
        <f>IF(mop!W237=0,0,M6*mop!X237/mop!W237)</f>
        <v>0</v>
      </c>
      <c r="O6" s="19">
        <f>IF(mop!X237=0,0,N6*mop!Y237/mop!X237)</f>
        <v>0</v>
      </c>
      <c r="P6" s="19">
        <f>IF(mop!Y237=0,0,O6*mop!Z237/mop!Y237)</f>
        <v>0</v>
      </c>
      <c r="Q6" s="19">
        <f>IF(mop!Z237=0,0,P6*mop!AA237/mop!Z237)</f>
        <v>0</v>
      </c>
      <c r="R6" s="19">
        <f>IF(mop!AA237=0,0,Q6*mop!AB237/mop!AA237)</f>
        <v>0</v>
      </c>
      <c r="S6" s="19">
        <f>IF(mop!AB237=0,0,R6*mop!AC237/mop!AB237)</f>
        <v>0</v>
      </c>
      <c r="T6" s="19">
        <f>IF(mop!AC237=0,0,S6*mop!AD237/mop!AC237)</f>
        <v>0</v>
      </c>
      <c r="U6" s="19">
        <f>IF(mop!AD237=0,0,T6*mop!AE237/mop!AD237)</f>
        <v>0</v>
      </c>
      <c r="V6" s="19">
        <f>IF(mop!AE237=0,0,U6*mop!AF237/mop!AE237)</f>
        <v>0</v>
      </c>
      <c r="W6" s="19">
        <f>IF(mop!AF237=0,0,V6*mop!AG237/mop!AF237)</f>
        <v>0</v>
      </c>
      <c r="X6" s="19">
        <f>IF(mop!AG237=0,0,W6*mop!AH237/mop!AG237)</f>
        <v>0</v>
      </c>
      <c r="Y6" s="19">
        <f>IF(mop!AH237=0,0,X6*mop!AI237/mop!AH237)</f>
        <v>0</v>
      </c>
      <c r="Z6" s="19">
        <f>IF(mop!AI237=0,0,Y6*mop!AJ237/mop!AI237)</f>
        <v>0</v>
      </c>
      <c r="AA6" s="19">
        <f>IF(mop!AJ237=0,0,Z6*mop!AK237/mop!AJ237)</f>
        <v>0</v>
      </c>
      <c r="AB6" s="19">
        <f>IF(mop!AK237=0,0,AA6*mop!AL237/mop!AK237)</f>
        <v>0</v>
      </c>
      <c r="AC6" s="19">
        <f>IF(mop!AL237=0,0,AB6*mop!AM237/mop!AL237)</f>
        <v>0</v>
      </c>
      <c r="AD6" s="19">
        <f>IF(mop!AM237=0,0,AC6*mop!AN237/mop!AM237)</f>
        <v>0</v>
      </c>
      <c r="AE6" s="19">
        <f>IF(mop!AN237=0,0,AD6*mop!AO237/mop!AN237)</f>
        <v>0</v>
      </c>
      <c r="AF6" s="19">
        <f>IF(mop!AO237=0,0,AE6*mop!AP237/mop!AO237)</f>
        <v>0</v>
      </c>
      <c r="AG6" s="17">
        <f t="shared" si="0"/>
        <v>0</v>
      </c>
    </row>
    <row r="7" spans="1:35" x14ac:dyDescent="0.3">
      <c r="A7" t="s">
        <v>22</v>
      </c>
      <c r="B7" s="137">
        <v>0</v>
      </c>
      <c r="C7" s="137">
        <v>0</v>
      </c>
      <c r="D7" s="137">
        <v>0</v>
      </c>
      <c r="E7" s="19">
        <f>IF(mop!N264=0,0,D7*mop!O264/mop!N264)</f>
        <v>0</v>
      </c>
      <c r="F7" s="19">
        <f>IF(mop!O264=0,0,E7*mop!P264/mop!O264)</f>
        <v>0</v>
      </c>
      <c r="G7" s="19">
        <f>IF(mop!P264=0,0,F7*mop!Q264/mop!P264)</f>
        <v>0</v>
      </c>
      <c r="H7" s="19">
        <f>IF(mop!Q264=0,0,G7*mop!R264/mop!Q264)</f>
        <v>0</v>
      </c>
      <c r="I7" s="19">
        <f>IF(mop!R264=0,0,H7*mop!S264/mop!R264)</f>
        <v>0</v>
      </c>
      <c r="J7" s="19">
        <f>IF(mop!S264=0,0,I7*mop!T264/mop!S264)</f>
        <v>0</v>
      </c>
      <c r="K7" s="19">
        <f>IF(mop!T264=0,0,J7*mop!U264/mop!T264)</f>
        <v>0</v>
      </c>
      <c r="L7" s="19">
        <f>IF(mop!U264=0,0,K7*mop!V264/mop!U264)</f>
        <v>0</v>
      </c>
      <c r="M7" s="19">
        <f>IF(mop!V264=0,0,L7*mop!W264/mop!V264)</f>
        <v>0</v>
      </c>
      <c r="N7" s="19">
        <f>IF(mop!W264=0,0,M7*mop!X264/mop!W264)</f>
        <v>0</v>
      </c>
      <c r="O7" s="19">
        <f>IF(mop!X264=0,0,N7*mop!Y264/mop!X264)</f>
        <v>0</v>
      </c>
      <c r="P7" s="19">
        <f>IF(mop!Y264=0,0,O7*mop!Z264/mop!Y264)</f>
        <v>0</v>
      </c>
      <c r="Q7" s="19">
        <f>IF(mop!Z264=0,0,P7*mop!AA264/mop!Z264)</f>
        <v>0</v>
      </c>
      <c r="R7" s="19">
        <f>IF(mop!AA264=0,0,Q7*mop!AB264/mop!AA264)</f>
        <v>0</v>
      </c>
      <c r="S7" s="19">
        <f>IF(mop!AB264=0,0,R7*mop!AC264/mop!AB264)</f>
        <v>0</v>
      </c>
      <c r="T7" s="19">
        <f>IF(mop!AC264=0,0,S7*mop!AD264/mop!AC264)</f>
        <v>0</v>
      </c>
      <c r="U7" s="19">
        <f>IF(mop!AD264=0,0,T7*mop!AE264/mop!AD264)</f>
        <v>0</v>
      </c>
      <c r="V7" s="19">
        <f>IF(mop!AE264=0,0,U7*mop!AF264/mop!AE264)</f>
        <v>0</v>
      </c>
      <c r="W7" s="19">
        <f>IF(mop!AF264=0,0,V7*mop!AG264/mop!AF264)</f>
        <v>0</v>
      </c>
      <c r="X7" s="19">
        <f>IF(mop!AG264=0,0,W7*mop!AH264/mop!AG264)</f>
        <v>0</v>
      </c>
      <c r="Y7" s="19">
        <f>IF(mop!AH264=0,0,X7*mop!AI264/mop!AH264)</f>
        <v>0</v>
      </c>
      <c r="Z7" s="19">
        <f>IF(mop!AI264=0,0,Y7*mop!AJ264/mop!AI264)</f>
        <v>0</v>
      </c>
      <c r="AA7" s="19">
        <f>IF(mop!AJ264=0,0,Z7*mop!AK264/mop!AJ264)</f>
        <v>0</v>
      </c>
      <c r="AB7" s="19">
        <f>IF(mop!AK264=0,0,AA7*mop!AL264/mop!AK264)</f>
        <v>0</v>
      </c>
      <c r="AC7" s="19">
        <f>IF(mop!AL264=0,0,AB7*mop!AM264/mop!AL264)</f>
        <v>0</v>
      </c>
      <c r="AD7" s="19">
        <f>IF(mop!AM264=0,0,AC7*mop!AN264/mop!AM264)</f>
        <v>0</v>
      </c>
      <c r="AE7" s="19">
        <f>IF(mop!AN264=0,0,AD7*mop!AO264/mop!AN264)</f>
        <v>0</v>
      </c>
      <c r="AF7" s="19">
        <f>IF(mop!AO264=0,0,AE7*mop!AP264/mop!AO264)</f>
        <v>0</v>
      </c>
      <c r="AG7" s="17">
        <f t="shared" si="0"/>
        <v>0</v>
      </c>
    </row>
    <row r="8" spans="1:35" x14ac:dyDescent="0.3">
      <c r="A8" t="s">
        <v>23</v>
      </c>
      <c r="B8" s="87">
        <v>0</v>
      </c>
      <c r="C8" s="87">
        <v>0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  <c r="S8" s="87">
        <v>0</v>
      </c>
      <c r="T8" s="87">
        <v>0</v>
      </c>
      <c r="U8" s="87">
        <v>0</v>
      </c>
      <c r="V8" s="87">
        <v>0</v>
      </c>
      <c r="W8" s="87">
        <v>0</v>
      </c>
      <c r="X8" s="87">
        <v>0</v>
      </c>
      <c r="Y8" s="87">
        <v>0</v>
      </c>
      <c r="Z8" s="87">
        <v>0</v>
      </c>
      <c r="AA8" s="87">
        <v>0</v>
      </c>
      <c r="AB8" s="87">
        <v>0</v>
      </c>
      <c r="AC8" s="87">
        <v>0</v>
      </c>
      <c r="AD8" s="87">
        <v>0</v>
      </c>
      <c r="AE8" s="87">
        <v>0</v>
      </c>
      <c r="AF8" s="87">
        <v>0</v>
      </c>
      <c r="AG8" s="17">
        <f t="shared" si="0"/>
        <v>0</v>
      </c>
    </row>
    <row r="9" spans="1:35" x14ac:dyDescent="0.3">
      <c r="A9" t="s">
        <v>24</v>
      </c>
      <c r="B9" s="86" cm="1">
        <f t="array" aca="1" ref="B9" ca="1">SUM(
VALUE(INDIRECT(ADDRESS(About!$A123,About!$A$129,1,1,CONCATENATE("BEN",B$1)),TRUE)),
VALUE(INDIRECT(ADDRESS(About!$A123,About!$A$130,1,1,CONCATENATE("BEN",B$1)),TRUE)),
VALUE(INDIRECT(ADDRESS(About!$A123,About!$A$143,1,1,CONCATENATE("BEN",B$1)),TRUE)),
VALUE(INDIRECT(ADDRESS(About!$A123,About!$A$144,1,1,CONCATENATE("BEN",B$1)),TRUE)),
)*toe_to_BTU</f>
        <v>3700650708.2751999</v>
      </c>
      <c r="C9" s="86" cm="1">
        <f t="array" aca="1" ref="C9" ca="1">SUM(
VALUE(INDIRECT(ADDRESS(About!$A123,About!$A$129,1,1,CONCATENATE("BEN",C$1)),TRUE)),
VALUE(INDIRECT(ADDRESS(About!$A123,About!$A$130,1,1,CONCATENATE("BEN",C$1)),TRUE)),
VALUE(INDIRECT(ADDRESS(About!$A123,About!$A$143,1,1,CONCATENATE("BEN",C$1)),TRUE)),
VALUE(INDIRECT(ADDRESS(About!$A123,About!$A$144,1,1,CONCATENATE("BEN",C$1)),TRUE)),
)*toe_to_BTU</f>
        <v>3846444076.3072</v>
      </c>
      <c r="D9" s="86" cm="1">
        <f t="array" aca="1" ref="D9" ca="1">SUM(
VALUE(INDIRECT(ADDRESS(About!$A123,About!$A$129,1,1,CONCATENATE("BEN",D$1)),TRUE)),
VALUE(INDIRECT(ADDRESS(About!$A123,About!$A$130,1,1,CONCATENATE("BEN",D$1)),TRUE)),
VALUE(INDIRECT(ADDRESS(About!$A123,About!$A$143,1,1,CONCATENATE("BEN",D$1)),TRUE)),
VALUE(INDIRECT(ADDRESS(About!$A123,About!$A$144,1,1,CONCATENATE("BEN",D$1)),TRUE)),
)*toe_to_BTU</f>
        <v>3985429766.5663996</v>
      </c>
      <c r="E9" s="19">
        <f ca="1">IF(mop!N220=0,0,D9*mop!O220/mop!N220)</f>
        <v>4059153712.1938515</v>
      </c>
      <c r="F9" s="19">
        <f ca="1">IF(mop!O220=0,0,E9*mop!P220/mop!O220)</f>
        <v>4132877657.8213038</v>
      </c>
      <c r="G9" s="19">
        <f ca="1">IF(mop!P220=0,0,F9*mop!Q220/mop!P220)</f>
        <v>4206601603.4487562</v>
      </c>
      <c r="H9" s="19">
        <f ca="1">IF(mop!Q220=0,0,G9*mop!R220/mop!Q220)</f>
        <v>4275988846.392241</v>
      </c>
      <c r="I9" s="19">
        <f ca="1">IF(mop!R220=0,0,H9*mop!S220/mop!R220)</f>
        <v>4345376089.3357258</v>
      </c>
      <c r="J9" s="19">
        <f ca="1">IF(mop!S220=0,0,I9*mop!T220/mop!S220)</f>
        <v>4414763332.2792101</v>
      </c>
      <c r="K9" s="19">
        <f ca="1">IF(mop!T220=0,0,J9*mop!U220/mop!T220)</f>
        <v>4484150575.2226954</v>
      </c>
      <c r="L9" s="19">
        <f ca="1">IF(mop!U220=0,0,K9*mop!V220/mop!U220)</f>
        <v>4553537818.1661797</v>
      </c>
      <c r="M9" s="19">
        <f ca="1">IF(mop!V220=0,0,L9*mop!W220/mop!V220)</f>
        <v>4627261763.7936316</v>
      </c>
      <c r="N9" s="19">
        <f ca="1">IF(mop!W220=0,0,M9*mop!X220/mop!W220)</f>
        <v>4700985709.4210844</v>
      </c>
      <c r="O9" s="19">
        <f ca="1">IF(mop!X220=0,0,N9*mop!Y220/mop!X220)</f>
        <v>4774709655.0485363</v>
      </c>
      <c r="P9" s="19">
        <f ca="1">IF(mop!Y220=0,0,O9*mop!Z220/mop!Y220)</f>
        <v>4848433600.6759892</v>
      </c>
      <c r="Q9" s="19">
        <f ca="1">IF(mop!Z220=0,0,P9*mop!AA220/mop!Z220)</f>
        <v>4922157546.303441</v>
      </c>
      <c r="R9" s="19">
        <f ca="1">IF(mop!AA220=0,0,Q9*mop!AB220/mop!AA220)</f>
        <v>4991544789.2469254</v>
      </c>
      <c r="S9" s="19">
        <f ca="1">IF(mop!AB220=0,0,R9*mop!AC220/mop!AB220)</f>
        <v>5060932032.1904106</v>
      </c>
      <c r="T9" s="19">
        <f ca="1">IF(mop!AC220=0,0,S9*mop!AD220/mop!AC220)</f>
        <v>5130319275.1338959</v>
      </c>
      <c r="U9" s="19">
        <f ca="1">IF(mop!AD220=0,0,T9*mop!AE220/mop!AD220)</f>
        <v>5199706518.0773811</v>
      </c>
      <c r="V9" s="19">
        <f ca="1">IF(mop!AE220=0,0,U9*mop!AF220/mop!AE220)</f>
        <v>5269093761.0208664</v>
      </c>
      <c r="W9" s="19">
        <f ca="1">IF(mop!AF220=0,0,V9*mop!AG220/mop!AF220)</f>
        <v>5329807598.5964155</v>
      </c>
      <c r="X9" s="19">
        <f ca="1">IF(mop!AG220=0,0,W9*mop!AH220/mop!AG220)</f>
        <v>5390521436.1719637</v>
      </c>
      <c r="Y9" s="19">
        <f ca="1">IF(mop!AH220=0,0,X9*mop!AI220/mop!AH220)</f>
        <v>5451235273.7475128</v>
      </c>
      <c r="Z9" s="19">
        <f ca="1">IF(mop!AI220=0,0,Y9*mop!AJ220/mop!AI220)</f>
        <v>5511949111.323061</v>
      </c>
      <c r="AA9" s="19">
        <f ca="1">IF(mop!AJ220=0,0,Z9*mop!AK220/mop!AJ220)</f>
        <v>5572662948.8986101</v>
      </c>
      <c r="AB9" s="19">
        <f ca="1">IF(mop!AK220=0,0,AA9*mop!AL220/mop!AK220)</f>
        <v>5629040083.7901917</v>
      </c>
      <c r="AC9" s="19">
        <f ca="1">IF(mop!AL220=0,0,AB9*mop!AM220/mop!AL220)</f>
        <v>5685417218.6817722</v>
      </c>
      <c r="AD9" s="19">
        <f ca="1">IF(mop!AM220=0,0,AC9*mop!AN220/mop!AM220)</f>
        <v>5741794353.5733538</v>
      </c>
      <c r="AE9" s="19">
        <f ca="1">IF(mop!AN220=0,0,AD9*mop!AO220/mop!AN220)</f>
        <v>5798171488.4649343</v>
      </c>
      <c r="AF9" s="19">
        <f ca="1">IF(mop!AO220=0,0,AE9*mop!AP220/mop!AO220)</f>
        <v>5854548623.3565159</v>
      </c>
      <c r="AG9" s="17">
        <f t="shared" ca="1" si="0"/>
        <v>151495266973.52527</v>
      </c>
    </row>
    <row r="10" spans="1:35" x14ac:dyDescent="0.3">
      <c r="A10" s="88" t="s">
        <v>25</v>
      </c>
      <c r="B10" s="137">
        <v>0</v>
      </c>
      <c r="C10" s="137">
        <v>0</v>
      </c>
      <c r="D10" s="137">
        <v>0</v>
      </c>
      <c r="E10" s="19">
        <f>IF((mop!N22+mop!N65)=0,0,D10*(mop!O22+mop!O65)/(mop!N22+mop!N65))</f>
        <v>0</v>
      </c>
      <c r="F10" s="19">
        <f>IF((mop!O22+mop!O65)=0,0,E10*(mop!P22+mop!P65)/(mop!O22+mop!O65))</f>
        <v>0</v>
      </c>
      <c r="G10" s="19">
        <f>IF((mop!P22+mop!P65)=0,0,F10*(mop!Q22+mop!Q65)/(mop!P22+mop!P65))</f>
        <v>0</v>
      </c>
      <c r="H10" s="19">
        <f>IF((mop!Q22+mop!Q65)=0,0,G10*(mop!R22+mop!R65)/(mop!Q22+mop!Q65))</f>
        <v>0</v>
      </c>
      <c r="I10" s="19">
        <f>IF((mop!R22+mop!R65)=0,0,H10*(mop!S22+mop!S65)/(mop!R22+mop!R65))</f>
        <v>0</v>
      </c>
      <c r="J10" s="19">
        <f>IF((mop!S22+mop!S65)=0,0,I10*(mop!T22+mop!T65)/(mop!S22+mop!S65))</f>
        <v>0</v>
      </c>
      <c r="K10" s="19">
        <f>IF((mop!T22+mop!T65)=0,0,J10*(mop!U22+mop!U65)/(mop!T22+mop!T65))</f>
        <v>0</v>
      </c>
      <c r="L10" s="19">
        <f>IF((mop!U22+mop!U65)=0,0,K10*(mop!V22+mop!V65)/(mop!U22+mop!U65))</f>
        <v>0</v>
      </c>
      <c r="M10" s="19">
        <f>IF((mop!V22+mop!V65)=0,0,L10*(mop!W22+mop!W65)/(mop!V22+mop!V65))</f>
        <v>0</v>
      </c>
      <c r="N10" s="19">
        <f>IF((mop!W22+mop!W65)=0,0,M10*(mop!X22+mop!X65)/(mop!W22+mop!W65))</f>
        <v>0</v>
      </c>
      <c r="O10" s="19">
        <f>IF((mop!X22+mop!X65)=0,0,N10*(mop!Y22+mop!Y65)/(mop!X22+mop!X65))</f>
        <v>0</v>
      </c>
      <c r="P10" s="19">
        <f>IF((mop!Y22+mop!Y65)=0,0,O10*(mop!Z22+mop!Z65)/(mop!Y22+mop!Y65))</f>
        <v>0</v>
      </c>
      <c r="Q10" s="19">
        <f>IF((mop!Z22+mop!Z65)=0,0,P10*(mop!AA22+mop!AA65)/(mop!Z22+mop!Z65))</f>
        <v>0</v>
      </c>
      <c r="R10" s="19">
        <f>IF((mop!AA22+mop!AA65)=0,0,Q10*(mop!AB22+mop!AB65)/(mop!AA22+mop!AA65))</f>
        <v>0</v>
      </c>
      <c r="S10" s="19">
        <f>IF((mop!AB22+mop!AB65)=0,0,R10*(mop!AC22+mop!AC65)/(mop!AB22+mop!AB65))</f>
        <v>0</v>
      </c>
      <c r="T10" s="19">
        <f>IF((mop!AC22+mop!AC65)=0,0,S10*(mop!AD22+mop!AD65)/(mop!AC22+mop!AC65))</f>
        <v>0</v>
      </c>
      <c r="U10" s="19">
        <f>IF((mop!AD22+mop!AD65)=0,0,T10*(mop!AE22+mop!AE65)/(mop!AD22+mop!AD65))</f>
        <v>0</v>
      </c>
      <c r="V10" s="19">
        <f>IF((mop!AE22+mop!AE65)=0,0,U10*(mop!AF22+mop!AF65)/(mop!AE22+mop!AE65))</f>
        <v>0</v>
      </c>
      <c r="W10" s="19">
        <f>IF((mop!AF22+mop!AF65)=0,0,V10*(mop!AG22+mop!AG65)/(mop!AF22+mop!AF65))</f>
        <v>0</v>
      </c>
      <c r="X10" s="19">
        <f>IF((mop!AG22+mop!AG65)=0,0,W10*(mop!AH22+mop!AH65)/(mop!AG22+mop!AG65))</f>
        <v>0</v>
      </c>
      <c r="Y10" s="19">
        <f>IF((mop!AH22+mop!AH65)=0,0,X10*(mop!AI22+mop!AI65)/(mop!AH22+mop!AH65))</f>
        <v>0</v>
      </c>
      <c r="Z10" s="19">
        <f>IF((mop!AI22+mop!AI65)=0,0,Y10*(mop!AJ22+mop!AJ65)/(mop!AI22+mop!AI65))</f>
        <v>0</v>
      </c>
      <c r="AA10" s="19">
        <f>IF((mop!AJ22+mop!AJ65)=0,0,Z10*(mop!AK22+mop!AK65)/(mop!AJ22+mop!AJ65))</f>
        <v>0</v>
      </c>
      <c r="AB10" s="19">
        <f>IF((mop!AK22+mop!AK65)=0,0,AA10*(mop!AL22+mop!AL65)/(mop!AK22+mop!AK65))</f>
        <v>0</v>
      </c>
      <c r="AC10" s="19">
        <f>IF((mop!AL22+mop!AL65)=0,0,AB10*(mop!AM22+mop!AM65)/(mop!AL22+mop!AL65))</f>
        <v>0</v>
      </c>
      <c r="AD10" s="19">
        <f>IF((mop!AM22+mop!AM65)=0,0,AC10*(mop!AN22+mop!AN65)/(mop!AM22+mop!AM65))</f>
        <v>0</v>
      </c>
      <c r="AE10" s="19">
        <f>IF((mop!AN22+mop!AN65)=0,0,AD10*(mop!AO22+mop!AO65)/(mop!AN22+mop!AN65))</f>
        <v>0</v>
      </c>
      <c r="AF10" s="19">
        <f>IF((mop!AO22+mop!AO65)=0,0,AE10*(mop!AP22+mop!AP65)/(mop!AO22+mop!AO65))</f>
        <v>0</v>
      </c>
      <c r="AG10" s="17">
        <f t="shared" si="0"/>
        <v>0</v>
      </c>
    </row>
    <row r="11" spans="1:35" x14ac:dyDescent="0.3">
      <c r="A11" t="s">
        <v>26</v>
      </c>
      <c r="B11" s="86" cm="1">
        <f t="array" aca="1" ref="B11" ca="1">SUM(
VALUE(INDIRECT(ADDRESS(About!$A120,About!$A$129,1,1,CONCATENATE("BEN",B$1)),TRUE)),
VALUE(INDIRECT(ADDRESS(About!$A120,About!$A$130,1,1,CONCATENATE("BEN",B$1)),TRUE)),
VALUE(INDIRECT(ADDRESS(About!$A120,About!$A$143,1,1,CONCATENATE("BEN",B$1)),TRUE)),
VALUE(INDIRECT(ADDRESS(About!$A120,About!$A$144,1,1,CONCATENATE("BEN",B$1)),TRUE)),
)*toe_to_BTU</f>
        <v>4158254958.2194996</v>
      </c>
      <c r="C11" s="86" cm="1">
        <f t="array" aca="1" ref="C11" ca="1">SUM(
VALUE(INDIRECT(ADDRESS(About!$A120,About!$A$129,1,1,CONCATENATE("BEN",C$1)),TRUE)),
VALUE(INDIRECT(ADDRESS(About!$A120,About!$A$130,1,1,CONCATENATE("BEN",C$1)),TRUE)),
VALUE(INDIRECT(ADDRESS(About!$A120,About!$A$143,1,1,CONCATENATE("BEN",C$1)),TRUE)),
VALUE(INDIRECT(ADDRESS(About!$A120,About!$A$144,1,1,CONCATENATE("BEN",C$1)),TRUE)),
)*toe_to_BTU</f>
        <v>5180926580.0592604</v>
      </c>
      <c r="D11" s="86" cm="1">
        <f t="array" aca="1" ref="D11" ca="1">SUM(
VALUE(INDIRECT(ADDRESS(About!$A120,About!$A$129,1,1,CONCATENATE("BEN",D$1)),TRUE)),
VALUE(INDIRECT(ADDRESS(About!$A120,About!$A$130,1,1,CONCATENATE("BEN",D$1)),TRUE)),
VALUE(INDIRECT(ADDRESS(About!$A120,About!$A$143,1,1,CONCATENATE("BEN",D$1)),TRUE)),
VALUE(INDIRECT(ADDRESS(About!$A120,About!$A$144,1,1,CONCATENATE("BEN",D$1)),TRUE)),
)*toe_to_BTU</f>
        <v>5504479458.752285</v>
      </c>
      <c r="E11" s="19">
        <f ca="1">IF(mop!N48=0,0,D11*mop!O48/mop!N48)</f>
        <v>5621596042.9810572</v>
      </c>
      <c r="F11" s="19">
        <f ca="1">IF(mop!O48=0,0,E11*mop!P48/mop!O48)</f>
        <v>5738712627.2098293</v>
      </c>
      <c r="G11" s="19">
        <f ca="1">IF(mop!P48=0,0,F11*mop!Q48/mop!P48)</f>
        <v>5855829211.4386015</v>
      </c>
      <c r="H11" s="19">
        <f ca="1">IF(mop!Q48=0,0,G11*mop!R48/mop!Q48)</f>
        <v>6051023518.4865551</v>
      </c>
      <c r="I11" s="19">
        <f ca="1">IF(mop!R48=0,0,H11*mop!S48/mop!R48)</f>
        <v>6246217825.5345087</v>
      </c>
      <c r="J11" s="19">
        <f ca="1">IF(mop!S48=0,0,I11*mop!T48/mop!S48)</f>
        <v>6441412132.5824623</v>
      </c>
      <c r="K11" s="19">
        <f ca="1">IF(mop!T48=0,0,J11*mop!U48/mop!T48)</f>
        <v>6636606439.6304159</v>
      </c>
      <c r="L11" s="19">
        <f ca="1">IF(mop!U48=0,0,K11*mop!V48/mop!U48)</f>
        <v>6831800746.6783695</v>
      </c>
      <c r="M11" s="19">
        <f ca="1">IF(mop!V48=0,0,L11*mop!W48/mop!V48)</f>
        <v>7105072776.5455046</v>
      </c>
      <c r="N11" s="19">
        <f ca="1">IF(mop!W48=0,0,M11*mop!X48/mop!W48)</f>
        <v>7378344806.4126396</v>
      </c>
      <c r="O11" s="19">
        <f ca="1">IF(mop!X48=0,0,N11*mop!Y48/mop!X48)</f>
        <v>7651616836.2797747</v>
      </c>
      <c r="P11" s="19">
        <f ca="1">IF(mop!Y48=0,0,O11*mop!Z48/mop!Y48)</f>
        <v>7924888866.1469097</v>
      </c>
      <c r="Q11" s="19">
        <f ca="1">IF(mop!Z48=0,0,P11*mop!AA48/mop!Z48)</f>
        <v>8198160896.0140438</v>
      </c>
      <c r="R11" s="19">
        <f ca="1">IF(mop!AA48=0,0,Q11*mop!AB48/mop!AA48)</f>
        <v>8432394064.4715881</v>
      </c>
      <c r="S11" s="19">
        <f ca="1">IF(mop!AB48=0,0,R11*mop!AC48/mop!AB48)</f>
        <v>8666627232.9291325</v>
      </c>
      <c r="T11" s="19">
        <f ca="1">IF(mop!AC48=0,0,S11*mop!AD48/mop!AC48)</f>
        <v>8900860401.3866768</v>
      </c>
      <c r="U11" s="19">
        <f ca="1">IF(mop!AD48=0,0,T11*mop!AE48/mop!AD48)</f>
        <v>9135093569.8442211</v>
      </c>
      <c r="V11" s="19">
        <f ca="1">IF(mop!AE48=0,0,U11*mop!AF48/mop!AE48)</f>
        <v>9369326738.3017654</v>
      </c>
      <c r="W11" s="19">
        <f ca="1">IF(mop!AF48=0,0,V11*mop!AG48/mop!AF48)</f>
        <v>9603559906.7593098</v>
      </c>
      <c r="X11" s="19">
        <f ca="1">IF(mop!AG48=0,0,W11*mop!AH48/mop!AG48)</f>
        <v>9837793075.2168541</v>
      </c>
      <c r="Y11" s="19">
        <f ca="1">IF(mop!AH48=0,0,X11*mop!AI48/mop!AH48)</f>
        <v>10072026243.674398</v>
      </c>
      <c r="Z11" s="19">
        <f ca="1">IF(mop!AI48=0,0,Y11*mop!AJ48/mop!AI48)</f>
        <v>10306259412.131943</v>
      </c>
      <c r="AA11" s="19">
        <f ca="1">IF(mop!AJ48=0,0,Z11*mop!AK48/mop!AJ48)</f>
        <v>10540492580.589487</v>
      </c>
      <c r="AB11" s="19">
        <f ca="1">IF(mop!AK48=0,0,AA11*mop!AL48/mop!AK48)</f>
        <v>10657609164.81826</v>
      </c>
      <c r="AC11" s="19">
        <f ca="1">IF(mop!AL48=0,0,AB11*mop!AM48/mop!AL48)</f>
        <v>10774725749.047033</v>
      </c>
      <c r="AD11" s="19">
        <f ca="1">IF(mop!AM48=0,0,AC11*mop!AN48/mop!AM48)</f>
        <v>10891842333.275805</v>
      </c>
      <c r="AE11" s="19">
        <f ca="1">IF(mop!AN48=0,0,AD11*mop!AO48/mop!AN48)</f>
        <v>11008958917.504578</v>
      </c>
      <c r="AF11" s="19">
        <f ca="1">IF(mop!AO48=0,0,AE11*mop!AP48/mop!AO48)</f>
        <v>11126075501.733351</v>
      </c>
      <c r="AG11" s="17">
        <f t="shared" ca="1" si="0"/>
        <v>251848588614.65613</v>
      </c>
    </row>
    <row r="12" spans="1:35" x14ac:dyDescent="0.3">
      <c r="A12" t="s">
        <v>27</v>
      </c>
      <c r="B12" s="87">
        <v>0</v>
      </c>
      <c r="C12" s="87">
        <v>0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  <c r="AG12" s="17">
        <f t="shared" si="0"/>
        <v>0</v>
      </c>
    </row>
    <row r="13" spans="1:35" x14ac:dyDescent="0.3">
      <c r="A13" t="s">
        <v>28</v>
      </c>
      <c r="B13" s="87">
        <v>0</v>
      </c>
      <c r="C13" s="87">
        <v>0</v>
      </c>
      <c r="D13" s="87">
        <v>0</v>
      </c>
      <c r="E13" s="87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17">
        <f t="shared" si="0"/>
        <v>0</v>
      </c>
    </row>
    <row r="14" spans="1:35" x14ac:dyDescent="0.3">
      <c r="A14" s="88" t="s">
        <v>29</v>
      </c>
      <c r="B14" s="86" cm="1">
        <f t="array" aca="1" ref="B14" ca="1">SUM(
VALUE(INDIRECT(ADDRESS(About!$A115,About!$A$129,1,1,CONCATENATE("BEN",B$1)),TRUE)),
VALUE(INDIRECT(ADDRESS(About!$A119,About!$A$129,1,1,CONCATENATE("BEN",B$1)),TRUE)),
VALUE(INDIRECT(ADDRESS(About!$A124,About!$A$129,1,1,CONCATENATE("BEN",B$1)),TRUE)),
VALUE(INDIRECT(ADDRESS(About!$A115,About!$A$130,1,1,CONCATENATE("BEN",B$1)),TRUE)),
VALUE(INDIRECT(ADDRESS(About!$A119,About!$A$130,1,1,CONCATENATE("BEN",B$1)),TRUE)),
VALUE(INDIRECT(ADDRESS(About!$A124,About!$A$130,1,1,CONCATENATE("BEN",B$1)),TRUE)),
VALUE(INDIRECT(ADDRESS(About!$A115,About!$A$143,1,1,CONCATENATE("BEN",B$1)),TRUE)),
VALUE(INDIRECT(ADDRESS(About!$A119,About!$A$143,1,1,CONCATENATE("BEN",B$1)),TRUE)),
VALUE(INDIRECT(ADDRESS(About!$A124,About!$A$143,1,1,CONCATENATE("BEN",B$1)),TRUE)),
VALUE(INDIRECT(ADDRESS(About!$A115,About!$A$144,1,1,CONCATENATE("BEN",B$1)),TRUE)),
VALUE(INDIRECT(ADDRESS(About!$A119,About!$A$144,1,1,CONCATENATE("BEN",B$1)),TRUE)),
VALUE(INDIRECT(ADDRESS(About!$A124,About!$A$144,1,1,CONCATENATE("BEN",B$1)),TRUE))
)*toe_to_BTU</f>
        <v>42068212427.814697</v>
      </c>
      <c r="C14" s="86" cm="1">
        <f t="array" aca="1" ref="C14" ca="1">SUM(
VALUE(INDIRECT(ADDRESS(About!$A115,About!$A$129,1,1,CONCATENATE("BEN",C$1)),TRUE)),
VALUE(INDIRECT(ADDRESS(About!$A119,About!$A$129,1,1,CONCATENATE("BEN",C$1)),TRUE)),
VALUE(INDIRECT(ADDRESS(About!$A124,About!$A$129,1,1,CONCATENATE("BEN",C$1)),TRUE)),
VALUE(INDIRECT(ADDRESS(About!$A115,About!$A$130,1,1,CONCATENATE("BEN",C$1)),TRUE)),
VALUE(INDIRECT(ADDRESS(About!$A119,About!$A$130,1,1,CONCATENATE("BEN",C$1)),TRUE)),
VALUE(INDIRECT(ADDRESS(About!$A124,About!$A$130,1,1,CONCATENATE("BEN",C$1)),TRUE)),
VALUE(INDIRECT(ADDRESS(About!$A115,About!$A$143,1,1,CONCATENATE("BEN",C$1)),TRUE)),
VALUE(INDIRECT(ADDRESS(About!$A119,About!$A$143,1,1,CONCATENATE("BEN",C$1)),TRUE)),
VALUE(INDIRECT(ADDRESS(About!$A124,About!$A$143,1,1,CONCATENATE("BEN",C$1)),TRUE)),
VALUE(INDIRECT(ADDRESS(About!$A115,About!$A$144,1,1,CONCATENATE("BEN",C$1)),TRUE)),
VALUE(INDIRECT(ADDRESS(About!$A119,About!$A$144,1,1,CONCATENATE("BEN",C$1)),TRUE)),
VALUE(INDIRECT(ADDRESS(About!$A124,About!$A$144,1,1,CONCATENATE("BEN",C$1)),TRUE))
)*toe_to_BTU</f>
        <v>45339718477.242012</v>
      </c>
      <c r="D14" s="86" cm="1">
        <f t="array" aca="1" ref="D14" ca="1">SUM(
VALUE(INDIRECT(ADDRESS(About!$A115,About!$A$129,1,1,CONCATENATE("BEN",D$1)),TRUE)),
VALUE(INDIRECT(ADDRESS(About!$A119,About!$A$129,1,1,CONCATENATE("BEN",D$1)),TRUE)),
VALUE(INDIRECT(ADDRESS(About!$A124,About!$A$129,1,1,CONCATENATE("BEN",D$1)),TRUE)),
VALUE(INDIRECT(ADDRESS(About!$A115,About!$A$130,1,1,CONCATENATE("BEN",D$1)),TRUE)),
VALUE(INDIRECT(ADDRESS(About!$A119,About!$A$130,1,1,CONCATENATE("BEN",D$1)),TRUE)),
VALUE(INDIRECT(ADDRESS(About!$A124,About!$A$130,1,1,CONCATENATE("BEN",D$1)),TRUE)),
VALUE(INDIRECT(ADDRESS(About!$A115,About!$A$143,1,1,CONCATENATE("BEN",D$1)),TRUE)),
VALUE(INDIRECT(ADDRESS(About!$A119,About!$A$143,1,1,CONCATENATE("BEN",D$1)),TRUE)),
VALUE(INDIRECT(ADDRESS(About!$A124,About!$A$143,1,1,CONCATENATE("BEN",D$1)),TRUE)),
VALUE(INDIRECT(ADDRESS(About!$A115,About!$A$144,1,1,CONCATENATE("BEN",D$1)),TRUE)),
VALUE(INDIRECT(ADDRESS(About!$A119,About!$A$144,1,1,CONCATENATE("BEN",D$1)),TRUE)),
VALUE(INDIRECT(ADDRESS(About!$A124,About!$A$144,1,1,CONCATENATE("BEN",D$1)),TRUE))
)*toe_to_BTU</f>
        <v>46723009919.770111</v>
      </c>
      <c r="E14" s="19">
        <f ca="1">IF((mop!N5+mop!N171+mop!N203)=0,0,D14*(mop!O5+mop!O171+mop!O203)/(mop!N5+mop!N171+mop!N203))</f>
        <v>32911870122.148735</v>
      </c>
      <c r="F14" s="19">
        <f ca="1">IF((mop!O5+mop!O171+mop!O203)=0,0,E14*(mop!P5+mop!P171+mop!P203)/(mop!O5+mop!O171+mop!O203))</f>
        <v>19100730324.527359</v>
      </c>
      <c r="G14" s="19">
        <f ca="1">IF((mop!P5+mop!P171+mop!P203)=0,0,F14*(mop!Q5+mop!Q171+mop!Q203)/(mop!P5+mop!P171+mop!P203))</f>
        <v>5289590526.9059916</v>
      </c>
      <c r="H14" s="19">
        <f ca="1">IF((mop!Q5+mop!Q171+mop!Q203)=0,0,G14*(mop!R5+mop!R171+mop!R203)/(mop!Q5+mop!Q171+mop!Q203))</f>
        <v>6116222892.6491947</v>
      </c>
      <c r="I14" s="19">
        <f ca="1">IF((mop!R5+mop!R171+mop!R203)=0,0,H14*(mop!S5+mop!S171+mop!S203)/(mop!R5+mop!R171+mop!R203))</f>
        <v>6942855258.3923979</v>
      </c>
      <c r="J14" s="19">
        <f ca="1">IF((mop!S5+mop!S171+mop!S203)=0,0,I14*(mop!T5+mop!T171+mop!T203)/(mop!S5+mop!S171+mop!S203))</f>
        <v>7769487624.1355991</v>
      </c>
      <c r="K14" s="19">
        <f ca="1">IF((mop!T5+mop!T171+mop!T203)=0,0,J14*(mop!U5+mop!U171+mop!U203)/(mop!T5+mop!T171+mop!T203))</f>
        <v>8596119989.8788033</v>
      </c>
      <c r="L14" s="19">
        <f ca="1">IF((mop!U5+mop!U171+mop!U203)=0,0,K14*(mop!V5+mop!V171+mop!V203)/(mop!U5+mop!U171+mop!U203))</f>
        <v>9422752355.6220074</v>
      </c>
      <c r="M14" s="19">
        <f ca="1">IF((mop!V5+mop!V171+mop!V203)=0,0,L14*(mop!W5+mop!W171+mop!W203)/(mop!V5+mop!V171+mop!V203))</f>
        <v>9941003735.1812172</v>
      </c>
      <c r="N14" s="19">
        <f ca="1">IF((mop!W5+mop!W171+mop!W203)=0,0,M14*(mop!X5+mop!X171+mop!X203)/(mop!W5+mop!W171+mop!W203))</f>
        <v>10459255114.740427</v>
      </c>
      <c r="O14" s="19">
        <f ca="1">IF((mop!X5+mop!X171+mop!X203)=0,0,N14*(mop!Y5+mop!Y171+mop!Y203)/(mop!X5+mop!X171+mop!X203))</f>
        <v>10977506494.299639</v>
      </c>
      <c r="P14" s="19">
        <f ca="1">IF((mop!Y5+mop!Y171+mop!Y203)=0,0,O14*(mop!Z5+mop!Z171+mop!Z203)/(mop!Y5+mop!Y171+mop!Y203))</f>
        <v>11495757873.858849</v>
      </c>
      <c r="Q14" s="19">
        <f ca="1">IF((mop!Z5+mop!Z171+mop!Z203)=0,0,P14*(mop!AA5+mop!AA171+mop!AA203)/(mop!Z5+mop!Z171+mop!Z203))</f>
        <v>12014009253.418058</v>
      </c>
      <c r="R14" s="19">
        <f ca="1">IF((mop!AA5+mop!AA171+mop!AA203)=0,0,Q14*(mop!AB5+mop!AB171+mop!AB203)/(mop!AA5+mop!AA171+mop!AA203))</f>
        <v>13825747547.249016</v>
      </c>
      <c r="S14" s="19">
        <f ca="1">IF((mop!AB5+mop!AB171+mop!AB203)=0,0,R14*(mop!AC5+mop!AC171+mop!AC203)/(mop!AB5+mop!AB171+mop!AB203))</f>
        <v>15637485841.079973</v>
      </c>
      <c r="T14" s="19">
        <f ca="1">IF((mop!AC5+mop!AC171+mop!AC203)=0,0,S14*(mop!AD5+mop!AD171+mop!AD203)/(mop!AC5+mop!AC171+mop!AC203))</f>
        <v>17449224134.910931</v>
      </c>
      <c r="U14" s="19">
        <f ca="1">IF((mop!AD5+mop!AD171+mop!AD203)=0,0,T14*(mop!AE5+mop!AE171+mop!AE203)/(mop!AD5+mop!AD171+mop!AD203))</f>
        <v>19260962428.74189</v>
      </c>
      <c r="V14" s="19">
        <f ca="1">IF((mop!AE5+mop!AE171+mop!AE203)=0,0,U14*(mop!AF5+mop!AF171+mop!AF203)/(mop!AE5+mop!AE171+mop!AE203))</f>
        <v>21072700722.572845</v>
      </c>
      <c r="W14" s="19">
        <f ca="1">IF((mop!AF5+mop!AF171+mop!AF203)=0,0,V14*(mop!AG5+mop!AG171+mop!AG203)/(mop!AF5+mop!AF171+mop!AF203))</f>
        <v>22349055359.834373</v>
      </c>
      <c r="X14" s="19">
        <f ca="1">IF((mop!AG5+mop!AG171+mop!AG203)=0,0,W14*(mop!AH5+mop!AH171+mop!AH203)/(mop!AG5+mop!AG171+mop!AG203))</f>
        <v>23625409997.095901</v>
      </c>
      <c r="Y14" s="19">
        <f ca="1">IF((mop!AH5+mop!AH171+mop!AH203)=0,0,X14*(mop!AI5+mop!AI171+mop!AI203)/(mop!AH5+mop!AH171+mop!AH203))</f>
        <v>24901764634.35743</v>
      </c>
      <c r="Z14" s="19">
        <f ca="1">IF((mop!AI5+mop!AI171+mop!AI203)=0,0,Y14*(mop!AJ5+mop!AJ171+mop!AJ203)/(mop!AI5+mop!AI171+mop!AI203))</f>
        <v>26178119271.618954</v>
      </c>
      <c r="AA14" s="19">
        <f ca="1">IF((mop!AJ5+mop!AJ171+mop!AJ203)=0,0,Z14*(mop!AK5+mop!AK171+mop!AK203)/(mop!AJ5+mop!AJ171+mop!AJ203))</f>
        <v>27454473908.880486</v>
      </c>
      <c r="AB14" s="19">
        <f ca="1">IF((mop!AK5+mop!AK171+mop!AK203)=0,0,AA14*(mop!AL5+mop!AL171+mop!AL203)/(mop!AK5+mop!AK171+mop!AK203))</f>
        <v>38072069331.596573</v>
      </c>
      <c r="AC14" s="19">
        <f ca="1">IF((mop!AL5+mop!AL171+mop!AL203)=0,0,AB14*(mop!AM5+mop!AM171+mop!AM203)/(mop!AL5+mop!AL171+mop!AL203))</f>
        <v>48689664754.312668</v>
      </c>
      <c r="AD14" s="19">
        <f ca="1">IF((mop!AM5+mop!AM171+mop!AM203)=0,0,AC14*(mop!AN5+mop!AN171+mop!AN203)/(mop!AM5+mop!AM171+mop!AM203))</f>
        <v>59307260177.028763</v>
      </c>
      <c r="AE14" s="19">
        <f ca="1">IF((mop!AN5+mop!AN171+mop!AN203)=0,0,AD14*(mop!AO5+mop!AO171+mop!AO203)/(mop!AN5+mop!AN171+mop!AN203))</f>
        <v>69924855599.744858</v>
      </c>
      <c r="AF14" s="19">
        <f ca="1">IF((mop!AO5+mop!AO171+mop!AO203)=0,0,AE14*(mop!AP5+mop!AP171+mop!AP203)/(mop!AO5+mop!AO171+mop!AO203))</f>
        <v>80542451022.460953</v>
      </c>
      <c r="AG14" s="17">
        <f t="shared" ca="1" si="0"/>
        <v>793459347122.07068</v>
      </c>
    </row>
    <row r="15" spans="1:35" x14ac:dyDescent="0.3">
      <c r="A15" s="88" t="s">
        <v>30</v>
      </c>
      <c r="B15" s="136" cm="1">
        <f t="array" aca="1" ref="B15" ca="1">SUM(
VALUE(INDIRECT(ADDRESS(About!$A116,About!$A$129,1,1,CONCATENATE("BEN",B$1)),TRUE)),
VALUE(INDIRECT(ADDRESS(About!$A117,About!$A$129,1,1,CONCATENATE("BEN",B$1)),TRUE)),
VALUE(INDIRECT(ADDRESS(About!$A116,About!$A$130,1,1,CONCATENATE("BEN",B$1)),TRUE)),
VALUE(INDIRECT(ADDRESS(About!$A117,About!$A$130,1,1,CONCATENATE("BEN",B$1)),TRUE)),
VALUE(INDIRECT(ADDRESS(About!$A116,About!$A$143,1,1,CONCATENATE("BEN",B$1)),TRUE)),
VALUE(INDIRECT(ADDRESS(About!$A117,About!$A$143,1,1,CONCATENATE("BEN",B$1)),TRUE)),
VALUE(INDIRECT(ADDRESS(About!$A116,About!$A$144,1,1,CONCATENATE("BEN",B$1)),TRUE)),
VALUE(INDIRECT(ADDRESS(About!$A117,About!$A$144,1,1,CONCATENATE("BEN",B$1)),TRUE))
)*toe_to_BTU</f>
        <v>384427589808.27081</v>
      </c>
      <c r="C15" s="136" cm="1">
        <f t="array" aca="1" ref="C15" ca="1">SUM(
VALUE(INDIRECT(ADDRESS(About!$A116,About!$A$129,1,1,CONCATENATE("BEN",C$1)),TRUE)),
VALUE(INDIRECT(ADDRESS(About!$A117,About!$A$129,1,1,CONCATENATE("BEN",C$1)),TRUE)),
VALUE(INDIRECT(ADDRESS(About!$A116,About!$A$130,1,1,CONCATENATE("BEN",C$1)),TRUE)),
VALUE(INDIRECT(ADDRESS(About!$A117,About!$A$130,1,1,CONCATENATE("BEN",C$1)),TRUE)),
VALUE(INDIRECT(ADDRESS(About!$A116,About!$A$143,1,1,CONCATENATE("BEN",C$1)),TRUE)),
VALUE(INDIRECT(ADDRESS(About!$A117,About!$A$143,1,1,CONCATENATE("BEN",C$1)),TRUE)),
VALUE(INDIRECT(ADDRESS(About!$A116,About!$A$144,1,1,CONCATENATE("BEN",C$1)),TRUE)),
VALUE(INDIRECT(ADDRESS(About!$A117,About!$A$144,1,1,CONCATENATE("BEN",C$1)),TRUE))
)*toe_to_BTU</f>
        <v>442191171742.95428</v>
      </c>
      <c r="D15" s="136" cm="1">
        <f t="array" aca="1" ref="D15" ca="1">SUM(
VALUE(INDIRECT(ADDRESS(About!$A116,About!$A$129,1,1,CONCATENATE("BEN",D$1)),TRUE)),
VALUE(INDIRECT(ADDRESS(About!$A117,About!$A$129,1,1,CONCATENATE("BEN",D$1)),TRUE)),
VALUE(INDIRECT(ADDRESS(About!$A116,About!$A$130,1,1,CONCATENATE("BEN",D$1)),TRUE)),
VALUE(INDIRECT(ADDRESS(About!$A117,About!$A$130,1,1,CONCATENATE("BEN",D$1)),TRUE)),
VALUE(INDIRECT(ADDRESS(About!$A116,About!$A$143,1,1,CONCATENATE("BEN",D$1)),TRUE)),
VALUE(INDIRECT(ADDRESS(About!$A117,About!$A$143,1,1,CONCATENATE("BEN",D$1)),TRUE)),
VALUE(INDIRECT(ADDRESS(About!$A116,About!$A$144,1,1,CONCATENATE("BEN",D$1)),TRUE)),
VALUE(INDIRECT(ADDRESS(About!$A117,About!$A$144,1,1,CONCATENATE("BEN",D$1)),TRUE))
)*toe_to_BTU</f>
        <v>415763982288.09662</v>
      </c>
      <c r="E15" s="19">
        <f ca="1">IF((mop!N34+mop!N185)=0,0,D15*(mop!O34+mop!O185)/(mop!N34+mop!N185))</f>
        <v>425998913808.30389</v>
      </c>
      <c r="F15" s="19">
        <f ca="1">IF((mop!O34+mop!O185)=0,0,E15*(mop!P34+mop!P185)/(mop!O34+mop!O185))</f>
        <v>436233845328.51111</v>
      </c>
      <c r="G15" s="19">
        <f ca="1">IF((mop!P34+mop!P185)=0,0,F15*(mop!Q34+mop!Q185)/(mop!P34+mop!P185))</f>
        <v>446468776848.71838</v>
      </c>
      <c r="H15" s="19">
        <f ca="1">IF((mop!Q34+mop!Q185)=0,0,G15*(mop!R34+mop!R185)/(mop!Q34+mop!Q185))</f>
        <v>456714841693.70721</v>
      </c>
      <c r="I15" s="19">
        <f ca="1">IF((mop!R34+mop!R185)=0,0,H15*(mop!S34+mop!S185)/(mop!R34+mop!R185))</f>
        <v>466960906538.69604</v>
      </c>
      <c r="J15" s="19">
        <f ca="1">IF((mop!S34+mop!S185)=0,0,I15*(mop!T34+mop!T185)/(mop!S34+mop!S185))</f>
        <v>477206971383.68475</v>
      </c>
      <c r="K15" s="19">
        <f ca="1">IF((mop!T34+mop!T185)=0,0,J15*(mop!U34+mop!U185)/(mop!T34+mop!T185))</f>
        <v>487453036228.67352</v>
      </c>
      <c r="L15" s="19">
        <f ca="1">IF((mop!U34+mop!U185)=0,0,K15*(mop!V34+mop!V185)/(mop!U34+mop!U185))</f>
        <v>497699101073.66241</v>
      </c>
      <c r="M15" s="19">
        <f ca="1">IF((mop!V34+mop!V185)=0,0,L15*(mop!W34+mop!W185)/(mop!V34+mop!V185))</f>
        <v>507904275577.21643</v>
      </c>
      <c r="N15" s="19">
        <f ca="1">IF((mop!W34+mop!W185)=0,0,M15*(mop!X34+mop!X185)/(mop!W34+mop!W185))</f>
        <v>518109450080.77045</v>
      </c>
      <c r="O15" s="19">
        <f ca="1">IF((mop!X34+mop!X185)=0,0,N15*(mop!Y34+mop!Y185)/(mop!X34+mop!X185))</f>
        <v>528314624584.32452</v>
      </c>
      <c r="P15" s="19">
        <f ca="1">IF((mop!Y34+mop!Y185)=0,0,O15*(mop!Z34+mop!Z185)/(mop!Y34+mop!Y185))</f>
        <v>538519799087.87848</v>
      </c>
      <c r="Q15" s="19">
        <f ca="1">IF((mop!Z34+mop!Z185)=0,0,P15*(mop!AA34+mop!AA185)/(mop!Z34+mop!Z185))</f>
        <v>548724973591.43256</v>
      </c>
      <c r="R15" s="19">
        <f ca="1">IF((mop!AA34+mop!AA185)=0,0,Q15*(mop!AB34+mop!AB185)/(mop!AA34+mop!AA185))</f>
        <v>558928444330.76001</v>
      </c>
      <c r="S15" s="19">
        <f ca="1">IF((mop!AB34+mop!AB185)=0,0,R15*(mop!AC34+mop!AC185)/(mop!AB34+mop!AB185))</f>
        <v>569131915070.08752</v>
      </c>
      <c r="T15" s="19">
        <f ca="1">IF((mop!AC34+mop!AC185)=0,0,S15*(mop!AD34+mop!AD185)/(mop!AC34+mop!AC185))</f>
        <v>579335385809.41516</v>
      </c>
      <c r="U15" s="19">
        <f ca="1">IF((mop!AD34+mop!AD185)=0,0,T15*(mop!AE34+mop!AE185)/(mop!AD34+mop!AD185))</f>
        <v>589538856548.74255</v>
      </c>
      <c r="V15" s="19">
        <f ca="1">IF((mop!AE34+mop!AE185)=0,0,U15*(mop!AF34+mop!AF185)/(mop!AE34+mop!AE185))</f>
        <v>599742327288.07007</v>
      </c>
      <c r="W15" s="19">
        <f ca="1">IF((mop!AF34+mop!AF185)=0,0,V15*(mop!AG34+mop!AG185)/(mop!AF34+mop!AF185))</f>
        <v>609936845520.82581</v>
      </c>
      <c r="X15" s="19">
        <f ca="1">IF((mop!AG34+mop!AG185)=0,0,W15*(mop!AH34+mop!AH185)/(mop!AG34+mop!AG185))</f>
        <v>620131363753.58167</v>
      </c>
      <c r="Y15" s="19">
        <f ca="1">IF((mop!AH34+mop!AH185)=0,0,X15*(mop!AI34+mop!AI185)/(mop!AH34+mop!AH185))</f>
        <v>630325881986.33752</v>
      </c>
      <c r="Z15" s="19">
        <f ca="1">IF((mop!AI34+mop!AI185)=0,0,Y15*(mop!AJ34+mop!AJ185)/(mop!AI34+mop!AI185))</f>
        <v>640520400219.09326</v>
      </c>
      <c r="AA15" s="19">
        <f ca="1">IF((mop!AJ34+mop!AJ185)=0,0,Z15*(mop!AK34+mop!AK185)/(mop!AJ34+mop!AJ185))</f>
        <v>650714918451.849</v>
      </c>
      <c r="AB15" s="19">
        <f ca="1">IF((mop!AK34+mop!AK185)=0,0,AA15*(mop!AL34+mop!AL185)/(mop!AK34+mop!AK185))</f>
        <v>661032237814.54126</v>
      </c>
      <c r="AC15" s="19">
        <f ca="1">IF((mop!AL34+mop!AL185)=0,0,AB15*(mop!AM34+mop!AM185)/(mop!AL34+mop!AL185))</f>
        <v>671349557177.23352</v>
      </c>
      <c r="AD15" s="19">
        <f ca="1">IF((mop!AM34+mop!AM185)=0,0,AC15*(mop!AN34+mop!AN185)/(mop!AM34+mop!AM185))</f>
        <v>681666876539.92554</v>
      </c>
      <c r="AE15" s="19">
        <f ca="1">IF((mop!AN34+mop!AN185)=0,0,AD15*(mop!AO34+mop!AO185)/(mop!AN34+mop!AN185))</f>
        <v>691984195902.61768</v>
      </c>
      <c r="AF15" s="19">
        <f ca="1">IF((mop!AO34+mop!AO185)=0,0,AE15*(mop!AP34+mop!AP185)/(mop!AO34+mop!AO185))</f>
        <v>702301515265.30994</v>
      </c>
      <c r="AG15" s="17">
        <f t="shared" ca="1" si="0"/>
        <v>17035332981343.295</v>
      </c>
    </row>
    <row r="16" spans="1:35" x14ac:dyDescent="0.3">
      <c r="A16" t="s">
        <v>31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17">
        <f t="shared" si="0"/>
        <v>0</v>
      </c>
    </row>
    <row r="17" spans="1:33" x14ac:dyDescent="0.3">
      <c r="A17" t="s">
        <v>32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17">
        <f t="shared" si="0"/>
        <v>0</v>
      </c>
    </row>
    <row r="18" spans="1:33" x14ac:dyDescent="0.3">
      <c r="A18" t="s">
        <v>33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17">
        <f t="shared" si="0"/>
        <v>0</v>
      </c>
    </row>
    <row r="19" spans="1:33" x14ac:dyDescent="0.3">
      <c r="A19" t="s">
        <v>34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17">
        <f t="shared" si="0"/>
        <v>0</v>
      </c>
    </row>
    <row r="20" spans="1:33" x14ac:dyDescent="0.3">
      <c r="A20" t="s">
        <v>35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17">
        <f t="shared" si="0"/>
        <v>0</v>
      </c>
    </row>
    <row r="21" spans="1:33" x14ac:dyDescent="0.3">
      <c r="A21" t="s">
        <v>36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17">
        <f t="shared" si="0"/>
        <v>0</v>
      </c>
    </row>
    <row r="22" spans="1:33" x14ac:dyDescent="0.3">
      <c r="A22" t="s">
        <v>37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  <c r="R22" s="87">
        <v>0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  <c r="AG22" s="17">
        <f t="shared" si="0"/>
        <v>0</v>
      </c>
    </row>
    <row r="23" spans="1:33" x14ac:dyDescent="0.3">
      <c r="A23" t="s">
        <v>38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  <c r="AG23" s="17">
        <f t="shared" si="0"/>
        <v>0</v>
      </c>
    </row>
    <row r="24" spans="1:33" x14ac:dyDescent="0.3">
      <c r="A24" t="s">
        <v>39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17">
        <f t="shared" si="0"/>
        <v>0</v>
      </c>
    </row>
    <row r="25" spans="1:33" x14ac:dyDescent="0.3">
      <c r="A25" t="s">
        <v>40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17">
        <f t="shared" si="0"/>
        <v>0</v>
      </c>
    </row>
    <row r="26" spans="1:33" x14ac:dyDescent="0.3">
      <c r="A26" t="s">
        <v>41</v>
      </c>
      <c r="B26" s="87">
        <v>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  <c r="AG26" s="17">
        <f t="shared" si="0"/>
        <v>0</v>
      </c>
    </row>
    <row r="27" spans="1:33" x14ac:dyDescent="0.3">
      <c r="AG27" s="19"/>
    </row>
    <row r="28" spans="1:33" x14ac:dyDescent="0.3">
      <c r="AG28" s="19"/>
    </row>
    <row r="29" spans="1:33" x14ac:dyDescent="0.3">
      <c r="AG29" s="19"/>
    </row>
    <row r="30" spans="1:33" x14ac:dyDescent="0.3">
      <c r="AG30" s="7"/>
    </row>
    <row r="31" spans="1:33" x14ac:dyDescent="0.3">
      <c r="AG31" s="7"/>
    </row>
    <row r="32" spans="1:33" x14ac:dyDescent="0.3">
      <c r="AG32" s="7"/>
    </row>
    <row r="33" spans="33:33" x14ac:dyDescent="0.3">
      <c r="AG33" s="7"/>
    </row>
    <row r="34" spans="33:33" x14ac:dyDescent="0.3">
      <c r="AG34" s="7"/>
    </row>
    <row r="35" spans="33:33" x14ac:dyDescent="0.3">
      <c r="AG35" s="7"/>
    </row>
    <row r="36" spans="33:33" x14ac:dyDescent="0.3">
      <c r="AG36" s="7"/>
    </row>
    <row r="37" spans="33:33" x14ac:dyDescent="0.3">
      <c r="AG37" s="7"/>
    </row>
    <row r="38" spans="33:33" x14ac:dyDescent="0.3">
      <c r="AG38" s="7"/>
    </row>
    <row r="39" spans="33:33" x14ac:dyDescent="0.3">
      <c r="AG39" s="7"/>
    </row>
    <row r="40" spans="33:33" x14ac:dyDescent="0.3">
      <c r="AG40" s="7"/>
    </row>
    <row r="41" spans="33:33" x14ac:dyDescent="0.3">
      <c r="AG41" s="7"/>
    </row>
    <row r="42" spans="33:33" x14ac:dyDescent="0.3">
      <c r="AG42" s="9"/>
    </row>
    <row r="43" spans="33:33" x14ac:dyDescent="0.3">
      <c r="AG43" s="19"/>
    </row>
    <row r="44" spans="33:33" x14ac:dyDescent="0.3">
      <c r="AG44" s="7"/>
    </row>
    <row r="45" spans="33:33" x14ac:dyDescent="0.3">
      <c r="AG45" s="7"/>
    </row>
    <row r="46" spans="33:33" x14ac:dyDescent="0.3">
      <c r="AG46" s="7"/>
    </row>
    <row r="47" spans="33:33" x14ac:dyDescent="0.3">
      <c r="AG47" s="7"/>
    </row>
    <row r="48" spans="33:33" x14ac:dyDescent="0.3">
      <c r="AG48" s="7"/>
    </row>
    <row r="49" spans="2:33" x14ac:dyDescent="0.3">
      <c r="AG49" s="7"/>
    </row>
    <row r="50" spans="2:33" x14ac:dyDescent="0.3">
      <c r="AG50" s="7"/>
    </row>
    <row r="51" spans="2:33" x14ac:dyDescent="0.3">
      <c r="AG51" s="7"/>
    </row>
    <row r="52" spans="2:33" x14ac:dyDescent="0.3">
      <c r="AG52" s="7"/>
    </row>
    <row r="53" spans="2:33" x14ac:dyDescent="0.3">
      <c r="AG53" s="7"/>
    </row>
    <row r="54" spans="2:33" x14ac:dyDescent="0.3">
      <c r="AG54" s="7"/>
    </row>
    <row r="55" spans="2:33" x14ac:dyDescent="0.3">
      <c r="B55" s="24"/>
      <c r="AG55" s="7"/>
    </row>
    <row r="56" spans="2:33" x14ac:dyDescent="0.3">
      <c r="B56" s="24"/>
      <c r="AG56" s="7"/>
    </row>
    <row r="57" spans="2:33" x14ac:dyDescent="0.3">
      <c r="B57" s="24"/>
      <c r="AG57" s="7"/>
    </row>
    <row r="58" spans="2:33" x14ac:dyDescent="0.3">
      <c r="B58" s="24"/>
      <c r="AG58" s="9"/>
    </row>
    <row r="59" spans="2:33" x14ac:dyDescent="0.3">
      <c r="B59" s="24"/>
    </row>
    <row r="60" spans="2:33" x14ac:dyDescent="0.3">
      <c r="B60" s="24"/>
      <c r="AG60" s="7"/>
    </row>
    <row r="61" spans="2:33" x14ac:dyDescent="0.3">
      <c r="B61" s="24"/>
      <c r="AG61" s="7"/>
    </row>
    <row r="62" spans="2:33" x14ac:dyDescent="0.3">
      <c r="B62" s="24"/>
      <c r="AG62" s="7"/>
    </row>
    <row r="63" spans="2:33" x14ac:dyDescent="0.3">
      <c r="B63" s="24"/>
      <c r="AG63" s="7"/>
    </row>
    <row r="64" spans="2:33" x14ac:dyDescent="0.3">
      <c r="B64" s="24"/>
      <c r="AG64" s="7"/>
    </row>
    <row r="65" spans="2:33" x14ac:dyDescent="0.3">
      <c r="B65" s="24"/>
      <c r="AG65" s="7"/>
    </row>
    <row r="66" spans="2:33" x14ac:dyDescent="0.3">
      <c r="B66" s="24"/>
      <c r="AG66" s="7"/>
    </row>
    <row r="67" spans="2:33" x14ac:dyDescent="0.3">
      <c r="B67" s="24"/>
      <c r="AG67" s="7"/>
    </row>
    <row r="68" spans="2:33" x14ac:dyDescent="0.3">
      <c r="B68" s="24"/>
      <c r="AG68" s="7"/>
    </row>
    <row r="69" spans="2:33" x14ac:dyDescent="0.3">
      <c r="B69" s="24"/>
      <c r="AG69" s="7"/>
    </row>
    <row r="70" spans="2:33" x14ac:dyDescent="0.3">
      <c r="B70" s="24"/>
      <c r="AG70" s="7"/>
    </row>
    <row r="71" spans="2:33" x14ac:dyDescent="0.3">
      <c r="B71" s="24"/>
      <c r="AG71" s="7"/>
    </row>
    <row r="72" spans="2:33" x14ac:dyDescent="0.3">
      <c r="B72" s="24"/>
      <c r="AG72" s="9"/>
    </row>
    <row r="73" spans="2:33" x14ac:dyDescent="0.3">
      <c r="B73" s="24"/>
    </row>
    <row r="74" spans="2:33" x14ac:dyDescent="0.3">
      <c r="B74" s="24"/>
    </row>
    <row r="75" spans="2:33" x14ac:dyDescent="0.3">
      <c r="B75" s="24"/>
      <c r="AG75" s="7"/>
    </row>
    <row r="76" spans="2:33" x14ac:dyDescent="0.3">
      <c r="B76" s="24"/>
      <c r="AG76" s="7"/>
    </row>
    <row r="77" spans="2:33" x14ac:dyDescent="0.3">
      <c r="B77" s="24"/>
      <c r="AG77" s="7"/>
    </row>
    <row r="78" spans="2:33" x14ac:dyDescent="0.3">
      <c r="B78" s="24"/>
      <c r="AG78" s="7"/>
    </row>
    <row r="79" spans="2:33" x14ac:dyDescent="0.3">
      <c r="B79" s="24"/>
      <c r="AG79" s="7"/>
    </row>
    <row r="80" spans="2:33" x14ac:dyDescent="0.3">
      <c r="AG80" s="7"/>
    </row>
    <row r="81" spans="33:33" x14ac:dyDescent="0.3">
      <c r="AG81" s="7"/>
    </row>
    <row r="82" spans="33:33" x14ac:dyDescent="0.3">
      <c r="AG82" s="7"/>
    </row>
    <row r="83" spans="33:33" x14ac:dyDescent="0.3">
      <c r="AG83" s="7"/>
    </row>
    <row r="84" spans="33:33" x14ac:dyDescent="0.3">
      <c r="AG84" s="7"/>
    </row>
    <row r="85" spans="33:33" x14ac:dyDescent="0.3">
      <c r="AG85" s="7"/>
    </row>
    <row r="86" spans="33:33" x14ac:dyDescent="0.3">
      <c r="AG86" s="7"/>
    </row>
    <row r="87" spans="33:33" x14ac:dyDescent="0.3">
      <c r="AG87" s="7"/>
    </row>
    <row r="88" spans="33:33" x14ac:dyDescent="0.3">
      <c r="AG88" s="7"/>
    </row>
    <row r="89" spans="33:33" x14ac:dyDescent="0.3">
      <c r="AG89" s="7"/>
    </row>
    <row r="90" spans="33:33" x14ac:dyDescent="0.3">
      <c r="AG90" s="7"/>
    </row>
    <row r="92" spans="33:33" x14ac:dyDescent="0.3">
      <c r="AG92" s="7"/>
    </row>
    <row r="93" spans="33:33" x14ac:dyDescent="0.3">
      <c r="AG93" s="7"/>
    </row>
    <row r="94" spans="33:33" x14ac:dyDescent="0.3">
      <c r="AG94" s="7"/>
    </row>
    <row r="95" spans="33:33" x14ac:dyDescent="0.3">
      <c r="AG95" s="7"/>
    </row>
    <row r="96" spans="33:33" x14ac:dyDescent="0.3">
      <c r="AG96" s="7"/>
    </row>
    <row r="97" spans="33:33" x14ac:dyDescent="0.3">
      <c r="AG97" s="7"/>
    </row>
    <row r="98" spans="33:33" x14ac:dyDescent="0.3">
      <c r="AG98" s="7"/>
    </row>
    <row r="99" spans="33:33" x14ac:dyDescent="0.3">
      <c r="AG99" s="7"/>
    </row>
    <row r="100" spans="33:33" x14ac:dyDescent="0.3">
      <c r="AG100" s="7"/>
    </row>
    <row r="101" spans="33:33" x14ac:dyDescent="0.3">
      <c r="AG101" s="7"/>
    </row>
    <row r="102" spans="33:33" x14ac:dyDescent="0.3">
      <c r="AG102" s="7"/>
    </row>
    <row r="103" spans="33:33" x14ac:dyDescent="0.3">
      <c r="AG103" s="9"/>
    </row>
    <row r="105" spans="33:33" x14ac:dyDescent="0.3">
      <c r="AG105" s="20"/>
    </row>
    <row r="108" spans="33:33" x14ac:dyDescent="0.3">
      <c r="AG108" s="22"/>
    </row>
    <row r="110" spans="33:33" x14ac:dyDescent="0.3">
      <c r="AG110" s="7"/>
    </row>
    <row r="111" spans="33:33" x14ac:dyDescent="0.3">
      <c r="AG111" s="7"/>
    </row>
    <row r="112" spans="33:33" x14ac:dyDescent="0.3">
      <c r="AG112" s="7"/>
    </row>
    <row r="113" spans="33:33" x14ac:dyDescent="0.3">
      <c r="AG113" s="7"/>
    </row>
    <row r="114" spans="33:33" x14ac:dyDescent="0.3">
      <c r="AG114" s="7"/>
    </row>
    <row r="115" spans="33:33" x14ac:dyDescent="0.3">
      <c r="AG115" s="7"/>
    </row>
    <row r="116" spans="33:33" x14ac:dyDescent="0.3">
      <c r="AG116" s="7"/>
    </row>
    <row r="117" spans="33:33" x14ac:dyDescent="0.3">
      <c r="AG117" s="7"/>
    </row>
    <row r="118" spans="33:33" x14ac:dyDescent="0.3">
      <c r="AG118" s="7"/>
    </row>
    <row r="119" spans="33:33" x14ac:dyDescent="0.3">
      <c r="AG119" s="7"/>
    </row>
    <row r="120" spans="33:33" x14ac:dyDescent="0.3">
      <c r="AG120" s="9"/>
    </row>
    <row r="122" spans="33:33" x14ac:dyDescent="0.3">
      <c r="AG122" s="10"/>
    </row>
    <row r="123" spans="33:33" x14ac:dyDescent="0.3">
      <c r="AG123" s="10"/>
    </row>
    <row r="124" spans="33:33" x14ac:dyDescent="0.3">
      <c r="AG124" s="10"/>
    </row>
    <row r="125" spans="33:33" x14ac:dyDescent="0.3">
      <c r="AG125" s="10"/>
    </row>
    <row r="126" spans="33:33" x14ac:dyDescent="0.3">
      <c r="AG126" s="10"/>
    </row>
    <row r="127" spans="33:33" x14ac:dyDescent="0.3">
      <c r="AG127" s="10"/>
    </row>
    <row r="128" spans="33:33" x14ac:dyDescent="0.3">
      <c r="AG128" s="10"/>
    </row>
    <row r="129" spans="33:33" x14ac:dyDescent="0.3">
      <c r="AG129" s="10"/>
    </row>
    <row r="130" spans="33:33" x14ac:dyDescent="0.3">
      <c r="AG130" s="10"/>
    </row>
    <row r="131" spans="33:33" x14ac:dyDescent="0.3">
      <c r="AG131" s="10"/>
    </row>
    <row r="132" spans="33:33" x14ac:dyDescent="0.3">
      <c r="AG132" s="10"/>
    </row>
    <row r="133" spans="33:33" x14ac:dyDescent="0.3">
      <c r="AG133" s="10"/>
    </row>
    <row r="134" spans="33:33" x14ac:dyDescent="0.3">
      <c r="AG134" s="10"/>
    </row>
    <row r="135" spans="33:33" x14ac:dyDescent="0.3">
      <c r="AG135" s="10"/>
    </row>
    <row r="136" spans="33:33" x14ac:dyDescent="0.3">
      <c r="AG136" s="10"/>
    </row>
    <row r="137" spans="33:33" x14ac:dyDescent="0.3">
      <c r="AG137" s="10"/>
    </row>
    <row r="138" spans="33:33" x14ac:dyDescent="0.3">
      <c r="AG138" s="10"/>
    </row>
    <row r="139" spans="33:33" x14ac:dyDescent="0.3">
      <c r="AG139" s="10"/>
    </row>
    <row r="140" spans="33:33" x14ac:dyDescent="0.3">
      <c r="AG140" s="10"/>
    </row>
    <row r="141" spans="33:33" x14ac:dyDescent="0.3">
      <c r="AG141" s="10"/>
    </row>
    <row r="142" spans="33:33" x14ac:dyDescent="0.3">
      <c r="AG142" s="11"/>
    </row>
    <row r="143" spans="33:33" x14ac:dyDescent="0.3">
      <c r="AG143" s="10"/>
    </row>
    <row r="144" spans="33:33" x14ac:dyDescent="0.3">
      <c r="AG14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144"/>
  <sheetViews>
    <sheetView topLeftCell="S1" workbookViewId="0">
      <selection activeCell="AG2" sqref="AG2"/>
    </sheetView>
  </sheetViews>
  <sheetFormatPr defaultColWidth="9.109375" defaultRowHeight="14.4" x14ac:dyDescent="0.3"/>
  <cols>
    <col min="1" max="1" width="17.5546875" customWidth="1"/>
    <col min="2" max="32" width="10.6640625" customWidth="1"/>
    <col min="33" max="35" width="9.5546875" bestFit="1" customWidth="1"/>
  </cols>
  <sheetData>
    <row r="1" spans="1:35" x14ac:dyDescent="0.3">
      <c r="A1" s="27" t="s">
        <v>42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H1" s="1"/>
      <c r="AI1" s="1"/>
    </row>
    <row r="2" spans="1:35" x14ac:dyDescent="0.3">
      <c r="A2" t="s">
        <v>17</v>
      </c>
      <c r="B2" s="137">
        <v>0</v>
      </c>
      <c r="C2" s="137">
        <v>0</v>
      </c>
      <c r="D2" s="137">
        <v>0</v>
      </c>
      <c r="E2" s="19">
        <f>IF(mop!N105=0,0,D2*mop!O105/mop!N105)</f>
        <v>0</v>
      </c>
      <c r="F2" s="19">
        <f>IF(mop!O105=0,0,E2*mop!P105/mop!O105)</f>
        <v>0</v>
      </c>
      <c r="G2" s="19">
        <f>IF(mop!P105=0,0,F2*mop!Q105/mop!P105)</f>
        <v>0</v>
      </c>
      <c r="H2" s="19">
        <f>IF(mop!Q105=0,0,G2*mop!R105/mop!Q105)</f>
        <v>0</v>
      </c>
      <c r="I2" s="19">
        <f>IF(mop!R105=0,0,H2*mop!S105/mop!R105)</f>
        <v>0</v>
      </c>
      <c r="J2" s="19">
        <f>IF(mop!S105=0,0,I2*mop!T105/mop!S105)</f>
        <v>0</v>
      </c>
      <c r="K2" s="19">
        <f>IF(mop!T105=0,0,J2*mop!U105/mop!T105)</f>
        <v>0</v>
      </c>
      <c r="L2" s="19">
        <f>IF(mop!U105=0,0,K2*mop!V105/mop!U105)</f>
        <v>0</v>
      </c>
      <c r="M2" s="19">
        <f>IF(mop!V105=0,0,L2*mop!W105/mop!V105)</f>
        <v>0</v>
      </c>
      <c r="N2" s="19">
        <f>IF(mop!W105=0,0,M2*mop!X105/mop!W105)</f>
        <v>0</v>
      </c>
      <c r="O2" s="19">
        <f>IF(mop!X105=0,0,N2*mop!Y105/mop!X105)</f>
        <v>0</v>
      </c>
      <c r="P2" s="19">
        <f>IF(mop!Y105=0,0,O2*mop!Z105/mop!Y105)</f>
        <v>0</v>
      </c>
      <c r="Q2" s="19">
        <f>IF(mop!Z105=0,0,P2*mop!AA105/mop!Z105)</f>
        <v>0</v>
      </c>
      <c r="R2" s="19">
        <f>IF(mop!AA105=0,0,Q2*mop!AB105/mop!AA105)</f>
        <v>0</v>
      </c>
      <c r="S2" s="19">
        <f>IF(mop!AB105=0,0,R2*mop!AC105/mop!AB105)</f>
        <v>0</v>
      </c>
      <c r="T2" s="19">
        <f>IF(mop!AC105=0,0,S2*mop!AD105/mop!AC105)</f>
        <v>0</v>
      </c>
      <c r="U2" s="19">
        <f>IF(mop!AD105=0,0,T2*mop!AE105/mop!AD105)</f>
        <v>0</v>
      </c>
      <c r="V2" s="19">
        <f>IF(mop!AE105=0,0,U2*mop!AF105/mop!AE105)</f>
        <v>0</v>
      </c>
      <c r="W2" s="19">
        <f>IF(mop!AF105=0,0,V2*mop!AG105/mop!AF105)</f>
        <v>0</v>
      </c>
      <c r="X2" s="19">
        <f>IF(mop!AG105=0,0,W2*mop!AH105/mop!AG105)</f>
        <v>0</v>
      </c>
      <c r="Y2" s="19">
        <f>IF(mop!AH105=0,0,X2*mop!AI105/mop!AH105)</f>
        <v>0</v>
      </c>
      <c r="Z2" s="19">
        <f>IF(mop!AI105=0,0,Y2*mop!AJ105/mop!AI105)</f>
        <v>0</v>
      </c>
      <c r="AA2" s="19">
        <f>IF(mop!AJ105=0,0,Z2*mop!AK105/mop!AJ105)</f>
        <v>0</v>
      </c>
      <c r="AB2" s="19">
        <f>IF(mop!AK105=0,0,AA2*mop!AL105/mop!AK105)</f>
        <v>0</v>
      </c>
      <c r="AC2" s="19">
        <f>IF(mop!AL105=0,0,AB2*mop!AM105/mop!AL105)</f>
        <v>0</v>
      </c>
      <c r="AD2" s="19">
        <f>IF(mop!AM105=0,0,AC2*mop!AN105/mop!AM105)</f>
        <v>0</v>
      </c>
      <c r="AE2" s="19">
        <f>IF(mop!AN105=0,0,AD2*mop!AO105/mop!AN105)</f>
        <v>0</v>
      </c>
      <c r="AF2" s="19">
        <f>IF(mop!AO105=0,0,AE2*mop!AP105/mop!AO105)</f>
        <v>0</v>
      </c>
      <c r="AG2" s="17">
        <f>SUM(B2:AF2)</f>
        <v>0</v>
      </c>
    </row>
    <row r="3" spans="1:35" x14ac:dyDescent="0.3">
      <c r="A3" t="s">
        <v>18</v>
      </c>
      <c r="B3" s="87">
        <v>0</v>
      </c>
      <c r="C3" s="87">
        <v>0</v>
      </c>
      <c r="D3" s="87">
        <v>0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  <c r="P3" s="87">
        <v>0</v>
      </c>
      <c r="Q3" s="87">
        <v>0</v>
      </c>
      <c r="R3" s="87">
        <v>0</v>
      </c>
      <c r="S3" s="87">
        <v>0</v>
      </c>
      <c r="T3" s="87">
        <v>0</v>
      </c>
      <c r="U3" s="87">
        <v>0</v>
      </c>
      <c r="V3" s="87">
        <v>0</v>
      </c>
      <c r="W3" s="87">
        <v>0</v>
      </c>
      <c r="X3" s="87">
        <v>0</v>
      </c>
      <c r="Y3" s="87">
        <v>0</v>
      </c>
      <c r="Z3" s="87">
        <v>0</v>
      </c>
      <c r="AA3" s="87">
        <v>0</v>
      </c>
      <c r="AB3" s="87">
        <v>0</v>
      </c>
      <c r="AC3" s="87">
        <v>0</v>
      </c>
      <c r="AD3" s="87">
        <v>0</v>
      </c>
      <c r="AE3" s="87">
        <v>0</v>
      </c>
      <c r="AF3" s="87">
        <v>0</v>
      </c>
      <c r="AG3" s="17">
        <f t="shared" ref="AG3:AG26" si="0">SUM(B3:AF3)</f>
        <v>0</v>
      </c>
    </row>
    <row r="4" spans="1:35" x14ac:dyDescent="0.3">
      <c r="A4" t="s">
        <v>19</v>
      </c>
      <c r="B4" s="87">
        <v>0</v>
      </c>
      <c r="C4" s="87">
        <v>0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0</v>
      </c>
      <c r="Q4" s="87">
        <v>0</v>
      </c>
      <c r="R4" s="87">
        <v>0</v>
      </c>
      <c r="S4" s="87">
        <v>0</v>
      </c>
      <c r="T4" s="87">
        <v>0</v>
      </c>
      <c r="U4" s="87">
        <v>0</v>
      </c>
      <c r="V4" s="87">
        <v>0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0</v>
      </c>
      <c r="AE4" s="87">
        <v>0</v>
      </c>
      <c r="AF4" s="87">
        <v>0</v>
      </c>
      <c r="AG4" s="17">
        <f t="shared" si="0"/>
        <v>0</v>
      </c>
    </row>
    <row r="5" spans="1:35" x14ac:dyDescent="0.3">
      <c r="A5" t="s">
        <v>20</v>
      </c>
      <c r="B5" s="19" cm="1">
        <f t="array" aca="1" ref="B5" ca="1">VALUE(INDIRECT(ADDRESS(About!$A118,About!$A$128,1,1,CONCATENATE("BEN",B$1)),TRUE)*toe_to_BTU)</f>
        <v>8884614139.2995777</v>
      </c>
      <c r="C5" s="19" cm="1">
        <f t="array" aca="1" ref="C5" ca="1">VALUE(INDIRECT(ADDRESS(About!$A118,About!$A$128,1,1,CONCATENATE("BEN",C$1)),TRUE)*toe_to_BTU)</f>
        <v>10385257794.127872</v>
      </c>
      <c r="D5" s="19" cm="1">
        <f t="array" aca="1" ref="D5" ca="1">VALUE(INDIRECT(ADDRESS(About!$A118,About!$A$128,1,1,CONCATENATE("BEN",D$1)),TRUE)*toe_to_BTU)</f>
        <v>10776455141.573776</v>
      </c>
      <c r="E5" s="19">
        <f ca="1">IF(mop!N294=0,0,D5*mop!O294/mop!N294)</f>
        <v>10809879143.046738</v>
      </c>
      <c r="F5" s="19">
        <f ca="1">IF(mop!O294=0,0,E5*mop!P294/mop!O294)</f>
        <v>10843303144.519699</v>
      </c>
      <c r="G5" s="19">
        <f ca="1">IF(mop!P294=0,0,F5*mop!Q294/mop!P294)</f>
        <v>10876727145.992659</v>
      </c>
      <c r="H5" s="19">
        <f ca="1">IF(mop!Q294=0,0,G5*mop!R294/mop!Q294)</f>
        <v>10982569817.323702</v>
      </c>
      <c r="I5" s="19">
        <f ca="1">IF(mop!R294=0,0,H5*mop!S294/mop!R294)</f>
        <v>11088412488.654745</v>
      </c>
      <c r="J5" s="19">
        <f ca="1">IF(mop!S294=0,0,I5*mop!T294/mop!S294)</f>
        <v>11194255159.985786</v>
      </c>
      <c r="K5" s="19">
        <f ca="1">IF(mop!T294=0,0,J5*mop!U294/mop!T294)</f>
        <v>11300097831.31683</v>
      </c>
      <c r="L5" s="19">
        <f ca="1">IF(mop!U294=0,0,K5*mop!V294/mop!U294)</f>
        <v>11405940502.647873</v>
      </c>
      <c r="M5" s="19">
        <f ca="1">IF(mop!V294=0,0,L5*mop!W294/mop!V294)</f>
        <v>11567489843.100517</v>
      </c>
      <c r="N5" s="19">
        <f ca="1">IF(mop!W294=0,0,M5*mop!X294/mop!W294)</f>
        <v>11729039183.553162</v>
      </c>
      <c r="O5" s="19">
        <f ca="1">IF(mop!X294=0,0,N5*mop!Y294/mop!X294)</f>
        <v>11890588524.005804</v>
      </c>
      <c r="P5" s="19">
        <f ca="1">IF(mop!Y294=0,0,O5*mop!Z294/mop!Y294)</f>
        <v>12052137864.458448</v>
      </c>
      <c r="Q5" s="19">
        <f ca="1">IF(mop!Z294=0,0,P5*mop!AA294/mop!Z294)</f>
        <v>12213687204.911093</v>
      </c>
      <c r="R5" s="19">
        <f ca="1">IF(mop!AA294=0,0,Q5*mop!AB294/mop!AA294)</f>
        <v>12414231213.748857</v>
      </c>
      <c r="S5" s="19">
        <f ca="1">IF(mop!AB294=0,0,R5*mop!AC294/mop!AB294)</f>
        <v>12614775222.586622</v>
      </c>
      <c r="T5" s="19">
        <f ca="1">IF(mop!AC294=0,0,S5*mop!AD294/mop!AC294)</f>
        <v>12815319231.424389</v>
      </c>
      <c r="U5" s="19">
        <f ca="1">IF(mop!AD294=0,0,T5*mop!AE294/mop!AD294)</f>
        <v>13015863240.262154</v>
      </c>
      <c r="V5" s="19">
        <f ca="1">IF(mop!AE294=0,0,U5*mop!AF294/mop!AE294)</f>
        <v>13216407249.099918</v>
      </c>
      <c r="W5" s="19">
        <f ca="1">IF(mop!AF294=0,0,V5*mop!AG294/mop!AF294)</f>
        <v>13433663258.674164</v>
      </c>
      <c r="X5" s="19">
        <f ca="1">IF(mop!AG294=0,0,W5*mop!AH294/mop!AG294)</f>
        <v>13650919268.248409</v>
      </c>
      <c r="Y5" s="19">
        <f ca="1">IF(mop!AH294=0,0,X5*mop!AI294/mop!AH294)</f>
        <v>13868175277.822653</v>
      </c>
      <c r="Z5" s="19">
        <f ca="1">IF(mop!AI294=0,0,Y5*mop!AJ294/mop!AI294)</f>
        <v>14085431287.396898</v>
      </c>
      <c r="AA5" s="19">
        <f ca="1">IF(mop!AJ294=0,0,Z5*mop!AK294/mop!AJ294)</f>
        <v>14302687296.971144</v>
      </c>
      <c r="AB5" s="19">
        <f ca="1">IF(mop!AK294=0,0,AA5*mop!AL294/mop!AK294)</f>
        <v>14533869973.825788</v>
      </c>
      <c r="AC5" s="19">
        <f ca="1">IF(mop!AL294=0,0,AB5*mop!AM294/mop!AL294)</f>
        <v>14765052650.680435</v>
      </c>
      <c r="AD5" s="19">
        <f ca="1">IF(mop!AM294=0,0,AC5*mop!AN294/mop!AM294)</f>
        <v>14996235327.535078</v>
      </c>
      <c r="AE5" s="19">
        <f ca="1">IF(mop!AN294=0,0,AD5*mop!AO294/mop!AN294)</f>
        <v>15227418004.389725</v>
      </c>
      <c r="AF5" s="19">
        <f ca="1">IF(mop!AO294=0,0,AE5*mop!AP294/mop!AO294)</f>
        <v>15458600681.244368</v>
      </c>
      <c r="AG5" s="17">
        <f t="shared" ca="1" si="0"/>
        <v>386399104112.42889</v>
      </c>
    </row>
    <row r="6" spans="1:35" x14ac:dyDescent="0.3">
      <c r="A6" t="s">
        <v>21</v>
      </c>
      <c r="B6" s="19" cm="1">
        <f t="array" aca="1" ref="B6" ca="1">VALUE(INDIRECT(ADDRESS(About!$A121,About!$A$128,1,1,CONCATENATE("BEN",B$1)),TRUE)*toe_to_BTU)</f>
        <v>32113529923.601078</v>
      </c>
      <c r="C6" s="19" cm="1">
        <f t="array" aca="1" ref="C6" ca="1">VALUE(INDIRECT(ADDRESS(About!$A121,About!$A$128,1,1,CONCATENATE("BEN",C$1)),TRUE)*toe_to_BTU)</f>
        <v>35115809452.074165</v>
      </c>
      <c r="D6" s="19" cm="1">
        <f t="array" aca="1" ref="D6" ca="1">VALUE(INDIRECT(ADDRESS(About!$A121,About!$A$128,1,1,CONCATENATE("BEN",D$1)),TRUE)*toe_to_BTU)</f>
        <v>35037155148.610847</v>
      </c>
      <c r="E6" s="19">
        <f ca="1">IF(mop!N238=0,0,D6*mop!O238/mop!N238)</f>
        <v>35199500877.296982</v>
      </c>
      <c r="F6" s="19">
        <f ca="1">IF(mop!O238=0,0,E6*mop!P238/mop!O238)</f>
        <v>35361846605.983109</v>
      </c>
      <c r="G6" s="19">
        <f ca="1">IF(mop!P238=0,0,F6*mop!Q238/mop!P238)</f>
        <v>35524192334.669243</v>
      </c>
      <c r="H6" s="19">
        <f ca="1">IF(mop!Q238=0,0,G6*mop!R238/mop!Q238)</f>
        <v>36981863301.949867</v>
      </c>
      <c r="I6" s="19">
        <f ca="1">IF(mop!R238=0,0,H6*mop!S238/mop!R238)</f>
        <v>38439534269.230484</v>
      </c>
      <c r="J6" s="19">
        <f ca="1">IF(mop!S238=0,0,I6*mop!T238/mop!S238)</f>
        <v>39897205236.511108</v>
      </c>
      <c r="K6" s="19">
        <f ca="1">IF(mop!T238=0,0,J6*mop!U238/mop!T238)</f>
        <v>41354876203.791725</v>
      </c>
      <c r="L6" s="19">
        <f ca="1">IF(mop!U238=0,0,K6*mop!V238/mop!U238)</f>
        <v>42812547171.072342</v>
      </c>
      <c r="M6" s="19">
        <f ca="1">IF(mop!V238=0,0,L6*mop!W238/mop!V238)</f>
        <v>42368030279.946869</v>
      </c>
      <c r="N6" s="19">
        <f ca="1">IF(mop!W238=0,0,M6*mop!X238/mop!W238)</f>
        <v>41923513388.821388</v>
      </c>
      <c r="O6" s="19">
        <f ca="1">IF(mop!X238=0,0,N6*mop!Y238/mop!X238)</f>
        <v>41478996497.695915</v>
      </c>
      <c r="P6" s="19">
        <f ca="1">IF(mop!Y238=0,0,O6*mop!Z238/mop!Y238)</f>
        <v>41034479606.570435</v>
      </c>
      <c r="Q6" s="19">
        <f ca="1">IF(mop!Z238=0,0,P6*mop!AA238/mop!Z238)</f>
        <v>40589962715.444962</v>
      </c>
      <c r="R6" s="19">
        <f ca="1">IF(mop!AA238=0,0,Q6*mop!AB238/mop!AA238)</f>
        <v>38249236602.257675</v>
      </c>
      <c r="S6" s="19">
        <f ca="1">IF(mop!AB238=0,0,R6*mop!AC238/mop!AB238)</f>
        <v>35908510489.070389</v>
      </c>
      <c r="T6" s="19">
        <f ca="1">IF(mop!AC238=0,0,S6*mop!AD238/mop!AC238)</f>
        <v>33567784375.883106</v>
      </c>
      <c r="U6" s="19">
        <f ca="1">IF(mop!AD238=0,0,T6*mop!AE238/mop!AD238)</f>
        <v>31227058262.695812</v>
      </c>
      <c r="V6" s="19">
        <f ca="1">IF(mop!AE238=0,0,U6*mop!AF238/mop!AE238)</f>
        <v>28886332149.508526</v>
      </c>
      <c r="W6" s="19">
        <f ca="1">IF(mop!AF238=0,0,V6*mop!AG238/mop!AF238)</f>
        <v>28086147577.202057</v>
      </c>
      <c r="X6" s="19">
        <f ca="1">IF(mop!AG238=0,0,W6*mop!AH238/mop!AG238)</f>
        <v>27285963004.895588</v>
      </c>
      <c r="Y6" s="19">
        <f ca="1">IF(mop!AH238=0,0,X6*mop!AI238/mop!AH238)</f>
        <v>26485778432.589111</v>
      </c>
      <c r="Z6" s="19">
        <f ca="1">IF(mop!AI238=0,0,Y6*mop!AJ238/mop!AI238)</f>
        <v>25685593860.282639</v>
      </c>
      <c r="AA6" s="19">
        <f ca="1">IF(mop!AJ238=0,0,Z6*mop!AK238/mop!AJ238)</f>
        <v>24885409287.97617</v>
      </c>
      <c r="AB6" s="19">
        <f ca="1">IF(mop!AK238=0,0,AA6*mop!AL238/mop!AK238)</f>
        <v>23624422225.379627</v>
      </c>
      <c r="AC6" s="19">
        <f ca="1">IF(mop!AL238=0,0,AB6*mop!AM238/mop!AL238)</f>
        <v>22363435162.783085</v>
      </c>
      <c r="AD6" s="19">
        <f ca="1">IF(mop!AM238=0,0,AC6*mop!AN238/mop!AM238)</f>
        <v>21102448100.186543</v>
      </c>
      <c r="AE6" s="19">
        <f ca="1">IF(mop!AN238=0,0,AD6*mop!AO238/mop!AN238)</f>
        <v>19841461037.59</v>
      </c>
      <c r="AF6" s="19">
        <f ca="1">IF(mop!AO238=0,0,AE6*mop!AP238/mop!AO238)</f>
        <v>18580473974.993458</v>
      </c>
      <c r="AG6" s="17">
        <f t="shared" ca="1" si="0"/>
        <v>1021013097556.5642</v>
      </c>
    </row>
    <row r="7" spans="1:35" x14ac:dyDescent="0.3">
      <c r="A7" t="s">
        <v>22</v>
      </c>
      <c r="B7" s="86" cm="1">
        <f t="array" aca="1" ref="B7" ca="1">VALUE(INDIRECT(ADDRESS(About!$A122,About!$A$128,1,1,CONCATENATE("BEN",B$1)),TRUE)*toe_to_BTU)</f>
        <v>6926944607.2980623</v>
      </c>
      <c r="C7" s="86" cm="1">
        <f t="array" aca="1" ref="C7" ca="1">VALUE(INDIRECT(ADDRESS(About!$A122,About!$A$128,1,1,CONCATENATE("BEN",C$1)),TRUE)*toe_to_BTU)</f>
        <v>7123506827.4224691</v>
      </c>
      <c r="D7" s="86" cm="1">
        <f t="array" aca="1" ref="D7" ca="1">VALUE(INDIRECT(ADDRESS(About!$A122,About!$A$128,1,1,CONCATENATE("BEN",D$1)),TRUE)*toe_to_BTU)</f>
        <v>6652920753.6341219</v>
      </c>
      <c r="E7" s="19">
        <f ca="1">IF(mop!N266=0,0,D7*mop!O266/mop!N266)</f>
        <v>6945978313.8792105</v>
      </c>
      <c r="F7" s="19">
        <f ca="1">IF(mop!O266=0,0,E7*mop!P266/mop!O266)</f>
        <v>7239035874.1243</v>
      </c>
      <c r="G7" s="19">
        <f ca="1">IF(mop!P266=0,0,F7*mop!Q266/mop!P266)</f>
        <v>7532093434.3693886</v>
      </c>
      <c r="H7" s="19">
        <f ca="1">IF(mop!Q266=0,0,G7*mop!R266/mop!Q266)</f>
        <v>7791732150.0251255</v>
      </c>
      <c r="I7" s="19">
        <f ca="1">IF(mop!R266=0,0,H7*mop!S266/mop!R266)</f>
        <v>8051370865.6808605</v>
      </c>
      <c r="J7" s="19">
        <f ca="1">IF(mop!S266=0,0,I7*mop!T266/mop!S266)</f>
        <v>8311009581.3365965</v>
      </c>
      <c r="K7" s="19">
        <f ca="1">IF(mop!T266=0,0,J7*mop!U266/mop!T266)</f>
        <v>8570648296.9923325</v>
      </c>
      <c r="L7" s="19">
        <f ca="1">IF(mop!U266=0,0,K7*mop!V266/mop!U266)</f>
        <v>8830287012.6480694</v>
      </c>
      <c r="M7" s="19">
        <f ca="1">IF(mop!V266=0,0,L7*mop!W266/mop!V266)</f>
        <v>9056506883.7144547</v>
      </c>
      <c r="N7" s="19">
        <f ca="1">IF(mop!W266=0,0,M7*mop!X266/mop!W266)</f>
        <v>9282726754.780838</v>
      </c>
      <c r="O7" s="19">
        <f ca="1">IF(mop!X266=0,0,N7*mop!Y266/mop!X266)</f>
        <v>9508946625.8472214</v>
      </c>
      <c r="P7" s="19">
        <f ca="1">IF(mop!Y266=0,0,O7*mop!Z266/mop!Y266)</f>
        <v>9735166496.9136066</v>
      </c>
      <c r="Q7" s="19">
        <f ca="1">IF(mop!Z266=0,0,P7*mop!AA266/mop!Z266)</f>
        <v>9961386367.97999</v>
      </c>
      <c r="R7" s="19">
        <f ca="1">IF(mop!AA266=0,0,Q7*mop!AB266/mop!AA266)</f>
        <v>10154187394.457022</v>
      </c>
      <c r="S7" s="19">
        <f ca="1">IF(mop!AB266=0,0,R7*mop!AC266/mop!AB266)</f>
        <v>10346988420.934053</v>
      </c>
      <c r="T7" s="19">
        <f ca="1">IF(mop!AC266=0,0,S7*mop!AD266/mop!AC266)</f>
        <v>10539789447.411085</v>
      </c>
      <c r="U7" s="19">
        <f ca="1">IF(mop!AD266=0,0,T7*mop!AE266/mop!AD266)</f>
        <v>10732590473.888117</v>
      </c>
      <c r="V7" s="19">
        <f ca="1">IF(mop!AE266=0,0,U7*mop!AF266/mop!AE266)</f>
        <v>10925391500.365149</v>
      </c>
      <c r="W7" s="19">
        <f ca="1">IF(mop!AF266=0,0,V7*mop!AG266/mop!AF266)</f>
        <v>11087344362.605854</v>
      </c>
      <c r="X7" s="19">
        <f ca="1">IF(mop!AG266=0,0,W7*mop!AH266/mop!AG266)</f>
        <v>11249297224.846561</v>
      </c>
      <c r="Y7" s="19">
        <f ca="1">IF(mop!AH266=0,0,X7*mop!AI266/mop!AH266)</f>
        <v>11411250087.087267</v>
      </c>
      <c r="Z7" s="19">
        <f ca="1">IF(mop!AI266=0,0,Y7*mop!AJ266/mop!AI266)</f>
        <v>11573202949.327974</v>
      </c>
      <c r="AA7" s="19">
        <f ca="1">IF(mop!AJ266=0,0,Z7*mop!AK266/mop!AJ266)</f>
        <v>11735155811.568682</v>
      </c>
      <c r="AB7" s="19">
        <f ca="1">IF(mop!AK266=0,0,AA7*mop!AL266/mop!AK266)</f>
        <v>11866260509.573063</v>
      </c>
      <c r="AC7" s="19">
        <f ca="1">IF(mop!AL266=0,0,AB7*mop!AM266/mop!AL266)</f>
        <v>11997365207.577444</v>
      </c>
      <c r="AD7" s="19">
        <f ca="1">IF(mop!AM266=0,0,AC7*mop!AN266/mop!AM266)</f>
        <v>12128469905.581825</v>
      </c>
      <c r="AE7" s="19">
        <f ca="1">IF(mop!AN266=0,0,AD7*mop!AO266/mop!AN266)</f>
        <v>12259574603.586206</v>
      </c>
      <c r="AF7" s="19">
        <f ca="1">IF(mop!AO266=0,0,AE7*mop!AP266/mop!AO266)</f>
        <v>12390679301.59059</v>
      </c>
      <c r="AG7" s="17">
        <f t="shared" ca="1" si="0"/>
        <v>301917808047.04755</v>
      </c>
    </row>
    <row r="8" spans="1:35" x14ac:dyDescent="0.3">
      <c r="A8" t="s">
        <v>23</v>
      </c>
      <c r="B8" s="87">
        <v>0</v>
      </c>
      <c r="C8" s="87">
        <v>0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  <c r="S8" s="87">
        <v>0</v>
      </c>
      <c r="T8" s="87">
        <v>0</v>
      </c>
      <c r="U8" s="87">
        <v>0</v>
      </c>
      <c r="V8" s="87">
        <v>0</v>
      </c>
      <c r="W8" s="87">
        <v>0</v>
      </c>
      <c r="X8" s="87">
        <v>0</v>
      </c>
      <c r="Y8" s="87">
        <v>0</v>
      </c>
      <c r="Z8" s="87">
        <v>0</v>
      </c>
      <c r="AA8" s="87">
        <v>0</v>
      </c>
      <c r="AB8" s="87">
        <v>0</v>
      </c>
      <c r="AC8" s="87">
        <v>0</v>
      </c>
      <c r="AD8" s="87">
        <v>0</v>
      </c>
      <c r="AE8" s="87">
        <v>0</v>
      </c>
      <c r="AF8" s="87">
        <v>0</v>
      </c>
      <c r="AG8" s="17">
        <f t="shared" si="0"/>
        <v>0</v>
      </c>
    </row>
    <row r="9" spans="1:35" x14ac:dyDescent="0.3">
      <c r="A9" t="s">
        <v>24</v>
      </c>
      <c r="B9" s="86" cm="1">
        <f t="array" aca="1" ref="B9" ca="1">VALUE(INDIRECT(ADDRESS(About!$A123,About!$A$128,1,1,CONCATENATE("BEN",B$1)),TRUE)*toe_to_BTU)</f>
        <v>35702929198.330788</v>
      </c>
      <c r="C9" s="86" cm="1">
        <f t="array" aca="1" ref="C9" ca="1">VALUE(INDIRECT(ADDRESS(About!$A123,About!$A$128,1,1,CONCATENATE("BEN",C$1)),TRUE)*toe_to_BTU)</f>
        <v>41327194804.096153</v>
      </c>
      <c r="D9" s="86" cm="1">
        <f t="array" aca="1" ref="D9" ca="1">VALUE(INDIRECT(ADDRESS(About!$A123,About!$A$128,1,1,CONCATENATE("BEN",D$1)),TRUE)*toe_to_BTU)</f>
        <v>41149792178.778625</v>
      </c>
      <c r="E9" s="19">
        <f ca="1">IF(mop!N221=0,0,D9*mop!O221/mop!N221)</f>
        <v>41886583444.289436</v>
      </c>
      <c r="F9" s="19">
        <f ca="1">IF(mop!O221=0,0,E9*mop!P221/mop!O221)</f>
        <v>42623374709.80024</v>
      </c>
      <c r="G9" s="19">
        <f ca="1">IF(mop!P221=0,0,F9*mop!Q221/mop!P221)</f>
        <v>43360165975.31105</v>
      </c>
      <c r="H9" s="19">
        <f ca="1">IF(mop!Q221=0,0,G9*mop!R221/mop!Q221)</f>
        <v>44141164716.75251</v>
      </c>
      <c r="I9" s="19">
        <f ca="1">IF(mop!R221=0,0,H9*mop!S221/mop!R221)</f>
        <v>44922163458.19397</v>
      </c>
      <c r="J9" s="19">
        <f ca="1">IF(mop!S221=0,0,I9*mop!T221/mop!S221)</f>
        <v>45703162199.635422</v>
      </c>
      <c r="K9" s="19">
        <f ca="1">IF(mop!T221=0,0,J9*mop!U221/mop!T221)</f>
        <v>46484160941.076881</v>
      </c>
      <c r="L9" s="19">
        <f ca="1">IF(mop!U221=0,0,K9*mop!V221/mop!U221)</f>
        <v>47265159682.518341</v>
      </c>
      <c r="M9" s="19">
        <f ca="1">IF(mop!V221=0,0,L9*mop!W221/mop!V221)</f>
        <v>48024054685.994469</v>
      </c>
      <c r="N9" s="19">
        <f ca="1">IF(mop!W221=0,0,M9*mop!X221/mop!W221)</f>
        <v>48782949689.470604</v>
      </c>
      <c r="O9" s="19">
        <f ca="1">IF(mop!X221=0,0,N9*mop!Y221/mop!X221)</f>
        <v>49541844692.946732</v>
      </c>
      <c r="P9" s="19">
        <f ca="1">IF(mop!Y221=0,0,O9*mop!Z221/mop!Y221)</f>
        <v>50300739696.422867</v>
      </c>
      <c r="Q9" s="19">
        <f ca="1">IF(mop!Z221=0,0,P9*mop!AA221/mop!Z221)</f>
        <v>51059634699.898994</v>
      </c>
      <c r="R9" s="19">
        <f ca="1">IF(mop!AA221=0,0,Q9*mop!AB221/mop!AA221)</f>
        <v>51789058052.754692</v>
      </c>
      <c r="S9" s="19">
        <f ca="1">IF(mop!AB221=0,0,R9*mop!AC221/mop!AB221)</f>
        <v>52518481405.61039</v>
      </c>
      <c r="T9" s="19">
        <f ca="1">IF(mop!AC221=0,0,S9*mop!AD221/mop!AC221)</f>
        <v>53247904758.466103</v>
      </c>
      <c r="U9" s="19">
        <f ca="1">IF(mop!AD221=0,0,T9*mop!AE221/mop!AD221)</f>
        <v>53977328111.3218</v>
      </c>
      <c r="V9" s="19">
        <f ca="1">IF(mop!AE221=0,0,U9*mop!AF221/mop!AE221)</f>
        <v>54706751464.177498</v>
      </c>
      <c r="W9" s="19">
        <f ca="1">IF(mop!AF221=0,0,V9*mop!AG221/mop!AF221)</f>
        <v>55391967341.102547</v>
      </c>
      <c r="X9" s="19">
        <f ca="1">IF(mop!AG221=0,0,W9*mop!AH221/mop!AG221)</f>
        <v>56077183218.027603</v>
      </c>
      <c r="Y9" s="19">
        <f ca="1">IF(mop!AH221=0,0,X9*mop!AI221/mop!AH221)</f>
        <v>56762399094.952644</v>
      </c>
      <c r="Z9" s="19">
        <f ca="1">IF(mop!AI221=0,0,Y9*mop!AJ221/mop!AI221)</f>
        <v>57447614971.877701</v>
      </c>
      <c r="AA9" s="19">
        <f ca="1">IF(mop!AJ221=0,0,Z9*mop!AK221/mop!AJ221)</f>
        <v>58132830848.80275</v>
      </c>
      <c r="AB9" s="19">
        <f ca="1">IF(mop!AK221=0,0,AA9*mop!AL221/mop!AK221)</f>
        <v>58736999686.521614</v>
      </c>
      <c r="AC9" s="19">
        <f ca="1">IF(mop!AL221=0,0,AB9*mop!AM221/mop!AL221)</f>
        <v>59341168524.240471</v>
      </c>
      <c r="AD9" s="19">
        <f ca="1">IF(mop!AM221=0,0,AC9*mop!AN221/mop!AM221)</f>
        <v>59945337361.959335</v>
      </c>
      <c r="AE9" s="19">
        <f ca="1">IF(mop!AN221=0,0,AD9*mop!AO221/mop!AN221)</f>
        <v>60549506199.678192</v>
      </c>
      <c r="AF9" s="19">
        <f ca="1">IF(mop!AO221=0,0,AE9*mop!AP221/mop!AO221)</f>
        <v>61153675037.397057</v>
      </c>
      <c r="AG9" s="17">
        <f t="shared" ca="1" si="0"/>
        <v>1572053280850.4075</v>
      </c>
    </row>
    <row r="10" spans="1:35" x14ac:dyDescent="0.3">
      <c r="A10" s="88" t="s">
        <v>25</v>
      </c>
      <c r="B10" s="137">
        <v>0</v>
      </c>
      <c r="C10" s="137">
        <v>0</v>
      </c>
      <c r="D10" s="137">
        <v>0</v>
      </c>
      <c r="E10" s="19">
        <f>IF((mop!N23+mop!N66)=0,0,D10*(mop!O23+mop!O66)/(mop!N23+mop!N66))</f>
        <v>0</v>
      </c>
      <c r="F10" s="19">
        <f>IF((mop!O23+mop!O66)=0,0,E10*(mop!P23+mop!P66)/(mop!O23+mop!O66))</f>
        <v>0</v>
      </c>
      <c r="G10" s="19">
        <f>IF((mop!P23+mop!P66)=0,0,F10*(mop!Q23+mop!Q66)/(mop!P23+mop!P66))</f>
        <v>0</v>
      </c>
      <c r="H10" s="19">
        <f>IF((mop!Q23+mop!Q66)=0,0,G10*(mop!R23+mop!R66)/(mop!Q23+mop!Q66))</f>
        <v>0</v>
      </c>
      <c r="I10" s="19">
        <f>IF((mop!R23+mop!R66)=0,0,H10*(mop!S23+mop!S66)/(mop!R23+mop!R66))</f>
        <v>0</v>
      </c>
      <c r="J10" s="19">
        <f>IF((mop!S23+mop!S66)=0,0,I10*(mop!T23+mop!T66)/(mop!S23+mop!S66))</f>
        <v>0</v>
      </c>
      <c r="K10" s="19">
        <f>IF((mop!T23+mop!T66)=0,0,J10*(mop!U23+mop!U66)/(mop!T23+mop!T66))</f>
        <v>0</v>
      </c>
      <c r="L10" s="19">
        <f>IF((mop!U23+mop!U66)=0,0,K10*(mop!V23+mop!V66)/(mop!U23+mop!U66))</f>
        <v>0</v>
      </c>
      <c r="M10" s="19">
        <f>IF((mop!V23+mop!V66)=0,0,L10*(mop!W23+mop!W66)/(mop!V23+mop!V66))</f>
        <v>0</v>
      </c>
      <c r="N10" s="19">
        <f>IF((mop!W23+mop!W66)=0,0,M10*(mop!X23+mop!X66)/(mop!W23+mop!W66))</f>
        <v>0</v>
      </c>
      <c r="O10" s="19">
        <f>IF((mop!X23+mop!X66)=0,0,N10*(mop!Y23+mop!Y66)/(mop!X23+mop!X66))</f>
        <v>0</v>
      </c>
      <c r="P10" s="19">
        <f>IF((mop!Y23+mop!Y66)=0,0,O10*(mop!Z23+mop!Z66)/(mop!Y23+mop!Y66))</f>
        <v>0</v>
      </c>
      <c r="Q10" s="19">
        <f>IF((mop!Z23+mop!Z66)=0,0,P10*(mop!AA23+mop!AA66)/(mop!Z23+mop!Z66))</f>
        <v>0</v>
      </c>
      <c r="R10" s="19">
        <f>IF((mop!AA23+mop!AA66)=0,0,Q10*(mop!AB23+mop!AB66)/(mop!AA23+mop!AA66))</f>
        <v>0</v>
      </c>
      <c r="S10" s="19">
        <f>IF((mop!AB23+mop!AB66)=0,0,R10*(mop!AC23+mop!AC66)/(mop!AB23+mop!AB66))</f>
        <v>0</v>
      </c>
      <c r="T10" s="19">
        <f>IF((mop!AC23+mop!AC66)=0,0,S10*(mop!AD23+mop!AD66)/(mop!AC23+mop!AC66))</f>
        <v>0</v>
      </c>
      <c r="U10" s="19">
        <f>IF((mop!AD23+mop!AD66)=0,0,T10*(mop!AE23+mop!AE66)/(mop!AD23+mop!AD66))</f>
        <v>0</v>
      </c>
      <c r="V10" s="19">
        <f>IF((mop!AE23+mop!AE66)=0,0,U10*(mop!AF23+mop!AF66)/(mop!AE23+mop!AE66))</f>
        <v>0</v>
      </c>
      <c r="W10" s="19">
        <f>IF((mop!AF23+mop!AF66)=0,0,V10*(mop!AG23+mop!AG66)/(mop!AF23+mop!AF66))</f>
        <v>0</v>
      </c>
      <c r="X10" s="19">
        <f>IF((mop!AG23+mop!AG66)=0,0,W10*(mop!AH23+mop!AH66)/(mop!AG23+mop!AG66))</f>
        <v>0</v>
      </c>
      <c r="Y10" s="19">
        <f>IF((mop!AH23+mop!AH66)=0,0,X10*(mop!AI23+mop!AI66)/(mop!AH23+mop!AH66))</f>
        <v>0</v>
      </c>
      <c r="Z10" s="19">
        <f>IF((mop!AI23+mop!AI66)=0,0,Y10*(mop!AJ23+mop!AJ66)/(mop!AI23+mop!AI66))</f>
        <v>0</v>
      </c>
      <c r="AA10" s="19">
        <f>IF((mop!AJ23+mop!AJ66)=0,0,Z10*(mop!AK23+mop!AK66)/(mop!AJ23+mop!AJ66))</f>
        <v>0</v>
      </c>
      <c r="AB10" s="19">
        <f>IF((mop!AK23+mop!AK66)=0,0,AA10*(mop!AL23+mop!AL66)/(mop!AK23+mop!AK66))</f>
        <v>0</v>
      </c>
      <c r="AC10" s="19">
        <f>IF((mop!AL23+mop!AL66)=0,0,AB10*(mop!AM23+mop!AM66)/(mop!AL23+mop!AL66))</f>
        <v>0</v>
      </c>
      <c r="AD10" s="19">
        <f>IF((mop!AM23+mop!AM66)=0,0,AC10*(mop!AN23+mop!AN66)/(mop!AM23+mop!AM66))</f>
        <v>0</v>
      </c>
      <c r="AE10" s="19">
        <f>IF((mop!AN23+mop!AN66)=0,0,AD10*(mop!AO23+mop!AO66)/(mop!AN23+mop!AN66))</f>
        <v>0</v>
      </c>
      <c r="AF10" s="19">
        <f>IF((mop!AO23+mop!AO66)=0,0,AE10*(mop!AP23+mop!AP66)/(mop!AO23+mop!AO66))</f>
        <v>0</v>
      </c>
      <c r="AG10" s="17">
        <f t="shared" si="0"/>
        <v>0</v>
      </c>
    </row>
    <row r="11" spans="1:35" x14ac:dyDescent="0.3">
      <c r="A11" t="s">
        <v>26</v>
      </c>
      <c r="B11" s="86" cm="1">
        <f t="array" aca="1" ref="B11" ca="1">VALUE(INDIRECT(ADDRESS(About!$A120,About!$A$128,1,1,CONCATENATE("BEN",B$1)),TRUE)*toe_to_BTU)</f>
        <v>72208820341.6483</v>
      </c>
      <c r="C11" s="86" cm="1">
        <f t="array" aca="1" ref="C11" ca="1">VALUE(INDIRECT(ADDRESS(About!$A120,About!$A$128,1,1,CONCATENATE("BEN",C$1)),TRUE)*toe_to_BTU)</f>
        <v>79232803772.583115</v>
      </c>
      <c r="D11" s="86" cm="1">
        <f t="array" aca="1" ref="D11" ca="1">VALUE(INDIRECT(ADDRESS(About!$A120,About!$A$128,1,1,CONCATENATE("BEN",D$1)),TRUE)*toe_to_BTU)</f>
        <v>78486996483.259094</v>
      </c>
      <c r="E11" s="19">
        <f ca="1">IF(mop!N50=0,0,D11*mop!O50/mop!N50)</f>
        <v>81172863283.066452</v>
      </c>
      <c r="F11" s="19">
        <f ca="1">IF(mop!O50=0,0,E11*mop!P50/mop!O50)</f>
        <v>83858730082.873795</v>
      </c>
      <c r="G11" s="19">
        <f ca="1">IF(mop!P50=0,0,F11*mop!Q50/mop!P50)</f>
        <v>86544596882.681137</v>
      </c>
      <c r="H11" s="19">
        <f ca="1">IF(mop!Q50=0,0,G11*mop!R50/mop!Q50)</f>
        <v>89230463682.48848</v>
      </c>
      <c r="I11" s="19">
        <f ca="1">IF(mop!R50=0,0,H11*mop!S50/mop!R50)</f>
        <v>91916330482.295837</v>
      </c>
      <c r="J11" s="19">
        <f ca="1">IF(mop!S50=0,0,I11*mop!T50/mop!S50)</f>
        <v>94602197282.10318</v>
      </c>
      <c r="K11" s="19">
        <f ca="1">IF(mop!T50=0,0,J11*mop!U50/mop!T50)</f>
        <v>97288064081.910522</v>
      </c>
      <c r="L11" s="19">
        <f ca="1">IF(mop!U50=0,0,K11*mop!V50/mop!U50)</f>
        <v>99973930881.717865</v>
      </c>
      <c r="M11" s="19">
        <f ca="1">IF(mop!V50=0,0,L11*mop!W50/mop!V50)</f>
        <v>102062938392.67914</v>
      </c>
      <c r="N11" s="19">
        <f ca="1">IF(mop!W50=0,0,M11*mop!X50/mop!W50)</f>
        <v>104151945903.64041</v>
      </c>
      <c r="O11" s="19">
        <f ca="1">IF(mop!X50=0,0,N11*mop!Y50/mop!X50)</f>
        <v>106240953414.60168</v>
      </c>
      <c r="P11" s="19">
        <f ca="1">IF(mop!Y50=0,0,O11*mop!Z50/mop!Y50)</f>
        <v>108329960925.56296</v>
      </c>
      <c r="Q11" s="19">
        <f ca="1">IF(mop!Z50=0,0,P11*mop!AA50/mop!Z50)</f>
        <v>110418968436.52423</v>
      </c>
      <c r="R11" s="19">
        <f ca="1">IF(mop!AA50=0,0,Q11*mop!AB50/mop!AA50)</f>
        <v>113104835236.33157</v>
      </c>
      <c r="S11" s="19">
        <f ca="1">IF(mop!AB50=0,0,R11*mop!AC50/mop!AB50)</f>
        <v>115790702036.13892</v>
      </c>
      <c r="T11" s="19">
        <f ca="1">IF(mop!AC50=0,0,S11*mop!AD50/mop!AC50)</f>
        <v>118476568835.94626</v>
      </c>
      <c r="U11" s="19">
        <f ca="1">IF(mop!AD50=0,0,T11*mop!AE50/mop!AD50)</f>
        <v>121162435635.7536</v>
      </c>
      <c r="V11" s="19">
        <f ca="1">IF(mop!AE50=0,0,U11*mop!AF50/mop!AE50)</f>
        <v>123848302435.56094</v>
      </c>
      <c r="W11" s="19">
        <f ca="1">IF(mop!AF50=0,0,V11*mop!AG50/mop!AF50)</f>
        <v>125042021013.2531</v>
      </c>
      <c r="X11" s="19">
        <f ca="1">IF(mop!AG50=0,0,W11*mop!AH50/mop!AG50)</f>
        <v>126235739590.94525</v>
      </c>
      <c r="Y11" s="19">
        <f ca="1">IF(mop!AH50=0,0,X11*mop!AI50/mop!AH50)</f>
        <v>127429458168.63741</v>
      </c>
      <c r="Z11" s="19">
        <f ca="1">IF(mop!AI50=0,0,Y11*mop!AJ50/mop!AI50)</f>
        <v>128623176746.32956</v>
      </c>
      <c r="AA11" s="19">
        <f ca="1">IF(mop!AJ50=0,0,Z11*mop!AK50/mop!AJ50)</f>
        <v>129816895324.02171</v>
      </c>
      <c r="AB11" s="19">
        <f ca="1">IF(mop!AK50=0,0,AA11*mop!AL50/mop!AK50)</f>
        <v>130413754612.86778</v>
      </c>
      <c r="AC11" s="19">
        <f ca="1">IF(mop!AL50=0,0,AB11*mop!AM50/mop!AL50)</f>
        <v>131010613901.71387</v>
      </c>
      <c r="AD11" s="19">
        <f ca="1">IF(mop!AM50=0,0,AC11*mop!AN50/mop!AM50)</f>
        <v>131607473190.55994</v>
      </c>
      <c r="AE11" s="19">
        <f ca="1">IF(mop!AN50=0,0,AD11*mop!AO50/mop!AN50)</f>
        <v>132204332479.40601</v>
      </c>
      <c r="AF11" s="19">
        <f ca="1">IF(mop!AO50=0,0,AE11*mop!AP50/mop!AO50)</f>
        <v>132801191768.25209</v>
      </c>
      <c r="AG11" s="17">
        <f t="shared" ca="1" si="0"/>
        <v>3373288065305.3535</v>
      </c>
    </row>
    <row r="12" spans="1:35" x14ac:dyDescent="0.3">
      <c r="A12" t="s">
        <v>27</v>
      </c>
      <c r="B12" s="87">
        <v>0</v>
      </c>
      <c r="C12" s="87">
        <v>0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  <c r="AG12" s="17">
        <f t="shared" si="0"/>
        <v>0</v>
      </c>
    </row>
    <row r="13" spans="1:35" x14ac:dyDescent="0.3">
      <c r="A13" t="s">
        <v>28</v>
      </c>
      <c r="B13" s="87">
        <v>0</v>
      </c>
      <c r="C13" s="87">
        <v>0</v>
      </c>
      <c r="D13" s="87">
        <v>0</v>
      </c>
      <c r="E13" s="87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17">
        <f t="shared" si="0"/>
        <v>0</v>
      </c>
    </row>
    <row r="14" spans="1:35" x14ac:dyDescent="0.3">
      <c r="A14" s="88" t="s">
        <v>29</v>
      </c>
      <c r="B14" s="136" cm="1">
        <f t="array" aca="1" ref="B14" ca="1">SUM(
VALUE(INDIRECT(ADDRESS(About!$A115,About!$A$128,1,1,CONCATENATE("BEN",B$1)),TRUE)),
VALUE(INDIRECT(ADDRESS(About!$A119,About!$A$128,1,1,CONCATENATE("BEN",B$1)),TRUE)),
VALUE(INDIRECT(ADDRESS(About!$A124,About!$A$128,1,1,CONCATENATE("BEN",B$1)),TRUE))
)*toe_to_BTU</f>
        <v>56862594085.413742</v>
      </c>
      <c r="C14" s="136" cm="1">
        <f t="array" aca="1" ref="C14" ca="1">SUM(
VALUE(INDIRECT(ADDRESS(About!$A115,About!$A$128,1,1,CONCATENATE("BEN",C$1)),TRUE)),
VALUE(INDIRECT(ADDRESS(About!$A119,About!$A$128,1,1,CONCATENATE("BEN",C$1)),TRUE)),
VALUE(INDIRECT(ADDRESS(About!$A124,About!$A$128,1,1,CONCATENATE("BEN",C$1)),TRUE))
)*toe_to_BTU</f>
        <v>77939595443.022415</v>
      </c>
      <c r="D14" s="136" cm="1">
        <f t="array" aca="1" ref="D14" ca="1">SUM(
VALUE(INDIRECT(ADDRESS(About!$A115,About!$A$128,1,1,CONCATENATE("BEN",D$1)),TRUE)),
VALUE(INDIRECT(ADDRESS(About!$A119,About!$A$128,1,1,CONCATENATE("BEN",D$1)),TRUE)),
VALUE(INDIRECT(ADDRESS(About!$A124,About!$A$128,1,1,CONCATENATE("BEN",D$1)),TRUE))
)*toe_to_BTU</f>
        <v>71730056172.164612</v>
      </c>
      <c r="E14" s="19">
        <f ca="1">IF((mop!N6+mop!N172+mop!N205)=0,0,D14*(mop!O6+mop!O172+mop!O205)/(mop!N6+mop!N172+mop!N205))</f>
        <v>65178980033.640533</v>
      </c>
      <c r="F14" s="19">
        <f ca="1">IF((mop!O6+mop!O172+mop!O205)=0,0,E14*(mop!P6+mop!P172+mop!P205)/(mop!O6+mop!O172+mop!O205))</f>
        <v>58627903895.116463</v>
      </c>
      <c r="G14" s="19">
        <f ca="1">IF((mop!P6+mop!P172+mop!P205)=0,0,F14*(mop!Q6+mop!Q172+mop!Q205)/(mop!P6+mop!P172+mop!P205))</f>
        <v>52076827756.592392</v>
      </c>
      <c r="H14" s="19">
        <f ca="1">IF((mop!Q6+mop!Q172+mop!Q205)=0,0,G14*(mop!R6+mop!R172+mop!R205)/(mop!Q6+mop!Q172+mop!Q205))</f>
        <v>54447665241.67218</v>
      </c>
      <c r="I14" s="19">
        <f ca="1">IF((mop!R6+mop!R172+mop!R205)=0,0,H14*(mop!S6+mop!S172+mop!S205)/(mop!R6+mop!R172+mop!R205))</f>
        <v>56818502726.751976</v>
      </c>
      <c r="J14" s="19">
        <f ca="1">IF((mop!S6+mop!S172+mop!S205)=0,0,I14*(mop!T6+mop!T172+mop!T205)/(mop!S6+mop!S172+mop!S205))</f>
        <v>59189340211.831764</v>
      </c>
      <c r="K14" s="19">
        <f ca="1">IF((mop!T6+mop!T172+mop!T205)=0,0,J14*(mop!U6+mop!U172+mop!U205)/(mop!T6+mop!T172+mop!T205))</f>
        <v>61560177696.911552</v>
      </c>
      <c r="L14" s="19">
        <f ca="1">IF((mop!U6+mop!U172+mop!U205)=0,0,K14*(mop!V6+mop!V172+mop!V205)/(mop!U6+mop!U172+mop!U205))</f>
        <v>63931015181.991356</v>
      </c>
      <c r="M14" s="19">
        <f ca="1">IF((mop!V6+mop!V172+mop!V205)=0,0,L14*(mop!W6+mop!W172+mop!W205)/(mop!V6+mop!V172+mop!V205))</f>
        <v>65905652030.291229</v>
      </c>
      <c r="N14" s="19">
        <f ca="1">IF((mop!W6+mop!W172+mop!W205)=0,0,M14*(mop!X6+mop!X172+mop!X205)/(mop!W6+mop!W172+mop!W205))</f>
        <v>67880288878.591103</v>
      </c>
      <c r="O14" s="19">
        <f ca="1">IF((mop!X6+mop!X172+mop!X205)=0,0,N14*(mop!Y6+mop!Y172+mop!Y205)/(mop!X6+mop!X172+mop!X205))</f>
        <v>69854925726.890976</v>
      </c>
      <c r="P14" s="19">
        <f ca="1">IF((mop!Y6+mop!Y172+mop!Y205)=0,0,O14*(mop!Z6+mop!Z172+mop!Z205)/(mop!Y6+mop!Y172+mop!Y205))</f>
        <v>71829562575.190857</v>
      </c>
      <c r="Q14" s="19">
        <f ca="1">IF((mop!Z6+mop!Z172+mop!Z205)=0,0,P14*(mop!AA6+mop!AA172+mop!AA205)/(mop!Z6+mop!Z172+mop!Z205))</f>
        <v>73804199423.490738</v>
      </c>
      <c r="R14" s="19">
        <f ca="1">IF((mop!AA6+mop!AA172+mop!AA205)=0,0,Q14*(mop!AB6+mop!AB172+mop!AB205)/(mop!AA6+mop!AA172+mop!AA205))</f>
        <v>76079530259.759064</v>
      </c>
      <c r="S14" s="19">
        <f ca="1">IF((mop!AB6+mop!AB172+mop!AB205)=0,0,R14*(mop!AC6+mop!AC172+mop!AC205)/(mop!AB6+mop!AB172+mop!AB205))</f>
        <v>78354861096.027405</v>
      </c>
      <c r="T14" s="19">
        <f ca="1">IF((mop!AC6+mop!AC172+mop!AC205)=0,0,S14*(mop!AD6+mop!AD172+mop!AD205)/(mop!AC6+mop!AC172+mop!AC205))</f>
        <v>80630191932.295746</v>
      </c>
      <c r="U14" s="19">
        <f ca="1">IF((mop!AD6+mop!AD172+mop!AD205)=0,0,T14*(mop!AE6+mop!AE172+mop!AE205)/(mop!AD6+mop!AD172+mop!AD205))</f>
        <v>82905522768.564072</v>
      </c>
      <c r="V14" s="19">
        <f ca="1">IF((mop!AE6+mop!AE172+mop!AE205)=0,0,U14*(mop!AF6+mop!AF172+mop!AF205)/(mop!AE6+mop!AE172+mop!AE205))</f>
        <v>85180853604.832413</v>
      </c>
      <c r="W14" s="19">
        <f ca="1">IF((mop!AF6+mop!AF172+mop!AF205)=0,0,V14*(mop!AG6+mop!AG172+mop!AG205)/(mop!AF6+mop!AF172+mop!AF205))</f>
        <v>87550345754.275543</v>
      </c>
      <c r="X14" s="19">
        <f ca="1">IF((mop!AG6+mop!AG172+mop!AG205)=0,0,W14*(mop!AH6+mop!AH172+mop!AH205)/(mop!AG6+mop!AG172+mop!AG205))</f>
        <v>89919837903.718643</v>
      </c>
      <c r="Y14" s="19">
        <f ca="1">IF((mop!AH6+mop!AH172+mop!AH205)=0,0,X14*(mop!AI6+mop!AI172+mop!AI205)/(mop!AH6+mop!AH172+mop!AH205))</f>
        <v>92289330053.161758</v>
      </c>
      <c r="Z14" s="19">
        <f ca="1">IF((mop!AI6+mop!AI172+mop!AI205)=0,0,Y14*(mop!AJ6+mop!AJ172+mop!AJ205)/(mop!AI6+mop!AI172+mop!AI205))</f>
        <v>94658822202.604889</v>
      </c>
      <c r="AA14" s="19">
        <f ca="1">IF((mop!AJ6+mop!AJ172+mop!AJ205)=0,0,Z14*(mop!AK6+mop!AK172+mop!AK205)/(mop!AJ6+mop!AJ172+mop!AJ205))</f>
        <v>97028314352.048004</v>
      </c>
      <c r="AB14" s="19">
        <f ca="1">IF((mop!AK6+mop!AK172+mop!AK205)=0,0,AA14*(mop!AL6+mop!AL172+mop!AL205)/(mop!AK6+mop!AK172+mop!AK205))</f>
        <v>105211831966.64272</v>
      </c>
      <c r="AC14" s="19">
        <f ca="1">IF((mop!AL6+mop!AL172+mop!AL205)=0,0,AB14*(mop!AM6+mop!AM172+mop!AM205)/(mop!AL6+mop!AL172+mop!AL205))</f>
        <v>113395349581.23738</v>
      </c>
      <c r="AD14" s="19">
        <f ca="1">IF((mop!AM6+mop!AM172+mop!AM205)=0,0,AC14*(mop!AN6+mop!AN172+mop!AN205)/(mop!AM6+mop!AM172+mop!AM205))</f>
        <v>121578867195.83208</v>
      </c>
      <c r="AE14" s="19">
        <f ca="1">IF((mop!AN6+mop!AN172+mop!AN205)=0,0,AD14*(mop!AO6+mop!AO172+mop!AO205)/(mop!AN6+mop!AN172+mop!AN205))</f>
        <v>129762384810.42676</v>
      </c>
      <c r="AF14" s="19">
        <f ca="1">IF((mop!AO6+mop!AO172+mop!AO205)=0,0,AE14*(mop!AP6+mop!AP172+mop!AP205)/(mop!AO6+mop!AO172+mop!AO205))</f>
        <v>137945902425.02145</v>
      </c>
      <c r="AG14" s="17">
        <f t="shared" ca="1" si="0"/>
        <v>2500129232986.0122</v>
      </c>
    </row>
    <row r="15" spans="1:35" x14ac:dyDescent="0.3">
      <c r="A15" s="88" t="s">
        <v>30</v>
      </c>
      <c r="B15" s="136" cm="1">
        <f t="array" aca="1" ref="B15" ca="1">SUM(
VALUE(INDIRECT(ADDRESS(About!$A116,About!$A$128,1,1,CONCATENATE("BEN",B$1)),TRUE)),
VALUE(INDIRECT(ADDRESS(About!$A117,About!$A$128,1,1,CONCATENATE("BEN",B$1)),TRUE))
)*toe_to_BTU</f>
        <v>45348834957.329254</v>
      </c>
      <c r="C15" s="136" cm="1">
        <f t="array" aca="1" ref="C15" ca="1">SUM(
VALUE(INDIRECT(ADDRESS(About!$A116,About!$A$128,1,1,CONCATENATE("BEN",C$1)),TRUE)),
VALUE(INDIRECT(ADDRESS(About!$A117,About!$A$128,1,1,CONCATENATE("BEN",C$1)),TRUE))
)*toe_to_BTU</f>
        <v>51342361300.12487</v>
      </c>
      <c r="D15" s="136" cm="1">
        <f t="array" aca="1" ref="D15" ca="1">SUM(
VALUE(INDIRECT(ADDRESS(About!$A116,About!$A$128,1,1,CONCATENATE("BEN",D$1)),TRUE)),
VALUE(INDIRECT(ADDRESS(About!$A117,About!$A$128,1,1,CONCATENATE("BEN",D$1)),TRUE))
)*toe_to_BTU</f>
        <v>54565275851.545784</v>
      </c>
      <c r="E15" s="19">
        <f ca="1">IF((mop!N36+mop!N187)=0,0,D15*(mop!O36+mop!O187)/(mop!N36+mop!N187))</f>
        <v>55956784798.79792</v>
      </c>
      <c r="F15" s="19">
        <f ca="1">IF((mop!O36+mop!O187)=0,0,E15*(mop!P36+mop!P187)/(mop!O36+mop!O187))</f>
        <v>57348293746.050056</v>
      </c>
      <c r="G15" s="19">
        <f ca="1">IF((mop!P36+mop!P187)=0,0,F15*(mop!Q36+mop!Q187)/(mop!P36+mop!P187))</f>
        <v>58739802693.302185</v>
      </c>
      <c r="H15" s="19">
        <f ca="1">IF((mop!Q36+mop!Q187)=0,0,G15*(mop!R36+mop!R187)/(mop!Q36+mop!Q187))</f>
        <v>60132978291.733467</v>
      </c>
      <c r="I15" s="19">
        <f ca="1">IF((mop!R36+mop!R187)=0,0,H15*(mop!S36+mop!S187)/(mop!R36+mop!R187))</f>
        <v>61526153890.164734</v>
      </c>
      <c r="J15" s="19">
        <f ca="1">IF((mop!S36+mop!S187)=0,0,I15*(mop!T36+mop!T187)/(mop!S36+mop!S187))</f>
        <v>62919329488.596008</v>
      </c>
      <c r="K15" s="19">
        <f ca="1">IF((mop!T36+mop!T187)=0,0,J15*(mop!U36+mop!U187)/(mop!T36+mop!T187))</f>
        <v>64312505087.027275</v>
      </c>
      <c r="L15" s="19">
        <f ca="1">IF((mop!U36+mop!U187)=0,0,K15*(mop!V36+mop!V187)/(mop!U36+mop!U187))</f>
        <v>65705680685.458549</v>
      </c>
      <c r="M15" s="19">
        <f ca="1">IF((mop!V36+mop!V187)=0,0,L15*(mop!W36+mop!W187)/(mop!V36+mop!V187))</f>
        <v>67094123817.578758</v>
      </c>
      <c r="N15" s="19">
        <f ca="1">IF((mop!W36+mop!W187)=0,0,M15*(mop!X36+mop!X187)/(mop!W36+mop!W187))</f>
        <v>68482566949.698959</v>
      </c>
      <c r="O15" s="19">
        <f ca="1">IF((mop!X36+mop!X187)=0,0,N15*(mop!Y36+mop!Y187)/(mop!X36+mop!X187))</f>
        <v>69871010081.819153</v>
      </c>
      <c r="P15" s="19">
        <f ca="1">IF((mop!Y36+mop!Y187)=0,0,O15*(mop!Z36+mop!Z187)/(mop!Y36+mop!Y187))</f>
        <v>71259453213.939346</v>
      </c>
      <c r="Q15" s="19">
        <f ca="1">IF((mop!Z36+mop!Z187)=0,0,P15*(mop!AA36+mop!AA187)/(mop!Z36+mop!Z187))</f>
        <v>72647896346.059555</v>
      </c>
      <c r="R15" s="19">
        <f ca="1">IF((mop!AA36+mop!AA187)=0,0,Q15*(mop!AB36+mop!AB187)/(mop!AA36+mop!AA187))</f>
        <v>74033726333.738495</v>
      </c>
      <c r="S15" s="19">
        <f ca="1">IF((mop!AB36+mop!AB187)=0,0,R15*(mop!AC36+mop!AC187)/(mop!AB36+mop!AB187))</f>
        <v>75419556321.417435</v>
      </c>
      <c r="T15" s="19">
        <f ca="1">IF((mop!AC36+mop!AC187)=0,0,S15*(mop!AD36+mop!AD187)/(mop!AC36+mop!AC187))</f>
        <v>76805386309.096375</v>
      </c>
      <c r="U15" s="19">
        <f ca="1">IF((mop!AD36+mop!AD187)=0,0,T15*(mop!AE36+mop!AE187)/(mop!AD36+mop!AD187))</f>
        <v>78191216296.775314</v>
      </c>
      <c r="V15" s="19">
        <f ca="1">IF((mop!AE36+mop!AE187)=0,0,U15*(mop!AF36+mop!AF187)/(mop!AE36+mop!AE187))</f>
        <v>79577046284.454254</v>
      </c>
      <c r="W15" s="19">
        <f ca="1">IF((mop!AF36+mop!AF187)=0,0,V15*(mop!AG36+mop!AG187)/(mop!AF36+mop!AF187))</f>
        <v>80975839114.637314</v>
      </c>
      <c r="X15" s="19">
        <f ca="1">IF((mop!AG36+mop!AG187)=0,0,W15*(mop!AH36+mop!AH187)/(mop!AG36+mop!AG187))</f>
        <v>82374631944.820374</v>
      </c>
      <c r="Y15" s="19">
        <f ca="1">IF((mop!AH36+mop!AH187)=0,0,X15*(mop!AI36+mop!AI187)/(mop!AH36+mop!AH187))</f>
        <v>83773424775.003433</v>
      </c>
      <c r="Z15" s="19">
        <f ca="1">IF((mop!AI36+mop!AI187)=0,0,Y15*(mop!AJ36+mop!AJ187)/(mop!AI36+mop!AI187))</f>
        <v>85172217605.186493</v>
      </c>
      <c r="AA15" s="19">
        <f ca="1">IF((mop!AJ36+mop!AJ187)=0,0,Z15*(mop!AK36+mop!AK187)/(mop!AJ36+mop!AJ187))</f>
        <v>86571010435.369553</v>
      </c>
      <c r="AB15" s="19">
        <f ca="1">IF((mop!AK36+mop!AK187)=0,0,AA15*(mop!AL36+mop!AL187)/(mop!AK36+mop!AK187))</f>
        <v>88062240678.17099</v>
      </c>
      <c r="AC15" s="19">
        <f ca="1">IF((mop!AL36+mop!AL187)=0,0,AB15*(mop!AM36+mop!AM187)/(mop!AL36+mop!AL187))</f>
        <v>89553470920.972427</v>
      </c>
      <c r="AD15" s="19">
        <f ca="1">IF((mop!AM36+mop!AM187)=0,0,AC15*(mop!AN36+mop!AN187)/(mop!AM36+mop!AM187))</f>
        <v>91044701163.773849</v>
      </c>
      <c r="AE15" s="19">
        <f ca="1">IF((mop!AN36+mop!AN187)=0,0,AD15*(mop!AO36+mop!AO187)/(mop!AN36+mop!AN187))</f>
        <v>92535931406.575302</v>
      </c>
      <c r="AF15" s="19">
        <f ca="1">IF((mop!AO36+mop!AO187)=0,0,AE15*(mop!AP36+mop!AP187)/(mop!AO36+mop!AO187))</f>
        <v>94027161649.376755</v>
      </c>
      <c r="AG15" s="17">
        <f t="shared" ca="1" si="0"/>
        <v>2245370612438.5942</v>
      </c>
    </row>
    <row r="16" spans="1:35" x14ac:dyDescent="0.3">
      <c r="A16" t="s">
        <v>31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17">
        <f t="shared" si="0"/>
        <v>0</v>
      </c>
    </row>
    <row r="17" spans="1:33" x14ac:dyDescent="0.3">
      <c r="A17" t="s">
        <v>32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17">
        <f t="shared" si="0"/>
        <v>0</v>
      </c>
    </row>
    <row r="18" spans="1:33" x14ac:dyDescent="0.3">
      <c r="A18" t="s">
        <v>33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17">
        <f t="shared" si="0"/>
        <v>0</v>
      </c>
    </row>
    <row r="19" spans="1:33" x14ac:dyDescent="0.3">
      <c r="A19" t="s">
        <v>34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17">
        <f t="shared" si="0"/>
        <v>0</v>
      </c>
    </row>
    <row r="20" spans="1:33" x14ac:dyDescent="0.3">
      <c r="A20" t="s">
        <v>35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17">
        <f t="shared" si="0"/>
        <v>0</v>
      </c>
    </row>
    <row r="21" spans="1:33" x14ac:dyDescent="0.3">
      <c r="A21" t="s">
        <v>36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17">
        <f t="shared" si="0"/>
        <v>0</v>
      </c>
    </row>
    <row r="22" spans="1:33" x14ac:dyDescent="0.3">
      <c r="A22" t="s">
        <v>37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  <c r="R22" s="87">
        <v>0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  <c r="AG22" s="17">
        <f t="shared" si="0"/>
        <v>0</v>
      </c>
    </row>
    <row r="23" spans="1:33" x14ac:dyDescent="0.3">
      <c r="A23" t="s">
        <v>38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  <c r="AG23" s="17">
        <f t="shared" si="0"/>
        <v>0</v>
      </c>
    </row>
    <row r="24" spans="1:33" x14ac:dyDescent="0.3">
      <c r="A24" t="s">
        <v>39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17">
        <f t="shared" si="0"/>
        <v>0</v>
      </c>
    </row>
    <row r="25" spans="1:33" x14ac:dyDescent="0.3">
      <c r="A25" t="s">
        <v>40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17">
        <f t="shared" si="0"/>
        <v>0</v>
      </c>
    </row>
    <row r="26" spans="1:33" x14ac:dyDescent="0.3">
      <c r="A26" t="s">
        <v>41</v>
      </c>
      <c r="B26" s="87">
        <v>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  <c r="AG26" s="17">
        <f t="shared" si="0"/>
        <v>0</v>
      </c>
    </row>
    <row r="27" spans="1:33" x14ac:dyDescent="0.3">
      <c r="AG27" s="19"/>
    </row>
    <row r="28" spans="1:33" x14ac:dyDescent="0.3">
      <c r="AG28" s="19"/>
    </row>
    <row r="29" spans="1:33" x14ac:dyDescent="0.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1:33" x14ac:dyDescent="0.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7"/>
    </row>
    <row r="31" spans="1:33" x14ac:dyDescent="0.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7"/>
    </row>
    <row r="32" spans="1:33" x14ac:dyDescent="0.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7"/>
    </row>
    <row r="33" spans="2:33" x14ac:dyDescent="0.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7"/>
    </row>
    <row r="34" spans="2:33" x14ac:dyDescent="0.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7"/>
    </row>
    <row r="35" spans="2:33" x14ac:dyDescent="0.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7"/>
    </row>
    <row r="36" spans="2:33" x14ac:dyDescent="0.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7"/>
    </row>
    <row r="37" spans="2:33" x14ac:dyDescent="0.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7"/>
    </row>
    <row r="38" spans="2:33" x14ac:dyDescent="0.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7"/>
    </row>
    <row r="39" spans="2:33" x14ac:dyDescent="0.3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7"/>
    </row>
    <row r="40" spans="2:33" x14ac:dyDescent="0.3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7"/>
    </row>
    <row r="41" spans="2:33" x14ac:dyDescent="0.3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7"/>
    </row>
    <row r="42" spans="2:33" x14ac:dyDescent="0.3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9"/>
    </row>
    <row r="43" spans="2:33" x14ac:dyDescent="0.3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2:33" x14ac:dyDescent="0.3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7"/>
    </row>
    <row r="45" spans="2:33" x14ac:dyDescent="0.3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7"/>
    </row>
    <row r="46" spans="2:33" x14ac:dyDescent="0.3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7"/>
    </row>
    <row r="47" spans="2:33" x14ac:dyDescent="0.3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7"/>
    </row>
    <row r="48" spans="2:33" x14ac:dyDescent="0.3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7"/>
    </row>
    <row r="49" spans="2:33" x14ac:dyDescent="0.3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7"/>
    </row>
    <row r="50" spans="2:33" x14ac:dyDescent="0.3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7"/>
    </row>
    <row r="51" spans="2:33" x14ac:dyDescent="0.3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7"/>
    </row>
    <row r="52" spans="2:33" x14ac:dyDescent="0.3">
      <c r="AG52" s="7"/>
    </row>
    <row r="53" spans="2:33" x14ac:dyDescent="0.3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7"/>
    </row>
    <row r="54" spans="2:33" x14ac:dyDescent="0.3">
      <c r="AG54" s="7"/>
    </row>
    <row r="55" spans="2:33" x14ac:dyDescent="0.3">
      <c r="B55" s="24"/>
      <c r="AG55" s="7"/>
    </row>
    <row r="56" spans="2:33" x14ac:dyDescent="0.3">
      <c r="B56" s="24"/>
      <c r="AG56" s="7"/>
    </row>
    <row r="57" spans="2:33" x14ac:dyDescent="0.3">
      <c r="B57" s="24"/>
      <c r="AG57" s="7"/>
    </row>
    <row r="58" spans="2:33" x14ac:dyDescent="0.3">
      <c r="B58" s="24"/>
      <c r="AG58" s="9"/>
    </row>
    <row r="59" spans="2:33" x14ac:dyDescent="0.3">
      <c r="B59" s="24"/>
    </row>
    <row r="60" spans="2:33" x14ac:dyDescent="0.3">
      <c r="B60" s="24"/>
      <c r="AG60" s="7"/>
    </row>
    <row r="61" spans="2:33" x14ac:dyDescent="0.3">
      <c r="B61" s="24"/>
      <c r="AG61" s="7"/>
    </row>
    <row r="62" spans="2:33" x14ac:dyDescent="0.3">
      <c r="B62" s="24"/>
      <c r="AG62" s="7"/>
    </row>
    <row r="63" spans="2:33" x14ac:dyDescent="0.3">
      <c r="B63" s="24"/>
      <c r="AG63" s="7"/>
    </row>
    <row r="64" spans="2:33" x14ac:dyDescent="0.3">
      <c r="B64" s="24"/>
      <c r="AG64" s="7"/>
    </row>
    <row r="65" spans="2:33" x14ac:dyDescent="0.3">
      <c r="B65" s="24"/>
      <c r="AG65" s="7"/>
    </row>
    <row r="66" spans="2:33" x14ac:dyDescent="0.3">
      <c r="B66" s="24"/>
      <c r="AG66" s="7"/>
    </row>
    <row r="67" spans="2:33" x14ac:dyDescent="0.3">
      <c r="B67" s="24"/>
      <c r="AG67" s="7"/>
    </row>
    <row r="68" spans="2:33" x14ac:dyDescent="0.3">
      <c r="B68" s="24"/>
      <c r="AG68" s="7"/>
    </row>
    <row r="69" spans="2:33" x14ac:dyDescent="0.3">
      <c r="B69" s="24"/>
      <c r="AG69" s="7"/>
    </row>
    <row r="70" spans="2:33" x14ac:dyDescent="0.3">
      <c r="B70" s="24"/>
      <c r="AG70" s="7"/>
    </row>
    <row r="71" spans="2:33" x14ac:dyDescent="0.3">
      <c r="B71" s="24"/>
      <c r="AG71" s="7"/>
    </row>
    <row r="72" spans="2:33" x14ac:dyDescent="0.3">
      <c r="B72" s="24"/>
      <c r="AG72" s="9"/>
    </row>
    <row r="73" spans="2:33" x14ac:dyDescent="0.3">
      <c r="B73" s="24"/>
    </row>
    <row r="74" spans="2:33" x14ac:dyDescent="0.3">
      <c r="B74" s="24"/>
    </row>
    <row r="75" spans="2:33" x14ac:dyDescent="0.3">
      <c r="B75" s="24"/>
      <c r="AG75" s="7"/>
    </row>
    <row r="76" spans="2:33" x14ac:dyDescent="0.3">
      <c r="B76" s="24"/>
      <c r="AG76" s="7"/>
    </row>
    <row r="77" spans="2:33" x14ac:dyDescent="0.3">
      <c r="B77" s="24"/>
      <c r="AG77" s="7"/>
    </row>
    <row r="78" spans="2:33" x14ac:dyDescent="0.3">
      <c r="B78" s="24"/>
      <c r="AG78" s="7"/>
    </row>
    <row r="79" spans="2:33" x14ac:dyDescent="0.3">
      <c r="B79" s="24"/>
      <c r="AG79" s="7"/>
    </row>
    <row r="80" spans="2:33" x14ac:dyDescent="0.3">
      <c r="B80" s="24"/>
      <c r="AG80" s="7"/>
    </row>
    <row r="81" spans="2:33" x14ac:dyDescent="0.3">
      <c r="B81" s="24"/>
      <c r="AG81" s="7"/>
    </row>
    <row r="82" spans="2:33" x14ac:dyDescent="0.3">
      <c r="B82" s="24"/>
      <c r="AG82" s="7"/>
    </row>
    <row r="83" spans="2:33" x14ac:dyDescent="0.3">
      <c r="AG83" s="7"/>
    </row>
    <row r="84" spans="2:33" x14ac:dyDescent="0.3">
      <c r="AG84" s="7"/>
    </row>
    <row r="85" spans="2:33" x14ac:dyDescent="0.3">
      <c r="AG85" s="7"/>
    </row>
    <row r="86" spans="2:33" x14ac:dyDescent="0.3">
      <c r="AG86" s="7"/>
    </row>
    <row r="87" spans="2:33" x14ac:dyDescent="0.3">
      <c r="AG87" s="7"/>
    </row>
    <row r="88" spans="2:33" x14ac:dyDescent="0.3">
      <c r="AG88" s="7"/>
    </row>
    <row r="89" spans="2:33" x14ac:dyDescent="0.3">
      <c r="AG89" s="7"/>
    </row>
    <row r="90" spans="2:33" x14ac:dyDescent="0.3">
      <c r="AG90" s="7"/>
    </row>
    <row r="92" spans="2:33" x14ac:dyDescent="0.3">
      <c r="AG92" s="7"/>
    </row>
    <row r="93" spans="2:33" x14ac:dyDescent="0.3">
      <c r="AG93" s="7"/>
    </row>
    <row r="94" spans="2:33" x14ac:dyDescent="0.3">
      <c r="AG94" s="7"/>
    </row>
    <row r="95" spans="2:33" x14ac:dyDescent="0.3">
      <c r="AG95" s="7"/>
    </row>
    <row r="96" spans="2:33" x14ac:dyDescent="0.3">
      <c r="AG96" s="7"/>
    </row>
    <row r="97" spans="33:33" x14ac:dyDescent="0.3">
      <c r="AG97" s="7"/>
    </row>
    <row r="98" spans="33:33" x14ac:dyDescent="0.3">
      <c r="AG98" s="7"/>
    </row>
    <row r="99" spans="33:33" x14ac:dyDescent="0.3">
      <c r="AG99" s="7"/>
    </row>
    <row r="100" spans="33:33" x14ac:dyDescent="0.3">
      <c r="AG100" s="7"/>
    </row>
    <row r="101" spans="33:33" x14ac:dyDescent="0.3">
      <c r="AG101" s="7"/>
    </row>
    <row r="102" spans="33:33" x14ac:dyDescent="0.3">
      <c r="AG102" s="7"/>
    </row>
    <row r="103" spans="33:33" x14ac:dyDescent="0.3">
      <c r="AG103" s="9"/>
    </row>
    <row r="105" spans="33:33" x14ac:dyDescent="0.3">
      <c r="AG105" s="20"/>
    </row>
    <row r="108" spans="33:33" x14ac:dyDescent="0.3">
      <c r="AG108" s="22"/>
    </row>
    <row r="110" spans="33:33" x14ac:dyDescent="0.3">
      <c r="AG110" s="7"/>
    </row>
    <row r="111" spans="33:33" x14ac:dyDescent="0.3">
      <c r="AG111" s="7"/>
    </row>
    <row r="112" spans="33:33" x14ac:dyDescent="0.3">
      <c r="AG112" s="7"/>
    </row>
    <row r="113" spans="33:33" x14ac:dyDescent="0.3">
      <c r="AG113" s="7"/>
    </row>
    <row r="114" spans="33:33" x14ac:dyDescent="0.3">
      <c r="AG114" s="7"/>
    </row>
    <row r="115" spans="33:33" x14ac:dyDescent="0.3">
      <c r="AG115" s="7"/>
    </row>
    <row r="116" spans="33:33" x14ac:dyDescent="0.3">
      <c r="AG116" s="7"/>
    </row>
    <row r="117" spans="33:33" x14ac:dyDescent="0.3">
      <c r="AG117" s="7"/>
    </row>
    <row r="118" spans="33:33" x14ac:dyDescent="0.3">
      <c r="AG118" s="7"/>
    </row>
    <row r="119" spans="33:33" x14ac:dyDescent="0.3">
      <c r="AG119" s="7"/>
    </row>
    <row r="120" spans="33:33" x14ac:dyDescent="0.3">
      <c r="AG120" s="9"/>
    </row>
    <row r="122" spans="33:33" x14ac:dyDescent="0.3">
      <c r="AG122" s="10"/>
    </row>
    <row r="123" spans="33:33" x14ac:dyDescent="0.3">
      <c r="AG123" s="10"/>
    </row>
    <row r="124" spans="33:33" x14ac:dyDescent="0.3">
      <c r="AG124" s="10"/>
    </row>
    <row r="125" spans="33:33" x14ac:dyDescent="0.3">
      <c r="AG125" s="10"/>
    </row>
    <row r="126" spans="33:33" x14ac:dyDescent="0.3">
      <c r="AG126" s="10"/>
    </row>
    <row r="127" spans="33:33" x14ac:dyDescent="0.3">
      <c r="AG127" s="10"/>
    </row>
    <row r="128" spans="33:33" x14ac:dyDescent="0.3">
      <c r="AG128" s="10"/>
    </row>
    <row r="129" spans="33:33" x14ac:dyDescent="0.3">
      <c r="AG129" s="10"/>
    </row>
    <row r="130" spans="33:33" x14ac:dyDescent="0.3">
      <c r="AG130" s="10"/>
    </row>
    <row r="131" spans="33:33" x14ac:dyDescent="0.3">
      <c r="AG131" s="10"/>
    </row>
    <row r="132" spans="33:33" x14ac:dyDescent="0.3">
      <c r="AG132" s="10"/>
    </row>
    <row r="133" spans="33:33" x14ac:dyDescent="0.3">
      <c r="AG133" s="10"/>
    </row>
    <row r="134" spans="33:33" x14ac:dyDescent="0.3">
      <c r="AG134" s="10"/>
    </row>
    <row r="135" spans="33:33" x14ac:dyDescent="0.3">
      <c r="AG135" s="10"/>
    </row>
    <row r="136" spans="33:33" x14ac:dyDescent="0.3">
      <c r="AG136" s="10"/>
    </row>
    <row r="137" spans="33:33" x14ac:dyDescent="0.3">
      <c r="AG137" s="10"/>
    </row>
    <row r="138" spans="33:33" x14ac:dyDescent="0.3">
      <c r="AG138" s="10"/>
    </row>
    <row r="139" spans="33:33" x14ac:dyDescent="0.3">
      <c r="AG139" s="10"/>
    </row>
    <row r="140" spans="33:33" x14ac:dyDescent="0.3">
      <c r="AG140" s="10"/>
    </row>
    <row r="141" spans="33:33" x14ac:dyDescent="0.3">
      <c r="AG141" s="10"/>
    </row>
    <row r="142" spans="33:33" x14ac:dyDescent="0.3">
      <c r="AG142" s="11"/>
    </row>
    <row r="143" spans="33:33" x14ac:dyDescent="0.3">
      <c r="AG143" s="10"/>
    </row>
    <row r="144" spans="33:33" x14ac:dyDescent="0.3">
      <c r="AG144" s="1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144"/>
  <sheetViews>
    <sheetView topLeftCell="T1" workbookViewId="0">
      <selection activeCell="AG1" sqref="AG1:AG1048576"/>
    </sheetView>
  </sheetViews>
  <sheetFormatPr defaultColWidth="9.109375" defaultRowHeight="14.4" x14ac:dyDescent="0.3"/>
  <cols>
    <col min="1" max="1" width="39.88671875" customWidth="1"/>
    <col min="2" max="32" width="11.5546875" customWidth="1"/>
    <col min="33" max="35" width="9.5546875" bestFit="1" customWidth="1"/>
  </cols>
  <sheetData>
    <row r="1" spans="1:35" x14ac:dyDescent="0.3">
      <c r="A1" s="27" t="s">
        <v>42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H1" s="12"/>
      <c r="AI1" s="12"/>
    </row>
    <row r="2" spans="1:35" x14ac:dyDescent="0.3">
      <c r="A2" t="s">
        <v>17</v>
      </c>
      <c r="B2" s="19" cm="1">
        <f t="array" aca="1" ref="B2" ca="1">SUM(
VALUE(INDIRECT(ADDRESS(About!$A114,About!$A$133,1,1,CONCATENATE("BEN",B$1)),TRUE)),
VALUE(INDIRECT(ADDRESS(About!$A114,About!$A$134,1,1,CONCATENATE("BEN",B$1)),TRUE)),
VALUE(INDIRECT(ADDRESS(About!$A114,About!$A$136,1,1,CONCATENATE("BEN",B$1)),TRUE)),
VALUE(INDIRECT(ADDRESS(About!$A114,About!$A$147,1,1,CONCATENATE("BEN",B$1)),TRUE)),
VALUE(INDIRECT(ADDRESS(About!$A114,About!$A$148,1,1,CONCATENATE("BEN",B$1)),TRUE))
)*toe_to_BTU</f>
        <v>156790815559.03641</v>
      </c>
      <c r="C2" s="19" cm="1">
        <f t="array" aca="1" ref="C2" ca="1">SUM(
VALUE(INDIRECT(ADDRESS(About!$A114,About!$A$133,1,1,CONCATENATE("BEN",C$1)),TRUE)),
VALUE(INDIRECT(ADDRESS(About!$A114,About!$A$134,1,1,CONCATENATE("BEN",C$1)),TRUE)),
VALUE(INDIRECT(ADDRESS(About!$A114,About!$A$136,1,1,CONCATENATE("BEN",C$1)),TRUE)),
VALUE(INDIRECT(ADDRESS(About!$A114,About!$A$147,1,1,CONCATENATE("BEN",C$1)),TRUE)),
VALUE(INDIRECT(ADDRESS(About!$A114,About!$A$148,1,1,CONCATENATE("BEN",C$1)),TRUE))
)*toe_to_BTU</f>
        <v>154657685611.6384</v>
      </c>
      <c r="D2" s="19" cm="1">
        <f t="array" aca="1" ref="D2" ca="1">SUM(
VALUE(INDIRECT(ADDRESS(About!$A114,About!$A$133,1,1,CONCATENATE("BEN",D$1)),TRUE)),
VALUE(INDIRECT(ADDRESS(About!$A114,About!$A$134,1,1,CONCATENATE("BEN",D$1)),TRUE)),
VALUE(INDIRECT(ADDRESS(About!$A114,About!$A$136,1,1,CONCATENATE("BEN",D$1)),TRUE)),
VALUE(INDIRECT(ADDRESS(About!$A114,About!$A$147,1,1,CONCATENATE("BEN",D$1)),TRUE)),
VALUE(INDIRECT(ADDRESS(About!$A114,About!$A$148,1,1,CONCATENATE("BEN",D$1)),TRUE))
)*toe_to_BTU</f>
        <v>151085774985.95767</v>
      </c>
      <c r="E2" s="19">
        <f ca="1">IF(mop!N106=0,0,D2*mop!O106/mop!N106)</f>
        <v>154433608894.66635</v>
      </c>
      <c r="F2" s="19">
        <f ca="1">IF(mop!O106=0,0,E2*mop!P106/mop!O106)</f>
        <v>157781442803.37506</v>
      </c>
      <c r="G2" s="19">
        <f ca="1">IF(mop!P106=0,0,F2*mop!Q106/mop!P106)</f>
        <v>161129276712.08374</v>
      </c>
      <c r="H2" s="19">
        <f ca="1">IF(mop!Q106=0,0,G2*mop!R106/mop!Q106)</f>
        <v>164477110620.79242</v>
      </c>
      <c r="I2" s="19">
        <f ca="1">IF(mop!R106=0,0,H2*mop!S106/mop!R106)</f>
        <v>167824944529.5011</v>
      </c>
      <c r="J2" s="19">
        <f ca="1">IF(mop!S106=0,0,I2*mop!T106/mop!S106)</f>
        <v>171172778438.20975</v>
      </c>
      <c r="K2" s="19">
        <f ca="1">IF(mop!T106=0,0,J2*mop!U106/mop!T106)</f>
        <v>174520612346.91843</v>
      </c>
      <c r="L2" s="19">
        <f ca="1">IF(mop!U106=0,0,K2*mop!V106/mop!U106)</f>
        <v>177868446255.62711</v>
      </c>
      <c r="M2" s="19">
        <f ca="1">IF(mop!V106=0,0,L2*mop!W106/mop!V106)</f>
        <v>181216280164.33578</v>
      </c>
      <c r="N2" s="19">
        <f ca="1">IF(mop!W106=0,0,M2*mop!X106/mop!W106)</f>
        <v>184564114073.04446</v>
      </c>
      <c r="O2" s="19">
        <f ca="1">IF(mop!X106=0,0,N2*mop!Y106/mop!X106)</f>
        <v>187911947981.75311</v>
      </c>
      <c r="P2" s="19">
        <f ca="1">IF(mop!Y106=0,0,O2*mop!Z106/mop!Y106)</f>
        <v>191259781890.46179</v>
      </c>
      <c r="Q2" s="19">
        <f ca="1">IF(mop!Z106=0,0,P2*mop!AA106/mop!Z106)</f>
        <v>194607615799.17047</v>
      </c>
      <c r="R2" s="19">
        <f ca="1">IF(mop!AA106=0,0,Q2*mop!AB106/mop!AA106)</f>
        <v>197955449707.87915</v>
      </c>
      <c r="S2" s="19">
        <f ca="1">IF(mop!AB106=0,0,R2*mop!AC106/mop!AB106)</f>
        <v>201303283616.58783</v>
      </c>
      <c r="T2" s="19">
        <f ca="1">IF(mop!AC106=0,0,S2*mop!AD106/mop!AC106)</f>
        <v>204651117525.29651</v>
      </c>
      <c r="U2" s="19">
        <f ca="1">IF(mop!AD106=0,0,T2*mop!AE106/mop!AD106)</f>
        <v>207998951434.00519</v>
      </c>
      <c r="V2" s="19">
        <f ca="1">IF(mop!AE106=0,0,U2*mop!AF106/mop!AE106)</f>
        <v>211346785342.71387</v>
      </c>
      <c r="W2" s="19">
        <f ca="1">IF(mop!AF106=0,0,V2*mop!AG106/mop!AF106)</f>
        <v>214694619251.42255</v>
      </c>
      <c r="X2" s="19">
        <f ca="1">IF(mop!AG106=0,0,W2*mop!AH106/mop!AG106)</f>
        <v>218042453160.13123</v>
      </c>
      <c r="Y2" s="19">
        <f ca="1">IF(mop!AH106=0,0,X2*mop!AI106/mop!AH106)</f>
        <v>221390287068.83994</v>
      </c>
      <c r="Z2" s="19">
        <f ca="1">IF(mop!AI106=0,0,Y2*mop!AJ106/mop!AI106)</f>
        <v>224738120977.54861</v>
      </c>
      <c r="AA2" s="19">
        <f ca="1">IF(mop!AJ106=0,0,Z2*mop!AK106/mop!AJ106)</f>
        <v>228085954886.25729</v>
      </c>
      <c r="AB2" s="19">
        <f ca="1">IF(mop!AK106=0,0,AA2*mop!AL106/mop!AK106)</f>
        <v>231433788794.96597</v>
      </c>
      <c r="AC2" s="19">
        <f ca="1">IF(mop!AL106=0,0,AB2*mop!AM106/mop!AL106)</f>
        <v>234781622703.67462</v>
      </c>
      <c r="AD2" s="19">
        <f ca="1">IF(mop!AM106=0,0,AC2*mop!AN106/mop!AM106)</f>
        <v>238129456612.38327</v>
      </c>
      <c r="AE2" s="19">
        <f ca="1">IF(mop!AN106=0,0,AD2*mop!AO106/mop!AN106)</f>
        <v>241477290521.09198</v>
      </c>
      <c r="AF2" s="19">
        <f ca="1">IF(mop!AO106=0,0,AE2*mop!AP106/mop!AO106)</f>
        <v>244825124429.80066</v>
      </c>
      <c r="AG2" s="17">
        <f ca="1">SUM(B2:AF2)</f>
        <v>6052156542699.1699</v>
      </c>
    </row>
    <row r="3" spans="1:35" x14ac:dyDescent="0.3">
      <c r="A3" t="s">
        <v>18</v>
      </c>
      <c r="B3" s="87">
        <v>0</v>
      </c>
      <c r="C3" s="87">
        <v>0</v>
      </c>
      <c r="D3" s="87">
        <v>0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  <c r="P3" s="87">
        <v>0</v>
      </c>
      <c r="Q3" s="87">
        <v>0</v>
      </c>
      <c r="R3" s="87">
        <v>0</v>
      </c>
      <c r="S3" s="87">
        <v>0</v>
      </c>
      <c r="T3" s="87">
        <v>0</v>
      </c>
      <c r="U3" s="87">
        <v>0</v>
      </c>
      <c r="V3" s="87">
        <v>0</v>
      </c>
      <c r="W3" s="87">
        <v>0</v>
      </c>
      <c r="X3" s="87">
        <v>0</v>
      </c>
      <c r="Y3" s="87">
        <v>0</v>
      </c>
      <c r="Z3" s="87">
        <v>0</v>
      </c>
      <c r="AA3" s="87">
        <v>0</v>
      </c>
      <c r="AB3" s="87">
        <v>0</v>
      </c>
      <c r="AC3" s="87">
        <v>0</v>
      </c>
      <c r="AD3" s="87">
        <v>0</v>
      </c>
      <c r="AE3" s="87">
        <v>0</v>
      </c>
      <c r="AF3" s="87">
        <v>0</v>
      </c>
      <c r="AG3" s="17">
        <f t="shared" ref="AG3:AG26" si="0">SUM(B3:AF3)</f>
        <v>0</v>
      </c>
    </row>
    <row r="4" spans="1:35" x14ac:dyDescent="0.3">
      <c r="A4" t="s">
        <v>19</v>
      </c>
      <c r="B4" s="87">
        <v>0</v>
      </c>
      <c r="C4" s="87">
        <v>0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0</v>
      </c>
      <c r="Q4" s="87">
        <v>0</v>
      </c>
      <c r="R4" s="87">
        <v>0</v>
      </c>
      <c r="S4" s="87">
        <v>0</v>
      </c>
      <c r="T4" s="87">
        <v>0</v>
      </c>
      <c r="U4" s="87">
        <v>0</v>
      </c>
      <c r="V4" s="87">
        <v>0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0</v>
      </c>
      <c r="AE4" s="87">
        <v>0</v>
      </c>
      <c r="AF4" s="87">
        <v>0</v>
      </c>
      <c r="AG4" s="17">
        <f t="shared" si="0"/>
        <v>0</v>
      </c>
    </row>
    <row r="5" spans="1:35" x14ac:dyDescent="0.3">
      <c r="A5" t="s">
        <v>20</v>
      </c>
      <c r="B5" s="19" cm="1">
        <f t="array" aca="1" ref="B5" ca="1">SUM(
VALUE(INDIRECT(ADDRESS(About!$A118,About!$A$133,1,1,CONCATENATE("BEN",B$1)),TRUE)),
VALUE(INDIRECT(ADDRESS(About!$A118,About!$A$134,1,1,CONCATENATE("BEN",B$1)),TRUE)),
VALUE(INDIRECT(ADDRESS(About!$A118,About!$A$136,1,1,CONCATENATE("BEN",B$1)),TRUE)),
VALUE(INDIRECT(ADDRESS(About!$A118,About!$A$147,1,1,CONCATENATE("BEN",B$1)),TRUE)),
VALUE(INDIRECT(ADDRESS(About!$A118,About!$A$148,1,1,CONCATENATE("BEN",B$1)),TRUE))
)*toe_to_BTU</f>
        <v>1586745168.2956111</v>
      </c>
      <c r="C5" s="19" cm="1">
        <f t="array" aca="1" ref="C5" ca="1">SUM(
VALUE(INDIRECT(ADDRESS(About!$A118,About!$A$133,1,1,CONCATENATE("BEN",C$1)),TRUE)),
VALUE(INDIRECT(ADDRESS(About!$A118,About!$A$134,1,1,CONCATENATE("BEN",C$1)),TRUE)),
VALUE(INDIRECT(ADDRESS(About!$A118,About!$A$136,1,1,CONCATENATE("BEN",C$1)),TRUE)),
VALUE(INDIRECT(ADDRESS(About!$A118,About!$A$147,1,1,CONCATENATE("BEN",C$1)),TRUE)),
VALUE(INDIRECT(ADDRESS(About!$A118,About!$A$148,1,1,CONCATENATE("BEN",C$1)),TRUE))
)*toe_to_BTU</f>
        <v>1802673129.3219516</v>
      </c>
      <c r="D5" s="19" cm="1">
        <f t="array" aca="1" ref="D5" ca="1">SUM(
VALUE(INDIRECT(ADDRESS(About!$A118,About!$A$133,1,1,CONCATENATE("BEN",D$1)),TRUE)),
VALUE(INDIRECT(ADDRESS(About!$A118,About!$A$134,1,1,CONCATENATE("BEN",D$1)),TRUE)),
VALUE(INDIRECT(ADDRESS(About!$A118,About!$A$136,1,1,CONCATENATE("BEN",D$1)),TRUE)),
VALUE(INDIRECT(ADDRESS(About!$A118,About!$A$147,1,1,CONCATENATE("BEN",D$1)),TRUE)),
VALUE(INDIRECT(ADDRESS(About!$A118,About!$A$148,1,1,CONCATENATE("BEN",D$1)),TRUE))
)*toe_to_BTU</f>
        <v>1745653397.8076971</v>
      </c>
      <c r="E5" s="19">
        <f ca="1">IF(mop!N296=0,0,D5*mop!O296/mop!N296)</f>
        <v>1751531018.6757362</v>
      </c>
      <c r="F5" s="19">
        <f ca="1">IF(mop!O296=0,0,E5*mop!P296/mop!O296)</f>
        <v>1757408639.5437758</v>
      </c>
      <c r="G5" s="19">
        <f ca="1">IF(mop!P296=0,0,F5*mop!Q296/mop!P296)</f>
        <v>1763286260.4118152</v>
      </c>
      <c r="H5" s="19">
        <f ca="1">IF(mop!Q296=0,0,G5*mop!R296/mop!Q296)</f>
        <v>1763286260.4118152</v>
      </c>
      <c r="I5" s="19">
        <f ca="1">IF(mop!R296=0,0,H5*mop!S296/mop!R296)</f>
        <v>1763286260.4118152</v>
      </c>
      <c r="J5" s="19">
        <f ca="1">IF(mop!S296=0,0,I5*mop!T296/mop!S296)</f>
        <v>1763286260.4118152</v>
      </c>
      <c r="K5" s="19">
        <f ca="1">IF(mop!T296=0,0,J5*mop!U296/mop!T296)</f>
        <v>1763286260.4118152</v>
      </c>
      <c r="L5" s="19">
        <f ca="1">IF(mop!U296=0,0,K5*mop!V296/mop!U296)</f>
        <v>1763286260.4118152</v>
      </c>
      <c r="M5" s="19">
        <f ca="1">IF(mop!V296=0,0,L5*mop!W296/mop!V296)</f>
        <v>1810307227.3561301</v>
      </c>
      <c r="N5" s="19">
        <f ca="1">IF(mop!W296=0,0,M5*mop!X296/mop!W296)</f>
        <v>1857328194.3004451</v>
      </c>
      <c r="O5" s="19">
        <f ca="1">IF(mop!X296=0,0,N5*mop!Y296/mop!X296)</f>
        <v>1904349161.24476</v>
      </c>
      <c r="P5" s="19">
        <f ca="1">IF(mop!Y296=0,0,O5*mop!Z296/mop!Y296)</f>
        <v>1951370128.1890755</v>
      </c>
      <c r="Q5" s="19">
        <f ca="1">IF(mop!Z296=0,0,P5*mop!AA296/mop!Z296)</f>
        <v>1998391095.1333904</v>
      </c>
      <c r="R5" s="19">
        <f ca="1">IF(mop!AA296=0,0,Q5*mop!AB296/mop!AA296)</f>
        <v>2030718009.9076066</v>
      </c>
      <c r="S5" s="19">
        <f ca="1">IF(mop!AB296=0,0,R5*mop!AC296/mop!AB296)</f>
        <v>2063044924.6818233</v>
      </c>
      <c r="T5" s="19">
        <f ca="1">IF(mop!AC296=0,0,S5*mop!AD296/mop!AC296)</f>
        <v>2095371839.4560397</v>
      </c>
      <c r="U5" s="19">
        <f ca="1">IF(mop!AD296=0,0,T5*mop!AE296/mop!AD296)</f>
        <v>2127698754.2302566</v>
      </c>
      <c r="V5" s="19">
        <f ca="1">IF(mop!AE296=0,0,U5*mop!AF296/mop!AE296)</f>
        <v>2160025669.0044732</v>
      </c>
      <c r="W5" s="19">
        <f ca="1">IF(mop!AF296=0,0,V5*mop!AG296/mop!AF296)</f>
        <v>2195291394.2127094</v>
      </c>
      <c r="X5" s="19">
        <f ca="1">IF(mop!AG296=0,0,W5*mop!AH296/mop!AG296)</f>
        <v>2230557119.4209456</v>
      </c>
      <c r="Y5" s="19">
        <f ca="1">IF(mop!AH296=0,0,X5*mop!AI296/mop!AH296)</f>
        <v>2265822844.6291814</v>
      </c>
      <c r="Z5" s="19">
        <f ca="1">IF(mop!AI296=0,0,Y5*mop!AJ296/mop!AI296)</f>
        <v>2301088569.8374181</v>
      </c>
      <c r="AA5" s="19">
        <f ca="1">IF(mop!AJ296=0,0,Z5*mop!AK296/mop!AJ296)</f>
        <v>2336354295.0456543</v>
      </c>
      <c r="AB5" s="19">
        <f ca="1">IF(mop!AK296=0,0,AA5*mop!AL296/mop!AK296)</f>
        <v>2374558830.6879106</v>
      </c>
      <c r="AC5" s="19">
        <f ca="1">IF(mop!AL296=0,0,AB5*mop!AM296/mop!AL296)</f>
        <v>2412763366.3301663</v>
      </c>
      <c r="AD5" s="19">
        <f ca="1">IF(mop!AM296=0,0,AC5*mop!AN296/mop!AM296)</f>
        <v>2450967901.9724226</v>
      </c>
      <c r="AE5" s="19">
        <f ca="1">IF(mop!AN296=0,0,AD5*mop!AO296/mop!AN296)</f>
        <v>2489172437.6146784</v>
      </c>
      <c r="AF5" s="19">
        <f ca="1">IF(mop!AO296=0,0,AE5*mop!AP296/mop!AO296)</f>
        <v>2527376973.2569342</v>
      </c>
      <c r="AG5" s="17">
        <f t="shared" ca="1" si="0"/>
        <v>62806287652.627678</v>
      </c>
    </row>
    <row r="6" spans="1:35" x14ac:dyDescent="0.3">
      <c r="A6" t="s">
        <v>21</v>
      </c>
      <c r="B6" s="19" cm="1">
        <f t="array" aca="1" ref="B6" ca="1">SUM(
VALUE(INDIRECT(ADDRESS(About!$A121,About!$A$133,1,1,CONCATENATE("BEN",B$1)),TRUE)),
VALUE(INDIRECT(ADDRESS(About!$A121,About!$A$134,1,1,CONCATENATE("BEN",B$1)),TRUE)),
VALUE(INDIRECT(ADDRESS(About!$A121,About!$A$136,1,1,CONCATENATE("BEN",B$1)),TRUE)),
VALUE(INDIRECT(ADDRESS(About!$A121,About!$A$147,1,1,CONCATENATE("BEN",B$1)),TRUE)),
VALUE(INDIRECT(ADDRESS(About!$A121,About!$A$148,1,1,CONCATENATE("BEN",B$1)),TRUE))
)*toe_to_BTU</f>
        <v>810582781318.87354</v>
      </c>
      <c r="C6" s="19" cm="1">
        <f t="array" aca="1" ref="C6" ca="1">SUM(
VALUE(INDIRECT(ADDRESS(About!$A121,About!$A$133,1,1,CONCATENATE("BEN",C$1)),TRUE)),
VALUE(INDIRECT(ADDRESS(About!$A121,About!$A$134,1,1,CONCATENATE("BEN",C$1)),TRUE)),
VALUE(INDIRECT(ADDRESS(About!$A121,About!$A$136,1,1,CONCATENATE("BEN",C$1)),TRUE)),
VALUE(INDIRECT(ADDRESS(About!$A121,About!$A$147,1,1,CONCATENATE("BEN",C$1)),TRUE)),
VALUE(INDIRECT(ADDRESS(About!$A121,About!$A$148,1,1,CONCATENATE("BEN",C$1)),TRUE))
)*toe_to_BTU</f>
        <v>707915815282.44946</v>
      </c>
      <c r="D6" s="19" cm="1">
        <f t="array" aca="1" ref="D6" ca="1">SUM(
VALUE(INDIRECT(ADDRESS(About!$A121,About!$A$133,1,1,CONCATENATE("BEN",D$1)),TRUE)),
VALUE(INDIRECT(ADDRESS(About!$A121,About!$A$134,1,1,CONCATENATE("BEN",D$1)),TRUE)),
VALUE(INDIRECT(ADDRESS(About!$A121,About!$A$136,1,1,CONCATENATE("BEN",D$1)),TRUE)),
VALUE(INDIRECT(ADDRESS(About!$A121,About!$A$147,1,1,CONCATENATE("BEN",D$1)),TRUE)),
VALUE(INDIRECT(ADDRESS(About!$A121,About!$A$148,1,1,CONCATENATE("BEN",D$1)),TRUE))
)*toe_to_BTU</f>
        <v>732541324555.79468</v>
      </c>
      <c r="E6" s="19">
        <f ca="1">IF(mop!N239=0,0,D6*mop!O239/mop!N239)</f>
        <v>729930398654.27563</v>
      </c>
      <c r="F6" s="19">
        <f ca="1">IF(mop!O239=0,0,E6*mop!P239/mop!O239)</f>
        <v>727319472752.75647</v>
      </c>
      <c r="G6" s="19">
        <f ca="1">IF(mop!P239=0,0,F6*mop!Q239/mop!P239)</f>
        <v>724708546851.2373</v>
      </c>
      <c r="H6" s="19">
        <f ca="1">IF(mop!Q239=0,0,G6*mop!R239/mop!Q239)</f>
        <v>722125405807.22729</v>
      </c>
      <c r="I6" s="19">
        <f ca="1">IF(mop!R239=0,0,H6*mop!S239/mop!R239)</f>
        <v>719542264763.21729</v>
      </c>
      <c r="J6" s="19">
        <f ca="1">IF(mop!S239=0,0,I6*mop!T239/mop!S239)</f>
        <v>716959123719.20728</v>
      </c>
      <c r="K6" s="19">
        <f ca="1">IF(mop!T239=0,0,J6*mop!U239/mop!T239)</f>
        <v>714375982675.19739</v>
      </c>
      <c r="L6" s="19">
        <f ca="1">IF(mop!U239=0,0,K6*mop!V239/mop!U239)</f>
        <v>711792841631.1875</v>
      </c>
      <c r="M6" s="19">
        <f ca="1">IF(mop!V239=0,0,L6*mop!W239/mop!V239)</f>
        <v>709674311264.74158</v>
      </c>
      <c r="N6" s="19">
        <f ca="1">IF(mop!W239=0,0,M6*mop!X239/mop!W239)</f>
        <v>707555780898.29565</v>
      </c>
      <c r="O6" s="19">
        <f ca="1">IF(mop!X239=0,0,N6*mop!Y239/mop!X239)</f>
        <v>705437250531.84961</v>
      </c>
      <c r="P6" s="19">
        <f ca="1">IF(mop!Y239=0,0,O6*mop!Z239/mop!Y239)</f>
        <v>703318720165.40369</v>
      </c>
      <c r="Q6" s="19">
        <f ca="1">IF(mop!Z239=0,0,P6*mop!AA239/mop!Z239)</f>
        <v>701200189798.95776</v>
      </c>
      <c r="R6" s="19">
        <f ca="1">IF(mop!AA239=0,0,Q6*mop!AB239/mop!AA239)</f>
        <v>699689741856.0481</v>
      </c>
      <c r="S6" s="19">
        <f ca="1">IF(mop!AB239=0,0,R6*mop!AC239/mop!AB239)</f>
        <v>698179293913.13855</v>
      </c>
      <c r="T6" s="19">
        <f ca="1">IF(mop!AC239=0,0,S6*mop!AD239/mop!AC239)</f>
        <v>696668845970.22888</v>
      </c>
      <c r="U6" s="19">
        <f ca="1">IF(mop!AD239=0,0,T6*mop!AE239/mop!AD239)</f>
        <v>695158398027.31934</v>
      </c>
      <c r="V6" s="19">
        <f ca="1">IF(mop!AE239=0,0,U6*mop!AF239/mop!AE239)</f>
        <v>693647950084.40967</v>
      </c>
      <c r="W6" s="19">
        <f ca="1">IF(mop!AF239=0,0,V6*mop!AG239/mop!AF239)</f>
        <v>693562820607.78296</v>
      </c>
      <c r="X6" s="19">
        <f ca="1">IF(mop!AG239=0,0,W6*mop!AH239/mop!AG239)</f>
        <v>693477691131.15625</v>
      </c>
      <c r="Y6" s="19">
        <f ca="1">IF(mop!AH239=0,0,X6*mop!AI239/mop!AH239)</f>
        <v>693392561654.52954</v>
      </c>
      <c r="Z6" s="19">
        <f ca="1">IF(mop!AI239=0,0,Y6*mop!AJ239/mop!AI239)</f>
        <v>693307432177.90271</v>
      </c>
      <c r="AA6" s="19">
        <f ca="1">IF(mop!AJ239=0,0,Z6*mop!AK239/mop!AJ239)</f>
        <v>693222302701.276</v>
      </c>
      <c r="AB6" s="19">
        <f ca="1">IF(mop!AK239=0,0,AA6*mop!AL239/mop!AK239)</f>
        <v>695271992773.26489</v>
      </c>
      <c r="AC6" s="19">
        <f ca="1">IF(mop!AL239=0,0,AB6*mop!AM239/mop!AL239)</f>
        <v>697321682845.25391</v>
      </c>
      <c r="AD6" s="19">
        <f ca="1">IF(mop!AM239=0,0,AC6*mop!AN239/mop!AM239)</f>
        <v>699371372917.24292</v>
      </c>
      <c r="AE6" s="19">
        <f ca="1">IF(mop!AN239=0,0,AD6*mop!AO239/mop!AN239)</f>
        <v>701421062989.23206</v>
      </c>
      <c r="AF6" s="19">
        <f ca="1">IF(mop!AO239=0,0,AE6*mop!AP239/mop!AO239)</f>
        <v>703470753061.22107</v>
      </c>
      <c r="AG6" s="17">
        <f t="shared" ca="1" si="0"/>
        <v>21992144113380.68</v>
      </c>
    </row>
    <row r="7" spans="1:35" x14ac:dyDescent="0.3">
      <c r="A7" t="s">
        <v>22</v>
      </c>
      <c r="B7" s="86" cm="1">
        <f t="array" aca="1" ref="B7" ca="1">SUM(
VALUE(INDIRECT(ADDRESS(About!$A122,About!$A$133,1,1,CONCATENATE("BEN",B$1)),TRUE)),
VALUE(INDIRECT(ADDRESS(About!$A122,About!$A$134,1,1,CONCATENATE("BEN",B$1)),TRUE)),
VALUE(INDIRECT(ADDRESS(About!$A122,About!$A$136,1,1,CONCATENATE("BEN",B$1)),TRUE)),
VALUE(INDIRECT(ADDRESS(About!$A122,About!$A$147,1,1,CONCATENATE("BEN",B$1)),TRUE)),
VALUE(INDIRECT(ADDRESS(About!$A122,About!$A$148,1,1,CONCATENATE("BEN",B$1)),TRUE))
)*toe_to_BTU</f>
        <v>2111619261.5016086</v>
      </c>
      <c r="C7" s="86" cm="1">
        <f t="array" aca="1" ref="C7" ca="1">SUM(
VALUE(INDIRECT(ADDRESS(About!$A122,About!$A$133,1,1,CONCATENATE("BEN",C$1)),TRUE)),
VALUE(INDIRECT(ADDRESS(About!$A122,About!$A$134,1,1,CONCATENATE("BEN",C$1)),TRUE)),
VALUE(INDIRECT(ADDRESS(About!$A122,About!$A$136,1,1,CONCATENATE("BEN",C$1)),TRUE)),
VALUE(INDIRECT(ADDRESS(About!$A122,About!$A$147,1,1,CONCATENATE("BEN",C$1)),TRUE)),
VALUE(INDIRECT(ADDRESS(About!$A122,About!$A$148,1,1,CONCATENATE("BEN",C$1)),TRUE))
)*toe_to_BTU</f>
        <v>2477951125.546793</v>
      </c>
      <c r="D7" s="86" cm="1">
        <f t="array" aca="1" ref="D7" ca="1">SUM(
VALUE(INDIRECT(ADDRESS(About!$A122,About!$A$133,1,1,CONCATENATE("BEN",D$1)),TRUE)),
VALUE(INDIRECT(ADDRESS(About!$A122,About!$A$134,1,1,CONCATENATE("BEN",D$1)),TRUE)),
VALUE(INDIRECT(ADDRESS(About!$A122,About!$A$136,1,1,CONCATENATE("BEN",D$1)),TRUE)),
VALUE(INDIRECT(ADDRESS(About!$A122,About!$A$147,1,1,CONCATENATE("BEN",D$1)),TRUE)),
VALUE(INDIRECT(ADDRESS(About!$A122,About!$A$148,1,1,CONCATENATE("BEN",D$1)),TRUE))
)*toe_to_BTU</f>
        <v>2329928373.550487</v>
      </c>
      <c r="E7" s="19">
        <f ca="1">IF(mop!N267=0,0,D7*mop!O267/mop!N267)</f>
        <v>2313915120.124023</v>
      </c>
      <c r="F7" s="19">
        <f ca="1">IF(mop!O267=0,0,E7*mop!P267/mop!O267)</f>
        <v>2297901866.6975594</v>
      </c>
      <c r="G7" s="19">
        <f ca="1">IF(mop!P267=0,0,F7*mop!Q267/mop!P267)</f>
        <v>2281888613.2710958</v>
      </c>
      <c r="H7" s="19">
        <f ca="1">IF(mop!Q267=0,0,G7*mop!R267/mop!Q267)</f>
        <v>2265875359.8446321</v>
      </c>
      <c r="I7" s="19">
        <f ca="1">IF(mop!R267=0,0,H7*mop!S267/mop!R267)</f>
        <v>2249862106.4181681</v>
      </c>
      <c r="J7" s="19">
        <f ca="1">IF(mop!S267=0,0,I7*mop!T267/mop!S267)</f>
        <v>2233848852.991704</v>
      </c>
      <c r="K7" s="19">
        <f ca="1">IF(mop!T267=0,0,J7*mop!U267/mop!T267)</f>
        <v>2217835599.5652404</v>
      </c>
      <c r="L7" s="19">
        <f ca="1">IF(mop!U267=0,0,K7*mop!V267/mop!U267)</f>
        <v>2201822346.1387768</v>
      </c>
      <c r="M7" s="19">
        <f ca="1">IF(mop!V267=0,0,L7*mop!W267/mop!V267)</f>
        <v>2193815719.4255447</v>
      </c>
      <c r="N7" s="19">
        <f ca="1">IF(mop!W267=0,0,M7*mop!X267/mop!W267)</f>
        <v>2185809092.7123132</v>
      </c>
      <c r="O7" s="19">
        <f ca="1">IF(mop!X267=0,0,N7*mop!Y267/mop!X267)</f>
        <v>2177802465.9990811</v>
      </c>
      <c r="P7" s="19">
        <f ca="1">IF(mop!Y267=0,0,O7*mop!Z267/mop!Y267)</f>
        <v>2169795839.2858496</v>
      </c>
      <c r="Q7" s="19">
        <f ca="1">IF(mop!Z267=0,0,P7*mop!AA267/mop!Z267)</f>
        <v>2161789212.5726175</v>
      </c>
      <c r="R7" s="19">
        <f ca="1">IF(mop!AA267=0,0,Q7*mop!AB267/mop!AA267)</f>
        <v>2153782585.8593855</v>
      </c>
      <c r="S7" s="19">
        <f ca="1">IF(mop!AB267=0,0,R7*mop!AC267/mop!AB267)</f>
        <v>2145775959.1461537</v>
      </c>
      <c r="T7" s="19">
        <f ca="1">IF(mop!AC267=0,0,S7*mop!AD267/mop!AC267)</f>
        <v>2137769332.4329216</v>
      </c>
      <c r="U7" s="19">
        <f ca="1">IF(mop!AD267=0,0,T7*mop!AE267/mop!AD267)</f>
        <v>2129762705.7196901</v>
      </c>
      <c r="V7" s="19">
        <f ca="1">IF(mop!AE267=0,0,U7*mop!AF267/mop!AE267)</f>
        <v>2121756079.006458</v>
      </c>
      <c r="W7" s="19">
        <f ca="1">IF(mop!AF267=0,0,V7*mop!AG267/mop!AF267)</f>
        <v>2113749452.2932262</v>
      </c>
      <c r="X7" s="19">
        <f ca="1">IF(mop!AG267=0,0,W7*mop!AH267/mop!AG267)</f>
        <v>2105742825.5799944</v>
      </c>
      <c r="Y7" s="19">
        <f ca="1">IF(mop!AH267=0,0,X7*mop!AI267/mop!AH267)</f>
        <v>2097736198.8667624</v>
      </c>
      <c r="Z7" s="19">
        <f ca="1">IF(mop!AI267=0,0,Y7*mop!AJ267/mop!AI267)</f>
        <v>2089729572.1535306</v>
      </c>
      <c r="AA7" s="19">
        <f ca="1">IF(mop!AJ267=0,0,Z7*mop!AK267/mop!AJ267)</f>
        <v>2081722945.4402986</v>
      </c>
      <c r="AB7" s="19">
        <f ca="1">IF(mop!AK267=0,0,AA7*mop!AL267/mop!AK267)</f>
        <v>2081722945.4402986</v>
      </c>
      <c r="AC7" s="19">
        <f ca="1">IF(mop!AL267=0,0,AB7*mop!AM267/mop!AL267)</f>
        <v>2081722945.4402986</v>
      </c>
      <c r="AD7" s="19">
        <f ca="1">IF(mop!AM267=0,0,AC7*mop!AN267/mop!AM267)</f>
        <v>2081722945.4402986</v>
      </c>
      <c r="AE7" s="19">
        <f ca="1">IF(mop!AN267=0,0,AD7*mop!AO267/mop!AN267)</f>
        <v>2081722945.4402986</v>
      </c>
      <c r="AF7" s="19">
        <f ca="1">IF(mop!AO267=0,0,AE7*mop!AP267/mop!AO267)</f>
        <v>2081722945.4402986</v>
      </c>
      <c r="AG7" s="17">
        <f t="shared" ca="1" si="0"/>
        <v>67457603339.345413</v>
      </c>
    </row>
    <row r="8" spans="1:35" x14ac:dyDescent="0.3">
      <c r="A8" t="s">
        <v>23</v>
      </c>
      <c r="B8" s="87">
        <v>0</v>
      </c>
      <c r="C8" s="87">
        <v>0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  <c r="S8" s="87">
        <v>0</v>
      </c>
      <c r="T8" s="87">
        <v>0</v>
      </c>
      <c r="U8" s="87">
        <v>0</v>
      </c>
      <c r="V8" s="87">
        <v>0</v>
      </c>
      <c r="W8" s="87">
        <v>0</v>
      </c>
      <c r="X8" s="87">
        <v>0</v>
      </c>
      <c r="Y8" s="87">
        <v>0</v>
      </c>
      <c r="Z8" s="87">
        <v>0</v>
      </c>
      <c r="AA8" s="87">
        <v>0</v>
      </c>
      <c r="AB8" s="87">
        <v>0</v>
      </c>
      <c r="AC8" s="87">
        <v>0</v>
      </c>
      <c r="AD8" s="87">
        <v>0</v>
      </c>
      <c r="AE8" s="87">
        <v>0</v>
      </c>
      <c r="AF8" s="87">
        <v>0</v>
      </c>
      <c r="AG8" s="17">
        <f t="shared" si="0"/>
        <v>0</v>
      </c>
    </row>
    <row r="9" spans="1:35" x14ac:dyDescent="0.3">
      <c r="A9" t="s">
        <v>24</v>
      </c>
      <c r="B9" s="86" cm="1">
        <f t="array" aca="1" ref="B9" ca="1">SUM(
VALUE(INDIRECT(ADDRESS(About!$A123,About!$A$133,1,1,CONCATENATE("BEN",B$1)),TRUE)),
VALUE(INDIRECT(ADDRESS(About!$A123,About!$A$134,1,1,CONCATENATE("BEN",B$1)),TRUE)),
VALUE(INDIRECT(ADDRESS(About!$A123,About!$A$136,1,1,CONCATENATE("BEN",B$1)),TRUE)),
VALUE(INDIRECT(ADDRESS(About!$A123,About!$A$147,1,1,CONCATENATE("BEN",B$1)),TRUE)),
VALUE(INDIRECT(ADDRESS(About!$A123,About!$A$148,1,1,CONCATENATE("BEN",B$1)),TRUE))
)*toe_to_BTU</f>
        <v>80638088622.069107</v>
      </c>
      <c r="C9" s="86" cm="1">
        <f t="array" aca="1" ref="C9" ca="1">SUM(
VALUE(INDIRECT(ADDRESS(About!$A123,About!$A$133,1,1,CONCATENATE("BEN",C$1)),TRUE)),
VALUE(INDIRECT(ADDRESS(About!$A123,About!$A$134,1,1,CONCATENATE("BEN",C$1)),TRUE)),
VALUE(INDIRECT(ADDRESS(About!$A123,About!$A$136,1,1,CONCATENATE("BEN",C$1)),TRUE)),
VALUE(INDIRECT(ADDRESS(About!$A123,About!$A$147,1,1,CONCATENATE("BEN",C$1)),TRUE)),
VALUE(INDIRECT(ADDRESS(About!$A123,About!$A$148,1,1,CONCATENATE("BEN",C$1)),TRUE))
)*toe_to_BTU</f>
        <v>83052689027.796829</v>
      </c>
      <c r="D9" s="86" cm="1">
        <f t="array" aca="1" ref="D9" ca="1">SUM(
VALUE(INDIRECT(ADDRESS(About!$A123,About!$A$133,1,1,CONCATENATE("BEN",D$1)),TRUE)),
VALUE(INDIRECT(ADDRESS(About!$A123,About!$A$134,1,1,CONCATENATE("BEN",D$1)),TRUE)),
VALUE(INDIRECT(ADDRESS(About!$A123,About!$A$136,1,1,CONCATENATE("BEN",D$1)),TRUE)),
VALUE(INDIRECT(ADDRESS(About!$A123,About!$A$147,1,1,CONCATENATE("BEN",D$1)),TRUE)),
VALUE(INDIRECT(ADDRESS(About!$A123,About!$A$148,1,1,CONCATENATE("BEN",D$1)),TRUE))
)*toe_to_BTU</f>
        <v>87374361414.02301</v>
      </c>
      <c r="E9" s="19">
        <f ca="1">IF(mop!N223=0,0,D9*mop!O223/mop!N223)</f>
        <v>88809326252.631287</v>
      </c>
      <c r="F9" s="19">
        <f ca="1">IF(mop!O223=0,0,E9*mop!P223/mop!O223)</f>
        <v>90244291091.239548</v>
      </c>
      <c r="G9" s="19">
        <f ca="1">IF(mop!P223=0,0,F9*mop!Q223/mop!P223)</f>
        <v>91679255929.847809</v>
      </c>
      <c r="H9" s="19">
        <f ca="1">IF(mop!Q223=0,0,G9*mop!R223/mop!Q223)</f>
        <v>93161939314.15802</v>
      </c>
      <c r="I9" s="19">
        <f ca="1">IF(mop!R223=0,0,H9*mop!S223/mop!R223)</f>
        <v>94644622698.468231</v>
      </c>
      <c r="J9" s="19">
        <f ca="1">IF(mop!S223=0,0,I9*mop!T223/mop!S223)</f>
        <v>96127306082.778442</v>
      </c>
      <c r="K9" s="19">
        <f ca="1">IF(mop!T223=0,0,J9*mop!U223/mop!T223)</f>
        <v>97609989467.088638</v>
      </c>
      <c r="L9" s="19">
        <f ca="1">IF(mop!U223=0,0,K9*mop!V223/mop!U223)</f>
        <v>99092672851.398849</v>
      </c>
      <c r="M9" s="19">
        <f ca="1">IF(mop!V223=0,0,L9*mop!W223/mop!V223)</f>
        <v>100532750391.33234</v>
      </c>
      <c r="N9" s="19">
        <f ca="1">IF(mop!W223=0,0,M9*mop!X223/mop!W223)</f>
        <v>101972827931.26581</v>
      </c>
      <c r="O9" s="19">
        <f ca="1">IF(mop!X223=0,0,N9*mop!Y223/mop!X223)</f>
        <v>103412905471.19928</v>
      </c>
      <c r="P9" s="19">
        <f ca="1">IF(mop!Y223=0,0,O9*mop!Z223/mop!Y223)</f>
        <v>104852983011.13277</v>
      </c>
      <c r="Q9" s="19">
        <f ca="1">IF(mop!Z223=0,0,P9*mop!AA223/mop!Z223)</f>
        <v>106293060551.06625</v>
      </c>
      <c r="R9" s="19">
        <f ca="1">IF(mop!AA223=0,0,Q9*mop!AB223/mop!AA223)</f>
        <v>107642813700.92105</v>
      </c>
      <c r="S9" s="19">
        <f ca="1">IF(mop!AB223=0,0,R9*mop!AC223/mop!AB223)</f>
        <v>108992566850.77586</v>
      </c>
      <c r="T9" s="19">
        <f ca="1">IF(mop!AC223=0,0,S9*mop!AD223/mop!AC223)</f>
        <v>110342320000.63069</v>
      </c>
      <c r="U9" s="19">
        <f ca="1">IF(mop!AD223=0,0,T9*mop!AE223/mop!AD223)</f>
        <v>111692073150.4855</v>
      </c>
      <c r="V9" s="19">
        <f ca="1">IF(mop!AE223=0,0,U9*mop!AF223/mop!AE223)</f>
        <v>113041826300.34032</v>
      </c>
      <c r="W9" s="19">
        <f ca="1">IF(mop!AF223=0,0,V9*mop!AG223/mop!AF223)</f>
        <v>114267170384.61507</v>
      </c>
      <c r="X9" s="19">
        <f ca="1">IF(mop!AG223=0,0,W9*mop!AH223/mop!AG223)</f>
        <v>115492514468.88983</v>
      </c>
      <c r="Y9" s="19">
        <f ca="1">IF(mop!AH223=0,0,X9*mop!AI223/mop!AH223)</f>
        <v>116717858553.16458</v>
      </c>
      <c r="Z9" s="19">
        <f ca="1">IF(mop!AI223=0,0,Y9*mop!AJ223/mop!AI223)</f>
        <v>117943202637.43935</v>
      </c>
      <c r="AA9" s="19">
        <f ca="1">IF(mop!AJ223=0,0,Z9*mop!AK223/mop!AJ223)</f>
        <v>119168546721.7141</v>
      </c>
      <c r="AB9" s="19">
        <f ca="1">IF(mop!AK223=0,0,AA9*mop!AL223/mop!AK223)</f>
        <v>120235397064.90742</v>
      </c>
      <c r="AC9" s="19">
        <f ca="1">IF(mop!AL223=0,0,AB9*mop!AM223/mop!AL223)</f>
        <v>121302247408.10072</v>
      </c>
      <c r="AD9" s="19">
        <f ca="1">IF(mop!AM223=0,0,AC9*mop!AN223/mop!AM223)</f>
        <v>122369097751.29405</v>
      </c>
      <c r="AE9" s="19">
        <f ca="1">IF(mop!AN223=0,0,AD9*mop!AO223/mop!AN223)</f>
        <v>123435948094.48737</v>
      </c>
      <c r="AF9" s="19">
        <f ca="1">IF(mop!AO223=0,0,AE9*mop!AP223/mop!AO223)</f>
        <v>124502798437.68069</v>
      </c>
      <c r="AG9" s="17">
        <f t="shared" ca="1" si="0"/>
        <v>3266645451632.9419</v>
      </c>
    </row>
    <row r="10" spans="1:35" x14ac:dyDescent="0.3">
      <c r="A10" s="88" t="s">
        <v>25</v>
      </c>
      <c r="B10" s="137">
        <v>0</v>
      </c>
      <c r="C10" s="137">
        <v>0</v>
      </c>
      <c r="D10" s="137">
        <v>0</v>
      </c>
      <c r="E10" s="19">
        <f>IF((mop!N24+mop!N67)=0,0,D10*(mop!O24+mop!O67)/(mop!N24+mop!N67))</f>
        <v>0</v>
      </c>
      <c r="F10" s="19">
        <f>IF((mop!O24+mop!O67)=0,0,E10*(mop!P24+mop!P67)/(mop!O24+mop!O67))</f>
        <v>0</v>
      </c>
      <c r="G10" s="19">
        <f>IF((mop!P24+mop!P67)=0,0,F10*(mop!Q24+mop!Q67)/(mop!P24+mop!P67))</f>
        <v>0</v>
      </c>
      <c r="H10" s="19">
        <f>IF((mop!Q24+mop!Q67)=0,0,G10*(mop!R24+mop!R67)/(mop!Q24+mop!Q67))</f>
        <v>0</v>
      </c>
      <c r="I10" s="19">
        <f>IF((mop!R24+mop!R67)=0,0,H10*(mop!S24+mop!S67)/(mop!R24+mop!R67))</f>
        <v>0</v>
      </c>
      <c r="J10" s="19">
        <f>IF((mop!S24+mop!S67)=0,0,I10*(mop!T24+mop!T67)/(mop!S24+mop!S67))</f>
        <v>0</v>
      </c>
      <c r="K10" s="19">
        <f>IF((mop!T24+mop!T67)=0,0,J10*(mop!U24+mop!U67)/(mop!T24+mop!T67))</f>
        <v>0</v>
      </c>
      <c r="L10" s="19">
        <f>IF((mop!U24+mop!U67)=0,0,K10*(mop!V24+mop!V67)/(mop!U24+mop!U67))</f>
        <v>0</v>
      </c>
      <c r="M10" s="19">
        <f>IF((mop!V24+mop!V67)=0,0,L10*(mop!W24+mop!W67)/(mop!V24+mop!V67))</f>
        <v>0</v>
      </c>
      <c r="N10" s="19">
        <f>IF((mop!W24+mop!W67)=0,0,M10*(mop!X24+mop!X67)/(mop!W24+mop!W67))</f>
        <v>0</v>
      </c>
      <c r="O10" s="19">
        <f>IF((mop!X24+mop!X67)=0,0,N10*(mop!Y24+mop!Y67)/(mop!X24+mop!X67))</f>
        <v>0</v>
      </c>
      <c r="P10" s="19">
        <f>IF((mop!Y24+mop!Y67)=0,0,O10*(mop!Z24+mop!Z67)/(mop!Y24+mop!Y67))</f>
        <v>0</v>
      </c>
      <c r="Q10" s="19">
        <f>IF((mop!Z24+mop!Z67)=0,0,P10*(mop!AA24+mop!AA67)/(mop!Z24+mop!Z67))</f>
        <v>0</v>
      </c>
      <c r="R10" s="19">
        <f>IF((mop!AA24+mop!AA67)=0,0,Q10*(mop!AB24+mop!AB67)/(mop!AA24+mop!AA67))</f>
        <v>0</v>
      </c>
      <c r="S10" s="19">
        <f>IF((mop!AB24+mop!AB67)=0,0,R10*(mop!AC24+mop!AC67)/(mop!AB24+mop!AB67))</f>
        <v>0</v>
      </c>
      <c r="T10" s="19">
        <f>IF((mop!AC24+mop!AC67)=0,0,S10*(mop!AD24+mop!AD67)/(mop!AC24+mop!AC67))</f>
        <v>0</v>
      </c>
      <c r="U10" s="19">
        <f>IF((mop!AD24+mop!AD67)=0,0,T10*(mop!AE24+mop!AE67)/(mop!AD24+mop!AD67))</f>
        <v>0</v>
      </c>
      <c r="V10" s="19">
        <f>IF((mop!AE24+mop!AE67)=0,0,U10*(mop!AF24+mop!AF67)/(mop!AE24+mop!AE67))</f>
        <v>0</v>
      </c>
      <c r="W10" s="19">
        <f>IF((mop!AF24+mop!AF67)=0,0,V10*(mop!AG24+mop!AG67)/(mop!AF24+mop!AF67))</f>
        <v>0</v>
      </c>
      <c r="X10" s="19">
        <f>IF((mop!AG24+mop!AG67)=0,0,W10*(mop!AH24+mop!AH67)/(mop!AG24+mop!AG67))</f>
        <v>0</v>
      </c>
      <c r="Y10" s="19">
        <f>IF((mop!AH24+mop!AH67)=0,0,X10*(mop!AI24+mop!AI67)/(mop!AH24+mop!AH67))</f>
        <v>0</v>
      </c>
      <c r="Z10" s="19">
        <f>IF((mop!AI24+mop!AI67)=0,0,Y10*(mop!AJ24+mop!AJ67)/(mop!AI24+mop!AI67))</f>
        <v>0</v>
      </c>
      <c r="AA10" s="19">
        <f>IF((mop!AJ24+mop!AJ67)=0,0,Z10*(mop!AK24+mop!AK67)/(mop!AJ24+mop!AJ67))</f>
        <v>0</v>
      </c>
      <c r="AB10" s="19">
        <f>IF((mop!AK24+mop!AK67)=0,0,AA10*(mop!AL24+mop!AL67)/(mop!AK24+mop!AK67))</f>
        <v>0</v>
      </c>
      <c r="AC10" s="19">
        <f>IF((mop!AL24+mop!AL67)=0,0,AB10*(mop!AM24+mop!AM67)/(mop!AL24+mop!AL67))</f>
        <v>0</v>
      </c>
      <c r="AD10" s="19">
        <f>IF((mop!AM24+mop!AM67)=0,0,AC10*(mop!AN24+mop!AN67)/(mop!AM24+mop!AM67))</f>
        <v>0</v>
      </c>
      <c r="AE10" s="19">
        <f>IF((mop!AN24+mop!AN67)=0,0,AD10*(mop!AO24+mop!AO67)/(mop!AN24+mop!AN67))</f>
        <v>0</v>
      </c>
      <c r="AF10" s="19">
        <f>IF((mop!AO24+mop!AO67)=0,0,AE10*(mop!AP24+mop!AP67)/(mop!AO24+mop!AO67))</f>
        <v>0</v>
      </c>
      <c r="AG10" s="17">
        <f t="shared" si="0"/>
        <v>0</v>
      </c>
    </row>
    <row r="11" spans="1:35" x14ac:dyDescent="0.3">
      <c r="A11" t="s">
        <v>26</v>
      </c>
      <c r="B11" s="86" cm="1">
        <f t="array" aca="1" ref="B11" ca="1">SUM(
VALUE(INDIRECT(ADDRESS(About!$A120,About!$A$133,1,1,CONCATENATE("BEN",B$1)),TRUE)),
VALUE(INDIRECT(ADDRESS(About!$A120,About!$A$134,1,1,CONCATENATE("BEN",B$1)),TRUE)),
VALUE(INDIRECT(ADDRESS(About!$A120,About!$A$136,1,1,CONCATENATE("BEN",B$1)),TRUE)),
VALUE(INDIRECT(ADDRESS(About!$A120,About!$A$147,1,1,CONCATENATE("BEN",B$1)),TRUE)),
VALUE(INDIRECT(ADDRESS(About!$A120,About!$A$148,1,1,CONCATENATE("BEN",B$1)),TRUE))
)*toe_to_BTU</f>
        <v>2584455200.5347104</v>
      </c>
      <c r="C11" s="86" cm="1">
        <f t="array" aca="1" ref="C11" ca="1">SUM(
VALUE(INDIRECT(ADDRESS(About!$A120,About!$A$133,1,1,CONCATENATE("BEN",C$1)),TRUE)),
VALUE(INDIRECT(ADDRESS(About!$A120,About!$A$134,1,1,CONCATENATE("BEN",C$1)),TRUE)),
VALUE(INDIRECT(ADDRESS(About!$A120,About!$A$136,1,1,CONCATENATE("BEN",C$1)),TRUE)),
VALUE(INDIRECT(ADDRESS(About!$A120,About!$A$147,1,1,CONCATENATE("BEN",C$1)),TRUE)),
VALUE(INDIRECT(ADDRESS(About!$A120,About!$A$148,1,1,CONCATENATE("BEN",C$1)),TRUE))
)*toe_to_BTU</f>
        <v>2727824740.8303246</v>
      </c>
      <c r="D11" s="86" cm="1">
        <f t="array" aca="1" ref="D11" ca="1">SUM(
VALUE(INDIRECT(ADDRESS(About!$A120,About!$A$133,1,1,CONCATENATE("BEN",D$1)),TRUE)),
VALUE(INDIRECT(ADDRESS(About!$A120,About!$A$134,1,1,CONCATENATE("BEN",D$1)),TRUE)),
VALUE(INDIRECT(ADDRESS(About!$A120,About!$A$136,1,1,CONCATENATE("BEN",D$1)),TRUE)),
VALUE(INDIRECT(ADDRESS(About!$A120,About!$A$147,1,1,CONCATENATE("BEN",D$1)),TRUE)),
VALUE(INDIRECT(ADDRESS(About!$A120,About!$A$148,1,1,CONCATENATE("BEN",D$1)),TRUE))
)*toe_to_BTU</f>
        <v>2744809357.2201848</v>
      </c>
      <c r="E11" s="19">
        <f ca="1">IF(mop!N52=0,0,D11*mop!O52/mop!N52)</f>
        <v>2906268731.1743131</v>
      </c>
      <c r="F11" s="19">
        <f ca="1">IF(mop!O52=0,0,E11*mop!P52/mop!O52)</f>
        <v>3067728105.1284418</v>
      </c>
      <c r="G11" s="19">
        <f ca="1">IF(mop!P52=0,0,F11*mop!Q52/mop!P52)</f>
        <v>3229187479.0825701</v>
      </c>
      <c r="H11" s="19">
        <f ca="1">IF(mop!Q52=0,0,G11*mop!R52/mop!Q52)</f>
        <v>3229187479.0825701</v>
      </c>
      <c r="I11" s="19">
        <f ca="1">IF(mop!R52=0,0,H11*mop!S52/mop!R52)</f>
        <v>3229187479.0825701</v>
      </c>
      <c r="J11" s="19">
        <f ca="1">IF(mop!S52=0,0,I11*mop!T52/mop!S52)</f>
        <v>3229187479.0825701</v>
      </c>
      <c r="K11" s="19">
        <f ca="1">IF(mop!T52=0,0,J11*mop!U52/mop!T52)</f>
        <v>3229187479.0825701</v>
      </c>
      <c r="L11" s="19">
        <f ca="1">IF(mop!U52=0,0,K11*mop!V52/mop!U52)</f>
        <v>3229187479.0825701</v>
      </c>
      <c r="M11" s="19">
        <f ca="1">IF(mop!V52=0,0,L11*mop!W52/mop!V52)</f>
        <v>3390646853.0366988</v>
      </c>
      <c r="N11" s="19">
        <f ca="1">IF(mop!W52=0,0,M11*mop!X52/mop!W52)</f>
        <v>3552106226.9908271</v>
      </c>
      <c r="O11" s="19">
        <f ca="1">IF(mop!X52=0,0,N11*mop!Y52/mop!X52)</f>
        <v>3713565600.9449558</v>
      </c>
      <c r="P11" s="19">
        <f ca="1">IF(mop!Y52=0,0,O11*mop!Z52/mop!Y52)</f>
        <v>3875024974.8990846</v>
      </c>
      <c r="Q11" s="19">
        <f ca="1">IF(mop!Z52=0,0,P11*mop!AA52/mop!Z52)</f>
        <v>4036484348.8532128</v>
      </c>
      <c r="R11" s="19">
        <f ca="1">IF(mop!AA52=0,0,Q11*mop!AB52/mop!AA52)</f>
        <v>4036484348.8532128</v>
      </c>
      <c r="S11" s="19">
        <f ca="1">IF(mop!AB52=0,0,R11*mop!AC52/mop!AB52)</f>
        <v>4036484348.8532128</v>
      </c>
      <c r="T11" s="19">
        <f ca="1">IF(mop!AC52=0,0,S11*mop!AD52/mop!AC52)</f>
        <v>4036484348.8532128</v>
      </c>
      <c r="U11" s="19">
        <f ca="1">IF(mop!AD52=0,0,T11*mop!AE52/mop!AD52)</f>
        <v>4036484348.8532128</v>
      </c>
      <c r="V11" s="19">
        <f ca="1">IF(mop!AE52=0,0,U11*mop!AF52/mop!AE52)</f>
        <v>4036484348.8532128</v>
      </c>
      <c r="W11" s="19">
        <f ca="1">IF(mop!AF52=0,0,V11*mop!AG52/mop!AF52)</f>
        <v>4036484348.8532128</v>
      </c>
      <c r="X11" s="19">
        <f ca="1">IF(mop!AG52=0,0,W11*mop!AH52/mop!AG52)</f>
        <v>4036484348.8532128</v>
      </c>
      <c r="Y11" s="19">
        <f ca="1">IF(mop!AH52=0,0,X11*mop!AI52/mop!AH52)</f>
        <v>4036484348.8532128</v>
      </c>
      <c r="Z11" s="19">
        <f ca="1">IF(mop!AI52=0,0,Y11*mop!AJ52/mop!AI52)</f>
        <v>4036484348.8532128</v>
      </c>
      <c r="AA11" s="19">
        <f ca="1">IF(mop!AJ52=0,0,Z11*mop!AK52/mop!AJ52)</f>
        <v>4036484348.8532128</v>
      </c>
      <c r="AB11" s="19">
        <f ca="1">IF(mop!AK52=0,0,AA11*mop!AL52/mop!AK52)</f>
        <v>4359403096.7614698</v>
      </c>
      <c r="AC11" s="19">
        <f ca="1">IF(mop!AL52=0,0,AB11*mop!AM52/mop!AL52)</f>
        <v>4682321844.6697264</v>
      </c>
      <c r="AD11" s="19">
        <f ca="1">IF(mop!AM52=0,0,AC11*mop!AN52/mop!AM52)</f>
        <v>5005240592.5779839</v>
      </c>
      <c r="AE11" s="19">
        <f ca="1">IF(mop!AN52=0,0,AD11*mop!AO52/mop!AN52)</f>
        <v>5328159340.4862404</v>
      </c>
      <c r="AF11" s="19">
        <f ca="1">IF(mop!AO52=0,0,AE11*mop!AP52/mop!AO52)</f>
        <v>5651078088.3944969</v>
      </c>
      <c r="AG11" s="17">
        <f t="shared" ca="1" si="0"/>
        <v>117365085465.5302</v>
      </c>
    </row>
    <row r="12" spans="1:35" x14ac:dyDescent="0.3">
      <c r="A12" t="s">
        <v>27</v>
      </c>
      <c r="B12" s="87">
        <v>0</v>
      </c>
      <c r="C12" s="87">
        <v>0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  <c r="AG12" s="17">
        <f t="shared" si="0"/>
        <v>0</v>
      </c>
    </row>
    <row r="13" spans="1:35" x14ac:dyDescent="0.3">
      <c r="A13" t="s">
        <v>28</v>
      </c>
      <c r="B13" s="87">
        <v>0</v>
      </c>
      <c r="C13" s="87">
        <v>0</v>
      </c>
      <c r="D13" s="87">
        <v>0</v>
      </c>
      <c r="E13" s="87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17">
        <f t="shared" si="0"/>
        <v>0</v>
      </c>
    </row>
    <row r="14" spans="1:35" x14ac:dyDescent="0.3">
      <c r="A14" s="88" t="s">
        <v>29</v>
      </c>
      <c r="B14" s="86" cm="1">
        <f t="array" aca="1" ref="B14" ca="1">SUM(
VALUE(INDIRECT(ADDRESS(About!$A115,About!$A$133,1,1,CONCATENATE("BEN",B$1)),TRUE)),
VALUE(INDIRECT(ADDRESS(About!$A119,About!$A$133,1,1,CONCATENATE("BEN",B$1)),TRUE)),
VALUE(INDIRECT(ADDRESS(About!$A124,About!$A$133,1,1,CONCATENATE("BEN",B$1)),TRUE)),
VALUE(INDIRECT(ADDRESS(About!$A115,About!$A$134,1,1,CONCATENATE("BEN",B$1)),TRUE)),
VALUE(INDIRECT(ADDRESS(About!$A119,About!$A$134,1,1,CONCATENATE("BEN",B$1)),TRUE)),
VALUE(INDIRECT(ADDRESS(About!$A124,About!$A$134,1,1,CONCATENATE("BEN",B$1)),TRUE)),
VALUE(INDIRECT(ADDRESS(About!$A115,About!$A$136,1,1,CONCATENATE("BEN",B$1)),TRUE)),
VALUE(INDIRECT(ADDRESS(About!$A119,About!$A$136,1,1,CONCATENATE("BEN",B$1)),TRUE)),
VALUE(INDIRECT(ADDRESS(About!$A124,About!$A$136,1,1,CONCATENATE("BEN",B$1)),TRUE)),
VALUE(INDIRECT(ADDRESS(About!$A115,About!$A$147,1,1,CONCATENATE("BEN",B$1)),TRUE)),
VALUE(INDIRECT(ADDRESS(About!$A119,About!$A$147,1,1,CONCATENATE("BEN",B$1)),TRUE)),
VALUE(INDIRECT(ADDRESS(About!$A124,About!$A$147,1,1,CONCATENATE("BEN",B$1)),TRUE)),
VALUE(INDIRECT(ADDRESS(About!$A115,About!$A$148,1,1,CONCATENATE("BEN",B$1)),TRUE)),
VALUE(INDIRECT(ADDRESS(About!$A119,About!$A$148,1,1,CONCATENATE("BEN",B$1)),TRUE)),
VALUE(INDIRECT(ADDRESS(About!$A124,About!$A$148,1,1,CONCATENATE("BEN",B$1)),TRUE))
)*toe_to_BTU</f>
        <v>81002369337.219803</v>
      </c>
      <c r="C14" s="86" cm="1">
        <f t="array" aca="1" ref="C14" ca="1">SUM(
VALUE(INDIRECT(ADDRESS(About!$A115,About!$A$133,1,1,CONCATENATE("BEN",C$1)),TRUE)),
VALUE(INDIRECT(ADDRESS(About!$A119,About!$A$133,1,1,CONCATENATE("BEN",C$1)),TRUE)),
VALUE(INDIRECT(ADDRESS(About!$A124,About!$A$133,1,1,CONCATENATE("BEN",C$1)),TRUE)),
VALUE(INDIRECT(ADDRESS(About!$A115,About!$A$134,1,1,CONCATENATE("BEN",C$1)),TRUE)),
VALUE(INDIRECT(ADDRESS(About!$A119,About!$A$134,1,1,CONCATENATE("BEN",C$1)),TRUE)),
VALUE(INDIRECT(ADDRESS(About!$A124,About!$A$134,1,1,CONCATENATE("BEN",C$1)),TRUE)),
VALUE(INDIRECT(ADDRESS(About!$A115,About!$A$136,1,1,CONCATENATE("BEN",C$1)),TRUE)),
VALUE(INDIRECT(ADDRESS(About!$A119,About!$A$136,1,1,CONCATENATE("BEN",C$1)),TRUE)),
VALUE(INDIRECT(ADDRESS(About!$A124,About!$A$136,1,1,CONCATENATE("BEN",C$1)),TRUE)),
VALUE(INDIRECT(ADDRESS(About!$A115,About!$A$147,1,1,CONCATENATE("BEN",C$1)),TRUE)),
VALUE(INDIRECT(ADDRESS(About!$A119,About!$A$147,1,1,CONCATENATE("BEN",C$1)),TRUE)),
VALUE(INDIRECT(ADDRESS(About!$A124,About!$A$147,1,1,CONCATENATE("BEN",C$1)),TRUE)),
VALUE(INDIRECT(ADDRESS(About!$A115,About!$A$148,1,1,CONCATENATE("BEN",C$1)),TRUE)),
VALUE(INDIRECT(ADDRESS(About!$A119,About!$A$148,1,1,CONCATENATE("BEN",C$1)),TRUE)),
VALUE(INDIRECT(ADDRESS(About!$A124,About!$A$148,1,1,CONCATENATE("BEN",C$1)),TRUE))
)*toe_to_BTU</f>
        <v>86076268957.823166</v>
      </c>
      <c r="D14" s="86" cm="1">
        <f t="array" aca="1" ref="D14" ca="1">SUM(
VALUE(INDIRECT(ADDRESS(About!$A115,About!$A$133,1,1,CONCATENATE("BEN",D$1)),TRUE)),
VALUE(INDIRECT(ADDRESS(About!$A119,About!$A$133,1,1,CONCATENATE("BEN",D$1)),TRUE)),
VALUE(INDIRECT(ADDRESS(About!$A124,About!$A$133,1,1,CONCATENATE("BEN",D$1)),TRUE)),
VALUE(INDIRECT(ADDRESS(About!$A115,About!$A$134,1,1,CONCATENATE("BEN",D$1)),TRUE)),
VALUE(INDIRECT(ADDRESS(About!$A119,About!$A$134,1,1,CONCATENATE("BEN",D$1)),TRUE)),
VALUE(INDIRECT(ADDRESS(About!$A124,About!$A$134,1,1,CONCATENATE("BEN",D$1)),TRUE)),
VALUE(INDIRECT(ADDRESS(About!$A115,About!$A$136,1,1,CONCATENATE("BEN",D$1)),TRUE)),
VALUE(INDIRECT(ADDRESS(About!$A119,About!$A$136,1,1,CONCATENATE("BEN",D$1)),TRUE)),
VALUE(INDIRECT(ADDRESS(About!$A124,About!$A$136,1,1,CONCATENATE("BEN",D$1)),TRUE)),
VALUE(INDIRECT(ADDRESS(About!$A115,About!$A$147,1,1,CONCATENATE("BEN",D$1)),TRUE)),
VALUE(INDIRECT(ADDRESS(About!$A119,About!$A$147,1,1,CONCATENATE("BEN",D$1)),TRUE)),
VALUE(INDIRECT(ADDRESS(About!$A124,About!$A$147,1,1,CONCATENATE("BEN",D$1)),TRUE)),
VALUE(INDIRECT(ADDRESS(About!$A115,About!$A$148,1,1,CONCATENATE("BEN",D$1)),TRUE)),
VALUE(INDIRECT(ADDRESS(About!$A119,About!$A$148,1,1,CONCATENATE("BEN",D$1)),TRUE)),
VALUE(INDIRECT(ADDRESS(About!$A124,About!$A$148,1,1,CONCATENATE("BEN",D$1)),TRUE))
)*toe_to_BTU</f>
        <v>83817299589.243637</v>
      </c>
      <c r="E14" s="19">
        <f ca="1">IF((mop!N7+mop!N174+mop!N207)=0,0,D14*(mop!O7+mop!O174+mop!O207)/(mop!N7+mop!N174+mop!N207))</f>
        <v>85434368239.880707</v>
      </c>
      <c r="F14" s="19">
        <f ca="1">IF((mop!O7+mop!O174+mop!O207)=0,0,E14*(mop!P7+mop!P174+mop!P207)/(mop!O7+mop!O174+mop!O207))</f>
        <v>87051436890.517792</v>
      </c>
      <c r="G14" s="19">
        <f ca="1">IF((mop!P7+mop!P174+mop!P207)=0,0,F14*(mop!Q7+mop!Q174+mop!Q207)/(mop!P7+mop!P174+mop!P207))</f>
        <v>88668505541.154877</v>
      </c>
      <c r="H14" s="19">
        <f ca="1">IF((mop!Q7+mop!Q174+mop!Q207)=0,0,G14*(mop!R7+mop!R174+mop!R207)/(mop!Q7+mop!Q174+mop!Q207))</f>
        <v>90376355267.602402</v>
      </c>
      <c r="I14" s="19">
        <f ca="1">IF((mop!R7+mop!R174+mop!R207)=0,0,H14*(mop!S7+mop!S174+mop!S207)/(mop!R7+mop!R174+mop!R207))</f>
        <v>92084204994.049942</v>
      </c>
      <c r="J14" s="19">
        <f ca="1">IF((mop!S7+mop!S174+mop!S207)=0,0,I14*(mop!T7+mop!T174+mop!T207)/(mop!S7+mop!S174+mop!S207))</f>
        <v>93792054720.497467</v>
      </c>
      <c r="K14" s="19">
        <f ca="1">IF((mop!T7+mop!T174+mop!T207)=0,0,J14*(mop!U7+mop!U174+mop!U207)/(mop!T7+mop!T174+mop!T207))</f>
        <v>95499904446.944977</v>
      </c>
      <c r="L14" s="19">
        <f ca="1">IF((mop!U7+mop!U174+mop!U207)=0,0,K14*(mop!V7+mop!V174+mop!V207)/(mop!U7+mop!U174+mop!U207))</f>
        <v>97207754173.392517</v>
      </c>
      <c r="M14" s="19">
        <f ca="1">IF((mop!V7+mop!V174+mop!V207)=0,0,L14*(mop!W7+mop!W174+mop!W207)/(mop!V7+mop!V174+mop!V207))</f>
        <v>99119169305.096985</v>
      </c>
      <c r="N14" s="19">
        <f ca="1">IF((mop!W7+mop!W174+mop!W207)=0,0,M14*(mop!X7+mop!X174+mop!X207)/(mop!W7+mop!W174+mop!W207))</f>
        <v>101030584436.80145</v>
      </c>
      <c r="O14" s="19">
        <f ca="1">IF((mop!X7+mop!X174+mop!X207)=0,0,N14*(mop!Y7+mop!Y174+mop!Y207)/(mop!X7+mop!X174+mop!X207))</f>
        <v>102941999568.50592</v>
      </c>
      <c r="P14" s="19">
        <f ca="1">IF((mop!Y7+mop!Y174+mop!Y207)=0,0,O14*(mop!Z7+mop!Z174+mop!Z207)/(mop!Y7+mop!Y174+mop!Y207))</f>
        <v>104853414700.21039</v>
      </c>
      <c r="Q14" s="19">
        <f ca="1">IF((mop!Z7+mop!Z174+mop!Z207)=0,0,P14*(mop!AA7+mop!AA174+mop!AA207)/(mop!Z7+mop!Z174+mop!Z207))</f>
        <v>106764829831.91486</v>
      </c>
      <c r="R14" s="19">
        <f ca="1">IF((mop!AA7+mop!AA174+mop!AA207)=0,0,Q14*(mop!AB7+mop!AB174+mop!AB207)/(mop!AA7+mop!AA174+mop!AA207))</f>
        <v>108212824467.54482</v>
      </c>
      <c r="S14" s="19">
        <f ca="1">IF((mop!AB7+mop!AB174+mop!AB207)=0,0,R14*(mop!AC7+mop!AC174+mop!AC207)/(mop!AB7+mop!AB174+mop!AB207))</f>
        <v>109660819103.17479</v>
      </c>
      <c r="T14" s="19">
        <f ca="1">IF((mop!AC7+mop!AC174+mop!AC207)=0,0,S14*(mop!AD7+mop!AD174+mop!AD207)/(mop!AC7+mop!AC174+mop!AC207))</f>
        <v>111108813738.80478</v>
      </c>
      <c r="U14" s="19">
        <f ca="1">IF((mop!AD7+mop!AD174+mop!AD207)=0,0,T14*(mop!AE7+mop!AE174+mop!AE207)/(mop!AD7+mop!AD174+mop!AD207))</f>
        <v>112556808374.43472</v>
      </c>
      <c r="V14" s="19">
        <f ca="1">IF((mop!AE7+mop!AE174+mop!AE207)=0,0,U14*(mop!AF7+mop!AF174+mop!AF207)/(mop!AE7+mop!AE174+mop!AE207))</f>
        <v>114004803010.06471</v>
      </c>
      <c r="W14" s="19">
        <f ca="1">IF((mop!AF7+mop!AF174+mop!AF207)=0,0,V14*(mop!AG7+mop!AG174+mop!AG207)/(mop!AF7+mop!AF174+mop!AF207))</f>
        <v>115937878946.83603</v>
      </c>
      <c r="X14" s="19">
        <f ca="1">IF((mop!AG7+mop!AG174+mop!AG207)=0,0,W14*(mop!AH7+mop!AH174+mop!AH207)/(mop!AG7+mop!AG174+mop!AG207))</f>
        <v>117870954883.60736</v>
      </c>
      <c r="Y14" s="19">
        <f ca="1">IF((mop!AH7+mop!AH174+mop!AH207)=0,0,X14*(mop!AI7+mop!AI174+mop!AI207)/(mop!AH7+mop!AH174+mop!AH207))</f>
        <v>119804030820.37871</v>
      </c>
      <c r="Z14" s="19">
        <f ca="1">IF((mop!AI7+mop!AI174+mop!AI207)=0,0,Y14*(mop!AJ7+mop!AJ174+mop!AJ207)/(mop!AI7+mop!AI174+mop!AI207))</f>
        <v>121737106757.15004</v>
      </c>
      <c r="AA14" s="19">
        <f ca="1">IF((mop!AJ7+mop!AJ174+mop!AJ207)=0,0,Z14*(mop!AK7+mop!AK174+mop!AK207)/(mop!AJ7+mop!AJ174+mop!AJ207))</f>
        <v>123670182693.92136</v>
      </c>
      <c r="AB14" s="19">
        <f ca="1">IF((mop!AK7+mop!AK174+mop!AK207)=0,0,AA14*(mop!AL7+mop!AL174+mop!AL207)/(mop!AK7+mop!AK174+mop!AK207))</f>
        <v>125712149526.71068</v>
      </c>
      <c r="AC14" s="19">
        <f ca="1">IF((mop!AL7+mop!AL174+mop!AL207)=0,0,AB14*(mop!AM7+mop!AM174+mop!AM207)/(mop!AL7+mop!AL174+mop!AL207))</f>
        <v>127754116359.5</v>
      </c>
      <c r="AD14" s="19">
        <f ca="1">IF((mop!AM7+mop!AM174+mop!AM207)=0,0,AC14*(mop!AN7+mop!AN174+mop!AN207)/(mop!AM7+mop!AM174+mop!AM207))</f>
        <v>129796083192.28929</v>
      </c>
      <c r="AE14" s="19">
        <f ca="1">IF((mop!AN7+mop!AN174+mop!AN207)=0,0,AD14*(mop!AO7+mop!AO174+mop!AO207)/(mop!AN7+mop!AN174+mop!AN207))</f>
        <v>131838050025.07863</v>
      </c>
      <c r="AF14" s="19">
        <f ca="1">IF((mop!AO7+mop!AO174+mop!AO207)=0,0,AE14*(mop!AP7+mop!AP174+mop!AP207)/(mop!AO7+mop!AO174+mop!AO207))</f>
        <v>133880016857.86792</v>
      </c>
      <c r="AG14" s="17">
        <f t="shared" ca="1" si="0"/>
        <v>3299265158758.2207</v>
      </c>
    </row>
    <row r="15" spans="1:35" x14ac:dyDescent="0.3">
      <c r="A15" s="88" t="s">
        <v>30</v>
      </c>
      <c r="B15" s="86" cm="1">
        <f t="array" aca="1" ref="B15" ca="1">SUM(
VALUE(INDIRECT(ADDRESS(About!$A116,About!$A$133,1,1,CONCATENATE("BEN",B$1)),TRUE)),
VALUE(INDIRECT(ADDRESS(About!$A117,About!$A$133,1,1,CONCATENATE("BEN",B$1)),TRUE)),
VALUE(INDIRECT(ADDRESS(About!$A116,About!$A$134,1,1,CONCATENATE("BEN",B$1)),TRUE)),
VALUE(INDIRECT(ADDRESS(About!$A117,About!$A$134,1,1,CONCATENATE("BEN",B$1)),TRUE)),
VALUE(INDIRECT(ADDRESS(About!$A116,About!$A$136,1,1,CONCATENATE("BEN",B$1)),TRUE)),
VALUE(INDIRECT(ADDRESS(About!$A117,About!$A$136,1,1,CONCATENATE("BEN",B$1)),TRUE)),
VALUE(INDIRECT(ADDRESS(About!$A116,About!$A$147,1,1,CONCATENATE("BEN",B$1)),TRUE)),
VALUE(INDIRECT(ADDRESS(About!$A117,About!$A$147,1,1,CONCATENATE("BEN",B$1)),TRUE)),
VALUE(INDIRECT(ADDRESS(About!$A116,About!$A$148,1,1,CONCATENATE("BEN",B$1)),TRUE)),
VALUE(INDIRECT(ADDRESS(About!$A117,About!$A$148,1,1,CONCATENATE("BEN",B$1)),TRUE))
)*toe_to_BTU</f>
        <v>150653239297.96213</v>
      </c>
      <c r="C15" s="86" cm="1">
        <f t="array" aca="1" ref="C15" ca="1">SUM(
VALUE(INDIRECT(ADDRESS(About!$A116,About!$A$133,1,1,CONCATENATE("BEN",C$1)),TRUE)),
VALUE(INDIRECT(ADDRESS(About!$A117,About!$A$133,1,1,CONCATENATE("BEN",C$1)),TRUE)),
VALUE(INDIRECT(ADDRESS(About!$A116,About!$A$134,1,1,CONCATENATE("BEN",C$1)),TRUE)),
VALUE(INDIRECT(ADDRESS(About!$A117,About!$A$134,1,1,CONCATENATE("BEN",C$1)),TRUE)),
VALUE(INDIRECT(ADDRESS(About!$A116,About!$A$136,1,1,CONCATENATE("BEN",C$1)),TRUE)),
VALUE(INDIRECT(ADDRESS(About!$A117,About!$A$136,1,1,CONCATENATE("BEN",C$1)),TRUE)),
VALUE(INDIRECT(ADDRESS(About!$A116,About!$A$147,1,1,CONCATENATE("BEN",C$1)),TRUE)),
VALUE(INDIRECT(ADDRESS(About!$A117,About!$A$147,1,1,CONCATENATE("BEN",C$1)),TRUE)),
VALUE(INDIRECT(ADDRESS(About!$A116,About!$A$148,1,1,CONCATENATE("BEN",C$1)),TRUE)),
VALUE(INDIRECT(ADDRESS(About!$A117,About!$A$148,1,1,CONCATENATE("BEN",C$1)),TRUE))
)*toe_to_BTU</f>
        <v>158673299659.86609</v>
      </c>
      <c r="D15" s="86" cm="1">
        <f t="array" aca="1" ref="D15" ca="1">SUM(
VALUE(INDIRECT(ADDRESS(About!$A116,About!$A$133,1,1,CONCATENATE("BEN",D$1)),TRUE)),
VALUE(INDIRECT(ADDRESS(About!$A117,About!$A$133,1,1,CONCATENATE("BEN",D$1)),TRUE)),
VALUE(INDIRECT(ADDRESS(About!$A116,About!$A$134,1,1,CONCATENATE("BEN",D$1)),TRUE)),
VALUE(INDIRECT(ADDRESS(About!$A117,About!$A$134,1,1,CONCATENATE("BEN",D$1)),TRUE)),
VALUE(INDIRECT(ADDRESS(About!$A116,About!$A$136,1,1,CONCATENATE("BEN",D$1)),TRUE)),
VALUE(INDIRECT(ADDRESS(About!$A117,About!$A$136,1,1,CONCATENATE("BEN",D$1)),TRUE)),
VALUE(INDIRECT(ADDRESS(About!$A116,About!$A$147,1,1,CONCATENATE("BEN",D$1)),TRUE)),
VALUE(INDIRECT(ADDRESS(About!$A117,About!$A$147,1,1,CONCATENATE("BEN",D$1)),TRUE)),
VALUE(INDIRECT(ADDRESS(About!$A116,About!$A$148,1,1,CONCATENATE("BEN",D$1)),TRUE)),
VALUE(INDIRECT(ADDRESS(About!$A117,About!$A$148,1,1,CONCATENATE("BEN",D$1)),TRUE))
)*toe_to_BTU</f>
        <v>153438874323.44901</v>
      </c>
      <c r="E15" s="19">
        <f ca="1">IF((mop!N37+mop!N189)=0,0,D15*(mop!O37+mop!O189)/(mop!N37+mop!N189))</f>
        <v>156583947893.07498</v>
      </c>
      <c r="F15" s="19">
        <f ca="1">IF((mop!O37+mop!O189)=0,0,E15*(mop!P37+mop!P189)/(mop!O37+mop!O189))</f>
        <v>159729021462.70093</v>
      </c>
      <c r="G15" s="19">
        <f ca="1">IF((mop!P37+mop!P189)=0,0,F15*(mop!Q37+mop!Q189)/(mop!P37+mop!P189))</f>
        <v>162874095032.3269</v>
      </c>
      <c r="H15" s="19">
        <f ca="1">IF((mop!Q37+mop!Q189)=0,0,G15*(mop!R37+mop!R189)/(mop!Q37+mop!Q189))</f>
        <v>165989268414.83322</v>
      </c>
      <c r="I15" s="19">
        <f ca="1">IF((mop!R37+mop!R189)=0,0,H15*(mop!S37+mop!S189)/(mop!R37+mop!R189))</f>
        <v>169104441797.33954</v>
      </c>
      <c r="J15" s="19">
        <f ca="1">IF((mop!S37+mop!S189)=0,0,I15*(mop!T37+mop!T189)/(mop!S37+mop!S189))</f>
        <v>172219615179.84586</v>
      </c>
      <c r="K15" s="19">
        <f ca="1">IF((mop!T37+mop!T189)=0,0,J15*(mop!U37+mop!U189)/(mop!T37+mop!T189))</f>
        <v>175334788562.35217</v>
      </c>
      <c r="L15" s="19">
        <f ca="1">IF((mop!U37+mop!U189)=0,0,K15*(mop!V37+mop!V189)/(mop!U37+mop!U189))</f>
        <v>178449961944.85849</v>
      </c>
      <c r="M15" s="19">
        <f ca="1">IF((mop!V37+mop!V189)=0,0,L15*(mop!W37+mop!W189)/(mop!V37+mop!V189))</f>
        <v>181477288029.45895</v>
      </c>
      <c r="N15" s="19">
        <f ca="1">IF((mop!W37+mop!W189)=0,0,M15*(mop!X37+mop!X189)/(mop!W37+mop!W189))</f>
        <v>184504614114.05939</v>
      </c>
      <c r="O15" s="19">
        <f ca="1">IF((mop!X37+mop!X189)=0,0,N15*(mop!Y37+mop!Y189)/(mop!X37+mop!X189))</f>
        <v>187531940198.65982</v>
      </c>
      <c r="P15" s="19">
        <f ca="1">IF((mop!Y37+mop!Y189)=0,0,O15*(mop!Z37+mop!Z189)/(mop!Y37+mop!Y189))</f>
        <v>190559266283.26025</v>
      </c>
      <c r="Q15" s="19">
        <f ca="1">IF((mop!Z37+mop!Z189)=0,0,P15*(mop!AA37+mop!AA189)/(mop!Z37+mop!Z189))</f>
        <v>193586592367.86072</v>
      </c>
      <c r="R15" s="19">
        <f ca="1">IF((mop!AA37+mop!AA189)=0,0,Q15*(mop!AB37+mop!AB189)/(mop!AA37+mop!AA189))</f>
        <v>196599960246.38324</v>
      </c>
      <c r="S15" s="19">
        <f ca="1">IF((mop!AB37+mop!AB189)=0,0,R15*(mop!AC37+mop!AC189)/(mop!AB37+mop!AB189))</f>
        <v>199613328124.90576</v>
      </c>
      <c r="T15" s="19">
        <f ca="1">IF((mop!AC37+mop!AC189)=0,0,S15*(mop!AD37+mop!AD189)/(mop!AC37+mop!AC189))</f>
        <v>202626696003.42825</v>
      </c>
      <c r="U15" s="19">
        <f ca="1">IF((mop!AD37+mop!AD189)=0,0,T15*(mop!AE37+mop!AE189)/(mop!AD37+mop!AD189))</f>
        <v>205640063881.95074</v>
      </c>
      <c r="V15" s="19">
        <f ca="1">IF((mop!AE37+mop!AE189)=0,0,U15*(mop!AF37+mop!AF189)/(mop!AE37+mop!AE189))</f>
        <v>208653431760.4733</v>
      </c>
      <c r="W15" s="19">
        <f ca="1">IF((mop!AF37+mop!AF189)=0,0,V15*(mop!AG37+mop!AG189)/(mop!AF37+mop!AF189))</f>
        <v>211943418786.09363</v>
      </c>
      <c r="X15" s="19">
        <f ca="1">IF((mop!AG37+mop!AG189)=0,0,W15*(mop!AH37+mop!AH189)/(mop!AG37+mop!AG189))</f>
        <v>215233405811.71399</v>
      </c>
      <c r="Y15" s="19">
        <f ca="1">IF((mop!AH37+mop!AH189)=0,0,X15*(mop!AI37+mop!AI189)/(mop!AH37+mop!AH189))</f>
        <v>218523392837.33435</v>
      </c>
      <c r="Z15" s="19">
        <f ca="1">IF((mop!AI37+mop!AI189)=0,0,Y15*(mop!AJ37+mop!AJ189)/(mop!AI37+mop!AI189))</f>
        <v>221813379862.95468</v>
      </c>
      <c r="AA15" s="19">
        <f ca="1">IF((mop!AJ37+mop!AJ189)=0,0,Z15*(mop!AK37+mop!AK189)/(mop!AJ37+mop!AJ189))</f>
        <v>225103366888.57501</v>
      </c>
      <c r="AB15" s="19">
        <f ca="1">IF((mop!AK37+mop!AK189)=0,0,AA15*(mop!AL37+mop!AL189)/(mop!AK37+mop!AK189))</f>
        <v>228297395325.89447</v>
      </c>
      <c r="AC15" s="19">
        <f ca="1">IF((mop!AL37+mop!AL189)=0,0,AB15*(mop!AM37+mop!AM189)/(mop!AL37+mop!AL189))</f>
        <v>231491423763.21399</v>
      </c>
      <c r="AD15" s="19">
        <f ca="1">IF((mop!AM37+mop!AM189)=0,0,AC15*(mop!AN37+mop!AN189)/(mop!AM37+mop!AM189))</f>
        <v>234685452200.53351</v>
      </c>
      <c r="AE15" s="19">
        <f ca="1">IF((mop!AN37+mop!AN189)=0,0,AD15*(mop!AO37+mop!AO189)/(mop!AN37+mop!AN189))</f>
        <v>237879480637.853</v>
      </c>
      <c r="AF15" s="19">
        <f ca="1">IF((mop!AO37+mop!AO189)=0,0,AE15*(mop!AP37+mop!AP189)/(mop!AO37+mop!AO189))</f>
        <v>241073509075.17242</v>
      </c>
      <c r="AG15" s="17">
        <f t="shared" ca="1" si="0"/>
        <v>6019887959768.3887</v>
      </c>
    </row>
    <row r="16" spans="1:35" x14ac:dyDescent="0.3">
      <c r="A16" t="s">
        <v>31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17">
        <f t="shared" si="0"/>
        <v>0</v>
      </c>
    </row>
    <row r="17" spans="1:33" x14ac:dyDescent="0.3">
      <c r="A17" t="s">
        <v>32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17">
        <f t="shared" si="0"/>
        <v>0</v>
      </c>
    </row>
    <row r="18" spans="1:33" x14ac:dyDescent="0.3">
      <c r="A18" t="s">
        <v>33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17">
        <f t="shared" si="0"/>
        <v>0</v>
      </c>
    </row>
    <row r="19" spans="1:33" x14ac:dyDescent="0.3">
      <c r="A19" t="s">
        <v>34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17">
        <f t="shared" si="0"/>
        <v>0</v>
      </c>
    </row>
    <row r="20" spans="1:33" x14ac:dyDescent="0.3">
      <c r="A20" t="s">
        <v>35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17">
        <f t="shared" si="0"/>
        <v>0</v>
      </c>
    </row>
    <row r="21" spans="1:33" x14ac:dyDescent="0.3">
      <c r="A21" t="s">
        <v>36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17">
        <f t="shared" si="0"/>
        <v>0</v>
      </c>
    </row>
    <row r="22" spans="1:33" x14ac:dyDescent="0.3">
      <c r="A22" t="s">
        <v>37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  <c r="R22" s="87">
        <v>0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  <c r="AG22" s="17">
        <f t="shared" si="0"/>
        <v>0</v>
      </c>
    </row>
    <row r="23" spans="1:33" x14ac:dyDescent="0.3">
      <c r="A23" t="s">
        <v>38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  <c r="AG23" s="17">
        <f t="shared" si="0"/>
        <v>0</v>
      </c>
    </row>
    <row r="24" spans="1:33" x14ac:dyDescent="0.3">
      <c r="A24" t="s">
        <v>39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17">
        <f t="shared" si="0"/>
        <v>0</v>
      </c>
    </row>
    <row r="25" spans="1:33" x14ac:dyDescent="0.3">
      <c r="A25" t="s">
        <v>40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17">
        <f t="shared" si="0"/>
        <v>0</v>
      </c>
    </row>
    <row r="26" spans="1:33" x14ac:dyDescent="0.3">
      <c r="A26" t="s">
        <v>41</v>
      </c>
      <c r="B26" s="87">
        <v>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  <c r="AG26" s="17">
        <f t="shared" si="0"/>
        <v>0</v>
      </c>
    </row>
    <row r="27" spans="1:33" x14ac:dyDescent="0.3">
      <c r="AG27" s="19"/>
    </row>
    <row r="28" spans="1:33" x14ac:dyDescent="0.3">
      <c r="AG28" s="19"/>
    </row>
    <row r="29" spans="1:33" x14ac:dyDescent="0.3">
      <c r="AG29" s="19"/>
    </row>
    <row r="30" spans="1:33" x14ac:dyDescent="0.3">
      <c r="AG30" s="7"/>
    </row>
    <row r="31" spans="1:33" x14ac:dyDescent="0.3">
      <c r="AG31" s="7"/>
    </row>
    <row r="32" spans="1:33" x14ac:dyDescent="0.3">
      <c r="AG32" s="7"/>
    </row>
    <row r="33" spans="33:33" x14ac:dyDescent="0.3">
      <c r="AG33" s="7"/>
    </row>
    <row r="34" spans="33:33" x14ac:dyDescent="0.3">
      <c r="AG34" s="7"/>
    </row>
    <row r="35" spans="33:33" x14ac:dyDescent="0.3">
      <c r="AG35" s="7"/>
    </row>
    <row r="36" spans="33:33" x14ac:dyDescent="0.3">
      <c r="AG36" s="7"/>
    </row>
    <row r="37" spans="33:33" x14ac:dyDescent="0.3">
      <c r="AG37" s="7"/>
    </row>
    <row r="38" spans="33:33" x14ac:dyDescent="0.3">
      <c r="AG38" s="7"/>
    </row>
    <row r="39" spans="33:33" x14ac:dyDescent="0.3">
      <c r="AG39" s="7"/>
    </row>
    <row r="40" spans="33:33" x14ac:dyDescent="0.3">
      <c r="AG40" s="7"/>
    </row>
    <row r="41" spans="33:33" x14ac:dyDescent="0.3">
      <c r="AG41" s="7"/>
    </row>
    <row r="42" spans="33:33" x14ac:dyDescent="0.3">
      <c r="AG42" s="9"/>
    </row>
    <row r="43" spans="33:33" x14ac:dyDescent="0.3">
      <c r="AG43" s="19"/>
    </row>
    <row r="44" spans="33:33" x14ac:dyDescent="0.3">
      <c r="AG44" s="7"/>
    </row>
    <row r="45" spans="33:33" x14ac:dyDescent="0.3">
      <c r="AG45" s="7"/>
    </row>
    <row r="46" spans="33:33" x14ac:dyDescent="0.3">
      <c r="AG46" s="7"/>
    </row>
    <row r="47" spans="33:33" x14ac:dyDescent="0.3">
      <c r="AG47" s="7"/>
    </row>
    <row r="48" spans="33:33" x14ac:dyDescent="0.3">
      <c r="AG48" s="7"/>
    </row>
    <row r="49" spans="33:33" x14ac:dyDescent="0.3">
      <c r="AG49" s="7"/>
    </row>
    <row r="50" spans="33:33" x14ac:dyDescent="0.3">
      <c r="AG50" s="7"/>
    </row>
    <row r="51" spans="33:33" x14ac:dyDescent="0.3">
      <c r="AG51" s="7"/>
    </row>
    <row r="52" spans="33:33" x14ac:dyDescent="0.3">
      <c r="AG52" s="7"/>
    </row>
    <row r="53" spans="33:33" x14ac:dyDescent="0.3">
      <c r="AG53" s="7"/>
    </row>
    <row r="54" spans="33:33" x14ac:dyDescent="0.3">
      <c r="AG54" s="7"/>
    </row>
    <row r="55" spans="33:33" x14ac:dyDescent="0.3">
      <c r="AG55" s="7"/>
    </row>
    <row r="56" spans="33:33" x14ac:dyDescent="0.3">
      <c r="AG56" s="7"/>
    </row>
    <row r="57" spans="33:33" x14ac:dyDescent="0.3">
      <c r="AG57" s="7"/>
    </row>
    <row r="58" spans="33:33" x14ac:dyDescent="0.3">
      <c r="AG58" s="9"/>
    </row>
    <row r="60" spans="33:33" x14ac:dyDescent="0.3">
      <c r="AG60" s="7"/>
    </row>
    <row r="61" spans="33:33" x14ac:dyDescent="0.3">
      <c r="AG61" s="7"/>
    </row>
    <row r="62" spans="33:33" x14ac:dyDescent="0.3">
      <c r="AG62" s="7"/>
    </row>
    <row r="63" spans="33:33" x14ac:dyDescent="0.3">
      <c r="AG63" s="7"/>
    </row>
    <row r="64" spans="33:33" x14ac:dyDescent="0.3">
      <c r="AG64" s="7"/>
    </row>
    <row r="65" spans="33:33" x14ac:dyDescent="0.3">
      <c r="AG65" s="7"/>
    </row>
    <row r="66" spans="33:33" x14ac:dyDescent="0.3">
      <c r="AG66" s="7"/>
    </row>
    <row r="67" spans="33:33" x14ac:dyDescent="0.3">
      <c r="AG67" s="7"/>
    </row>
    <row r="68" spans="33:33" x14ac:dyDescent="0.3">
      <c r="AG68" s="7"/>
    </row>
    <row r="69" spans="33:33" x14ac:dyDescent="0.3">
      <c r="AG69" s="7"/>
    </row>
    <row r="70" spans="33:33" x14ac:dyDescent="0.3">
      <c r="AG70" s="7"/>
    </row>
    <row r="71" spans="33:33" x14ac:dyDescent="0.3">
      <c r="AG71" s="7"/>
    </row>
    <row r="72" spans="33:33" x14ac:dyDescent="0.3">
      <c r="AG72" s="9"/>
    </row>
    <row r="75" spans="33:33" x14ac:dyDescent="0.3">
      <c r="AG75" s="7"/>
    </row>
    <row r="76" spans="33:33" x14ac:dyDescent="0.3">
      <c r="AG76" s="7"/>
    </row>
    <row r="77" spans="33:33" x14ac:dyDescent="0.3">
      <c r="AG77" s="7"/>
    </row>
    <row r="78" spans="33:33" x14ac:dyDescent="0.3">
      <c r="AG78" s="7"/>
    </row>
    <row r="79" spans="33:33" x14ac:dyDescent="0.3">
      <c r="AG79" s="7"/>
    </row>
    <row r="80" spans="33:33" x14ac:dyDescent="0.3">
      <c r="AG80" s="7"/>
    </row>
    <row r="81" spans="33:33" x14ac:dyDescent="0.3">
      <c r="AG81" s="7"/>
    </row>
    <row r="82" spans="33:33" x14ac:dyDescent="0.3">
      <c r="AG82" s="7"/>
    </row>
    <row r="83" spans="33:33" x14ac:dyDescent="0.3">
      <c r="AG83" s="7"/>
    </row>
    <row r="84" spans="33:33" x14ac:dyDescent="0.3">
      <c r="AG84" s="7"/>
    </row>
    <row r="85" spans="33:33" x14ac:dyDescent="0.3">
      <c r="AG85" s="7"/>
    </row>
    <row r="86" spans="33:33" x14ac:dyDescent="0.3">
      <c r="AG86" s="7"/>
    </row>
    <row r="87" spans="33:33" x14ac:dyDescent="0.3">
      <c r="AG87" s="7"/>
    </row>
    <row r="88" spans="33:33" x14ac:dyDescent="0.3">
      <c r="AG88" s="7"/>
    </row>
    <row r="89" spans="33:33" x14ac:dyDescent="0.3">
      <c r="AG89" s="7"/>
    </row>
    <row r="90" spans="33:33" x14ac:dyDescent="0.3">
      <c r="AG90" s="7"/>
    </row>
    <row r="92" spans="33:33" x14ac:dyDescent="0.3">
      <c r="AG92" s="7"/>
    </row>
    <row r="93" spans="33:33" x14ac:dyDescent="0.3">
      <c r="AG93" s="7"/>
    </row>
    <row r="94" spans="33:33" x14ac:dyDescent="0.3">
      <c r="AG94" s="7"/>
    </row>
    <row r="95" spans="33:33" x14ac:dyDescent="0.3">
      <c r="AG95" s="7"/>
    </row>
    <row r="96" spans="33:33" x14ac:dyDescent="0.3">
      <c r="AG96" s="7"/>
    </row>
    <row r="97" spans="33:33" x14ac:dyDescent="0.3">
      <c r="AG97" s="7"/>
    </row>
    <row r="98" spans="33:33" x14ac:dyDescent="0.3">
      <c r="AG98" s="7"/>
    </row>
    <row r="99" spans="33:33" x14ac:dyDescent="0.3">
      <c r="AG99" s="7"/>
    </row>
    <row r="100" spans="33:33" x14ac:dyDescent="0.3">
      <c r="AG100" s="7"/>
    </row>
    <row r="101" spans="33:33" x14ac:dyDescent="0.3">
      <c r="AG101" s="7"/>
    </row>
    <row r="102" spans="33:33" x14ac:dyDescent="0.3">
      <c r="AG102" s="7"/>
    </row>
    <row r="103" spans="33:33" x14ac:dyDescent="0.3">
      <c r="AG103" s="9"/>
    </row>
    <row r="105" spans="33:33" x14ac:dyDescent="0.3">
      <c r="AG105" s="20"/>
    </row>
    <row r="108" spans="33:33" x14ac:dyDescent="0.3">
      <c r="AG108" s="22"/>
    </row>
    <row r="110" spans="33:33" x14ac:dyDescent="0.3">
      <c r="AG110" s="7"/>
    </row>
    <row r="111" spans="33:33" x14ac:dyDescent="0.3">
      <c r="AG111" s="7"/>
    </row>
    <row r="112" spans="33:33" x14ac:dyDescent="0.3">
      <c r="AG112" s="7"/>
    </row>
    <row r="113" spans="33:33" x14ac:dyDescent="0.3">
      <c r="AG113" s="7"/>
    </row>
    <row r="114" spans="33:33" x14ac:dyDescent="0.3">
      <c r="AG114" s="7"/>
    </row>
    <row r="115" spans="33:33" x14ac:dyDescent="0.3">
      <c r="AG115" s="7"/>
    </row>
    <row r="116" spans="33:33" x14ac:dyDescent="0.3">
      <c r="AG116" s="7"/>
    </row>
    <row r="117" spans="33:33" x14ac:dyDescent="0.3">
      <c r="AG117" s="7"/>
    </row>
    <row r="118" spans="33:33" x14ac:dyDescent="0.3">
      <c r="AG118" s="7"/>
    </row>
    <row r="119" spans="33:33" x14ac:dyDescent="0.3">
      <c r="AG119" s="7"/>
    </row>
    <row r="120" spans="33:33" x14ac:dyDescent="0.3">
      <c r="AG120" s="9"/>
    </row>
    <row r="122" spans="33:33" x14ac:dyDescent="0.3">
      <c r="AG122" s="10"/>
    </row>
    <row r="123" spans="33:33" x14ac:dyDescent="0.3">
      <c r="AG123" s="10"/>
    </row>
    <row r="124" spans="33:33" x14ac:dyDescent="0.3">
      <c r="AG124" s="10"/>
    </row>
    <row r="125" spans="33:33" x14ac:dyDescent="0.3">
      <c r="AG125" s="10"/>
    </row>
    <row r="126" spans="33:33" x14ac:dyDescent="0.3">
      <c r="AG126" s="10"/>
    </row>
    <row r="127" spans="33:33" x14ac:dyDescent="0.3">
      <c r="AG127" s="10"/>
    </row>
    <row r="128" spans="33:33" x14ac:dyDescent="0.3">
      <c r="AG128" s="10"/>
    </row>
    <row r="129" spans="33:33" x14ac:dyDescent="0.3">
      <c r="AG129" s="10"/>
    </row>
    <row r="130" spans="33:33" x14ac:dyDescent="0.3">
      <c r="AG130" s="10"/>
    </row>
    <row r="131" spans="33:33" x14ac:dyDescent="0.3">
      <c r="AG131" s="10"/>
    </row>
    <row r="132" spans="33:33" x14ac:dyDescent="0.3">
      <c r="AG132" s="10"/>
    </row>
    <row r="133" spans="33:33" x14ac:dyDescent="0.3">
      <c r="AG133" s="10"/>
    </row>
    <row r="134" spans="33:33" x14ac:dyDescent="0.3">
      <c r="AG134" s="10"/>
    </row>
    <row r="135" spans="33:33" x14ac:dyDescent="0.3">
      <c r="AG135" s="10"/>
    </row>
    <row r="136" spans="33:33" x14ac:dyDescent="0.3">
      <c r="AG136" s="10"/>
    </row>
    <row r="137" spans="33:33" x14ac:dyDescent="0.3">
      <c r="AG137" s="10"/>
    </row>
    <row r="138" spans="33:33" x14ac:dyDescent="0.3">
      <c r="AG138" s="10"/>
    </row>
    <row r="139" spans="33:33" x14ac:dyDescent="0.3">
      <c r="AG139" s="10"/>
    </row>
    <row r="140" spans="33:33" x14ac:dyDescent="0.3">
      <c r="AG140" s="10"/>
    </row>
    <row r="141" spans="33:33" x14ac:dyDescent="0.3">
      <c r="AG141" s="10"/>
    </row>
    <row r="142" spans="33:33" x14ac:dyDescent="0.3">
      <c r="AG142" s="11"/>
    </row>
    <row r="143" spans="33:33" x14ac:dyDescent="0.3">
      <c r="AG143" s="10"/>
    </row>
    <row r="144" spans="33:33" x14ac:dyDescent="0.3">
      <c r="AG14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144"/>
  <sheetViews>
    <sheetView topLeftCell="U1" workbookViewId="0">
      <selection activeCell="AG1" sqref="AG1:AG1048576"/>
    </sheetView>
  </sheetViews>
  <sheetFormatPr defaultColWidth="9.109375" defaultRowHeight="14.4" x14ac:dyDescent="0.3"/>
  <cols>
    <col min="1" max="1" width="39.88671875" customWidth="1"/>
    <col min="2" max="32" width="11.88671875" customWidth="1"/>
    <col min="33" max="35" width="9.5546875" bestFit="1" customWidth="1"/>
  </cols>
  <sheetData>
    <row r="1" spans="1:35" x14ac:dyDescent="0.3">
      <c r="A1" s="27" t="s">
        <v>42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H1" s="1"/>
      <c r="AI1" s="1"/>
    </row>
    <row r="2" spans="1:35" x14ac:dyDescent="0.3">
      <c r="A2" t="s">
        <v>17</v>
      </c>
      <c r="B2" s="19" cm="1">
        <f t="array" aca="1" ref="B2" ca="1">SUM(
VALUE(INDIRECT(ADDRESS(About!$A114,About!$A$137,1,1,CONCATENATE("BEN",B$1)),TRUE)),
VALUE(INDIRECT(ADDRESS(About!$A114,About!$A$139,1,1,CONCATENATE("BEN",B$1)),TRUE)),
VALUE(INDIRECT(ADDRESS(About!$A114,About!$A$142,1,1,CONCATENATE("BEN",B$1)),TRUE))
)*toe_to_BTU</f>
        <v>247222554716.50345</v>
      </c>
      <c r="C2" s="19" cm="1">
        <f t="array" aca="1" ref="C2" ca="1">SUM(
VALUE(INDIRECT(ADDRESS(About!$A114,About!$A$137,1,1,CONCATENATE("BEN",C$1)),TRUE)),
VALUE(INDIRECT(ADDRESS(About!$A114,About!$A$139,1,1,CONCATENATE("BEN",C$1)),TRUE)),
VALUE(INDIRECT(ADDRESS(About!$A114,About!$A$142,1,1,CONCATENATE("BEN",C$1)),TRUE))
)*toe_to_BTU</f>
        <v>248557354396.80505</v>
      </c>
      <c r="D2" s="19" cm="1">
        <f t="array" aca="1" ref="D2" ca="1">SUM(
VALUE(INDIRECT(ADDRESS(About!$A114,About!$A$137,1,1,CONCATENATE("BEN",D$1)),TRUE)),
VALUE(INDIRECT(ADDRESS(About!$A114,About!$A$139,1,1,CONCATENATE("BEN",D$1)),TRUE)),
VALUE(INDIRECT(ADDRESS(About!$A114,About!$A$142,1,1,CONCATENATE("BEN",D$1)),TRUE))
)*toe_to_BTU</f>
        <v>256436239699.358</v>
      </c>
      <c r="E2" s="19">
        <f ca="1">IF(mop!N107=0,0,D2*mop!O107/mop!N107)</f>
        <v>258470788880.91055</v>
      </c>
      <c r="F2" s="19">
        <f ca="1">IF(mop!O107=0,0,E2*mop!P107/mop!O107)</f>
        <v>260505338062.46307</v>
      </c>
      <c r="G2" s="19">
        <f ca="1">IF(mop!P107=0,0,F2*mop!Q107/mop!P107)</f>
        <v>262539887244.01563</v>
      </c>
      <c r="H2" s="19">
        <f ca="1">IF(mop!Q107=0,0,G2*mop!R107/mop!Q107)</f>
        <v>264574436425.56818</v>
      </c>
      <c r="I2" s="19">
        <f ca="1">IF(mop!R107=0,0,H2*mop!S107/mop!R107)</f>
        <v>266608985607.12076</v>
      </c>
      <c r="J2" s="19">
        <f ca="1">IF(mop!S107=0,0,I2*mop!T107/mop!S107)</f>
        <v>268643534788.67328</v>
      </c>
      <c r="K2" s="19">
        <f ca="1">IF(mop!T107=0,0,J2*mop!U107/mop!T107)</f>
        <v>270678083970.22586</v>
      </c>
      <c r="L2" s="19">
        <f ca="1">IF(mop!U107=0,0,K2*mop!V107/mop!U107)</f>
        <v>272712633151.77841</v>
      </c>
      <c r="M2" s="19">
        <f ca="1">IF(mop!V107=0,0,L2*mop!W107/mop!V107)</f>
        <v>274747182333.33093</v>
      </c>
      <c r="N2" s="19">
        <f ca="1">IF(mop!W107=0,0,M2*mop!X107/mop!W107)</f>
        <v>276781731514.88348</v>
      </c>
      <c r="O2" s="19">
        <f ca="1">IF(mop!X107=0,0,N2*mop!Y107/mop!X107)</f>
        <v>278816280696.43604</v>
      </c>
      <c r="P2" s="19">
        <f ca="1">IF(mop!Y107=0,0,O2*mop!Z107/mop!Y107)</f>
        <v>280850829877.98859</v>
      </c>
      <c r="Q2" s="19">
        <f ca="1">IF(mop!Z107=0,0,P2*mop!AA107/mop!Z107)</f>
        <v>282885379059.54108</v>
      </c>
      <c r="R2" s="19">
        <f ca="1">IF(mop!AA107=0,0,Q2*mop!AB107/mop!AA107)</f>
        <v>284919928241.09363</v>
      </c>
      <c r="S2" s="19">
        <f ca="1">IF(mop!AB107=0,0,R2*mop!AC107/mop!AB107)</f>
        <v>286954477422.64618</v>
      </c>
      <c r="T2" s="19">
        <f ca="1">IF(mop!AC107=0,0,S2*mop!AD107/mop!AC107)</f>
        <v>288989026604.19873</v>
      </c>
      <c r="U2" s="19">
        <f ca="1">IF(mop!AD107=0,0,T2*mop!AE107/mop!AD107)</f>
        <v>291023575785.75128</v>
      </c>
      <c r="V2" s="19">
        <f ca="1">IF(mop!AE107=0,0,U2*mop!AF107/mop!AE107)</f>
        <v>293058124967.30383</v>
      </c>
      <c r="W2" s="19">
        <f ca="1">IF(mop!AF107=0,0,V2*mop!AG107/mop!AF107)</f>
        <v>295092674148.85638</v>
      </c>
      <c r="X2" s="19">
        <f ca="1">IF(mop!AG107=0,0,W2*mop!AH107/mop!AG107)</f>
        <v>297127223330.409</v>
      </c>
      <c r="Y2" s="19">
        <f ca="1">IF(mop!AH107=0,0,X2*mop!AI107/mop!AH107)</f>
        <v>299161772511.96155</v>
      </c>
      <c r="Z2" s="19">
        <f ca="1">IF(mop!AI107=0,0,Y2*mop!AJ107/mop!AI107)</f>
        <v>301196321693.51416</v>
      </c>
      <c r="AA2" s="19">
        <f ca="1">IF(mop!AJ107=0,0,Z2*mop!AK107/mop!AJ107)</f>
        <v>303230870875.06665</v>
      </c>
      <c r="AB2" s="19">
        <f ca="1">IF(mop!AK107=0,0,AA2*mop!AL107/mop!AK107)</f>
        <v>305265420056.6192</v>
      </c>
      <c r="AC2" s="19">
        <f ca="1">IF(mop!AL107=0,0,AB2*mop!AM107/mop!AL107)</f>
        <v>307299969238.17169</v>
      </c>
      <c r="AD2" s="19">
        <f ca="1">IF(mop!AM107=0,0,AC2*mop!AN107/mop!AM107)</f>
        <v>309334518419.72424</v>
      </c>
      <c r="AE2" s="19">
        <f ca="1">IF(mop!AN107=0,0,AD2*mop!AO107/mop!AN107)</f>
        <v>311369067601.27679</v>
      </c>
      <c r="AF2" s="19">
        <f ca="1">IF(mop!AO107=0,0,AE2*mop!AP107/mop!AO107)</f>
        <v>313403616782.82935</v>
      </c>
      <c r="AG2" s="17">
        <f ca="1">SUM(B2:AF2)</f>
        <v>8758457828105.0254</v>
      </c>
    </row>
    <row r="3" spans="1:35" x14ac:dyDescent="0.3">
      <c r="A3" t="s">
        <v>18</v>
      </c>
      <c r="B3" s="87">
        <v>0</v>
      </c>
      <c r="C3" s="87">
        <v>0</v>
      </c>
      <c r="D3" s="87">
        <v>0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  <c r="P3" s="87">
        <v>0</v>
      </c>
      <c r="Q3" s="87">
        <v>0</v>
      </c>
      <c r="R3" s="87">
        <v>0</v>
      </c>
      <c r="S3" s="87">
        <v>0</v>
      </c>
      <c r="T3" s="87">
        <v>0</v>
      </c>
      <c r="U3" s="87">
        <v>0</v>
      </c>
      <c r="V3" s="87">
        <v>0</v>
      </c>
      <c r="W3" s="87">
        <v>0</v>
      </c>
      <c r="X3" s="87">
        <v>0</v>
      </c>
      <c r="Y3" s="87">
        <v>0</v>
      </c>
      <c r="Z3" s="87">
        <v>0</v>
      </c>
      <c r="AA3" s="87">
        <v>0</v>
      </c>
      <c r="AB3" s="87">
        <v>0</v>
      </c>
      <c r="AC3" s="87">
        <v>0</v>
      </c>
      <c r="AD3" s="87">
        <v>0</v>
      </c>
      <c r="AE3" s="87">
        <v>0</v>
      </c>
      <c r="AF3" s="87">
        <v>0</v>
      </c>
      <c r="AG3" s="17">
        <f t="shared" ref="AG3:AG26" si="0">SUM(B3:AF3)</f>
        <v>0</v>
      </c>
    </row>
    <row r="4" spans="1:35" x14ac:dyDescent="0.3">
      <c r="A4" t="s">
        <v>19</v>
      </c>
      <c r="B4" s="87">
        <v>0</v>
      </c>
      <c r="C4" s="87">
        <v>0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0</v>
      </c>
      <c r="Q4" s="87">
        <v>0</v>
      </c>
      <c r="R4" s="87">
        <v>0</v>
      </c>
      <c r="S4" s="87">
        <v>0</v>
      </c>
      <c r="T4" s="87">
        <v>0</v>
      </c>
      <c r="U4" s="87">
        <v>0</v>
      </c>
      <c r="V4" s="87">
        <v>0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0</v>
      </c>
      <c r="AE4" s="87">
        <v>0</v>
      </c>
      <c r="AF4" s="87">
        <v>0</v>
      </c>
      <c r="AG4" s="17">
        <f t="shared" si="0"/>
        <v>0</v>
      </c>
    </row>
    <row r="5" spans="1:35" x14ac:dyDescent="0.3">
      <c r="A5" t="s">
        <v>20</v>
      </c>
      <c r="B5" s="19" cm="1">
        <f t="array" aca="1" ref="B5" ca="1">SUM(
VALUE(INDIRECT(ADDRESS(About!$A118,About!$A$137,1,1,CONCATENATE("BEN",B$1)),TRUE)),
VALUE(INDIRECT(ADDRESS(About!$A118,About!$A$139,1,1,CONCATENATE("BEN",B$1)),TRUE)),
VALUE(INDIRECT(ADDRESS(About!$A118,About!$A$142,1,1,CONCATENATE("BEN",B$1)),TRUE))
)*toe_to_BTU</f>
        <v>13472887523.778866</v>
      </c>
      <c r="C5" s="19" cm="1">
        <f t="array" aca="1" ref="C5" ca="1">SUM(
VALUE(INDIRECT(ADDRESS(About!$A118,About!$A$137,1,1,CONCATENATE("BEN",C$1)),TRUE)),
VALUE(INDIRECT(ADDRESS(About!$A118,About!$A$139,1,1,CONCATENATE("BEN",C$1)),TRUE)),
VALUE(INDIRECT(ADDRESS(About!$A118,About!$A$142,1,1,CONCATENATE("BEN",C$1)),TRUE))
)*toe_to_BTU</f>
        <v>15674676243.039515</v>
      </c>
      <c r="D5" s="19" cm="1">
        <f t="array" aca="1" ref="D5" ca="1">SUM(
VALUE(INDIRECT(ADDRESS(About!$A118,About!$A$137,1,1,CONCATENATE("BEN",D$1)),TRUE)),
VALUE(INDIRECT(ADDRESS(About!$A118,About!$A$139,1,1,CONCATENATE("BEN",D$1)),TRUE)),
VALUE(INDIRECT(ADDRESS(About!$A118,About!$A$142,1,1,CONCATENATE("BEN",D$1)),TRUE))
)*toe_to_BTU</f>
        <v>16862489507.368715</v>
      </c>
      <c r="E5" s="19">
        <f ca="1">IF(mop!N298=0,0,D5*mop!O298/mop!N298)</f>
        <v>16921111665.336567</v>
      </c>
      <c r="F5" s="19">
        <f ca="1">IF(mop!O298=0,0,E5*mop!P298/mop!O298)</f>
        <v>16979733823.304422</v>
      </c>
      <c r="G5" s="19">
        <f ca="1">IF(mop!P298=0,0,F5*mop!Q298/mop!P298)</f>
        <v>17038355981.272274</v>
      </c>
      <c r="H5" s="19">
        <f ca="1">IF(mop!Q298=0,0,G5*mop!R298/mop!Q298)</f>
        <v>17214284130.249973</v>
      </c>
      <c r="I5" s="19">
        <f ca="1">IF(mop!R298=0,0,H5*mop!S298/mop!R298)</f>
        <v>17390212279.227676</v>
      </c>
      <c r="J5" s="19">
        <f ca="1">IF(mop!S298=0,0,I5*mop!T298/mop!S298)</f>
        <v>17566140428.205372</v>
      </c>
      <c r="K5" s="19">
        <f ca="1">IF(mop!T298=0,0,J5*mop!U298/mop!T298)</f>
        <v>17742068577.183075</v>
      </c>
      <c r="L5" s="19">
        <f ca="1">IF(mop!U298=0,0,K5*mop!V298/mop!U298)</f>
        <v>17917996726.160778</v>
      </c>
      <c r="M5" s="19">
        <f ca="1">IF(mop!V298=0,0,L5*mop!W298/mop!V298)</f>
        <v>18174194984.128654</v>
      </c>
      <c r="N5" s="19">
        <f ca="1">IF(mop!W298=0,0,M5*mop!X298/mop!W298)</f>
        <v>18430393242.096527</v>
      </c>
      <c r="O5" s="19">
        <f ca="1">IF(mop!X298=0,0,N5*mop!Y298/mop!X298)</f>
        <v>18686591500.064404</v>
      </c>
      <c r="P5" s="19">
        <f ca="1">IF(mop!Y298=0,0,O5*mop!Z298/mop!Y298)</f>
        <v>18942789758.03228</v>
      </c>
      <c r="Q5" s="19">
        <f ca="1">IF(mop!Z298=0,0,P5*mop!AA298/mop!Z298)</f>
        <v>19198988016.000153</v>
      </c>
      <c r="R5" s="19">
        <f ca="1">IF(mop!AA298=0,0,Q5*mop!AB298/mop!AA298)</f>
        <v>19513839269.47295</v>
      </c>
      <c r="S5" s="19">
        <f ca="1">IF(mop!AB298=0,0,R5*mop!AC298/mop!AB298)</f>
        <v>19828690522.945747</v>
      </c>
      <c r="T5" s="19">
        <f ca="1">IF(mop!AC298=0,0,S5*mop!AD298/mop!AC298)</f>
        <v>20143541776.418549</v>
      </c>
      <c r="U5" s="19">
        <f ca="1">IF(mop!AD298=0,0,T5*mop!AE298/mop!AD298)</f>
        <v>20458393029.891342</v>
      </c>
      <c r="V5" s="19">
        <f ca="1">IF(mop!AE298=0,0,U5*mop!AF298/mop!AE298)</f>
        <v>20773244283.36414</v>
      </c>
      <c r="W5" s="19">
        <f ca="1">IF(mop!AF298=0,0,V5*mop!AG298/mop!AF298)</f>
        <v>21121800964.853172</v>
      </c>
      <c r="X5" s="19">
        <f ca="1">IF(mop!AG298=0,0,W5*mop!AH298/mop!AG298)</f>
        <v>21470357646.342205</v>
      </c>
      <c r="Y5" s="19">
        <f ca="1">IF(mop!AH298=0,0,X5*mop!AI298/mop!AH298)</f>
        <v>21818914327.831238</v>
      </c>
      <c r="Z5" s="19">
        <f ca="1">IF(mop!AI298=0,0,Y5*mop!AJ298/mop!AI298)</f>
        <v>22167471009.320271</v>
      </c>
      <c r="AA5" s="19">
        <f ca="1">IF(mop!AJ298=0,0,Z5*mop!AK298/mop!AJ298)</f>
        <v>22516027690.809303</v>
      </c>
      <c r="AB5" s="19">
        <f ca="1">IF(mop!AK298=0,0,AA5*mop!AL298/mop!AK298)</f>
        <v>22877381950.1819</v>
      </c>
      <c r="AC5" s="19">
        <f ca="1">IF(mop!AL298=0,0,AB5*mop!AM298/mop!AL298)</f>
        <v>23238736209.554501</v>
      </c>
      <c r="AD5" s="19">
        <f ca="1">IF(mop!AM298=0,0,AC5*mop!AN298/mop!AM298)</f>
        <v>23600090468.927101</v>
      </c>
      <c r="AE5" s="19">
        <f ca="1">IF(mop!AN298=0,0,AD5*mop!AO298/mop!AN298)</f>
        <v>23961444728.299706</v>
      </c>
      <c r="AF5" s="19">
        <f ca="1">IF(mop!AO298=0,0,AE5*mop!AP298/mop!AO298)</f>
        <v>24322798987.672302</v>
      </c>
      <c r="AG5" s="17">
        <f t="shared" ca="1" si="0"/>
        <v>606025647251.33374</v>
      </c>
    </row>
    <row r="6" spans="1:35" x14ac:dyDescent="0.3">
      <c r="A6" t="s">
        <v>21</v>
      </c>
      <c r="B6" s="137">
        <v>0</v>
      </c>
      <c r="C6" s="137">
        <v>0</v>
      </c>
      <c r="D6" s="137">
        <v>0</v>
      </c>
      <c r="E6" s="19">
        <f>IF(mop!N240=0,0,D6*mop!O240/mop!N240)</f>
        <v>0</v>
      </c>
      <c r="F6" s="19">
        <f>IF(mop!O240=0,0,E6*mop!P240/mop!O240)</f>
        <v>0</v>
      </c>
      <c r="G6" s="19">
        <f>IF(mop!P240=0,0,F6*mop!Q240/mop!P240)</f>
        <v>0</v>
      </c>
      <c r="H6" s="19">
        <f>IF(mop!Q240=0,0,G6*mop!R240/mop!Q240)</f>
        <v>0</v>
      </c>
      <c r="I6" s="19">
        <f>IF(mop!R240=0,0,H6*mop!S240/mop!R240)</f>
        <v>0</v>
      </c>
      <c r="J6" s="19">
        <f>IF(mop!S240=0,0,I6*mop!T240/mop!S240)</f>
        <v>0</v>
      </c>
      <c r="K6" s="19">
        <f>IF(mop!T240=0,0,J6*mop!U240/mop!T240)</f>
        <v>0</v>
      </c>
      <c r="L6" s="19">
        <f>IF(mop!U240=0,0,K6*mop!V240/mop!U240)</f>
        <v>0</v>
      </c>
      <c r="M6" s="19">
        <f>IF(mop!V240=0,0,L6*mop!W240/mop!V240)</f>
        <v>0</v>
      </c>
      <c r="N6" s="19">
        <f>IF(mop!W240=0,0,M6*mop!X240/mop!W240)</f>
        <v>0</v>
      </c>
      <c r="O6" s="19">
        <f>IF(mop!X240=0,0,N6*mop!Y240/mop!X240)</f>
        <v>0</v>
      </c>
      <c r="P6" s="19">
        <f>IF(mop!Y240=0,0,O6*mop!Z240/mop!Y240)</f>
        <v>0</v>
      </c>
      <c r="Q6" s="19">
        <f>IF(mop!Z240=0,0,P6*mop!AA240/mop!Z240)</f>
        <v>0</v>
      </c>
      <c r="R6" s="19">
        <f>IF(mop!AA240=0,0,Q6*mop!AB240/mop!AA240)</f>
        <v>0</v>
      </c>
      <c r="S6" s="19">
        <f>IF(mop!AB240=0,0,R6*mop!AC240/mop!AB240)</f>
        <v>0</v>
      </c>
      <c r="T6" s="19">
        <f>IF(mop!AC240=0,0,S6*mop!AD240/mop!AC240)</f>
        <v>0</v>
      </c>
      <c r="U6" s="19">
        <f>IF(mop!AD240=0,0,T6*mop!AE240/mop!AD240)</f>
        <v>0</v>
      </c>
      <c r="V6" s="19">
        <f>IF(mop!AE240=0,0,U6*mop!AF240/mop!AE240)</f>
        <v>0</v>
      </c>
      <c r="W6" s="19">
        <f>IF(mop!AF240=0,0,V6*mop!AG240/mop!AF240)</f>
        <v>0</v>
      </c>
      <c r="X6" s="19">
        <f>IF(mop!AG240=0,0,W6*mop!AH240/mop!AG240)</f>
        <v>0</v>
      </c>
      <c r="Y6" s="19">
        <f>IF(mop!AH240=0,0,X6*mop!AI240/mop!AH240)</f>
        <v>0</v>
      </c>
      <c r="Z6" s="19">
        <f>IF(mop!AI240=0,0,Y6*mop!AJ240/mop!AI240)</f>
        <v>0</v>
      </c>
      <c r="AA6" s="19">
        <f>IF(mop!AJ240=0,0,Z6*mop!AK240/mop!AJ240)</f>
        <v>0</v>
      </c>
      <c r="AB6" s="19">
        <f>IF(mop!AK240=0,0,AA6*mop!AL240/mop!AK240)</f>
        <v>0</v>
      </c>
      <c r="AC6" s="19">
        <f>IF(mop!AL240=0,0,AB6*mop!AM240/mop!AL240)</f>
        <v>0</v>
      </c>
      <c r="AD6" s="19">
        <f>IF(mop!AM240=0,0,AC6*mop!AN240/mop!AM240)</f>
        <v>0</v>
      </c>
      <c r="AE6" s="19">
        <f>IF(mop!AN240=0,0,AD6*mop!AO240/mop!AN240)</f>
        <v>0</v>
      </c>
      <c r="AF6" s="19">
        <f>IF(mop!AO240=0,0,AE6*mop!AP240/mop!AO240)</f>
        <v>0</v>
      </c>
      <c r="AG6" s="17">
        <f t="shared" si="0"/>
        <v>0</v>
      </c>
    </row>
    <row r="7" spans="1:35" x14ac:dyDescent="0.3">
      <c r="A7" t="s">
        <v>22</v>
      </c>
      <c r="B7" s="86" cm="1">
        <f t="array" aca="1" ref="B7" ca="1">SUM(
VALUE(INDIRECT(ADDRESS(About!$A122,About!$A$137,1,1,CONCATENATE("BEN",B$1)),TRUE)),
VALUE(INDIRECT(ADDRESS(About!$A122,About!$A$139,1,1,CONCATENATE("BEN",B$1)),TRUE)),
VALUE(INDIRECT(ADDRESS(About!$A122,About!$A$142,1,1,CONCATENATE("BEN",B$1)),TRUE))
)*toe_to_BTU</f>
        <v>37510581.733417518</v>
      </c>
      <c r="C7" s="86" cm="1">
        <f t="array" aca="1" ref="C7" ca="1">SUM(
VALUE(INDIRECT(ADDRESS(About!$A122,About!$A$137,1,1,CONCATENATE("BEN",C$1)),TRUE)),
VALUE(INDIRECT(ADDRESS(About!$A122,About!$A$139,1,1,CONCATENATE("BEN",C$1)),TRUE)),
VALUE(INDIRECT(ADDRESS(About!$A122,About!$A$142,1,1,CONCATENATE("BEN",C$1)),TRUE))
)*toe_to_BTU</f>
        <v>20148066.470159769</v>
      </c>
      <c r="D7" s="86" cm="1">
        <f t="array" aca="1" ref="D7" ca="1">SUM(
VALUE(INDIRECT(ADDRESS(About!$A122,About!$A$137,1,1,CONCATENATE("BEN",D$1)),TRUE)),
VALUE(INDIRECT(ADDRESS(About!$A122,About!$A$139,1,1,CONCATENATE("BEN",D$1)),TRUE)),
VALUE(INDIRECT(ADDRESS(About!$A122,About!$A$142,1,1,CONCATENATE("BEN",D$1)),TRUE))
)*toe_to_BTU</f>
        <v>4956556.0592034692</v>
      </c>
      <c r="E7" s="19">
        <f ca="1">IF(mop!N268=0,0,D7*mop!O268/mop!N268)</f>
        <v>4956556.0592034692</v>
      </c>
      <c r="F7" s="19">
        <f ca="1">IF(mop!O268=0,0,E7*mop!P268/mop!O268)</f>
        <v>4956556.0592034692</v>
      </c>
      <c r="G7" s="19">
        <f ca="1">IF(mop!P268=0,0,F7*mop!Q268/mop!P268)</f>
        <v>4956556.0592034692</v>
      </c>
      <c r="H7" s="19">
        <f ca="1">IF(mop!Q268=0,0,G7*mop!R268/mop!Q268)</f>
        <v>4956556.0592034692</v>
      </c>
      <c r="I7" s="19">
        <f ca="1">IF(mop!R268=0,0,H7*mop!S268/mop!R268)</f>
        <v>4956556.0592034692</v>
      </c>
      <c r="J7" s="19">
        <f ca="1">IF(mop!S268=0,0,I7*mop!T268/mop!S268)</f>
        <v>4956556.0592034692</v>
      </c>
      <c r="K7" s="19">
        <f ca="1">IF(mop!T268=0,0,J7*mop!U268/mop!T268)</f>
        <v>4956556.0592034692</v>
      </c>
      <c r="L7" s="19">
        <f ca="1">IF(mop!U268=0,0,K7*mop!V268/mop!U268)</f>
        <v>4956556.0592034692</v>
      </c>
      <c r="M7" s="19">
        <f ca="1">IF(mop!V268=0,0,L7*mop!W268/mop!V268)</f>
        <v>4956556.0592034692</v>
      </c>
      <c r="N7" s="19">
        <f ca="1">IF(mop!W268=0,0,M7*mop!X268/mop!W268)</f>
        <v>4956556.0592034692</v>
      </c>
      <c r="O7" s="19">
        <f ca="1">IF(mop!X268=0,0,N7*mop!Y268/mop!X268)</f>
        <v>4956556.0592034692</v>
      </c>
      <c r="P7" s="19">
        <f ca="1">IF(mop!Y268=0,0,O7*mop!Z268/mop!Y268)</f>
        <v>4956556.0592034692</v>
      </c>
      <c r="Q7" s="19">
        <f ca="1">IF(mop!Z268=0,0,P7*mop!AA268/mop!Z268)</f>
        <v>4956556.0592034692</v>
      </c>
      <c r="R7" s="19">
        <f ca="1">IF(mop!AA268=0,0,Q7*mop!AB268/mop!AA268)</f>
        <v>4956556.0592034692</v>
      </c>
      <c r="S7" s="19">
        <f ca="1">IF(mop!AB268=0,0,R7*mop!AC268/mop!AB268)</f>
        <v>4956556.0592034692</v>
      </c>
      <c r="T7" s="19">
        <f ca="1">IF(mop!AC268=0,0,S7*mop!AD268/mop!AC268)</f>
        <v>4956556.0592034692</v>
      </c>
      <c r="U7" s="19">
        <f ca="1">IF(mop!AD268=0,0,T7*mop!AE268/mop!AD268)</f>
        <v>4956556.0592034692</v>
      </c>
      <c r="V7" s="19">
        <f ca="1">IF(mop!AE268=0,0,U7*mop!AF268/mop!AE268)</f>
        <v>4956556.0592034692</v>
      </c>
      <c r="W7" s="19">
        <f ca="1">IF(mop!AF268=0,0,V7*mop!AG268/mop!AF268)</f>
        <v>4956556.0592034692</v>
      </c>
      <c r="X7" s="19">
        <f ca="1">IF(mop!AG268=0,0,W7*mop!AH268/mop!AG268)</f>
        <v>4956556.0592034692</v>
      </c>
      <c r="Y7" s="19">
        <f ca="1">IF(mop!AH268=0,0,X7*mop!AI268/mop!AH268)</f>
        <v>4956556.0592034692</v>
      </c>
      <c r="Z7" s="19">
        <f ca="1">IF(mop!AI268=0,0,Y7*mop!AJ268/mop!AI268)</f>
        <v>4956556.0592034692</v>
      </c>
      <c r="AA7" s="19">
        <f ca="1">IF(mop!AJ268=0,0,Z7*mop!AK268/mop!AJ268)</f>
        <v>4956556.0592034692</v>
      </c>
      <c r="AB7" s="19">
        <f ca="1">IF(mop!AK268=0,0,AA7*mop!AL268/mop!AK268)</f>
        <v>4956556.0592034692</v>
      </c>
      <c r="AC7" s="19">
        <f ca="1">IF(mop!AL268=0,0,AB7*mop!AM268/mop!AL268)</f>
        <v>4956556.0592034692</v>
      </c>
      <c r="AD7" s="19">
        <f ca="1">IF(mop!AM268=0,0,AC7*mop!AN268/mop!AM268)</f>
        <v>4956556.0592034692</v>
      </c>
      <c r="AE7" s="19">
        <f ca="1">IF(mop!AN268=0,0,AD7*mop!AO268/mop!AN268)</f>
        <v>4956556.0592034692</v>
      </c>
      <c r="AF7" s="19">
        <f ca="1">IF(mop!AO268=0,0,AE7*mop!AP268/mop!AO268)</f>
        <v>4956556.0592034692</v>
      </c>
      <c r="AG7" s="17">
        <f t="shared" ca="1" si="0"/>
        <v>201398773.92047808</v>
      </c>
    </row>
    <row r="8" spans="1:35" x14ac:dyDescent="0.3">
      <c r="A8" t="s">
        <v>23</v>
      </c>
      <c r="B8" s="87">
        <v>0</v>
      </c>
      <c r="C8" s="87">
        <v>0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  <c r="S8" s="87">
        <v>0</v>
      </c>
      <c r="T8" s="87">
        <v>0</v>
      </c>
      <c r="U8" s="87">
        <v>0</v>
      </c>
      <c r="V8" s="87">
        <v>0</v>
      </c>
      <c r="W8" s="87">
        <v>0</v>
      </c>
      <c r="X8" s="87">
        <v>0</v>
      </c>
      <c r="Y8" s="87">
        <v>0</v>
      </c>
      <c r="Z8" s="87">
        <v>0</v>
      </c>
      <c r="AA8" s="87">
        <v>0</v>
      </c>
      <c r="AB8" s="87">
        <v>0</v>
      </c>
      <c r="AC8" s="87">
        <v>0</v>
      </c>
      <c r="AD8" s="87">
        <v>0</v>
      </c>
      <c r="AE8" s="87">
        <v>0</v>
      </c>
      <c r="AF8" s="87">
        <v>0</v>
      </c>
      <c r="AG8" s="17">
        <f t="shared" si="0"/>
        <v>0</v>
      </c>
    </row>
    <row r="9" spans="1:35" x14ac:dyDescent="0.3">
      <c r="A9" t="s">
        <v>24</v>
      </c>
      <c r="B9" s="86" cm="1">
        <f t="array" aca="1" ref="B9" ca="1">SUM(
VALUE(INDIRECT(ADDRESS(About!$A123,About!$A$137,1,1,CONCATENATE("BEN",B$1)),TRUE)),
VALUE(INDIRECT(ADDRESS(About!$A123,About!$A$139,1,1,CONCATENATE("BEN",B$1)),TRUE)),
VALUE(INDIRECT(ADDRESS(About!$A123,About!$A$142,1,1,CONCATENATE("BEN",B$1)),TRUE))
)*toe_to_BTU</f>
        <v>8157443727.6430807</v>
      </c>
      <c r="C9" s="86" cm="1">
        <f t="array" aca="1" ref="C9" ca="1">SUM(
VALUE(INDIRECT(ADDRESS(About!$A123,About!$A$137,1,1,CONCATENATE("BEN",C$1)),TRUE)),
VALUE(INDIRECT(ADDRESS(About!$A123,About!$A$139,1,1,CONCATENATE("BEN",C$1)),TRUE)),
VALUE(INDIRECT(ADDRESS(About!$A123,About!$A$142,1,1,CONCATENATE("BEN",C$1)),TRUE))
)*toe_to_BTU</f>
        <v>9191965468.2341957</v>
      </c>
      <c r="D9" s="86" cm="1">
        <f t="array" aca="1" ref="D9" ca="1">SUM(
VALUE(INDIRECT(ADDRESS(About!$A123,About!$A$137,1,1,CONCATENATE("BEN",D$1)),TRUE)),
VALUE(INDIRECT(ADDRESS(About!$A123,About!$A$139,1,1,CONCATENATE("BEN",D$1)),TRUE)),
VALUE(INDIRECT(ADDRESS(About!$A123,About!$A$142,1,1,CONCATENATE("BEN",D$1)),TRUE))
)*toe_to_BTU</f>
        <v>11580118824.458288</v>
      </c>
      <c r="E9" s="19">
        <f ca="1">IF(mop!N223=0,0,D9*mop!O223/mop!N223)</f>
        <v>11770301196.850843</v>
      </c>
      <c r="F9" s="19">
        <f ca="1">IF(mop!O223=0,0,E9*mop!P223/mop!O223)</f>
        <v>11960483569.243397</v>
      </c>
      <c r="G9" s="19">
        <f ca="1">IF(mop!P223=0,0,F9*mop!Q223/mop!P223)</f>
        <v>12150665941.63595</v>
      </c>
      <c r="H9" s="19">
        <f ca="1">IF(mop!Q223=0,0,G9*mop!R223/mop!Q223)</f>
        <v>12347172668.454861</v>
      </c>
      <c r="I9" s="19">
        <f ca="1">IF(mop!R223=0,0,H9*mop!S223/mop!R223)</f>
        <v>12543679395.273771</v>
      </c>
      <c r="J9" s="19">
        <f ca="1">IF(mop!S223=0,0,I9*mop!T223/mop!S223)</f>
        <v>12740186122.09268</v>
      </c>
      <c r="K9" s="19">
        <f ca="1">IF(mop!T223=0,0,J9*mop!U223/mop!T223)</f>
        <v>12936692848.911591</v>
      </c>
      <c r="L9" s="19">
        <f ca="1">IF(mop!U223=0,0,K9*mop!V223/mop!U223)</f>
        <v>13133199575.730499</v>
      </c>
      <c r="M9" s="19">
        <f ca="1">IF(mop!V223=0,0,L9*mop!W223/mop!V223)</f>
        <v>13324059557.525879</v>
      </c>
      <c r="N9" s="19">
        <f ca="1">IF(mop!W223=0,0,M9*mop!X223/mop!W223)</f>
        <v>13514919539.321257</v>
      </c>
      <c r="O9" s="19">
        <f ca="1">IF(mop!X223=0,0,N9*mop!Y223/mop!X223)</f>
        <v>13705779521.116636</v>
      </c>
      <c r="P9" s="19">
        <f ca="1">IF(mop!Y223=0,0,O9*mop!Z223/mop!Y223)</f>
        <v>13896639502.912016</v>
      </c>
      <c r="Q9" s="19">
        <f ca="1">IF(mop!Z223=0,0,P9*mop!AA223/mop!Z223)</f>
        <v>14087499484.707396</v>
      </c>
      <c r="R9" s="19">
        <f ca="1">IF(mop!AA223=0,0,Q9*mop!AB223/mop!AA223)</f>
        <v>14266388367.052885</v>
      </c>
      <c r="S9" s="19">
        <f ca="1">IF(mop!AB223=0,0,R9*mop!AC223/mop!AB223)</f>
        <v>14445277249.398375</v>
      </c>
      <c r="T9" s="19">
        <f ca="1">IF(mop!AC223=0,0,S9*mop!AD223/mop!AC223)</f>
        <v>14624166131.743866</v>
      </c>
      <c r="U9" s="19">
        <f ca="1">IF(mop!AD223=0,0,T9*mop!AE223/mop!AD223)</f>
        <v>14803055014.089357</v>
      </c>
      <c r="V9" s="19">
        <f ca="1">IF(mop!AE223=0,0,U9*mop!AF223/mop!AE223)</f>
        <v>14981943896.434847</v>
      </c>
      <c r="W9" s="19">
        <f ca="1">IF(mop!AF223=0,0,V9*mop!AG223/mop!AF223)</f>
        <v>15144344283.311625</v>
      </c>
      <c r="X9" s="19">
        <f ca="1">IF(mop!AG223=0,0,W9*mop!AH223/mop!AG223)</f>
        <v>15306744670.188404</v>
      </c>
      <c r="Y9" s="19">
        <f ca="1">IF(mop!AH223=0,0,X9*mop!AI223/mop!AH223)</f>
        <v>15469145057.06518</v>
      </c>
      <c r="Z9" s="19">
        <f ca="1">IF(mop!AI223=0,0,Y9*mop!AJ223/mop!AI223)</f>
        <v>15631545443.941959</v>
      </c>
      <c r="AA9" s="19">
        <f ca="1">IF(mop!AJ223=0,0,Z9*mop!AK223/mop!AJ223)</f>
        <v>15793945830.818737</v>
      </c>
      <c r="AB9" s="19">
        <f ca="1">IF(mop!AK223=0,0,AA9*mop!AL223/mop!AK223)</f>
        <v>15935340326.207977</v>
      </c>
      <c r="AC9" s="19">
        <f ca="1">IF(mop!AL223=0,0,AB9*mop!AM223/mop!AL223)</f>
        <v>16076734821.597216</v>
      </c>
      <c r="AD9" s="19">
        <f ca="1">IF(mop!AM223=0,0,AC9*mop!AN223/mop!AM223)</f>
        <v>16218129316.986454</v>
      </c>
      <c r="AE9" s="19">
        <f ca="1">IF(mop!AN223=0,0,AD9*mop!AO223/mop!AN223)</f>
        <v>16359523812.375692</v>
      </c>
      <c r="AF9" s="19">
        <f ca="1">IF(mop!AO223=0,0,AE9*mop!AP223/mop!AO223)</f>
        <v>16500918307.764933</v>
      </c>
      <c r="AG9" s="17">
        <f t="shared" ca="1" si="0"/>
        <v>428598009473.0899</v>
      </c>
    </row>
    <row r="10" spans="1:35" x14ac:dyDescent="0.3">
      <c r="A10" s="88" t="s">
        <v>25</v>
      </c>
      <c r="B10" s="137">
        <v>0</v>
      </c>
      <c r="C10" s="137">
        <v>0</v>
      </c>
      <c r="D10" s="137">
        <v>0</v>
      </c>
      <c r="E10" s="19">
        <f>IF((mop!N25+mop!N68)=0,0,D10*(mop!O25+mop!O68)/(mop!N25+mop!N68))</f>
        <v>0</v>
      </c>
      <c r="F10" s="19">
        <f>IF((mop!O25+mop!O68)=0,0,E10*(mop!P25+mop!P68)/(mop!O25+mop!O68))</f>
        <v>0</v>
      </c>
      <c r="G10" s="19">
        <f>IF((mop!P25+mop!P68)=0,0,F10*(mop!Q25+mop!Q68)/(mop!P25+mop!P68))</f>
        <v>0</v>
      </c>
      <c r="H10" s="19">
        <f>IF((mop!Q25+mop!Q68)=0,0,G10*(mop!R25+mop!R68)/(mop!Q25+mop!Q68))</f>
        <v>0</v>
      </c>
      <c r="I10" s="19">
        <f>IF((mop!R25+mop!R68)=0,0,H10*(mop!S25+mop!S68)/(mop!R25+mop!R68))</f>
        <v>0</v>
      </c>
      <c r="J10" s="19">
        <f>IF((mop!S25+mop!S68)=0,0,I10*(mop!T25+mop!T68)/(mop!S25+mop!S68))</f>
        <v>0</v>
      </c>
      <c r="K10" s="19">
        <f>IF((mop!T25+mop!T68)=0,0,J10*(mop!U25+mop!U68)/(mop!T25+mop!T68))</f>
        <v>0</v>
      </c>
      <c r="L10" s="19">
        <f>IF((mop!U25+mop!U68)=0,0,K10*(mop!V25+mop!V68)/(mop!U25+mop!U68))</f>
        <v>0</v>
      </c>
      <c r="M10" s="19">
        <f>IF((mop!V25+mop!V68)=0,0,L10*(mop!W25+mop!W68)/(mop!V25+mop!V68))</f>
        <v>0</v>
      </c>
      <c r="N10" s="19">
        <f>IF((mop!W25+mop!W68)=0,0,M10*(mop!X25+mop!X68)/(mop!W25+mop!W68))</f>
        <v>0</v>
      </c>
      <c r="O10" s="19">
        <f>IF((mop!X25+mop!X68)=0,0,N10*(mop!Y25+mop!Y68)/(mop!X25+mop!X68))</f>
        <v>0</v>
      </c>
      <c r="P10" s="19">
        <f>IF((mop!Y25+mop!Y68)=0,0,O10*(mop!Z25+mop!Z68)/(mop!Y25+mop!Y68))</f>
        <v>0</v>
      </c>
      <c r="Q10" s="19">
        <f>IF((mop!Z25+mop!Z68)=0,0,P10*(mop!AA25+mop!AA68)/(mop!Z25+mop!Z68))</f>
        <v>0</v>
      </c>
      <c r="R10" s="19">
        <f>IF((mop!AA25+mop!AA68)=0,0,Q10*(mop!AB25+mop!AB68)/(mop!AA25+mop!AA68))</f>
        <v>0</v>
      </c>
      <c r="S10" s="19">
        <f>IF((mop!AB25+mop!AB68)=0,0,R10*(mop!AC25+mop!AC68)/(mop!AB25+mop!AB68))</f>
        <v>0</v>
      </c>
      <c r="T10" s="19">
        <f>IF((mop!AC25+mop!AC68)=0,0,S10*(mop!AD25+mop!AD68)/(mop!AC25+mop!AC68))</f>
        <v>0</v>
      </c>
      <c r="U10" s="19">
        <f>IF((mop!AD25+mop!AD68)=0,0,T10*(mop!AE25+mop!AE68)/(mop!AD25+mop!AD68))</f>
        <v>0</v>
      </c>
      <c r="V10" s="19">
        <f>IF((mop!AE25+mop!AE68)=0,0,U10*(mop!AF25+mop!AF68)/(mop!AE25+mop!AE68))</f>
        <v>0</v>
      </c>
      <c r="W10" s="19">
        <f>IF((mop!AF25+mop!AF68)=0,0,V10*(mop!AG25+mop!AG68)/(mop!AF25+mop!AF68))</f>
        <v>0</v>
      </c>
      <c r="X10" s="19">
        <f>IF((mop!AG25+mop!AG68)=0,0,W10*(mop!AH25+mop!AH68)/(mop!AG25+mop!AG68))</f>
        <v>0</v>
      </c>
      <c r="Y10" s="19">
        <f>IF((mop!AH25+mop!AH68)=0,0,X10*(mop!AI25+mop!AI68)/(mop!AH25+mop!AH68))</f>
        <v>0</v>
      </c>
      <c r="Z10" s="19">
        <f>IF((mop!AI25+mop!AI68)=0,0,Y10*(mop!AJ25+mop!AJ68)/(mop!AI25+mop!AI68))</f>
        <v>0</v>
      </c>
      <c r="AA10" s="19">
        <f>IF((mop!AJ25+mop!AJ68)=0,0,Z10*(mop!AK25+mop!AK68)/(mop!AJ25+mop!AJ68))</f>
        <v>0</v>
      </c>
      <c r="AB10" s="19">
        <f>IF((mop!AK25+mop!AK68)=0,0,AA10*(mop!AL25+mop!AL68)/(mop!AK25+mop!AK68))</f>
        <v>0</v>
      </c>
      <c r="AC10" s="19">
        <f>IF((mop!AL25+mop!AL68)=0,0,AB10*(mop!AM25+mop!AM68)/(mop!AL25+mop!AL68))</f>
        <v>0</v>
      </c>
      <c r="AD10" s="19">
        <f>IF((mop!AM25+mop!AM68)=0,0,AC10*(mop!AN25+mop!AN68)/(mop!AM25+mop!AM68))</f>
        <v>0</v>
      </c>
      <c r="AE10" s="19">
        <f>IF((mop!AN25+mop!AN68)=0,0,AD10*(mop!AO25+mop!AO68)/(mop!AN25+mop!AN68))</f>
        <v>0</v>
      </c>
      <c r="AF10" s="19">
        <f>IF((mop!AO25+mop!AO68)=0,0,AE10*(mop!AP25+mop!AP68)/(mop!AO25+mop!AO68))</f>
        <v>0</v>
      </c>
      <c r="AG10" s="17">
        <f t="shared" si="0"/>
        <v>0</v>
      </c>
    </row>
    <row r="11" spans="1:35" x14ac:dyDescent="0.3">
      <c r="A11" t="s">
        <v>26</v>
      </c>
      <c r="B11" s="137">
        <v>0</v>
      </c>
      <c r="C11" s="137">
        <v>0</v>
      </c>
      <c r="D11" s="137">
        <v>0</v>
      </c>
      <c r="E11" s="19">
        <f>IF(mop!N54=0,0,D11*mop!O54/mop!N54)</f>
        <v>0</v>
      </c>
      <c r="F11" s="19">
        <f>IF(mop!O54=0,0,E11*mop!P54/mop!O54)</f>
        <v>0</v>
      </c>
      <c r="G11" s="19">
        <f>IF(mop!P54=0,0,F11*mop!Q54/mop!P54)</f>
        <v>0</v>
      </c>
      <c r="H11" s="19">
        <f>IF(mop!Q54=0,0,G11*mop!R54/mop!Q54)</f>
        <v>0</v>
      </c>
      <c r="I11" s="19">
        <f>IF(mop!R54=0,0,H11*mop!S54/mop!R54)</f>
        <v>0</v>
      </c>
      <c r="J11" s="19">
        <f>IF(mop!S54=0,0,I11*mop!T54/mop!S54)</f>
        <v>0</v>
      </c>
      <c r="K11" s="19">
        <f>IF(mop!T54=0,0,J11*mop!U54/mop!T54)</f>
        <v>0</v>
      </c>
      <c r="L11" s="19">
        <f>IF(mop!U54=0,0,K11*mop!V54/mop!U54)</f>
        <v>0</v>
      </c>
      <c r="M11" s="19">
        <f>IF(mop!V54=0,0,L11*mop!W54/mop!V54)</f>
        <v>0</v>
      </c>
      <c r="N11" s="19">
        <f>IF(mop!W54=0,0,M11*mop!X54/mop!W54)</f>
        <v>0</v>
      </c>
      <c r="O11" s="19">
        <f>IF(mop!X54=0,0,N11*mop!Y54/mop!X54)</f>
        <v>0</v>
      </c>
      <c r="P11" s="19">
        <f>IF(mop!Y54=0,0,O11*mop!Z54/mop!Y54)</f>
        <v>0</v>
      </c>
      <c r="Q11" s="19">
        <f>IF(mop!Z54=0,0,P11*mop!AA54/mop!Z54)</f>
        <v>0</v>
      </c>
      <c r="R11" s="19">
        <f>IF(mop!AA54=0,0,Q11*mop!AB54/mop!AA54)</f>
        <v>0</v>
      </c>
      <c r="S11" s="19">
        <f>IF(mop!AB54=0,0,R11*mop!AC54/mop!AB54)</f>
        <v>0</v>
      </c>
      <c r="T11" s="19">
        <f>IF(mop!AC54=0,0,S11*mop!AD54/mop!AC54)</f>
        <v>0</v>
      </c>
      <c r="U11" s="19">
        <f>IF(mop!AD54=0,0,T11*mop!AE54/mop!AD54)</f>
        <v>0</v>
      </c>
      <c r="V11" s="19">
        <f>IF(mop!AE54=0,0,U11*mop!AF54/mop!AE54)</f>
        <v>0</v>
      </c>
      <c r="W11" s="19">
        <f>IF(mop!AF54=0,0,V11*mop!AG54/mop!AF54)</f>
        <v>0</v>
      </c>
      <c r="X11" s="19">
        <f>IF(mop!AG54=0,0,W11*mop!AH54/mop!AG54)</f>
        <v>0</v>
      </c>
      <c r="Y11" s="19">
        <f>IF(mop!AH54=0,0,X11*mop!AI54/mop!AH54)</f>
        <v>0</v>
      </c>
      <c r="Z11" s="19">
        <f>IF(mop!AI54=0,0,Y11*mop!AJ54/mop!AI54)</f>
        <v>0</v>
      </c>
      <c r="AA11" s="19">
        <f>IF(mop!AJ54=0,0,Z11*mop!AK54/mop!AJ54)</f>
        <v>0</v>
      </c>
      <c r="AB11" s="19">
        <f>IF(mop!AK54=0,0,AA11*mop!AL54/mop!AK54)</f>
        <v>0</v>
      </c>
      <c r="AC11" s="19">
        <f>IF(mop!AL54=0,0,AB11*mop!AM54/mop!AL54)</f>
        <v>0</v>
      </c>
      <c r="AD11" s="19">
        <f>IF(mop!AM54=0,0,AC11*mop!AN54/mop!AM54)</f>
        <v>0</v>
      </c>
      <c r="AE11" s="19">
        <f>IF(mop!AN54=0,0,AD11*mop!AO54/mop!AN54)</f>
        <v>0</v>
      </c>
      <c r="AF11" s="19">
        <f>IF(mop!AO54=0,0,AE11*mop!AP54/mop!AO54)</f>
        <v>0</v>
      </c>
      <c r="AG11" s="17">
        <f t="shared" si="0"/>
        <v>0</v>
      </c>
    </row>
    <row r="12" spans="1:35" x14ac:dyDescent="0.3">
      <c r="A12" t="s">
        <v>27</v>
      </c>
      <c r="B12" s="87">
        <v>0</v>
      </c>
      <c r="C12" s="87">
        <v>0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  <c r="AG12" s="17">
        <f t="shared" si="0"/>
        <v>0</v>
      </c>
    </row>
    <row r="13" spans="1:35" x14ac:dyDescent="0.3">
      <c r="A13" t="s">
        <v>28</v>
      </c>
      <c r="B13" s="87">
        <v>0</v>
      </c>
      <c r="C13" s="87">
        <v>0</v>
      </c>
      <c r="D13" s="87">
        <v>0</v>
      </c>
      <c r="E13" s="87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17">
        <f t="shared" si="0"/>
        <v>0</v>
      </c>
    </row>
    <row r="14" spans="1:35" x14ac:dyDescent="0.3">
      <c r="A14" s="88" t="s">
        <v>29</v>
      </c>
      <c r="B14" s="86" cm="1">
        <f t="array" aca="1" ref="B14" ca="1">SUM(
VALUE(INDIRECT(ADDRESS(About!$A115,About!$A$137,1,1,CONCATENATE("BEN",B$1)),TRUE)),
VALUE(INDIRECT(ADDRESS(About!$A119,About!$A$137,1,1,CONCATENATE("BEN",B$1)),TRUE)),
VALUE(INDIRECT(ADDRESS(About!$A124,About!$A$137,1,1,CONCATENATE("BEN",B$1)),TRUE)),
VALUE(INDIRECT(ADDRESS(About!$A115,About!$A$139,1,1,CONCATENATE("BEN",B$1)),TRUE)),
VALUE(INDIRECT(ADDRESS(About!$A119,About!$A$139,1,1,CONCATENATE("BEN",B$1)),TRUE)),
VALUE(INDIRECT(ADDRESS(About!$A124,About!$A$139,1,1,CONCATENATE("BEN",B$1)),TRUE)),
VALUE(INDIRECT(ADDRESS(About!$A115,About!$A$142,1,1,CONCATENATE("BEN",B$1)),TRUE)),
VALUE(INDIRECT(ADDRESS(About!$A119,About!$A$142,1,1,CONCATENATE("BEN",B$1)),TRUE)),
VALUE(INDIRECT(ADDRESS(About!$A124,About!$A$142,1,1,CONCATENATE("BEN",B$1)),TRUE))
)*toe_to_BTU</f>
        <v>3401433997.9545503</v>
      </c>
      <c r="C14" s="86" cm="1">
        <f t="array" aca="1" ref="C14" ca="1">SUM(
VALUE(INDIRECT(ADDRESS(About!$A115,About!$A$137,1,1,CONCATENATE("BEN",C$1)),TRUE)),
VALUE(INDIRECT(ADDRESS(About!$A119,About!$A$137,1,1,CONCATENATE("BEN",C$1)),TRUE)),
VALUE(INDIRECT(ADDRESS(About!$A124,About!$A$137,1,1,CONCATENATE("BEN",C$1)),TRUE)),
VALUE(INDIRECT(ADDRESS(About!$A115,About!$A$139,1,1,CONCATENATE("BEN",C$1)),TRUE)),
VALUE(INDIRECT(ADDRESS(About!$A119,About!$A$139,1,1,CONCATENATE("BEN",C$1)),TRUE)),
VALUE(INDIRECT(ADDRESS(About!$A124,About!$A$139,1,1,CONCATENATE("BEN",C$1)),TRUE)),
VALUE(INDIRECT(ADDRESS(About!$A115,About!$A$142,1,1,CONCATENATE("BEN",C$1)),TRUE)),
VALUE(INDIRECT(ADDRESS(About!$A119,About!$A$142,1,1,CONCATENATE("BEN",C$1)),TRUE)),
VALUE(INDIRECT(ADDRESS(About!$A124,About!$A$142,1,1,CONCATENATE("BEN",C$1)),TRUE))
)*toe_to_BTU</f>
        <v>2389112831.5355082</v>
      </c>
      <c r="D14" s="86" cm="1">
        <f t="array" aca="1" ref="D14" ca="1">SUM(
VALUE(INDIRECT(ADDRESS(About!$A115,About!$A$137,1,1,CONCATENATE("BEN",D$1)),TRUE)),
VALUE(INDIRECT(ADDRESS(About!$A119,About!$A$137,1,1,CONCATENATE("BEN",D$1)),TRUE)),
VALUE(INDIRECT(ADDRESS(About!$A124,About!$A$137,1,1,CONCATENATE("BEN",D$1)),TRUE)),
VALUE(INDIRECT(ADDRESS(About!$A115,About!$A$139,1,1,CONCATENATE("BEN",D$1)),TRUE)),
VALUE(INDIRECT(ADDRESS(About!$A119,About!$A$139,1,1,CONCATENATE("BEN",D$1)),TRUE)),
VALUE(INDIRECT(ADDRESS(About!$A124,About!$A$139,1,1,CONCATENATE("BEN",D$1)),TRUE)),
VALUE(INDIRECT(ADDRESS(About!$A115,About!$A$142,1,1,CONCATENATE("BEN",D$1)),TRUE)),
VALUE(INDIRECT(ADDRESS(About!$A119,About!$A$142,1,1,CONCATENATE("BEN",D$1)),TRUE)),
VALUE(INDIRECT(ADDRESS(About!$A124,About!$A$142,1,1,CONCATENATE("BEN",D$1)),TRUE))
)*toe_to_BTU</f>
        <v>2845825528.1306467</v>
      </c>
      <c r="E14" s="19">
        <f ca="1">IF((mop!N10+mop!N175+mop!N209)=0,0,D14*(mop!O10+mop!O175+mop!O209)/(mop!N10+mop!N175+mop!N209))</f>
        <v>2877319631.0908637</v>
      </c>
      <c r="F14" s="19">
        <f ca="1">IF((mop!O10+mop!O175+mop!O209)=0,0,E14*(mop!P10+mop!P175+mop!P209)/(mop!O10+mop!O175+mop!O209))</f>
        <v>2908813734.0510812</v>
      </c>
      <c r="G14" s="19">
        <f ca="1">IF((mop!P10+mop!P175+mop!P209)=0,0,F14*(mop!Q10+mop!Q175+mop!Q209)/(mop!P10+mop!P175+mop!P209))</f>
        <v>2940307837.0112982</v>
      </c>
      <c r="H14" s="19">
        <f ca="1">IF((mop!Q10+mop!Q175+mop!Q209)=0,0,G14*(mop!R10+mop!R175+mop!R209)/(mop!Q10+mop!Q175+mop!Q209))</f>
        <v>2955493939.4211698</v>
      </c>
      <c r="I14" s="19">
        <f ca="1">IF((mop!R10+mop!R175+mop!R209)=0,0,H14*(mop!S10+mop!S175+mop!S209)/(mop!R10+mop!R175+mop!R209))</f>
        <v>2970680041.8310409</v>
      </c>
      <c r="J14" s="19">
        <f ca="1">IF((mop!S10+mop!S175+mop!S209)=0,0,I14*(mop!T10+mop!T175+mop!T209)/(mop!S10+mop!S175+mop!S209))</f>
        <v>2985866144.240912</v>
      </c>
      <c r="K14" s="19">
        <f ca="1">IF((mop!T10+mop!T175+mop!T209)=0,0,J14*(mop!U10+mop!U175+mop!U209)/(mop!T10+mop!T175+mop!T209))</f>
        <v>3001052246.6507831</v>
      </c>
      <c r="L14" s="19">
        <f ca="1">IF((mop!U10+mop!U175+mop!U209)=0,0,K14*(mop!V10+mop!V175+mop!V209)/(mop!U10+mop!U175+mop!U209))</f>
        <v>3016238349.0606542</v>
      </c>
      <c r="M14" s="19">
        <f ca="1">IF((mop!V10+mop!V175+mop!V209)=0,0,L14*(mop!W10+mop!W175+mop!W209)/(mop!V10+mop!V175+mop!V209))</f>
        <v>3016380024.2230768</v>
      </c>
      <c r="N14" s="19">
        <f ca="1">IF((mop!W10+mop!W175+mop!W209)=0,0,M14*(mop!X10+mop!X175+mop!X209)/(mop!W10+mop!W175+mop!W209))</f>
        <v>3016521699.3854995</v>
      </c>
      <c r="O14" s="19">
        <f ca="1">IF((mop!X10+mop!X175+mop!X209)=0,0,N14*(mop!Y10+mop!Y175+mop!Y209)/(mop!X10+mop!X175+mop!X209))</f>
        <v>3016663374.5479231</v>
      </c>
      <c r="P14" s="19">
        <f ca="1">IF((mop!Y10+mop!Y175+mop!Y209)=0,0,O14*(mop!Z10+mop!Z175+mop!Z209)/(mop!Y10+mop!Y175+mop!Y209))</f>
        <v>3016805049.7103457</v>
      </c>
      <c r="Q14" s="19">
        <f ca="1">IF((mop!Z10+mop!Z175+mop!Z209)=0,0,P14*(mop!AA10+mop!AA175+mop!AA209)/(mop!Z10+mop!Z175+mop!Z209))</f>
        <v>3016946724.8727684</v>
      </c>
      <c r="R14" s="19">
        <f ca="1">IF((mop!AA10+mop!AA175+mop!AA209)=0,0,Q14*(mop!AB10+mop!AB175+mop!AB209)/(mop!AA10+mop!AA175+mop!AA209))</f>
        <v>3038403312.8421984</v>
      </c>
      <c r="S14" s="19">
        <f ca="1">IF((mop!AB10+mop!AB175+mop!AB209)=0,0,R14*(mop!AC10+mop!AC175+mop!AC209)/(mop!AB10+mop!AB175+mop!AB209))</f>
        <v>3059859900.8116288</v>
      </c>
      <c r="T14" s="19">
        <f ca="1">IF((mop!AC10+mop!AC175+mop!AC209)=0,0,S14*(mop!AD10+mop!AD175+mop!AD209)/(mop!AC10+mop!AC175+mop!AC209))</f>
        <v>3081316488.7810583</v>
      </c>
      <c r="U14" s="19">
        <f ca="1">IF((mop!AD10+mop!AD175+mop!AD209)=0,0,T14*(mop!AE10+mop!AE175+mop!AE209)/(mop!AD10+mop!AD175+mop!AD209))</f>
        <v>3102773076.7504883</v>
      </c>
      <c r="V14" s="19">
        <f ca="1">IF((mop!AE10+mop!AE175+mop!AE209)=0,0,U14*(mop!AF10+mop!AF175+mop!AF209)/(mop!AE10+mop!AE175+mop!AE209))</f>
        <v>3124229664.7199187</v>
      </c>
      <c r="W14" s="19">
        <f ca="1">IF((mop!AF10+mop!AF175+mop!AF209)=0,0,V14*(mop!AG10+mop!AG175+mop!AG209)/(mop!AF10+mop!AF175+mop!AF209))</f>
        <v>3140095493.273284</v>
      </c>
      <c r="X14" s="19">
        <f ca="1">IF((mop!AG10+mop!AG175+mop!AG209)=0,0,W14*(mop!AH10+mop!AH175+mop!AH209)/(mop!AG10+mop!AG175+mop!AG209))</f>
        <v>3155961321.8266492</v>
      </c>
      <c r="Y14" s="19">
        <f ca="1">IF((mop!AH10+mop!AH175+mop!AH209)=0,0,X14*(mop!AI10+mop!AI175+mop!AI209)/(mop!AH10+mop!AH175+mop!AH209))</f>
        <v>3171827150.3800149</v>
      </c>
      <c r="Z14" s="19">
        <f ca="1">IF((mop!AI10+mop!AI175+mop!AI209)=0,0,Y14*(mop!AJ10+mop!AJ175+mop!AJ209)/(mop!AI10+mop!AI175+mop!AI209))</f>
        <v>3187692978.9333801</v>
      </c>
      <c r="AA14" s="19">
        <f ca="1">IF((mop!AJ10+mop!AJ175+mop!AJ209)=0,0,Z14*(mop!AK10+mop!AK175+mop!AK209)/(mop!AJ10+mop!AJ175+mop!AJ209))</f>
        <v>3203558807.4867454</v>
      </c>
      <c r="AB14" s="19">
        <f ca="1">IF((mop!AK10+mop!AK175+mop!AK209)=0,0,AA14*(mop!AL10+mop!AL175+mop!AL209)/(mop!AK10+mop!AK175+mop!AK209))</f>
        <v>3194161538.3756547</v>
      </c>
      <c r="AC14" s="19">
        <f ca="1">IF((mop!AL10+mop!AL175+mop!AL209)=0,0,AB14*(mop!AM10+mop!AM175+mop!AM209)/(mop!AL10+mop!AL175+mop!AL209))</f>
        <v>3184764269.264564</v>
      </c>
      <c r="AD14" s="19">
        <f ca="1">IF((mop!AM10+mop!AM175+mop!AM209)=0,0,AC14*(mop!AN10+mop!AN175+mop!AN209)/(mop!AM10+mop!AM175+mop!AM209))</f>
        <v>3175367000.1534729</v>
      </c>
      <c r="AE14" s="19">
        <f ca="1">IF((mop!AN10+mop!AN175+mop!AN209)=0,0,AD14*(mop!AO10+mop!AO175+mop!AO209)/(mop!AN10+mop!AN175+mop!AN209))</f>
        <v>3165969731.0423822</v>
      </c>
      <c r="AF14" s="19">
        <f ca="1">IF((mop!AO10+mop!AO175+mop!AO209)=0,0,AE14*(mop!AP10+mop!AP175+mop!AP209)/(mop!AO10+mop!AO175+mop!AO209))</f>
        <v>3156572461.9312911</v>
      </c>
      <c r="AG14" s="17">
        <f t="shared" ca="1" si="0"/>
        <v>94518014350.290848</v>
      </c>
    </row>
    <row r="15" spans="1:35" x14ac:dyDescent="0.3">
      <c r="A15" s="88" t="s">
        <v>30</v>
      </c>
      <c r="B15" s="86" cm="1">
        <f t="array" aca="1" ref="B15" ca="1">SUM(
VALUE(INDIRECT(ADDRESS(About!$A116,About!$A$137,1,1,CONCATENATE("BEN",B$1)),TRUE)),
VALUE(INDIRECT(ADDRESS(About!$A117,About!$A$137,1,1,CONCATENATE("BEN",B$1)),TRUE)),
VALUE(INDIRECT(ADDRESS(About!$A116,About!$A$139,1,1,CONCATENATE("BEN",B$1)),TRUE)),
VALUE(INDIRECT(ADDRESS(About!$A117,About!$A$139,1,1,CONCATENATE("BEN",B$1)),TRUE)),
VALUE(INDIRECT(ADDRESS(About!$A116,About!$A$142,1,1,CONCATENATE("BEN",B$1)),TRUE)),
VALUE(INDIRECT(ADDRESS(About!$A117,About!$A$142,1,1,CONCATENATE("BEN",B$1)),TRUE))
)*toe_to_BTU</f>
        <v>1343946867.5474122</v>
      </c>
      <c r="C15" s="86" cm="1">
        <f t="array" aca="1" ref="C15" ca="1">SUM(
VALUE(INDIRECT(ADDRESS(About!$A116,About!$A$137,1,1,CONCATENATE("BEN",C$1)),TRUE)),
VALUE(INDIRECT(ADDRESS(About!$A117,About!$A$137,1,1,CONCATENATE("BEN",C$1)),TRUE)),
VALUE(INDIRECT(ADDRESS(About!$A116,About!$A$139,1,1,CONCATENATE("BEN",C$1)),TRUE)),
VALUE(INDIRECT(ADDRESS(About!$A117,About!$A$139,1,1,CONCATENATE("BEN",C$1)),TRUE)),
VALUE(INDIRECT(ADDRESS(About!$A116,About!$A$142,1,1,CONCATENATE("BEN",C$1)),TRUE)),
VALUE(INDIRECT(ADDRESS(About!$A117,About!$A$142,1,1,CONCATENATE("BEN",C$1)),TRUE))
)*toe_to_BTU</f>
        <v>1706883159.2554238</v>
      </c>
      <c r="D15" s="86" cm="1">
        <f t="array" aca="1" ref="D15" ca="1">SUM(
VALUE(INDIRECT(ADDRESS(About!$A116,About!$A$137,1,1,CONCATENATE("BEN",D$1)),TRUE)),
VALUE(INDIRECT(ADDRESS(About!$A117,About!$A$137,1,1,CONCATENATE("BEN",D$1)),TRUE)),
VALUE(INDIRECT(ADDRESS(About!$A116,About!$A$139,1,1,CONCATENATE("BEN",D$1)),TRUE)),
VALUE(INDIRECT(ADDRESS(About!$A117,About!$A$139,1,1,CONCATENATE("BEN",D$1)),TRUE)),
VALUE(INDIRECT(ADDRESS(About!$A116,About!$A$142,1,1,CONCATENATE("BEN",D$1)),TRUE)),
VALUE(INDIRECT(ADDRESS(About!$A117,About!$A$142,1,1,CONCATENATE("BEN",D$1)),TRUE))
)*toe_to_BTU</f>
        <v>1752916062.6479931</v>
      </c>
      <c r="E15" s="19">
        <f ca="1">IF((mop!N38+mop!N191)=0,0,D15*(mop!O38+mop!O191)/(mop!N38+mop!N191))</f>
        <v>1774573280.0458713</v>
      </c>
      <c r="F15" s="19">
        <f ca="1">IF((mop!O38+mop!O191)=0,0,E15*(mop!P38+mop!P191)/(mop!O38+mop!O191))</f>
        <v>1796230497.443749</v>
      </c>
      <c r="G15" s="19">
        <f ca="1">IF((mop!P38+mop!P191)=0,0,F15*(mop!Q38+mop!Q191)/(mop!P38+mop!P191))</f>
        <v>1817887714.8416271</v>
      </c>
      <c r="H15" s="19">
        <f ca="1">IF((mop!Q38+mop!Q191)=0,0,G15*(mop!R38+mop!R191)/(mop!Q38+mop!Q191))</f>
        <v>1836555747.6218815</v>
      </c>
      <c r="I15" s="19">
        <f ca="1">IF((mop!R38+mop!R191)=0,0,H15*(mop!S38+mop!S191)/(mop!R38+mop!R191))</f>
        <v>1855223780.4021361</v>
      </c>
      <c r="J15" s="19">
        <f ca="1">IF((mop!S38+mop!S191)=0,0,I15*(mop!T38+mop!T191)/(mop!S38+mop!S191))</f>
        <v>1873891813.1823909</v>
      </c>
      <c r="K15" s="19">
        <f ca="1">IF((mop!T38+mop!T191)=0,0,J15*(mop!U38+mop!U191)/(mop!T38+mop!T191))</f>
        <v>1892559845.9626455</v>
      </c>
      <c r="L15" s="19">
        <f ca="1">IF((mop!U38+mop!U191)=0,0,K15*(mop!V38+mop!V191)/(mop!U38+mop!U191))</f>
        <v>1911227878.7429001</v>
      </c>
      <c r="M15" s="19">
        <f ca="1">IF((mop!V38+mop!V191)=0,0,L15*(mop!W38+mop!W191)/(mop!V38+mop!V191))</f>
        <v>1928731854.0518689</v>
      </c>
      <c r="N15" s="19">
        <f ca="1">IF((mop!W38+mop!W191)=0,0,M15*(mop!X38+mop!X191)/(mop!W38+mop!W191))</f>
        <v>1946235829.3608375</v>
      </c>
      <c r="O15" s="19">
        <f ca="1">IF((mop!X38+mop!X191)=0,0,N15*(mop!Y38+mop!Y191)/(mop!X38+mop!X191))</f>
        <v>1963739804.6698062</v>
      </c>
      <c r="P15" s="19">
        <f ca="1">IF((mop!Y38+mop!Y191)=0,0,O15*(mop!Z38+mop!Z191)/(mop!Y38+mop!Y191))</f>
        <v>1981243779.9787748</v>
      </c>
      <c r="Q15" s="19">
        <f ca="1">IF((mop!Z38+mop!Z191)=0,0,P15*(mop!AA38+mop!AA191)/(mop!Z38+mop!Z191))</f>
        <v>1998747755.2877433</v>
      </c>
      <c r="R15" s="19">
        <f ca="1">IF((mop!AA38+mop!AA191)=0,0,Q15*(mop!AB38+mop!AB191)/(mop!AA38+mop!AA191))</f>
        <v>2014852945.4871826</v>
      </c>
      <c r="S15" s="19">
        <f ca="1">IF((mop!AB38+mop!AB191)=0,0,R15*(mop!AC38+mop!AC191)/(mop!AB38+mop!AB191))</f>
        <v>2030958135.6866221</v>
      </c>
      <c r="T15" s="19">
        <f ca="1">IF((mop!AC38+mop!AC191)=0,0,S15*(mop!AD38+mop!AD191)/(mop!AC38+mop!AC191))</f>
        <v>2047063325.8860617</v>
      </c>
      <c r="U15" s="19">
        <f ca="1">IF((mop!AD38+mop!AD191)=0,0,T15*(mop!AE38+mop!AE191)/(mop!AD38+mop!AD191))</f>
        <v>2063168516.0855012</v>
      </c>
      <c r="V15" s="19">
        <f ca="1">IF((mop!AE38+mop!AE191)=0,0,U15*(mop!AF38+mop!AF191)/(mop!AE38+mop!AE191))</f>
        <v>2079273706.2849405</v>
      </c>
      <c r="W15" s="19">
        <f ca="1">IF((mop!AF38+mop!AF191)=0,0,V15*(mop!AG38+mop!AG191)/(mop!AF38+mop!AF191))</f>
        <v>2057699122.5964439</v>
      </c>
      <c r="X15" s="19">
        <f ca="1">IF((mop!AG38+mop!AG191)=0,0,W15*(mop!AH38+mop!AH191)/(mop!AG38+mop!AG191))</f>
        <v>2036124538.9079471</v>
      </c>
      <c r="Y15" s="19">
        <f ca="1">IF((mop!AH38+mop!AH191)=0,0,X15*(mop!AI38+mop!AI191)/(mop!AH38+mop!AH191))</f>
        <v>2014549955.2194502</v>
      </c>
      <c r="Z15" s="19">
        <f ca="1">IF((mop!AI38+mop!AI191)=0,0,Y15*(mop!AJ38+mop!AJ191)/(mop!AI38+mop!AI191))</f>
        <v>1992975371.5309536</v>
      </c>
      <c r="AA15" s="19">
        <f ca="1">IF((mop!AJ38+mop!AJ191)=0,0,Z15*(mop!AK38+mop!AK191)/(mop!AJ38+mop!AJ191))</f>
        <v>1971400787.8424568</v>
      </c>
      <c r="AB15" s="19">
        <f ca="1">IF((mop!AK38+mop!AK191)=0,0,AA15*(mop!AL38+mop!AL191)/(mop!AK38+mop!AK191))</f>
        <v>1986080845.9525647</v>
      </c>
      <c r="AC15" s="19">
        <f ca="1">IF((mop!AL38+mop!AL191)=0,0,AB15*(mop!AM38+mop!AM191)/(mop!AL38+mop!AL191))</f>
        <v>2000760904.0626724</v>
      </c>
      <c r="AD15" s="19">
        <f ca="1">IF((mop!AM38+mop!AM191)=0,0,AC15*(mop!AN38+mop!AN191)/(mop!AM38+mop!AM191))</f>
        <v>2015440962.1727803</v>
      </c>
      <c r="AE15" s="19">
        <f ca="1">IF((mop!AN38+mop!AN191)=0,0,AD15*(mop!AO38+mop!AO191)/(mop!AN38+mop!AN191))</f>
        <v>2030121020.2828879</v>
      </c>
      <c r="AF15" s="19">
        <f ca="1">IF((mop!AO38+mop!AO191)=0,0,AE15*(mop!AP38+mop!AP191)/(mop!AO38+mop!AO191))</f>
        <v>2044801078.3929956</v>
      </c>
      <c r="AG15" s="17">
        <f t="shared" ca="1" si="0"/>
        <v>59765866887.434532</v>
      </c>
    </row>
    <row r="16" spans="1:35" x14ac:dyDescent="0.3">
      <c r="A16" t="s">
        <v>31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17">
        <f t="shared" si="0"/>
        <v>0</v>
      </c>
    </row>
    <row r="17" spans="1:33" x14ac:dyDescent="0.3">
      <c r="A17" t="s">
        <v>32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17">
        <f t="shared" si="0"/>
        <v>0</v>
      </c>
    </row>
    <row r="18" spans="1:33" x14ac:dyDescent="0.3">
      <c r="A18" t="s">
        <v>33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17">
        <f t="shared" si="0"/>
        <v>0</v>
      </c>
    </row>
    <row r="19" spans="1:33" x14ac:dyDescent="0.3">
      <c r="A19" t="s">
        <v>34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17">
        <f t="shared" si="0"/>
        <v>0</v>
      </c>
    </row>
    <row r="20" spans="1:33" x14ac:dyDescent="0.3">
      <c r="A20" t="s">
        <v>35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17">
        <f t="shared" si="0"/>
        <v>0</v>
      </c>
    </row>
    <row r="21" spans="1:33" x14ac:dyDescent="0.3">
      <c r="A21" t="s">
        <v>36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17">
        <f t="shared" si="0"/>
        <v>0</v>
      </c>
    </row>
    <row r="22" spans="1:33" x14ac:dyDescent="0.3">
      <c r="A22" t="s">
        <v>37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  <c r="R22" s="87">
        <v>0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  <c r="AG22" s="17">
        <f t="shared" si="0"/>
        <v>0</v>
      </c>
    </row>
    <row r="23" spans="1:33" x14ac:dyDescent="0.3">
      <c r="A23" t="s">
        <v>38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  <c r="AG23" s="17">
        <f t="shared" si="0"/>
        <v>0</v>
      </c>
    </row>
    <row r="24" spans="1:33" x14ac:dyDescent="0.3">
      <c r="A24" t="s">
        <v>39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17">
        <f t="shared" si="0"/>
        <v>0</v>
      </c>
    </row>
    <row r="25" spans="1:33" x14ac:dyDescent="0.3">
      <c r="A25" t="s">
        <v>40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17">
        <f t="shared" si="0"/>
        <v>0</v>
      </c>
    </row>
    <row r="26" spans="1:33" x14ac:dyDescent="0.3">
      <c r="A26" t="s">
        <v>41</v>
      </c>
      <c r="B26" s="87">
        <v>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  <c r="AG26" s="17">
        <f t="shared" si="0"/>
        <v>0</v>
      </c>
    </row>
    <row r="27" spans="1:33" x14ac:dyDescent="0.3">
      <c r="AG27" s="19"/>
    </row>
    <row r="28" spans="1:33" x14ac:dyDescent="0.3">
      <c r="AG28" s="19"/>
    </row>
    <row r="29" spans="1:33" x14ac:dyDescent="0.3">
      <c r="AG29" s="19"/>
    </row>
    <row r="30" spans="1:33" x14ac:dyDescent="0.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7"/>
    </row>
    <row r="31" spans="1:33" x14ac:dyDescent="0.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7"/>
    </row>
    <row r="32" spans="1:33" x14ac:dyDescent="0.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7"/>
    </row>
    <row r="33" spans="2:33" x14ac:dyDescent="0.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7"/>
    </row>
    <row r="34" spans="2:33" x14ac:dyDescent="0.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7"/>
    </row>
    <row r="35" spans="2:33" x14ac:dyDescent="0.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7"/>
    </row>
    <row r="36" spans="2:33" x14ac:dyDescent="0.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7"/>
    </row>
    <row r="37" spans="2:33" x14ac:dyDescent="0.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7"/>
    </row>
    <row r="38" spans="2:33" x14ac:dyDescent="0.3">
      <c r="AG38" s="7"/>
    </row>
    <row r="39" spans="2:33" x14ac:dyDescent="0.3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7"/>
    </row>
    <row r="40" spans="2:33" x14ac:dyDescent="0.3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7"/>
    </row>
    <row r="41" spans="2:33" x14ac:dyDescent="0.3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7"/>
    </row>
    <row r="42" spans="2:33" x14ac:dyDescent="0.3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9"/>
    </row>
    <row r="43" spans="2:33" x14ac:dyDescent="0.3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spans="2:33" x14ac:dyDescent="0.3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7"/>
    </row>
    <row r="45" spans="2:33" x14ac:dyDescent="0.3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7"/>
    </row>
    <row r="46" spans="2:33" x14ac:dyDescent="0.3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7"/>
    </row>
    <row r="47" spans="2:33" x14ac:dyDescent="0.3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7"/>
    </row>
    <row r="48" spans="2:33" x14ac:dyDescent="0.3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7"/>
    </row>
    <row r="49" spans="2:33" x14ac:dyDescent="0.3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7"/>
    </row>
    <row r="50" spans="2:33" x14ac:dyDescent="0.3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7"/>
    </row>
    <row r="51" spans="2:33" x14ac:dyDescent="0.3"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7"/>
    </row>
    <row r="52" spans="2:33" x14ac:dyDescent="0.3">
      <c r="AG52" s="7"/>
    </row>
    <row r="53" spans="2:33" x14ac:dyDescent="0.3">
      <c r="AG53" s="7"/>
    </row>
    <row r="54" spans="2:33" x14ac:dyDescent="0.3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7"/>
    </row>
    <row r="55" spans="2:33" x14ac:dyDescent="0.3">
      <c r="AG55" s="7"/>
    </row>
    <row r="56" spans="2:33" x14ac:dyDescent="0.3">
      <c r="B56" s="24"/>
      <c r="AG56" s="7"/>
    </row>
    <row r="57" spans="2:33" x14ac:dyDescent="0.3">
      <c r="B57" s="24"/>
      <c r="AG57" s="7"/>
    </row>
    <row r="58" spans="2:33" x14ac:dyDescent="0.3">
      <c r="B58" s="24"/>
      <c r="AG58" s="9"/>
    </row>
    <row r="59" spans="2:33" x14ac:dyDescent="0.3">
      <c r="B59" s="24"/>
    </row>
    <row r="60" spans="2:33" x14ac:dyDescent="0.3">
      <c r="B60" s="24"/>
      <c r="AG60" s="7"/>
    </row>
    <row r="61" spans="2:33" x14ac:dyDescent="0.3">
      <c r="B61" s="24"/>
      <c r="AG61" s="7"/>
    </row>
    <row r="62" spans="2:33" x14ac:dyDescent="0.3">
      <c r="B62" s="24"/>
      <c r="AG62" s="7"/>
    </row>
    <row r="63" spans="2:33" x14ac:dyDescent="0.3">
      <c r="B63" s="24"/>
      <c r="AG63" s="7"/>
    </row>
    <row r="64" spans="2:33" x14ac:dyDescent="0.3">
      <c r="B64" s="24"/>
      <c r="AG64" s="7"/>
    </row>
    <row r="65" spans="2:33" x14ac:dyDescent="0.3">
      <c r="B65" s="24"/>
      <c r="AG65" s="7"/>
    </row>
    <row r="66" spans="2:33" x14ac:dyDescent="0.3">
      <c r="B66" s="24"/>
      <c r="AG66" s="7"/>
    </row>
    <row r="67" spans="2:33" x14ac:dyDescent="0.3">
      <c r="B67" s="24"/>
      <c r="AG67" s="7"/>
    </row>
    <row r="68" spans="2:33" x14ac:dyDescent="0.3">
      <c r="B68" s="24"/>
      <c r="AG68" s="7"/>
    </row>
    <row r="69" spans="2:33" x14ac:dyDescent="0.3">
      <c r="B69" s="24"/>
      <c r="AG69" s="7"/>
    </row>
    <row r="70" spans="2:33" x14ac:dyDescent="0.3">
      <c r="B70" s="24"/>
      <c r="AG70" s="7"/>
    </row>
    <row r="71" spans="2:33" x14ac:dyDescent="0.3">
      <c r="B71" s="24"/>
      <c r="AG71" s="7"/>
    </row>
    <row r="72" spans="2:33" x14ac:dyDescent="0.3">
      <c r="B72" s="24"/>
      <c r="AG72" s="9"/>
    </row>
    <row r="73" spans="2:33" x14ac:dyDescent="0.3">
      <c r="B73" s="24"/>
    </row>
    <row r="74" spans="2:33" x14ac:dyDescent="0.3">
      <c r="B74" s="24"/>
    </row>
    <row r="75" spans="2:33" x14ac:dyDescent="0.3">
      <c r="B75" s="24"/>
      <c r="AG75" s="7"/>
    </row>
    <row r="76" spans="2:33" x14ac:dyDescent="0.3">
      <c r="B76" s="24"/>
      <c r="AG76" s="7"/>
    </row>
    <row r="77" spans="2:33" x14ac:dyDescent="0.3">
      <c r="B77" s="24"/>
      <c r="AG77" s="7"/>
    </row>
    <row r="78" spans="2:33" x14ac:dyDescent="0.3">
      <c r="B78" s="24"/>
      <c r="AG78" s="7"/>
    </row>
    <row r="79" spans="2:33" x14ac:dyDescent="0.3">
      <c r="B79" s="24"/>
      <c r="AG79" s="7"/>
    </row>
    <row r="80" spans="2:33" x14ac:dyDescent="0.3">
      <c r="B80" s="24"/>
      <c r="AG80" s="7"/>
    </row>
    <row r="81" spans="33:33" x14ac:dyDescent="0.3">
      <c r="AG81" s="7"/>
    </row>
    <row r="82" spans="33:33" x14ac:dyDescent="0.3">
      <c r="AG82" s="7"/>
    </row>
    <row r="83" spans="33:33" x14ac:dyDescent="0.3">
      <c r="AG83" s="7"/>
    </row>
    <row r="84" spans="33:33" x14ac:dyDescent="0.3">
      <c r="AG84" s="7"/>
    </row>
    <row r="85" spans="33:33" x14ac:dyDescent="0.3">
      <c r="AG85" s="7"/>
    </row>
    <row r="86" spans="33:33" x14ac:dyDescent="0.3">
      <c r="AG86" s="7"/>
    </row>
    <row r="87" spans="33:33" x14ac:dyDescent="0.3">
      <c r="AG87" s="7"/>
    </row>
    <row r="88" spans="33:33" x14ac:dyDescent="0.3">
      <c r="AG88" s="7"/>
    </row>
    <row r="89" spans="33:33" x14ac:dyDescent="0.3">
      <c r="AG89" s="7"/>
    </row>
    <row r="90" spans="33:33" x14ac:dyDescent="0.3">
      <c r="AG90" s="7"/>
    </row>
    <row r="92" spans="33:33" x14ac:dyDescent="0.3">
      <c r="AG92" s="7"/>
    </row>
    <row r="93" spans="33:33" x14ac:dyDescent="0.3">
      <c r="AG93" s="7"/>
    </row>
    <row r="94" spans="33:33" x14ac:dyDescent="0.3">
      <c r="AG94" s="7"/>
    </row>
    <row r="95" spans="33:33" x14ac:dyDescent="0.3">
      <c r="AG95" s="7"/>
    </row>
    <row r="96" spans="33:33" x14ac:dyDescent="0.3">
      <c r="AG96" s="7"/>
    </row>
    <row r="97" spans="33:33" x14ac:dyDescent="0.3">
      <c r="AG97" s="7"/>
    </row>
    <row r="98" spans="33:33" x14ac:dyDescent="0.3">
      <c r="AG98" s="7"/>
    </row>
    <row r="99" spans="33:33" x14ac:dyDescent="0.3">
      <c r="AG99" s="7"/>
    </row>
    <row r="100" spans="33:33" x14ac:dyDescent="0.3">
      <c r="AG100" s="7"/>
    </row>
    <row r="101" spans="33:33" x14ac:dyDescent="0.3">
      <c r="AG101" s="7"/>
    </row>
    <row r="102" spans="33:33" x14ac:dyDescent="0.3">
      <c r="AG102" s="7"/>
    </row>
    <row r="103" spans="33:33" x14ac:dyDescent="0.3">
      <c r="AG103" s="9"/>
    </row>
    <row r="105" spans="33:33" x14ac:dyDescent="0.3">
      <c r="AG105" s="20"/>
    </row>
    <row r="108" spans="33:33" x14ac:dyDescent="0.3">
      <c r="AG108" s="22"/>
    </row>
    <row r="110" spans="33:33" x14ac:dyDescent="0.3">
      <c r="AG110" s="7"/>
    </row>
    <row r="111" spans="33:33" x14ac:dyDescent="0.3">
      <c r="AG111" s="7"/>
    </row>
    <row r="112" spans="33:33" x14ac:dyDescent="0.3">
      <c r="AG112" s="7"/>
    </row>
    <row r="113" spans="33:33" x14ac:dyDescent="0.3">
      <c r="AG113" s="7"/>
    </row>
    <row r="114" spans="33:33" x14ac:dyDescent="0.3">
      <c r="AG114" s="7"/>
    </row>
    <row r="115" spans="33:33" x14ac:dyDescent="0.3">
      <c r="AG115" s="7"/>
    </row>
    <row r="116" spans="33:33" x14ac:dyDescent="0.3">
      <c r="AG116" s="7"/>
    </row>
    <row r="117" spans="33:33" x14ac:dyDescent="0.3">
      <c r="AG117" s="7"/>
    </row>
    <row r="118" spans="33:33" x14ac:dyDescent="0.3">
      <c r="AG118" s="7"/>
    </row>
    <row r="119" spans="33:33" x14ac:dyDescent="0.3">
      <c r="AG119" s="7"/>
    </row>
    <row r="120" spans="33:33" x14ac:dyDescent="0.3">
      <c r="AG120" s="9"/>
    </row>
    <row r="122" spans="33:33" x14ac:dyDescent="0.3">
      <c r="AG122" s="10"/>
    </row>
    <row r="123" spans="33:33" x14ac:dyDescent="0.3">
      <c r="AG123" s="10"/>
    </row>
    <row r="124" spans="33:33" x14ac:dyDescent="0.3">
      <c r="AG124" s="10"/>
    </row>
    <row r="125" spans="33:33" x14ac:dyDescent="0.3">
      <c r="AG125" s="10"/>
    </row>
    <row r="126" spans="33:33" x14ac:dyDescent="0.3">
      <c r="AG126" s="10"/>
    </row>
    <row r="127" spans="33:33" x14ac:dyDescent="0.3">
      <c r="AG127" s="10"/>
    </row>
    <row r="128" spans="33:33" x14ac:dyDescent="0.3">
      <c r="AG128" s="10"/>
    </row>
    <row r="129" spans="33:33" x14ac:dyDescent="0.3">
      <c r="AG129" s="10"/>
    </row>
    <row r="130" spans="33:33" x14ac:dyDescent="0.3">
      <c r="AG130" s="10"/>
    </row>
    <row r="131" spans="33:33" x14ac:dyDescent="0.3">
      <c r="AG131" s="10"/>
    </row>
    <row r="132" spans="33:33" x14ac:dyDescent="0.3">
      <c r="AG132" s="10"/>
    </row>
    <row r="133" spans="33:33" x14ac:dyDescent="0.3">
      <c r="AG133" s="10"/>
    </row>
    <row r="134" spans="33:33" x14ac:dyDescent="0.3">
      <c r="AG134" s="10"/>
    </row>
    <row r="135" spans="33:33" x14ac:dyDescent="0.3">
      <c r="AG135" s="10"/>
    </row>
    <row r="136" spans="33:33" x14ac:dyDescent="0.3">
      <c r="AG136" s="10"/>
    </row>
    <row r="137" spans="33:33" x14ac:dyDescent="0.3">
      <c r="AG137" s="10"/>
    </row>
    <row r="138" spans="33:33" x14ac:dyDescent="0.3">
      <c r="AG138" s="10"/>
    </row>
    <row r="139" spans="33:33" x14ac:dyDescent="0.3">
      <c r="AG139" s="10"/>
    </row>
    <row r="140" spans="33:33" x14ac:dyDescent="0.3">
      <c r="AG140" s="10"/>
    </row>
    <row r="141" spans="33:33" x14ac:dyDescent="0.3">
      <c r="AG141" s="10"/>
    </row>
    <row r="142" spans="33:33" x14ac:dyDescent="0.3">
      <c r="AG142" s="11"/>
    </row>
    <row r="143" spans="33:33" x14ac:dyDescent="0.3">
      <c r="AG143" s="10"/>
    </row>
    <row r="144" spans="33:33" x14ac:dyDescent="0.3">
      <c r="AG14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26"/>
  <sheetViews>
    <sheetView workbookViewId="0">
      <selection activeCell="B2" sqref="B2:AF26"/>
    </sheetView>
  </sheetViews>
  <sheetFormatPr defaultColWidth="9.109375" defaultRowHeight="14.4" x14ac:dyDescent="0.3"/>
  <cols>
    <col min="1" max="1" width="39.88671875" customWidth="1"/>
  </cols>
  <sheetData>
    <row r="1" spans="1:35" x14ac:dyDescent="0.3">
      <c r="A1" s="27" t="s">
        <v>42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5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x14ac:dyDescent="0.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x14ac:dyDescent="0.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x14ac:dyDescent="0.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x14ac:dyDescent="0.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5" x14ac:dyDescent="0.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x14ac:dyDescent="0.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x14ac:dyDescent="0.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x14ac:dyDescent="0.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5" x14ac:dyDescent="0.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26"/>
  <sheetViews>
    <sheetView workbookViewId="0">
      <selection activeCell="C10" sqref="C10:E10"/>
    </sheetView>
  </sheetViews>
  <sheetFormatPr defaultColWidth="9.109375" defaultRowHeight="14.4" x14ac:dyDescent="0.3"/>
  <cols>
    <col min="1" max="1" width="20.77734375" customWidth="1"/>
    <col min="2" max="2" width="6.5546875" customWidth="1"/>
    <col min="3" max="34" width="11.33203125" customWidth="1"/>
  </cols>
  <sheetData>
    <row r="1" spans="1:36" x14ac:dyDescent="0.3">
      <c r="A1" s="27" t="s">
        <v>42</v>
      </c>
      <c r="B1" s="27"/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/>
      <c r="AI1" s="1"/>
      <c r="AJ1" s="1"/>
    </row>
    <row r="2" spans="1:36" x14ac:dyDescent="0.3">
      <c r="A2" t="s">
        <v>17</v>
      </c>
      <c r="C2" s="19" cm="1">
        <f t="array" aca="1" ref="C2" ca="1">VALUE(INDIRECT(ADDRESS(About!$A114,About!$A$127,1,1,CONCATENATE("BEN",C$1)),TRUE)*toe_to_BTU)</f>
        <v>0</v>
      </c>
      <c r="D2" s="19" cm="1">
        <f t="array" aca="1" ref="D2" ca="1">VALUE(INDIRECT(ADDRESS(About!$A114,About!$A$127,1,1,CONCATENATE("BEN",D$1)),TRUE)*toe_to_BTU)</f>
        <v>0</v>
      </c>
      <c r="E2" s="19" cm="1">
        <f t="array" aca="1" ref="E2" ca="1">VALUE(INDIRECT(ADDRESS(About!$A114,About!$A$127,1,1,CONCATENATE("BEN",E$1)),TRUE)*toe_to_BTU)</f>
        <v>0</v>
      </c>
      <c r="F2" s="19">
        <f>IF(mop!N109=0,0,E2*mop!O109/mop!N109)</f>
        <v>0</v>
      </c>
      <c r="G2" s="19">
        <f>IF(mop!O109=0,0,F2*mop!P109/mop!O109)</f>
        <v>0</v>
      </c>
      <c r="H2" s="19">
        <f>IF(mop!P109=0,0,G2*mop!Q109/mop!P109)</f>
        <v>0</v>
      </c>
      <c r="I2" s="19">
        <f>IF(mop!Q109=0,0,H2*mop!R109/mop!Q109)</f>
        <v>0</v>
      </c>
      <c r="J2" s="19">
        <f>IF(mop!R109=0,0,I2*mop!S109/mop!R109)</f>
        <v>0</v>
      </c>
      <c r="K2" s="19">
        <f>IF(mop!S109=0,0,J2*mop!T109/mop!S109)</f>
        <v>0</v>
      </c>
      <c r="L2" s="19">
        <f>IF(mop!T109=0,0,K2*mop!U109/mop!T109)</f>
        <v>0</v>
      </c>
      <c r="M2" s="19">
        <f>IF(mop!U109=0,0,L2*mop!V109/mop!U109)</f>
        <v>0</v>
      </c>
      <c r="N2" s="19">
        <f>IF(mop!V109=0,0,M2*mop!W109/mop!V109)</f>
        <v>0</v>
      </c>
      <c r="O2" s="19">
        <f>IF(mop!W109=0,0,N2*mop!X109/mop!W109)</f>
        <v>0</v>
      </c>
      <c r="P2" s="19">
        <f>IF(mop!X109=0,0,O2*mop!Y109/mop!X109)</f>
        <v>0</v>
      </c>
      <c r="Q2" s="19">
        <f>IF(mop!Y109=0,0,P2*mop!Z109/mop!Y109)</f>
        <v>0</v>
      </c>
      <c r="R2" s="19">
        <f>IF(mop!Z109=0,0,Q2*mop!AA109/mop!Z109)</f>
        <v>0</v>
      </c>
      <c r="S2" s="19">
        <f>IF(mop!AA109=0,0,R2*mop!AB109/mop!AA109)</f>
        <v>0</v>
      </c>
      <c r="T2" s="19">
        <f>IF(mop!AB109=0,0,S2*mop!AC109/mop!AB109)</f>
        <v>0</v>
      </c>
      <c r="U2" s="19">
        <f>IF(mop!AC109=0,0,T2*mop!AD109/mop!AC109)</f>
        <v>0</v>
      </c>
      <c r="V2" s="19">
        <f>IF(mop!AD109=0,0,U2*mop!AE109/mop!AD109)</f>
        <v>0</v>
      </c>
      <c r="W2" s="19">
        <f>IF(mop!AE109=0,0,V2*mop!AF109/mop!AE109)</f>
        <v>0</v>
      </c>
      <c r="X2" s="19">
        <f>IF(mop!AF109=0,0,W2*mop!AG109/mop!AF109)</f>
        <v>0</v>
      </c>
      <c r="Y2" s="19">
        <f>IF(mop!AG109=0,0,X2*mop!AH109/mop!AG109)</f>
        <v>0</v>
      </c>
      <c r="Z2" s="19">
        <f>IF(mop!AH109=0,0,Y2*mop!AI109/mop!AH109)</f>
        <v>0</v>
      </c>
      <c r="AA2" s="19">
        <f>IF(mop!AI109=0,0,Z2*mop!AJ109/mop!AI109)</f>
        <v>0</v>
      </c>
      <c r="AB2" s="19">
        <f>IF(mop!AJ109=0,0,AA2*mop!AK109/mop!AJ109)</f>
        <v>0</v>
      </c>
      <c r="AC2" s="19">
        <f>IF(mop!AK109=0,0,AB2*mop!AL109/mop!AK109)</f>
        <v>0</v>
      </c>
      <c r="AD2" s="19">
        <f>IF(mop!AL109=0,0,AC2*mop!AM109/mop!AL109)</f>
        <v>0</v>
      </c>
      <c r="AE2" s="19">
        <f>IF(mop!AM109=0,0,AD2*mop!AN109/mop!AM109)</f>
        <v>0</v>
      </c>
      <c r="AF2" s="19">
        <f>IF(mop!AN109=0,0,AE2*mop!AO109/mop!AN109)</f>
        <v>0</v>
      </c>
      <c r="AG2" s="19">
        <f>IF(mop!AO109=0,0,AF2*mop!AP109/mop!AO109)</f>
        <v>0</v>
      </c>
    </row>
    <row r="3" spans="1:36" x14ac:dyDescent="0.3">
      <c r="A3" t="s">
        <v>18</v>
      </c>
      <c r="C3" s="87">
        <v>0</v>
      </c>
      <c r="D3" s="87">
        <v>0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  <c r="P3" s="87">
        <v>0</v>
      </c>
      <c r="Q3" s="87">
        <v>0</v>
      </c>
      <c r="R3" s="87">
        <v>0</v>
      </c>
      <c r="S3" s="87">
        <v>0</v>
      </c>
      <c r="T3" s="87">
        <v>0</v>
      </c>
      <c r="U3" s="87">
        <v>0</v>
      </c>
      <c r="V3" s="87">
        <v>0</v>
      </c>
      <c r="W3" s="87">
        <v>0</v>
      </c>
      <c r="X3" s="87">
        <v>0</v>
      </c>
      <c r="Y3" s="87">
        <v>0</v>
      </c>
      <c r="Z3" s="87">
        <v>0</v>
      </c>
      <c r="AA3" s="87">
        <v>0</v>
      </c>
      <c r="AB3" s="87">
        <v>0</v>
      </c>
      <c r="AC3" s="87">
        <v>0</v>
      </c>
      <c r="AD3" s="87">
        <v>0</v>
      </c>
      <c r="AE3" s="87">
        <v>0</v>
      </c>
      <c r="AF3" s="87">
        <v>0</v>
      </c>
      <c r="AG3" s="87">
        <v>0</v>
      </c>
    </row>
    <row r="4" spans="1:36" x14ac:dyDescent="0.3">
      <c r="A4" t="s">
        <v>19</v>
      </c>
      <c r="C4" s="87">
        <v>0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0</v>
      </c>
      <c r="Q4" s="87">
        <v>0</v>
      </c>
      <c r="R4" s="87">
        <v>0</v>
      </c>
      <c r="S4" s="87">
        <v>0</v>
      </c>
      <c r="T4" s="87">
        <v>0</v>
      </c>
      <c r="U4" s="87">
        <v>0</v>
      </c>
      <c r="V4" s="87">
        <v>0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0</v>
      </c>
      <c r="AE4" s="87">
        <v>0</v>
      </c>
      <c r="AF4" s="87">
        <v>0</v>
      </c>
      <c r="AG4" s="87">
        <v>0</v>
      </c>
    </row>
    <row r="5" spans="1:36" x14ac:dyDescent="0.3">
      <c r="A5" t="s">
        <v>20</v>
      </c>
      <c r="C5" s="19" cm="1">
        <f t="array" aca="1" ref="C5" ca="1">VALUE(INDIRECT(ADDRESS(About!$A118,About!$A$127,1,1,CONCATENATE("BEN",C$1)),TRUE)*toe_to_BTU)</f>
        <v>0</v>
      </c>
      <c r="D5" s="19" cm="1">
        <f t="array" aca="1" ref="D5" ca="1">VALUE(INDIRECT(ADDRESS(About!$A118,About!$A$127,1,1,CONCATENATE("BEN",D$1)),TRUE)*toe_to_BTU)</f>
        <v>0</v>
      </c>
      <c r="E5" s="19" cm="1">
        <f t="array" aca="1" ref="E5" ca="1">VALUE(INDIRECT(ADDRESS(About!$A118,About!$A$127,1,1,CONCATENATE("BEN",E$1)),TRUE)*toe_to_BTU)</f>
        <v>0</v>
      </c>
      <c r="F5" s="19">
        <f>IF(mop!N302=0,0,E5*mop!O302/mop!N302)</f>
        <v>0</v>
      </c>
      <c r="G5" s="19">
        <f>IF(mop!O302=0,0,F5*mop!P302/mop!O302)</f>
        <v>0</v>
      </c>
      <c r="H5" s="19">
        <f>IF(mop!P302=0,0,G5*mop!Q302/mop!P302)</f>
        <v>0</v>
      </c>
      <c r="I5" s="19">
        <f>IF(mop!Q302=0,0,H5*mop!R302/mop!Q302)</f>
        <v>0</v>
      </c>
      <c r="J5" s="19">
        <f>IF(mop!R302=0,0,I5*mop!S302/mop!R302)</f>
        <v>0</v>
      </c>
      <c r="K5" s="19">
        <f>IF(mop!S302=0,0,J5*mop!T302/mop!S302)</f>
        <v>0</v>
      </c>
      <c r="L5" s="19">
        <f>IF(mop!T302=0,0,K5*mop!U302/mop!T302)</f>
        <v>0</v>
      </c>
      <c r="M5" s="19">
        <f>IF(mop!U302=0,0,L5*mop!V302/mop!U302)</f>
        <v>0</v>
      </c>
      <c r="N5" s="19">
        <f>IF(mop!V302=0,0,M5*mop!W302/mop!V302)</f>
        <v>0</v>
      </c>
      <c r="O5" s="19">
        <f>IF(mop!W302=0,0,N5*mop!X302/mop!W302)</f>
        <v>0</v>
      </c>
      <c r="P5" s="19">
        <f>IF(mop!X302=0,0,O5*mop!Y302/mop!X302)</f>
        <v>0</v>
      </c>
      <c r="Q5" s="19">
        <f>IF(mop!Y302=0,0,P5*mop!Z302/mop!Y302)</f>
        <v>0</v>
      </c>
      <c r="R5" s="19">
        <f>IF(mop!Z302=0,0,Q5*mop!AA302/mop!Z302)</f>
        <v>0</v>
      </c>
      <c r="S5" s="19">
        <f>IF(mop!AA302=0,0,R5*mop!AB302/mop!AA302)</f>
        <v>0</v>
      </c>
      <c r="T5" s="19">
        <f>IF(mop!AB302=0,0,S5*mop!AC302/mop!AB302)</f>
        <v>0</v>
      </c>
      <c r="U5" s="19">
        <f>IF(mop!AC302=0,0,T5*mop!AD302/mop!AC302)</f>
        <v>0</v>
      </c>
      <c r="V5" s="19">
        <f>IF(mop!AD302=0,0,U5*mop!AE302/mop!AD302)</f>
        <v>0</v>
      </c>
      <c r="W5" s="19">
        <f>IF(mop!AE302=0,0,V5*mop!AF302/mop!AE302)</f>
        <v>0</v>
      </c>
      <c r="X5" s="19">
        <f>IF(mop!AF302=0,0,W5*mop!AG302/mop!AF302)</f>
        <v>0</v>
      </c>
      <c r="Y5" s="19">
        <f>IF(mop!AG302=0,0,X5*mop!AH302/mop!AG302)</f>
        <v>0</v>
      </c>
      <c r="Z5" s="19">
        <f>IF(mop!AH302=0,0,Y5*mop!AI302/mop!AH302)</f>
        <v>0</v>
      </c>
      <c r="AA5" s="19">
        <f>IF(mop!AI302=0,0,Z5*mop!AJ302/mop!AI302)</f>
        <v>0</v>
      </c>
      <c r="AB5" s="19">
        <f>IF(mop!AJ302=0,0,AA5*mop!AK302/mop!AJ302)</f>
        <v>0</v>
      </c>
      <c r="AC5" s="19">
        <f>IF(mop!AK302=0,0,AB5*mop!AL302/mop!AK302)</f>
        <v>0</v>
      </c>
      <c r="AD5" s="19">
        <f>IF(mop!AL302=0,0,AC5*mop!AM302/mop!AL302)</f>
        <v>0</v>
      </c>
      <c r="AE5" s="19">
        <f>IF(mop!AM302=0,0,AD5*mop!AN302/mop!AM302)</f>
        <v>0</v>
      </c>
      <c r="AF5" s="19">
        <f>IF(mop!AN302=0,0,AE5*mop!AO302/mop!AN302)</f>
        <v>0</v>
      </c>
      <c r="AG5" s="19">
        <f>IF(mop!AO302=0,0,AF5*mop!AP302/mop!AO302)</f>
        <v>0</v>
      </c>
    </row>
    <row r="6" spans="1:36" x14ac:dyDescent="0.3">
      <c r="A6" t="s">
        <v>21</v>
      </c>
      <c r="C6" s="19" cm="1">
        <f t="array" aca="1" ref="C6" ca="1">VALUE(INDIRECT(ADDRESS(About!$A121,About!$A$127,1,1,CONCATENATE("BEN",C$1)),TRUE)*toe_to_BTU)</f>
        <v>0</v>
      </c>
      <c r="D6" s="19" cm="1">
        <f t="array" aca="1" ref="D6" ca="1">VALUE(INDIRECT(ADDRESS(About!$A121,About!$A$127,1,1,CONCATENATE("BEN",D$1)),TRUE)*toe_to_BTU)</f>
        <v>0</v>
      </c>
      <c r="E6" s="19" cm="1">
        <f t="array" aca="1" ref="E6" ca="1">VALUE(INDIRECT(ADDRESS(About!$A121,About!$A$127,1,1,CONCATENATE("BEN",E$1)),TRUE)*toe_to_BTU)</f>
        <v>0</v>
      </c>
      <c r="F6" s="19">
        <f>IF(mop!N242=0,0,E6*mop!O242/mop!N242)</f>
        <v>0</v>
      </c>
      <c r="G6" s="19">
        <f>IF(mop!O242=0,0,F6*mop!P242/mop!O242)</f>
        <v>0</v>
      </c>
      <c r="H6" s="19">
        <f>IF(mop!P242=0,0,G6*mop!Q242/mop!P242)</f>
        <v>0</v>
      </c>
      <c r="I6" s="19">
        <f>IF(mop!Q242=0,0,H6*mop!R242/mop!Q242)</f>
        <v>0</v>
      </c>
      <c r="J6" s="19">
        <f>IF(mop!R242=0,0,I6*mop!S242/mop!R242)</f>
        <v>0</v>
      </c>
      <c r="K6" s="19">
        <f>IF(mop!S242=0,0,J6*mop!T242/mop!S242)</f>
        <v>0</v>
      </c>
      <c r="L6" s="19">
        <f>IF(mop!T242=0,0,K6*mop!U242/mop!T242)</f>
        <v>0</v>
      </c>
      <c r="M6" s="19">
        <f>IF(mop!U242=0,0,L6*mop!V242/mop!U242)</f>
        <v>0</v>
      </c>
      <c r="N6" s="19">
        <f>IF(mop!V242=0,0,M6*mop!W242/mop!V242)</f>
        <v>0</v>
      </c>
      <c r="O6" s="19">
        <f>IF(mop!W242=0,0,N6*mop!X242/mop!W242)</f>
        <v>0</v>
      </c>
      <c r="P6" s="19">
        <f>IF(mop!X242=0,0,O6*mop!Y242/mop!X242)</f>
        <v>0</v>
      </c>
      <c r="Q6" s="19">
        <f>IF(mop!Y242=0,0,P6*mop!Z242/mop!Y242)</f>
        <v>0</v>
      </c>
      <c r="R6" s="19">
        <f>IF(mop!Z242=0,0,Q6*mop!AA242/mop!Z242)</f>
        <v>0</v>
      </c>
      <c r="S6" s="19">
        <f>IF(mop!AA242=0,0,R6*mop!AB242/mop!AA242)</f>
        <v>0</v>
      </c>
      <c r="T6" s="19">
        <f>IF(mop!AB242=0,0,S6*mop!AC242/mop!AB242)</f>
        <v>0</v>
      </c>
      <c r="U6" s="19">
        <f>IF(mop!AC242=0,0,T6*mop!AD242/mop!AC242)</f>
        <v>0</v>
      </c>
      <c r="V6" s="19">
        <f>IF(mop!AD242=0,0,U6*mop!AE242/mop!AD242)</f>
        <v>0</v>
      </c>
      <c r="W6" s="19">
        <f>IF(mop!AE242=0,0,V6*mop!AF242/mop!AE242)</f>
        <v>0</v>
      </c>
      <c r="X6" s="19">
        <f>IF(mop!AF242=0,0,W6*mop!AG242/mop!AF242)</f>
        <v>0</v>
      </c>
      <c r="Y6" s="19">
        <f>IF(mop!AG242=0,0,X6*mop!AH242/mop!AG242)</f>
        <v>0</v>
      </c>
      <c r="Z6" s="19">
        <f>IF(mop!AH242=0,0,Y6*mop!AI242/mop!AH242)</f>
        <v>0</v>
      </c>
      <c r="AA6" s="19">
        <f>IF(mop!AI242=0,0,Z6*mop!AJ242/mop!AI242)</f>
        <v>0</v>
      </c>
      <c r="AB6" s="19">
        <f>IF(mop!AJ242=0,0,AA6*mop!AK242/mop!AJ242)</f>
        <v>0</v>
      </c>
      <c r="AC6" s="19">
        <f>IF(mop!AK242=0,0,AB6*mop!AL242/mop!AK242)</f>
        <v>0</v>
      </c>
      <c r="AD6" s="19">
        <f>IF(mop!AL242=0,0,AC6*mop!AM242/mop!AL242)</f>
        <v>0</v>
      </c>
      <c r="AE6" s="19">
        <f>IF(mop!AM242=0,0,AD6*mop!AN242/mop!AM242)</f>
        <v>0</v>
      </c>
      <c r="AF6" s="19">
        <f>IF(mop!AN242=0,0,AE6*mop!AO242/mop!AN242)</f>
        <v>0</v>
      </c>
      <c r="AG6" s="19">
        <f>IF(mop!AO242=0,0,AF6*mop!AP242/mop!AO242)</f>
        <v>0</v>
      </c>
    </row>
    <row r="7" spans="1:36" x14ac:dyDescent="0.3">
      <c r="A7" t="s">
        <v>22</v>
      </c>
      <c r="C7" s="86" cm="1">
        <f t="array" aca="1" ref="C7" ca="1">VALUE(INDIRECT(ADDRESS(About!$A122,About!$A$127,1,1,CONCATENATE("BEN",C$1)),TRUE)*toe_to_BTU)</f>
        <v>0</v>
      </c>
      <c r="D7" s="86" cm="1">
        <f t="array" aca="1" ref="D7" ca="1">VALUE(INDIRECT(ADDRESS(About!$A122,About!$A$127,1,1,CONCATENATE("BEN",D$1)),TRUE)*toe_to_BTU)</f>
        <v>0</v>
      </c>
      <c r="E7" s="86" cm="1">
        <f t="array" aca="1" ref="E7" ca="1">VALUE(INDIRECT(ADDRESS(About!$A122,About!$A$127,1,1,CONCATENATE("BEN",E$1)),TRUE)*toe_to_BTU)</f>
        <v>0</v>
      </c>
      <c r="F7" s="19">
        <f>IF(mop!N270=0,0,E7*mop!O270/mop!N270)</f>
        <v>0</v>
      </c>
      <c r="G7" s="19">
        <f>IF(mop!O270=0,0,F7*mop!P270/mop!O270)</f>
        <v>0</v>
      </c>
      <c r="H7" s="19">
        <f>IF(mop!P270=0,0,G7*mop!Q270/mop!P270)</f>
        <v>0</v>
      </c>
      <c r="I7" s="19">
        <f>IF(mop!Q270=0,0,H7*mop!R270/mop!Q270)</f>
        <v>0</v>
      </c>
      <c r="J7" s="19">
        <f>IF(mop!R270=0,0,I7*mop!S270/mop!R270)</f>
        <v>0</v>
      </c>
      <c r="K7" s="19">
        <f>IF(mop!S270=0,0,J7*mop!T270/mop!S270)</f>
        <v>0</v>
      </c>
      <c r="L7" s="19">
        <f>IF(mop!T270=0,0,K7*mop!U270/mop!T270)</f>
        <v>0</v>
      </c>
      <c r="M7" s="19">
        <f>IF(mop!U270=0,0,L7*mop!V270/mop!U270)</f>
        <v>0</v>
      </c>
      <c r="N7" s="19">
        <f>IF(mop!V270=0,0,M7*mop!W270/mop!V270)</f>
        <v>0</v>
      </c>
      <c r="O7" s="19">
        <f>IF(mop!W270=0,0,N7*mop!X270/mop!W270)</f>
        <v>0</v>
      </c>
      <c r="P7" s="19">
        <f>IF(mop!X270=0,0,O7*mop!Y270/mop!X270)</f>
        <v>0</v>
      </c>
      <c r="Q7" s="19">
        <f>IF(mop!Y270=0,0,P7*mop!Z270/mop!Y270)</f>
        <v>0</v>
      </c>
      <c r="R7" s="19">
        <f>IF(mop!Z270=0,0,Q7*mop!AA270/mop!Z270)</f>
        <v>0</v>
      </c>
      <c r="S7" s="19">
        <f>IF(mop!AA270=0,0,R7*mop!AB270/mop!AA270)</f>
        <v>0</v>
      </c>
      <c r="T7" s="19">
        <f>IF(mop!AB270=0,0,S7*mop!AC270/mop!AB270)</f>
        <v>0</v>
      </c>
      <c r="U7" s="19">
        <f>IF(mop!AC270=0,0,T7*mop!AD270/mop!AC270)</f>
        <v>0</v>
      </c>
      <c r="V7" s="19">
        <f>IF(mop!AD270=0,0,U7*mop!AE270/mop!AD270)</f>
        <v>0</v>
      </c>
      <c r="W7" s="19">
        <f>IF(mop!AE270=0,0,V7*mop!AF270/mop!AE270)</f>
        <v>0</v>
      </c>
      <c r="X7" s="19">
        <f>IF(mop!AF270=0,0,W7*mop!AG270/mop!AF270)</f>
        <v>0</v>
      </c>
      <c r="Y7" s="19">
        <f>IF(mop!AG270=0,0,X7*mop!AH270/mop!AG270)</f>
        <v>0</v>
      </c>
      <c r="Z7" s="19">
        <f>IF(mop!AH270=0,0,Y7*mop!AI270/mop!AH270)</f>
        <v>0</v>
      </c>
      <c r="AA7" s="19">
        <f>IF(mop!AI270=0,0,Z7*mop!AJ270/mop!AI270)</f>
        <v>0</v>
      </c>
      <c r="AB7" s="19">
        <f>IF(mop!AJ270=0,0,AA7*mop!AK270/mop!AJ270)</f>
        <v>0</v>
      </c>
      <c r="AC7" s="19">
        <f>IF(mop!AK270=0,0,AB7*mop!AL270/mop!AK270)</f>
        <v>0</v>
      </c>
      <c r="AD7" s="19">
        <f>IF(mop!AL270=0,0,AC7*mop!AM270/mop!AL270)</f>
        <v>0</v>
      </c>
      <c r="AE7" s="19">
        <f>IF(mop!AM270=0,0,AD7*mop!AN270/mop!AM270)</f>
        <v>0</v>
      </c>
      <c r="AF7" s="19">
        <f>IF(mop!AN270=0,0,AE7*mop!AO270/mop!AN270)</f>
        <v>0</v>
      </c>
      <c r="AG7" s="19">
        <f>IF(mop!AO270=0,0,AF7*mop!AP270/mop!AO270)</f>
        <v>0</v>
      </c>
    </row>
    <row r="8" spans="1:36" x14ac:dyDescent="0.3">
      <c r="A8" t="s">
        <v>23</v>
      </c>
      <c r="C8" s="87">
        <v>0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  <c r="S8" s="87">
        <v>0</v>
      </c>
      <c r="T8" s="87">
        <v>0</v>
      </c>
      <c r="U8" s="87">
        <v>0</v>
      </c>
      <c r="V8" s="87">
        <v>0</v>
      </c>
      <c r="W8" s="87">
        <v>0</v>
      </c>
      <c r="X8" s="87">
        <v>0</v>
      </c>
      <c r="Y8" s="87">
        <v>0</v>
      </c>
      <c r="Z8" s="87">
        <v>0</v>
      </c>
      <c r="AA8" s="87">
        <v>0</v>
      </c>
      <c r="AB8" s="87">
        <v>0</v>
      </c>
      <c r="AC8" s="87">
        <v>0</v>
      </c>
      <c r="AD8" s="87">
        <v>0</v>
      </c>
      <c r="AE8" s="87">
        <v>0</v>
      </c>
      <c r="AF8" s="87">
        <v>0</v>
      </c>
      <c r="AG8" s="87">
        <v>0</v>
      </c>
    </row>
    <row r="9" spans="1:36" x14ac:dyDescent="0.3">
      <c r="A9" t="s">
        <v>24</v>
      </c>
      <c r="C9" s="86" cm="1">
        <f t="array" aca="1" ref="C9" ca="1">VALUE(INDIRECT(ADDRESS(About!$A123,About!$A$127,1,1,CONCATENATE("BEN",C$1)),TRUE)*toe_to_BTU)</f>
        <v>0</v>
      </c>
      <c r="D9" s="86" cm="1">
        <f t="array" aca="1" ref="D9" ca="1">VALUE(INDIRECT(ADDRESS(About!$A123,About!$A$127,1,1,CONCATENATE("BEN",D$1)),TRUE)*toe_to_BTU)</f>
        <v>0</v>
      </c>
      <c r="E9" s="86" cm="1">
        <f t="array" aca="1" ref="E9" ca="1">VALUE(INDIRECT(ADDRESS(About!$A123,About!$A$127,1,1,CONCATENATE("BEN",E$1)),TRUE)*toe_to_BTU)</f>
        <v>0</v>
      </c>
      <c r="F9" s="19">
        <f>IF(mop!N230=0,0,E9*mop!O230/mop!N230)</f>
        <v>0</v>
      </c>
      <c r="G9" s="19">
        <f>IF(mop!O230=0,0,F9*mop!P230/mop!O230)</f>
        <v>0</v>
      </c>
      <c r="H9" s="19">
        <f>IF(mop!P230=0,0,G9*mop!Q230/mop!P230)</f>
        <v>0</v>
      </c>
      <c r="I9" s="19">
        <f>IF(mop!Q230=0,0,H9*mop!R230/mop!Q230)</f>
        <v>0</v>
      </c>
      <c r="J9" s="19">
        <f>IF(mop!R230=0,0,I9*mop!S230/mop!R230)</f>
        <v>0</v>
      </c>
      <c r="K9" s="19">
        <f>IF(mop!S230=0,0,J9*mop!T230/mop!S230)</f>
        <v>0</v>
      </c>
      <c r="L9" s="19">
        <f>IF(mop!T230=0,0,K9*mop!U230/mop!T230)</f>
        <v>0</v>
      </c>
      <c r="M9" s="19">
        <f>IF(mop!U230=0,0,L9*mop!V230/mop!U230)</f>
        <v>0</v>
      </c>
      <c r="N9" s="19">
        <f>IF(mop!V230=0,0,M9*mop!W230/mop!V230)</f>
        <v>0</v>
      </c>
      <c r="O9" s="19">
        <f>IF(mop!W230=0,0,N9*mop!X230/mop!W230)</f>
        <v>0</v>
      </c>
      <c r="P9" s="19">
        <f>IF(mop!X230=0,0,O9*mop!Y230/mop!X230)</f>
        <v>0</v>
      </c>
      <c r="Q9" s="19">
        <f>IF(mop!Y230=0,0,P9*mop!Z230/mop!Y230)</f>
        <v>0</v>
      </c>
      <c r="R9" s="19">
        <f>IF(mop!Z230=0,0,Q9*mop!AA230/mop!Z230)</f>
        <v>0</v>
      </c>
      <c r="S9" s="19">
        <f>IF(mop!AA230=0,0,R9*mop!AB230/mop!AA230)</f>
        <v>0</v>
      </c>
      <c r="T9" s="19">
        <f>IF(mop!AB230=0,0,S9*mop!AC230/mop!AB230)</f>
        <v>0</v>
      </c>
      <c r="U9" s="19">
        <f>IF(mop!AC230=0,0,T9*mop!AD230/mop!AC230)</f>
        <v>0</v>
      </c>
      <c r="V9" s="19">
        <f>IF(mop!AD230=0,0,U9*mop!AE230/mop!AD230)</f>
        <v>0</v>
      </c>
      <c r="W9" s="19">
        <f>IF(mop!AE230=0,0,V9*mop!AF230/mop!AE230)</f>
        <v>0</v>
      </c>
      <c r="X9" s="19">
        <f>IF(mop!AF230=0,0,W9*mop!AG230/mop!AF230)</f>
        <v>0</v>
      </c>
      <c r="Y9" s="19">
        <f>IF(mop!AG230=0,0,X9*mop!AH230/mop!AG230)</f>
        <v>0</v>
      </c>
      <c r="Z9" s="19">
        <f>IF(mop!AH230=0,0,Y9*mop!AI230/mop!AH230)</f>
        <v>0</v>
      </c>
      <c r="AA9" s="19">
        <f>IF(mop!AI230=0,0,Z9*mop!AJ230/mop!AI230)</f>
        <v>0</v>
      </c>
      <c r="AB9" s="19">
        <f>IF(mop!AJ230=0,0,AA9*mop!AK230/mop!AJ230)</f>
        <v>0</v>
      </c>
      <c r="AC9" s="19">
        <f>IF(mop!AK230=0,0,AB9*mop!AL230/mop!AK230)</f>
        <v>0</v>
      </c>
      <c r="AD9" s="19">
        <f>IF(mop!AL230=0,0,AC9*mop!AM230/mop!AL230)</f>
        <v>0</v>
      </c>
      <c r="AE9" s="19">
        <f>IF(mop!AM230=0,0,AD9*mop!AN230/mop!AM230)</f>
        <v>0</v>
      </c>
      <c r="AF9" s="19">
        <f>IF(mop!AN230=0,0,AE9*mop!AO230/mop!AN230)</f>
        <v>0</v>
      </c>
      <c r="AG9" s="19">
        <f>IF(mop!AO230=0,0,AF9*mop!AP230/mop!AO230)</f>
        <v>0</v>
      </c>
    </row>
    <row r="10" spans="1:36" x14ac:dyDescent="0.3">
      <c r="A10" s="88" t="s">
        <v>25</v>
      </c>
      <c r="B10" s="88"/>
      <c r="C10" s="137">
        <v>0</v>
      </c>
      <c r="D10" s="137">
        <v>0</v>
      </c>
      <c r="E10" s="137">
        <v>0</v>
      </c>
      <c r="F10" s="19">
        <f>IF((mop!N27+mop!N70)=0,0,E10*(mop!O27+mop!O70)/(mop!N27+mop!N70))</f>
        <v>0</v>
      </c>
      <c r="G10" s="19">
        <f>IF((mop!O27+mop!O70)=0,0,F10*(mop!P27+mop!P70)/(mop!O27+mop!O70))</f>
        <v>0</v>
      </c>
      <c r="H10" s="19">
        <f>IF((mop!P27+mop!P70)=0,0,G10*(mop!Q27+mop!Q70)/(mop!P27+mop!P70))</f>
        <v>0</v>
      </c>
      <c r="I10" s="19">
        <f>IF((mop!Q27+mop!Q70)=0,0,H10*(mop!R27+mop!R70)/(mop!Q27+mop!Q70))</f>
        <v>0</v>
      </c>
      <c r="J10" s="19">
        <f>IF((mop!R27+mop!R70)=0,0,I10*(mop!S27+mop!S70)/(mop!R27+mop!R70))</f>
        <v>0</v>
      </c>
      <c r="K10" s="19">
        <f>IF((mop!S27+mop!S70)=0,0,J10*(mop!T27+mop!T70)/(mop!S27+mop!S70))</f>
        <v>0</v>
      </c>
      <c r="L10" s="19">
        <f>IF((mop!T27+mop!T70)=0,0,K10*(mop!U27+mop!U70)/(mop!T27+mop!T70))</f>
        <v>0</v>
      </c>
      <c r="M10" s="19">
        <f>IF((mop!U27+mop!U70)=0,0,L10*(mop!V27+mop!V70)/(mop!U27+mop!U70))</f>
        <v>0</v>
      </c>
      <c r="N10" s="19">
        <f>IF((mop!V27+mop!V70)=0,0,M10*(mop!W27+mop!W70)/(mop!V27+mop!V70))</f>
        <v>0</v>
      </c>
      <c r="O10" s="19">
        <f>IF((mop!W27+mop!W70)=0,0,N10*(mop!X27+mop!X70)/(mop!W27+mop!W70))</f>
        <v>0</v>
      </c>
      <c r="P10" s="19">
        <f>IF((mop!X27+mop!X70)=0,0,O10*(mop!Y27+mop!Y70)/(mop!X27+mop!X70))</f>
        <v>0</v>
      </c>
      <c r="Q10" s="19">
        <f>IF((mop!Y27+mop!Y70)=0,0,P10*(mop!Z27+mop!Z70)/(mop!Y27+mop!Y70))</f>
        <v>0</v>
      </c>
      <c r="R10" s="19">
        <f>IF((mop!Z27+mop!Z70)=0,0,Q10*(mop!AA27+mop!AA70)/(mop!Z27+mop!Z70))</f>
        <v>0</v>
      </c>
      <c r="S10" s="19">
        <f>IF((mop!AA27+mop!AA70)=0,0,R10*(mop!AB27+mop!AB70)/(mop!AA27+mop!AA70))</f>
        <v>0</v>
      </c>
      <c r="T10" s="19">
        <f>IF((mop!AB27+mop!AB70)=0,0,S10*(mop!AC27+mop!AC70)/(mop!AB27+mop!AB70))</f>
        <v>0</v>
      </c>
      <c r="U10" s="19">
        <f>IF((mop!AC27+mop!AC70)=0,0,T10*(mop!AD27+mop!AD70)/(mop!AC27+mop!AC70))</f>
        <v>0</v>
      </c>
      <c r="V10" s="19">
        <f>IF((mop!AD27+mop!AD70)=0,0,U10*(mop!AE27+mop!AE70)/(mop!AD27+mop!AD70))</f>
        <v>0</v>
      </c>
      <c r="W10" s="19">
        <f>IF((mop!AE27+mop!AE70)=0,0,V10*(mop!AF27+mop!AF70)/(mop!AE27+mop!AE70))</f>
        <v>0</v>
      </c>
      <c r="X10" s="19">
        <f>IF((mop!AF27+mop!AF70)=0,0,W10*(mop!AG27+mop!AG70)/(mop!AF27+mop!AF70))</f>
        <v>0</v>
      </c>
      <c r="Y10" s="19">
        <f>IF((mop!AG27+mop!AG70)=0,0,X10*(mop!AH27+mop!AH70)/(mop!AG27+mop!AG70))</f>
        <v>0</v>
      </c>
      <c r="Z10" s="19">
        <f>IF((mop!AH27+mop!AH70)=0,0,Y10*(mop!AI27+mop!AI70)/(mop!AH27+mop!AH70))</f>
        <v>0</v>
      </c>
      <c r="AA10" s="19">
        <f>IF((mop!AI27+mop!AI70)=0,0,Z10*(mop!AJ27+mop!AJ70)/(mop!AI27+mop!AI70))</f>
        <v>0</v>
      </c>
      <c r="AB10" s="19">
        <f>IF((mop!AJ27+mop!AJ70)=0,0,AA10*(mop!AK27+mop!AK70)/(mop!AJ27+mop!AJ70))</f>
        <v>0</v>
      </c>
      <c r="AC10" s="19">
        <f>IF((mop!AK27+mop!AK70)=0,0,AB10*(mop!AL27+mop!AL70)/(mop!AK27+mop!AK70))</f>
        <v>0</v>
      </c>
      <c r="AD10" s="19">
        <f>IF((mop!AL27+mop!AL70)=0,0,AC10*(mop!AM27+mop!AM70)/(mop!AL27+mop!AL70))</f>
        <v>0</v>
      </c>
      <c r="AE10" s="19">
        <f>IF((mop!AM27+mop!AM70)=0,0,AD10*(mop!AN27+mop!AN70)/(mop!AM27+mop!AM70))</f>
        <v>0</v>
      </c>
      <c r="AF10" s="19">
        <f>IF((mop!AN27+mop!AN70)=0,0,AE10*(mop!AO27+mop!AO70)/(mop!AN27+mop!AN70))</f>
        <v>0</v>
      </c>
      <c r="AG10" s="19">
        <f>IF((mop!AO27+mop!AO70)=0,0,AF10*(mop!AP27+mop!AP70)/(mop!AO27+mop!AO70))</f>
        <v>0</v>
      </c>
    </row>
    <row r="11" spans="1:36" x14ac:dyDescent="0.3">
      <c r="A11" t="s">
        <v>26</v>
      </c>
      <c r="C11" s="86" cm="1">
        <f t="array" aca="1" ref="C11" ca="1">VALUE(INDIRECT(ADDRESS(About!$A120,About!$A$127,1,1,CONCATENATE("BEN",C$1)),TRUE)*toe_to_BTU)</f>
        <v>0</v>
      </c>
      <c r="D11" s="86" cm="1">
        <f t="array" aca="1" ref="D11" ca="1">VALUE(INDIRECT(ADDRESS(About!$A120,About!$A$127,1,1,CONCATENATE("BEN",D$1)),TRUE)*toe_to_BTU)</f>
        <v>0</v>
      </c>
      <c r="E11" s="86" cm="1">
        <f t="array" aca="1" ref="E11" ca="1">VALUE(INDIRECT(ADDRESS(About!$A120,About!$A$127,1,1,CONCATENATE("BEN",E$1)),TRUE)*toe_to_BTU)</f>
        <v>0</v>
      </c>
      <c r="F11" s="19">
        <f>IF(mop!N54=0,0,E11*mop!O54/mop!N54)</f>
        <v>0</v>
      </c>
      <c r="G11" s="19">
        <f>IF(mop!O54=0,0,F11*mop!P54/mop!O54)</f>
        <v>0</v>
      </c>
      <c r="H11" s="19">
        <f>IF(mop!P54=0,0,G11*mop!Q54/mop!P54)</f>
        <v>0</v>
      </c>
      <c r="I11" s="19">
        <f>IF(mop!Q54=0,0,H11*mop!R54/mop!Q54)</f>
        <v>0</v>
      </c>
      <c r="J11" s="19">
        <f>IF(mop!R54=0,0,I11*mop!S54/mop!R54)</f>
        <v>0</v>
      </c>
      <c r="K11" s="19">
        <f>IF(mop!S54=0,0,J11*mop!T54/mop!S54)</f>
        <v>0</v>
      </c>
      <c r="L11" s="19">
        <f>IF(mop!T54=0,0,K11*mop!U54/mop!T54)</f>
        <v>0</v>
      </c>
      <c r="M11" s="19">
        <f>IF(mop!U54=0,0,L11*mop!V54/mop!U54)</f>
        <v>0</v>
      </c>
      <c r="N11" s="19">
        <f>IF(mop!V54=0,0,M11*mop!W54/mop!V54)</f>
        <v>0</v>
      </c>
      <c r="O11" s="19">
        <f>IF(mop!W54=0,0,N11*mop!X54/mop!W54)</f>
        <v>0</v>
      </c>
      <c r="P11" s="19">
        <f>IF(mop!X54=0,0,O11*mop!Y54/mop!X54)</f>
        <v>0</v>
      </c>
      <c r="Q11" s="19">
        <f>IF(mop!Y54=0,0,P11*mop!Z54/mop!Y54)</f>
        <v>0</v>
      </c>
      <c r="R11" s="19">
        <f>IF(mop!Z54=0,0,Q11*mop!AA54/mop!Z54)</f>
        <v>0</v>
      </c>
      <c r="S11" s="19">
        <f>IF(mop!AA54=0,0,R11*mop!AB54/mop!AA54)</f>
        <v>0</v>
      </c>
      <c r="T11" s="19">
        <f>IF(mop!AB54=0,0,S11*mop!AC54/mop!AB54)</f>
        <v>0</v>
      </c>
      <c r="U11" s="19">
        <f>IF(mop!AC54=0,0,T11*mop!AD54/mop!AC54)</f>
        <v>0</v>
      </c>
      <c r="V11" s="19">
        <f>IF(mop!AD54=0,0,U11*mop!AE54/mop!AD54)</f>
        <v>0</v>
      </c>
      <c r="W11" s="19">
        <f>IF(mop!AE54=0,0,V11*mop!AF54/mop!AE54)</f>
        <v>0</v>
      </c>
      <c r="X11" s="19">
        <f>IF(mop!AF54=0,0,W11*mop!AG54/mop!AF54)</f>
        <v>0</v>
      </c>
      <c r="Y11" s="19">
        <f>IF(mop!AG54=0,0,X11*mop!AH54/mop!AG54)</f>
        <v>0</v>
      </c>
      <c r="Z11" s="19">
        <f>IF(mop!AH54=0,0,Y11*mop!AI54/mop!AH54)</f>
        <v>0</v>
      </c>
      <c r="AA11" s="19">
        <f>IF(mop!AI54=0,0,Z11*mop!AJ54/mop!AI54)</f>
        <v>0</v>
      </c>
      <c r="AB11" s="19">
        <f>IF(mop!AJ54=0,0,AA11*mop!AK54/mop!AJ54)</f>
        <v>0</v>
      </c>
      <c r="AC11" s="19">
        <f>IF(mop!AK54=0,0,AB11*mop!AL54/mop!AK54)</f>
        <v>0</v>
      </c>
      <c r="AD11" s="19">
        <f>IF(mop!AL54=0,0,AC11*mop!AM54/mop!AL54)</f>
        <v>0</v>
      </c>
      <c r="AE11" s="19">
        <f>IF(mop!AM54=0,0,AD11*mop!AN54/mop!AM54)</f>
        <v>0</v>
      </c>
      <c r="AF11" s="19">
        <f>IF(mop!AN54=0,0,AE11*mop!AO54/mop!AN54)</f>
        <v>0</v>
      </c>
      <c r="AG11" s="19">
        <f>IF(mop!AO54=0,0,AF11*mop!AP54/mop!AO54)</f>
        <v>0</v>
      </c>
    </row>
    <row r="12" spans="1:36" x14ac:dyDescent="0.3">
      <c r="A12" t="s">
        <v>27</v>
      </c>
      <c r="C12" s="87">
        <v>0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  <c r="AG12" s="87">
        <v>0</v>
      </c>
    </row>
    <row r="13" spans="1:36" x14ac:dyDescent="0.3">
      <c r="A13" t="s">
        <v>28</v>
      </c>
      <c r="C13" s="87">
        <v>0</v>
      </c>
      <c r="D13" s="87">
        <v>0</v>
      </c>
      <c r="E13" s="87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87">
        <v>0</v>
      </c>
    </row>
    <row r="14" spans="1:36" x14ac:dyDescent="0.3">
      <c r="A14" s="88" t="s">
        <v>29</v>
      </c>
      <c r="B14" s="88"/>
      <c r="C14" s="86" cm="1">
        <f t="array" aca="1" ref="C14" ca="1">SUM(
VALUE(INDIRECT(ADDRESS(About!$A115,About!$A$127,1,1,CONCATENATE("BEN",C$1)),TRUE)),
VALUE(INDIRECT(ADDRESS(About!$A119,About!$A$127,1,1,CONCATENATE("BEN",C$1)),TRUE)),
VALUE(INDIRECT(ADDRESS(About!$A124,About!$A$127,1,1,CONCATENATE("BEN",C$1)),TRUE))
)*toe_to_BTU</f>
        <v>0</v>
      </c>
      <c r="D14" s="86" cm="1">
        <f t="array" aca="1" ref="D14" ca="1">SUM(
VALUE(INDIRECT(ADDRESS(About!$A115,About!$A$127,1,1,CONCATENATE("BEN",D$1)),TRUE)),
VALUE(INDIRECT(ADDRESS(About!$A119,About!$A$127,1,1,CONCATENATE("BEN",D$1)),TRUE)),
VALUE(INDIRECT(ADDRESS(About!$A124,About!$A$127,1,1,CONCATENATE("BEN",D$1)),TRUE))
)*toe_to_BTU</f>
        <v>0</v>
      </c>
      <c r="E14" s="86" cm="1">
        <f t="array" aca="1" ref="E14" ca="1">SUM(
VALUE(INDIRECT(ADDRESS(About!$A115,About!$A$127,1,1,CONCATENATE("BEN",E$1)),TRUE)),
VALUE(INDIRECT(ADDRESS(About!$A119,About!$A$127,1,1,CONCATENATE("BEN",E$1)),TRUE)),
VALUE(INDIRECT(ADDRESS(About!$A124,About!$A$127,1,1,CONCATENATE("BEN",E$1)),TRUE))
)*toe_to_BTU</f>
        <v>0</v>
      </c>
      <c r="F14" s="19">
        <f>IF((mop!N14+mop!N177+mop!N211)=0,0,E14*(mop!O14+mop!O177+mop!O211)/(mop!N14+mop!N177+mop!N211))</f>
        <v>0</v>
      </c>
      <c r="G14" s="19">
        <f>IF((mop!O14+mop!O177+mop!O211)=0,0,F14*(mop!P14+mop!P177+mop!P211)/(mop!O14+mop!O177+mop!O211))</f>
        <v>0</v>
      </c>
      <c r="H14" s="19">
        <f>IF((mop!P14+mop!P177+mop!P211)=0,0,G14*(mop!Q14+mop!Q177+mop!Q211)/(mop!P14+mop!P177+mop!P211))</f>
        <v>0</v>
      </c>
      <c r="I14" s="19">
        <f>IF((mop!Q14+mop!Q177+mop!Q211)=0,0,H14*(mop!R14+mop!R177+mop!R211)/(mop!Q14+mop!Q177+mop!Q211))</f>
        <v>0</v>
      </c>
      <c r="J14" s="19">
        <f>IF((mop!R14+mop!R177+mop!R211)=0,0,I14*(mop!S14+mop!S177+mop!S211)/(mop!R14+mop!R177+mop!R211))</f>
        <v>0</v>
      </c>
      <c r="K14" s="19">
        <f>IF((mop!S14+mop!S177+mop!S211)=0,0,J14*(mop!T14+mop!T177+mop!T211)/(mop!S14+mop!S177+mop!S211))</f>
        <v>0</v>
      </c>
      <c r="L14" s="19">
        <f>IF((mop!T14+mop!T177+mop!T211)=0,0,K14*(mop!U14+mop!U177+mop!U211)/(mop!T14+mop!T177+mop!T211))</f>
        <v>0</v>
      </c>
      <c r="M14" s="19">
        <f>IF((mop!U14+mop!U177+mop!U211)=0,0,L14*(mop!V14+mop!V177+mop!V211)/(mop!U14+mop!U177+mop!U211))</f>
        <v>0</v>
      </c>
      <c r="N14" s="19">
        <f>IF((mop!V14+mop!V177+mop!V211)=0,0,M14*(mop!W14+mop!W177+mop!W211)/(mop!V14+mop!V177+mop!V211))</f>
        <v>0</v>
      </c>
      <c r="O14" s="19">
        <f>IF((mop!W14+mop!W177+mop!W211)=0,0,N14*(mop!X14+mop!X177+mop!X211)/(mop!W14+mop!W177+mop!W211))</f>
        <v>0</v>
      </c>
      <c r="P14" s="19">
        <f>IF((mop!X14+mop!X177+mop!X211)=0,0,O14*(mop!Y14+mop!Y177+mop!Y211)/(mop!X14+mop!X177+mop!X211))</f>
        <v>0</v>
      </c>
      <c r="Q14" s="19">
        <f>IF((mop!Y14+mop!Y177+mop!Y211)=0,0,P14*(mop!Z14+mop!Z177+mop!Z211)/(mop!Y14+mop!Y177+mop!Y211))</f>
        <v>0</v>
      </c>
      <c r="R14" s="19">
        <f>IF((mop!Z14+mop!Z177+mop!Z211)=0,0,Q14*(mop!AA14+mop!AA177+mop!AA211)/(mop!Z14+mop!Z177+mop!Z211))</f>
        <v>0</v>
      </c>
      <c r="S14" s="19">
        <f>IF((mop!AA14+mop!AA177+mop!AA211)=0,0,R14*(mop!AB14+mop!AB177+mop!AB211)/(mop!AA14+mop!AA177+mop!AA211))</f>
        <v>0</v>
      </c>
      <c r="T14" s="19">
        <f>IF((mop!AB14+mop!AB177+mop!AB211)=0,0,S14*(mop!AC14+mop!AC177+mop!AC211)/(mop!AB14+mop!AB177+mop!AB211))</f>
        <v>0</v>
      </c>
      <c r="U14" s="19">
        <f>IF((mop!AC14+mop!AC177+mop!AC211)=0,0,T14*(mop!AD14+mop!AD177+mop!AD211)/(mop!AC14+mop!AC177+mop!AC211))</f>
        <v>0</v>
      </c>
      <c r="V14" s="19">
        <f>IF((mop!AD14+mop!AD177+mop!AD211)=0,0,U14*(mop!AE14+mop!AE177+mop!AE211)/(mop!AD14+mop!AD177+mop!AD211))</f>
        <v>0</v>
      </c>
      <c r="W14" s="19">
        <f>IF((mop!AE14+mop!AE177+mop!AE211)=0,0,V14*(mop!AF14+mop!AF177+mop!AF211)/(mop!AE14+mop!AE177+mop!AE211))</f>
        <v>0</v>
      </c>
      <c r="X14" s="19">
        <f>IF((mop!AF14+mop!AF177+mop!AF211)=0,0,W14*(mop!AG14+mop!AG177+mop!AG211)/(mop!AF14+mop!AF177+mop!AF211))</f>
        <v>0</v>
      </c>
      <c r="Y14" s="19">
        <f>IF((mop!AG14+mop!AG177+mop!AG211)=0,0,X14*(mop!AH14+mop!AH177+mop!AH211)/(mop!AG14+mop!AG177+mop!AG211))</f>
        <v>0</v>
      </c>
      <c r="Z14" s="19">
        <f>IF((mop!AH14+mop!AH177+mop!AH211)=0,0,Y14*(mop!AI14+mop!AI177+mop!AI211)/(mop!AH14+mop!AH177+mop!AH211))</f>
        <v>0</v>
      </c>
      <c r="AA14" s="19">
        <f>IF((mop!AI14+mop!AI177+mop!AI211)=0,0,Z14*(mop!AJ14+mop!AJ177+mop!AJ211)/(mop!AI14+mop!AI177+mop!AI211))</f>
        <v>0</v>
      </c>
      <c r="AB14" s="19">
        <f>IF((mop!AJ14+mop!AJ177+mop!AJ211)=0,0,AA14*(mop!AK14+mop!AK177+mop!AK211)/(mop!AJ14+mop!AJ177+mop!AJ211))</f>
        <v>0</v>
      </c>
      <c r="AC14" s="19">
        <f>IF((mop!AK14+mop!AK177+mop!AK211)=0,0,AB14*(mop!AL14+mop!AL177+mop!AL211)/(mop!AK14+mop!AK177+mop!AK211))</f>
        <v>0</v>
      </c>
      <c r="AD14" s="19">
        <f>IF((mop!AL14+mop!AL177+mop!AL211)=0,0,AC14*(mop!AM14+mop!AM177+mop!AM211)/(mop!AL14+mop!AL177+mop!AL211))</f>
        <v>0</v>
      </c>
      <c r="AE14" s="19">
        <f>IF((mop!AM14+mop!AM177+mop!AM211)=0,0,AD14*(mop!AN14+mop!AN177+mop!AN211)/(mop!AM14+mop!AM177+mop!AM211))</f>
        <v>0</v>
      </c>
      <c r="AF14" s="19">
        <f>IF((mop!AN14+mop!AN177+mop!AN211)=0,0,AE14*(mop!AO14+mop!AO177+mop!AO211)/(mop!AN14+mop!AN177+mop!AN211))</f>
        <v>0</v>
      </c>
      <c r="AG14" s="19">
        <f>IF((mop!AO14+mop!AO177+mop!AO211)=0,0,AF14*(mop!AP14+mop!AP177+mop!AP211)/(mop!AO14+mop!AO177+mop!AO211))</f>
        <v>0</v>
      </c>
    </row>
    <row r="15" spans="1:36" x14ac:dyDescent="0.3">
      <c r="A15" s="88" t="s">
        <v>30</v>
      </c>
      <c r="B15" s="88"/>
      <c r="C15" s="86" cm="1">
        <f t="array" aca="1" ref="C15" ca="1">SUM(
VALUE(INDIRECT(ADDRESS(About!$A116,About!$A$127,1,1,CONCATENATE("BEN",C$1)),TRUE)),
VALUE(INDIRECT(ADDRESS(About!$A117,About!$A$127,1,1,CONCATENATE("BEN",C$1)),TRUE))
)*toe_to_BTU</f>
        <v>0</v>
      </c>
      <c r="D15" s="86" cm="1">
        <f t="array" aca="1" ref="D15" ca="1">SUM(
VALUE(INDIRECT(ADDRESS(About!$A116,About!$A$127,1,1,CONCATENATE("BEN",D$1)),TRUE)),
VALUE(INDIRECT(ADDRESS(About!$A117,About!$A$127,1,1,CONCATENATE("BEN",D$1)),TRUE))
)*toe_to_BTU</f>
        <v>0</v>
      </c>
      <c r="E15" s="86" cm="1">
        <f t="array" aca="1" ref="E15" ca="1">SUM(
VALUE(INDIRECT(ADDRESS(About!$A116,About!$A$127,1,1,CONCATENATE("BEN",E$1)),TRUE)),
VALUE(INDIRECT(ADDRESS(About!$A117,About!$A$127,1,1,CONCATENATE("BEN",E$1)),TRUE))
)*toe_to_BTU</f>
        <v>0</v>
      </c>
      <c r="F15" s="19">
        <f>IF((mop!N40+mop!N193)=0,0,E15*(mop!O40+mop!O193)/(mop!N40+mop!N193))</f>
        <v>0</v>
      </c>
      <c r="G15" s="19">
        <f>IF((mop!O40+mop!O193)=0,0,F15*(mop!P40+mop!P193)/(mop!O40+mop!O193))</f>
        <v>0</v>
      </c>
      <c r="H15" s="19">
        <f>IF((mop!P40+mop!P193)=0,0,G15*(mop!Q40+mop!Q193)/(mop!P40+mop!P193))</f>
        <v>0</v>
      </c>
      <c r="I15" s="19">
        <f>IF((mop!Q40+mop!Q193)=0,0,H15*(mop!R40+mop!R193)/(mop!Q40+mop!Q193))</f>
        <v>0</v>
      </c>
      <c r="J15" s="19">
        <f>IF((mop!R40+mop!R193)=0,0,I15*(mop!S40+mop!S193)/(mop!R40+mop!R193))</f>
        <v>0</v>
      </c>
      <c r="K15" s="19">
        <f>IF((mop!S40+mop!S193)=0,0,J15*(mop!T40+mop!T193)/(mop!S40+mop!S193))</f>
        <v>0</v>
      </c>
      <c r="L15" s="19">
        <f>IF((mop!T40+mop!T193)=0,0,K15*(mop!U40+mop!U193)/(mop!T40+mop!T193))</f>
        <v>0</v>
      </c>
      <c r="M15" s="19">
        <f>IF((mop!U40+mop!U193)=0,0,L15*(mop!V40+mop!V193)/(mop!U40+mop!U193))</f>
        <v>0</v>
      </c>
      <c r="N15" s="19">
        <f>IF((mop!V40+mop!V193)=0,0,M15*(mop!W40+mop!W193)/(mop!V40+mop!V193))</f>
        <v>0</v>
      </c>
      <c r="O15" s="19">
        <f>IF((mop!W40+mop!W193)=0,0,N15*(mop!X40+mop!X193)/(mop!W40+mop!W193))</f>
        <v>0</v>
      </c>
      <c r="P15" s="19">
        <f>IF((mop!X40+mop!X193)=0,0,O15*(mop!Y40+mop!Y193)/(mop!X40+mop!X193))</f>
        <v>0</v>
      </c>
      <c r="Q15" s="19">
        <f>IF((mop!Y40+mop!Y193)=0,0,P15*(mop!Z40+mop!Z193)/(mop!Y40+mop!Y193))</f>
        <v>0</v>
      </c>
      <c r="R15" s="19">
        <f>IF((mop!Z40+mop!Z193)=0,0,Q15*(mop!AA40+mop!AA193)/(mop!Z40+mop!Z193))</f>
        <v>0</v>
      </c>
      <c r="S15" s="19">
        <f>IF((mop!AA40+mop!AA193)=0,0,R15*(mop!AB40+mop!AB193)/(mop!AA40+mop!AA193))</f>
        <v>0</v>
      </c>
      <c r="T15" s="19">
        <f>IF((mop!AB40+mop!AB193)=0,0,S15*(mop!AC40+mop!AC193)/(mop!AB40+mop!AB193))</f>
        <v>0</v>
      </c>
      <c r="U15" s="19">
        <f>IF((mop!AC40+mop!AC193)=0,0,T15*(mop!AD40+mop!AD193)/(mop!AC40+mop!AC193))</f>
        <v>0</v>
      </c>
      <c r="V15" s="19">
        <f>IF((mop!AD40+mop!AD193)=0,0,U15*(mop!AE40+mop!AE193)/(mop!AD40+mop!AD193))</f>
        <v>0</v>
      </c>
      <c r="W15" s="19">
        <f>IF((mop!AE40+mop!AE193)=0,0,V15*(mop!AF40+mop!AF193)/(mop!AE40+mop!AE193))</f>
        <v>0</v>
      </c>
      <c r="X15" s="19">
        <f>IF((mop!AF40+mop!AF193)=0,0,W15*(mop!AG40+mop!AG193)/(mop!AF40+mop!AF193))</f>
        <v>0</v>
      </c>
      <c r="Y15" s="19">
        <f>IF((mop!AG40+mop!AG193)=0,0,X15*(mop!AH40+mop!AH193)/(mop!AG40+mop!AG193))</f>
        <v>0</v>
      </c>
      <c r="Z15" s="19">
        <f>IF((mop!AH40+mop!AH193)=0,0,Y15*(mop!AI40+mop!AI193)/(mop!AH40+mop!AH193))</f>
        <v>0</v>
      </c>
      <c r="AA15" s="19">
        <f>IF((mop!AI40+mop!AI193)=0,0,Z15*(mop!AJ40+mop!AJ193)/(mop!AI40+mop!AI193))</f>
        <v>0</v>
      </c>
      <c r="AB15" s="19">
        <f>IF((mop!AJ40+mop!AJ193)=0,0,AA15*(mop!AK40+mop!AK193)/(mop!AJ40+mop!AJ193))</f>
        <v>0</v>
      </c>
      <c r="AC15" s="19">
        <f>IF((mop!AK40+mop!AK193)=0,0,AB15*(mop!AL40+mop!AL193)/(mop!AK40+mop!AK193))</f>
        <v>0</v>
      </c>
      <c r="AD15" s="19">
        <f>IF((mop!AL40+mop!AL193)=0,0,AC15*(mop!AM40+mop!AM193)/(mop!AL40+mop!AL193))</f>
        <v>0</v>
      </c>
      <c r="AE15" s="19">
        <f>IF((mop!AM40+mop!AM193)=0,0,AD15*(mop!AN40+mop!AN193)/(mop!AM40+mop!AM193))</f>
        <v>0</v>
      </c>
      <c r="AF15" s="19">
        <f>IF((mop!AN40+mop!AN193)=0,0,AE15*(mop!AO40+mop!AO193)/(mop!AN40+mop!AN193))</f>
        <v>0</v>
      </c>
      <c r="AG15" s="19">
        <f>IF((mop!AO40+mop!AO193)=0,0,AF15*(mop!AP40+mop!AP193)/(mop!AO40+mop!AO193))</f>
        <v>0</v>
      </c>
    </row>
    <row r="16" spans="1:36" x14ac:dyDescent="0.3">
      <c r="A16" t="s">
        <v>31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87">
        <v>0</v>
      </c>
    </row>
    <row r="17" spans="1:33" x14ac:dyDescent="0.3">
      <c r="A17" t="s">
        <v>32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87">
        <v>0</v>
      </c>
    </row>
    <row r="18" spans="1:33" x14ac:dyDescent="0.3">
      <c r="A18" t="s">
        <v>33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87">
        <v>0</v>
      </c>
    </row>
    <row r="19" spans="1:33" x14ac:dyDescent="0.3">
      <c r="A19" t="s">
        <v>34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87">
        <v>0</v>
      </c>
    </row>
    <row r="20" spans="1:33" x14ac:dyDescent="0.3">
      <c r="A20" t="s">
        <v>35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87">
        <v>0</v>
      </c>
    </row>
    <row r="21" spans="1:33" x14ac:dyDescent="0.3">
      <c r="A21" t="s">
        <v>36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87">
        <v>0</v>
      </c>
    </row>
    <row r="22" spans="1:33" x14ac:dyDescent="0.3">
      <c r="A22" t="s">
        <v>37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  <c r="R22" s="87">
        <v>0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  <c r="AG22" s="87">
        <v>0</v>
      </c>
    </row>
    <row r="23" spans="1:33" x14ac:dyDescent="0.3">
      <c r="A23" t="s">
        <v>38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  <c r="AG23" s="87">
        <v>0</v>
      </c>
    </row>
    <row r="24" spans="1:33" x14ac:dyDescent="0.3">
      <c r="A24" t="s">
        <v>39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87">
        <v>0</v>
      </c>
    </row>
    <row r="25" spans="1:33" x14ac:dyDescent="0.3">
      <c r="A25" t="s">
        <v>40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87">
        <v>0</v>
      </c>
    </row>
    <row r="26" spans="1:33" x14ac:dyDescent="0.3">
      <c r="A26" t="s">
        <v>41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  <c r="AG26" s="8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144"/>
  <sheetViews>
    <sheetView topLeftCell="AB1" workbookViewId="0">
      <selection activeCell="AG2" sqref="AG2"/>
    </sheetView>
  </sheetViews>
  <sheetFormatPr defaultColWidth="9.109375" defaultRowHeight="14.4" x14ac:dyDescent="0.3"/>
  <cols>
    <col min="1" max="1" width="39.88671875" customWidth="1"/>
    <col min="2" max="32" width="11" customWidth="1"/>
    <col min="33" max="33" width="9.5546875" bestFit="1" customWidth="1"/>
  </cols>
  <sheetData>
    <row r="1" spans="1:35" x14ac:dyDescent="0.3">
      <c r="A1" s="27" t="s">
        <v>42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H1" s="1"/>
      <c r="AI1" s="1"/>
    </row>
    <row r="2" spans="1:35" x14ac:dyDescent="0.3">
      <c r="A2" t="s">
        <v>17</v>
      </c>
      <c r="B2" s="137">
        <v>0</v>
      </c>
      <c r="C2" s="137">
        <v>0</v>
      </c>
      <c r="D2" s="137">
        <v>0</v>
      </c>
      <c r="E2" s="19">
        <f>IF(mop!N110=0,0,D2*mop!O110/mop!N110)</f>
        <v>0</v>
      </c>
      <c r="F2" s="19">
        <f>IF(mop!O110=0,0,E2*mop!P110/mop!O110)</f>
        <v>0</v>
      </c>
      <c r="G2" s="19">
        <f>IF(mop!P110=0,0,F2*mop!Q110/mop!P110)</f>
        <v>0</v>
      </c>
      <c r="H2" s="19">
        <f>IF(mop!Q110=0,0,G2*mop!R110/mop!Q110)</f>
        <v>0</v>
      </c>
      <c r="I2" s="19">
        <f>IF(mop!R110=0,0,H2*mop!S110/mop!R110)</f>
        <v>0</v>
      </c>
      <c r="J2" s="19">
        <f>IF(mop!S110=0,0,I2*mop!T110/mop!S110)</f>
        <v>0</v>
      </c>
      <c r="K2" s="19">
        <f>IF(mop!T110=0,0,J2*mop!U110/mop!T110)</f>
        <v>0</v>
      </c>
      <c r="L2" s="19">
        <f>IF(mop!U110=0,0,K2*mop!V110/mop!U110)</f>
        <v>0</v>
      </c>
      <c r="M2" s="19">
        <f>IF(mop!V110=0,0,L2*mop!W110/mop!V110)</f>
        <v>0</v>
      </c>
      <c r="N2" s="19">
        <f>IF(mop!W110=0,0,M2*mop!X110/mop!W110)</f>
        <v>0</v>
      </c>
      <c r="O2" s="19">
        <f>IF(mop!X110=0,0,N2*mop!Y110/mop!X110)</f>
        <v>0</v>
      </c>
      <c r="P2" s="19">
        <f>IF(mop!Y110=0,0,O2*mop!Z110/mop!Y110)</f>
        <v>0</v>
      </c>
      <c r="Q2" s="19">
        <f>IF(mop!Z110=0,0,P2*mop!AA110/mop!Z110)</f>
        <v>0</v>
      </c>
      <c r="R2" s="19">
        <f>IF(mop!AA110=0,0,Q2*mop!AB110/mop!AA110)</f>
        <v>0</v>
      </c>
      <c r="S2" s="19">
        <f>IF(mop!AB110=0,0,R2*mop!AC110/mop!AB110)</f>
        <v>0</v>
      </c>
      <c r="T2" s="19">
        <f>IF(mop!AC110=0,0,S2*mop!AD110/mop!AC110)</f>
        <v>0</v>
      </c>
      <c r="U2" s="19">
        <f>IF(mop!AD110=0,0,T2*mop!AE110/mop!AD110)</f>
        <v>0</v>
      </c>
      <c r="V2" s="19">
        <f>IF(mop!AE110=0,0,U2*mop!AF110/mop!AE110)</f>
        <v>0</v>
      </c>
      <c r="W2" s="19">
        <f>IF(mop!AF110=0,0,V2*mop!AG110/mop!AF110)</f>
        <v>0</v>
      </c>
      <c r="X2" s="19">
        <f>IF(mop!AG110=0,0,W2*mop!AH110/mop!AG110)</f>
        <v>0</v>
      </c>
      <c r="Y2" s="19">
        <f>IF(mop!AH110=0,0,X2*mop!AI110/mop!AH110)</f>
        <v>0</v>
      </c>
      <c r="Z2" s="19">
        <f>IF(mop!AI110=0,0,Y2*mop!AJ110/mop!AI110)</f>
        <v>0</v>
      </c>
      <c r="AA2" s="19">
        <f>IF(mop!AJ110=0,0,Z2*mop!AK110/mop!AJ110)</f>
        <v>0</v>
      </c>
      <c r="AB2" s="19">
        <f>IF(mop!AK110=0,0,AA2*mop!AL110/mop!AK110)</f>
        <v>0</v>
      </c>
      <c r="AC2" s="19">
        <f>IF(mop!AL110=0,0,AB2*mop!AM110/mop!AL110)</f>
        <v>0</v>
      </c>
      <c r="AD2" s="19">
        <f>IF(mop!AM110=0,0,AC2*mop!AN110/mop!AM110)</f>
        <v>0</v>
      </c>
      <c r="AE2" s="19">
        <f>IF(mop!AN110=0,0,AD2*mop!AO110/mop!AN110)</f>
        <v>0</v>
      </c>
      <c r="AF2" s="19">
        <f>IF(mop!AO110=0,0,AE2*mop!AP110/mop!AO110)</f>
        <v>0</v>
      </c>
      <c r="AG2" s="17">
        <f>SUM(B2:AF2)</f>
        <v>0</v>
      </c>
    </row>
    <row r="3" spans="1:35" x14ac:dyDescent="0.3">
      <c r="A3" t="s">
        <v>18</v>
      </c>
      <c r="B3" s="87">
        <v>0</v>
      </c>
      <c r="C3" s="87">
        <v>0</v>
      </c>
      <c r="D3" s="87">
        <v>0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  <c r="P3" s="87">
        <v>0</v>
      </c>
      <c r="Q3" s="87">
        <v>0</v>
      </c>
      <c r="R3" s="87">
        <v>0</v>
      </c>
      <c r="S3" s="87">
        <v>0</v>
      </c>
      <c r="T3" s="87">
        <v>0</v>
      </c>
      <c r="U3" s="87">
        <v>0</v>
      </c>
      <c r="V3" s="87">
        <v>0</v>
      </c>
      <c r="W3" s="87">
        <v>0</v>
      </c>
      <c r="X3" s="87">
        <v>0</v>
      </c>
      <c r="Y3" s="87">
        <v>0</v>
      </c>
      <c r="Z3" s="87">
        <v>0</v>
      </c>
      <c r="AA3" s="87">
        <v>0</v>
      </c>
      <c r="AB3" s="87">
        <v>0</v>
      </c>
      <c r="AC3" s="87">
        <v>0</v>
      </c>
      <c r="AD3" s="87">
        <v>0</v>
      </c>
      <c r="AE3" s="87">
        <v>0</v>
      </c>
      <c r="AF3" s="87">
        <v>0</v>
      </c>
      <c r="AG3" s="17">
        <f t="shared" ref="AG3:AG26" si="0">SUM(B3:AF3)</f>
        <v>0</v>
      </c>
    </row>
    <row r="4" spans="1:35" x14ac:dyDescent="0.3">
      <c r="A4" t="s">
        <v>19</v>
      </c>
      <c r="B4" s="87">
        <v>0</v>
      </c>
      <c r="C4" s="87">
        <v>0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0</v>
      </c>
      <c r="Q4" s="87">
        <v>0</v>
      </c>
      <c r="R4" s="87">
        <v>0</v>
      </c>
      <c r="S4" s="87">
        <v>0</v>
      </c>
      <c r="T4" s="87">
        <v>0</v>
      </c>
      <c r="U4" s="87">
        <v>0</v>
      </c>
      <c r="V4" s="87">
        <v>0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0</v>
      </c>
      <c r="AE4" s="87">
        <v>0</v>
      </c>
      <c r="AF4" s="87">
        <v>0</v>
      </c>
      <c r="AG4" s="17">
        <f t="shared" si="0"/>
        <v>0</v>
      </c>
    </row>
    <row r="5" spans="1:35" x14ac:dyDescent="0.3">
      <c r="A5" t="s">
        <v>20</v>
      </c>
      <c r="B5" s="19" cm="1">
        <f t="array" aca="1" ref="B5" ca="1">SUM(
VALUE(INDIRECT(ADDRESS(About!$A118,About!$A$138,1,1,CONCATENATE("BEN",B$1)),TRUE)),
VALUE(INDIRECT(ADDRESS(About!$A118,About!$A$149,1,1,CONCATENATE("BEN",B$1)),TRUE)),
VALUE(INDIRECT(ADDRESS(About!$A118,About!$A$151,1,1,CONCATENATE("BEN",B$1)),TRUE))
)*toe_to_BTU</f>
        <v>12798255226.884127</v>
      </c>
      <c r="C5" s="19" cm="1">
        <f t="array" aca="1" ref="C5" ca="1">SUM(
VALUE(INDIRECT(ADDRESS(About!$A118,About!$A$138,1,1,CONCATENATE("BEN",C$1)),TRUE)),
VALUE(INDIRECT(ADDRESS(About!$A118,About!$A$149,1,1,CONCATENATE("BEN",C$1)),TRUE)),
VALUE(INDIRECT(ADDRESS(About!$A118,About!$A$151,1,1,CONCATENATE("BEN",C$1)),TRUE))
)*toe_to_BTU</f>
        <v>11456313935.844309</v>
      </c>
      <c r="D5" s="19" cm="1">
        <f t="array" aca="1" ref="D5" ca="1">SUM(
VALUE(INDIRECT(ADDRESS(About!$A118,About!$A$138,1,1,CONCATENATE("BEN",D$1)),TRUE)),
VALUE(INDIRECT(ADDRESS(About!$A118,About!$A$149,1,1,CONCATENATE("BEN",D$1)),TRUE)),
VALUE(INDIRECT(ADDRESS(About!$A118,About!$A$151,1,1,CONCATENATE("BEN",D$1)),TRUE))
)*toe_to_BTU</f>
        <v>12483180267.406942</v>
      </c>
      <c r="E5" s="19">
        <f ca="1">IF(mop!N304=0,0,D5*mop!O304/mop!N304)</f>
        <v>12523513644.684511</v>
      </c>
      <c r="F5" s="19">
        <f ca="1">IF(mop!O304=0,0,E5*mop!P304/mop!O304)</f>
        <v>12563847021.962076</v>
      </c>
      <c r="G5" s="19">
        <f ca="1">IF(mop!P304=0,0,F5*mop!Q304/mop!P304)</f>
        <v>12604180399.239643</v>
      </c>
      <c r="H5" s="19">
        <f ca="1">IF(mop!Q304=0,0,G5*mop!R304/mop!Q304)</f>
        <v>12725180531.072344</v>
      </c>
      <c r="I5" s="19">
        <f ca="1">IF(mop!R304=0,0,H5*mop!S304/mop!R304)</f>
        <v>12846180662.905045</v>
      </c>
      <c r="J5" s="19">
        <f ca="1">IF(mop!S304=0,0,I5*mop!T304/mop!S304)</f>
        <v>12967180794.737743</v>
      </c>
      <c r="K5" s="19">
        <f ca="1">IF(mop!T304=0,0,J5*mop!U304/mop!T304)</f>
        <v>13088180926.570446</v>
      </c>
      <c r="L5" s="19">
        <f ca="1">IF(mop!U304=0,0,K5*mop!V304/mop!U304)</f>
        <v>13209181058.403147</v>
      </c>
      <c r="M5" s="19">
        <f ca="1">IF(mop!V304=0,0,L5*mop!W304/mop!V304)</f>
        <v>13400764600.47159</v>
      </c>
      <c r="N5" s="19">
        <f ca="1">IF(mop!W304=0,0,M5*mop!X304/mop!W304)</f>
        <v>13592348142.540033</v>
      </c>
      <c r="O5" s="19">
        <f ca="1">IF(mop!X304=0,0,N5*mop!Y304/mop!X304)</f>
        <v>13783931684.608473</v>
      </c>
      <c r="P5" s="19">
        <f ca="1">IF(mop!Y304=0,0,O5*mop!Z304/mop!Y304)</f>
        <v>13975515226.676916</v>
      </c>
      <c r="Q5" s="19">
        <f ca="1">IF(mop!Z304=0,0,P5*mop!AA304/mop!Z304)</f>
        <v>14167098768.745359</v>
      </c>
      <c r="R5" s="19">
        <f ca="1">IF(mop!AA304=0,0,Q5*mop!AB304/mop!AA304)</f>
        <v>14388932343.771976</v>
      </c>
      <c r="S5" s="19">
        <f ca="1">IF(mop!AB304=0,0,R5*mop!AC304/mop!AB304)</f>
        <v>14610765918.798597</v>
      </c>
      <c r="T5" s="19">
        <f ca="1">IF(mop!AC304=0,0,S5*mop!AD304/mop!AC304)</f>
        <v>14832599493.825214</v>
      </c>
      <c r="U5" s="19">
        <f ca="1">IF(mop!AD304=0,0,T5*mop!AE304/mop!AD304)</f>
        <v>15054433068.851833</v>
      </c>
      <c r="V5" s="19">
        <f ca="1">IF(mop!AE304=0,0,U5*mop!AF304/mop!AE304)</f>
        <v>15276266643.87845</v>
      </c>
      <c r="W5" s="19">
        <f ca="1">IF(mop!AF304=0,0,V5*mop!AG304/mop!AF304)</f>
        <v>15538433596.182632</v>
      </c>
      <c r="X5" s="19">
        <f ca="1">IF(mop!AG304=0,0,W5*mop!AH304/mop!AG304)</f>
        <v>15800600548.486816</v>
      </c>
      <c r="Y5" s="19">
        <f ca="1">IF(mop!AH304=0,0,X5*mop!AI304/mop!AH304)</f>
        <v>16062767500.791004</v>
      </c>
      <c r="Z5" s="19">
        <f ca="1">IF(mop!AI304=0,0,Y5*mop!AJ304/mop!AI304)</f>
        <v>16324934453.095186</v>
      </c>
      <c r="AA5" s="19">
        <f ca="1">IF(mop!AJ304=0,0,Z5*mop!AK304/mop!AJ304)</f>
        <v>16587101405.39937</v>
      </c>
      <c r="AB5" s="19">
        <f ca="1">IF(mop!AK304=0,0,AA5*mop!AL304/mop!AK304)</f>
        <v>16849268357.703556</v>
      </c>
      <c r="AC5" s="19">
        <f ca="1">IF(mop!AL304=0,0,AB5*mop!AM304/mop!AL304)</f>
        <v>17111435310.007742</v>
      </c>
      <c r="AD5" s="19">
        <f ca="1">IF(mop!AM304=0,0,AC5*mop!AN304/mop!AM304)</f>
        <v>17373602262.311928</v>
      </c>
      <c r="AE5" s="19">
        <f ca="1">IF(mop!AN304=0,0,AD5*mop!AO304/mop!AN304)</f>
        <v>17635769214.616112</v>
      </c>
      <c r="AF5" s="19">
        <f ca="1">IF(mop!AO304=0,0,AE5*mop!AP304/mop!AO304)</f>
        <v>17897936166.920296</v>
      </c>
      <c r="AG5" s="17">
        <f t="shared" ca="1" si="0"/>
        <v>449529699177.39343</v>
      </c>
    </row>
    <row r="6" spans="1:35" x14ac:dyDescent="0.3">
      <c r="A6" t="s">
        <v>21</v>
      </c>
      <c r="B6" s="19" cm="1">
        <f t="array" aca="1" ref="B6" ca="1">SUM(
VALUE(INDIRECT(ADDRESS(About!$A121,About!$A$138,1,1,CONCATENATE("BEN",B$1)),TRUE)),
VALUE(INDIRECT(ADDRESS(About!$A121,About!$A$149,1,1,CONCATENATE("BEN",B$1)),TRUE)),
VALUE(INDIRECT(ADDRESS(About!$A121,About!$A$151,1,1,CONCATENATE("BEN",B$1)),TRUE))
)*toe_to_BTU</f>
        <v>5774259640.4023418</v>
      </c>
      <c r="C6" s="19" cm="1">
        <f t="array" aca="1" ref="C6" ca="1">SUM(
VALUE(INDIRECT(ADDRESS(About!$A121,About!$A$138,1,1,CONCATENATE("BEN",C$1)),TRUE)),
VALUE(INDIRECT(ADDRESS(About!$A121,About!$A$149,1,1,CONCATENATE("BEN",C$1)),TRUE)),
VALUE(INDIRECT(ADDRESS(About!$A121,About!$A$151,1,1,CONCATENATE("BEN",C$1)),TRUE))
)*toe_to_BTU</f>
        <v>5286723775.8926353</v>
      </c>
      <c r="D6" s="19" cm="1">
        <f t="array" aca="1" ref="D6" ca="1">SUM(
VALUE(INDIRECT(ADDRESS(About!$A121,About!$A$138,1,1,CONCATENATE("BEN",D$1)),TRUE)),
VALUE(INDIRECT(ADDRESS(About!$A121,About!$A$149,1,1,CONCATENATE("BEN",D$1)),TRUE)),
VALUE(INDIRECT(ADDRESS(About!$A121,About!$A$151,1,1,CONCATENATE("BEN",D$1)),TRUE))
)*toe_to_BTU</f>
        <v>5663167251.1464834</v>
      </c>
      <c r="E6" s="19">
        <f ca="1">IF(mop!N243=0,0,D6*mop!O243/mop!N243)</f>
        <v>5781437257.5309582</v>
      </c>
      <c r="F6" s="19">
        <f ca="1">IF(mop!O243=0,0,E6*mop!P243/mop!O243)</f>
        <v>5899707263.9154339</v>
      </c>
      <c r="G6" s="19">
        <f ca="1">IF(mop!P243=0,0,F6*mop!Q243/mop!P243)</f>
        <v>6017977270.2999086</v>
      </c>
      <c r="H6" s="19">
        <f ca="1">IF(mop!Q243=0,0,G6*mop!R243/mop!Q243)</f>
        <v>6002300821.583683</v>
      </c>
      <c r="I6" s="19">
        <f ca="1">IF(mop!R243=0,0,H6*mop!S243/mop!R243)</f>
        <v>5986624372.8674564</v>
      </c>
      <c r="J6" s="19">
        <f ca="1">IF(mop!S243=0,0,I6*mop!T243/mop!S243)</f>
        <v>5970947924.1512308</v>
      </c>
      <c r="K6" s="19">
        <f ca="1">IF(mop!T243=0,0,J6*mop!U243/mop!T243)</f>
        <v>5955271475.4350052</v>
      </c>
      <c r="L6" s="19">
        <f ca="1">IF(mop!U243=0,0,K6*mop!V243/mop!U243)</f>
        <v>5939595026.7187796</v>
      </c>
      <c r="M6" s="19">
        <f ca="1">IF(mop!V243=0,0,L6*mop!W243/mop!V243)</f>
        <v>6142019955.5428085</v>
      </c>
      <c r="N6" s="19">
        <f ca="1">IF(mop!W243=0,0,M6*mop!X243/mop!W243)</f>
        <v>6344444884.3668375</v>
      </c>
      <c r="O6" s="19">
        <f ca="1">IF(mop!X243=0,0,N6*mop!Y243/mop!X243)</f>
        <v>6546869813.1908655</v>
      </c>
      <c r="P6" s="19">
        <f ca="1">IF(mop!Y243=0,0,O6*mop!Z243/mop!Y243)</f>
        <v>6749294742.0148954</v>
      </c>
      <c r="Q6" s="19">
        <f ca="1">IF(mop!Z243=0,0,P6*mop!AA243/mop!Z243)</f>
        <v>6951719670.8389235</v>
      </c>
      <c r="R6" s="19">
        <f ca="1">IF(mop!AA243=0,0,Q6*mop!AB243/mop!AA243)</f>
        <v>7362005437.501708</v>
      </c>
      <c r="S6" s="19">
        <f ca="1">IF(mop!AB243=0,0,R6*mop!AC243/mop!AB243)</f>
        <v>7772291204.1644945</v>
      </c>
      <c r="T6" s="19">
        <f ca="1">IF(mop!AC243=0,0,S6*mop!AD243/mop!AC243)</f>
        <v>8182576970.82728</v>
      </c>
      <c r="U6" s="19">
        <f ca="1">IF(mop!AD243=0,0,T6*mop!AE243/mop!AD243)</f>
        <v>8592862737.4900646</v>
      </c>
      <c r="V6" s="19">
        <f ca="1">IF(mop!AE243=0,0,U6*mop!AF243/mop!AE243)</f>
        <v>9003148504.1528511</v>
      </c>
      <c r="W6" s="19">
        <f ca="1">IF(mop!AF243=0,0,V6*mop!AG243/mop!AF243)</f>
        <v>9171648284.4212132</v>
      </c>
      <c r="X6" s="19">
        <f ca="1">IF(mop!AG243=0,0,W6*mop!AH243/mop!AG243)</f>
        <v>9340148064.6895752</v>
      </c>
      <c r="Y6" s="19">
        <f ca="1">IF(mop!AH243=0,0,X6*mop!AI243/mop!AH243)</f>
        <v>9508647844.9579372</v>
      </c>
      <c r="Z6" s="19">
        <f ca="1">IF(mop!AI243=0,0,Y6*mop!AJ243/mop!AI243)</f>
        <v>9677147625.2262993</v>
      </c>
      <c r="AA6" s="19">
        <f ca="1">IF(mop!AJ243=0,0,Z6*mop!AK243/mop!AJ243)</f>
        <v>9845647405.4946613</v>
      </c>
      <c r="AB6" s="19">
        <f ca="1">IF(mop!AK243=0,0,AA6*mop!AL243/mop!AK243)</f>
        <v>9993593104.6797199</v>
      </c>
      <c r="AC6" s="19">
        <f ca="1">IF(mop!AL243=0,0,AB6*mop!AM243/mop!AL243)</f>
        <v>10141538803.86478</v>
      </c>
      <c r="AD6" s="19">
        <f ca="1">IF(mop!AM243=0,0,AC6*mop!AN243/mop!AM243)</f>
        <v>10289484503.049841</v>
      </c>
      <c r="AE6" s="19">
        <f ca="1">IF(mop!AN243=0,0,AD6*mop!AO243/mop!AN243)</f>
        <v>10437430202.234901</v>
      </c>
      <c r="AF6" s="19">
        <f ca="1">IF(mop!AO243=0,0,AE6*mop!AP243/mop!AO243)</f>
        <v>10585375901.419962</v>
      </c>
      <c r="AG6" s="17">
        <f t="shared" ca="1" si="0"/>
        <v>236915907740.07352</v>
      </c>
    </row>
    <row r="7" spans="1:35" x14ac:dyDescent="0.3">
      <c r="A7" t="s">
        <v>22</v>
      </c>
      <c r="B7" s="86" cm="1">
        <f t="array" aca="1" ref="B7" ca="1">SUM(
VALUE(INDIRECT(ADDRESS(About!$A122,About!$A$138,1,1,CONCATENATE("BEN",B$1)),TRUE)),
VALUE(INDIRECT(ADDRESS(About!$A122,About!$A$149,1,1,CONCATENATE("BEN",B$1)),TRUE)),
VALUE(INDIRECT(ADDRESS(About!$A122,About!$A$151,1,1,CONCATENATE("BEN",B$1)),TRUE))
)*toe_to_BTU</f>
        <v>180256502.13120002</v>
      </c>
      <c r="C7" s="86" cm="1">
        <f t="array" aca="1" ref="C7" ca="1">SUM(
VALUE(INDIRECT(ADDRESS(About!$A122,About!$A$138,1,1,CONCATENATE("BEN",C$1)),TRUE)),
VALUE(INDIRECT(ADDRESS(About!$A122,About!$A$149,1,1,CONCATENATE("BEN",C$1)),TRUE)),
VALUE(INDIRECT(ADDRESS(About!$A122,About!$A$151,1,1,CONCATENATE("BEN",C$1)),TRUE))
)*toe_to_BTU</f>
        <v>171382793.89439997</v>
      </c>
      <c r="D7" s="86" cm="1">
        <f t="array" aca="1" ref="D7" ca="1">SUM(
VALUE(INDIRECT(ADDRESS(About!$A122,About!$A$138,1,1,CONCATENATE("BEN",D$1)),TRUE)),
VALUE(INDIRECT(ADDRESS(About!$A122,About!$A$149,1,1,CONCATENATE("BEN",D$1)),TRUE)),
VALUE(INDIRECT(ADDRESS(About!$A122,About!$A$151,1,1,CONCATENATE("BEN",D$1)),TRUE))
)*toe_to_BTU</f>
        <v>102602441.3568</v>
      </c>
      <c r="E7" s="19">
        <f ca="1">IF(mop!N271=0,0,D7*mop!O271/mop!N271)</f>
        <v>102097010.6112</v>
      </c>
      <c r="F7" s="19">
        <f ca="1">IF(mop!O271=0,0,E7*mop!P271/mop!O271)</f>
        <v>101591579.8656</v>
      </c>
      <c r="G7" s="19">
        <f ca="1">IF(mop!P271=0,0,F7*mop!Q271/mop!P271)</f>
        <v>101086149.12000002</v>
      </c>
      <c r="H7" s="19">
        <f ca="1">IF(mop!Q271=0,0,G7*mop!R271/mop!Q271)</f>
        <v>101086149.12000002</v>
      </c>
      <c r="I7" s="19">
        <f ca="1">IF(mop!R271=0,0,H7*mop!S271/mop!R271)</f>
        <v>101086149.12000002</v>
      </c>
      <c r="J7" s="19">
        <f ca="1">IF(mop!S271=0,0,I7*mop!T271/mop!S271)</f>
        <v>101086149.12</v>
      </c>
      <c r="K7" s="19">
        <f ca="1">IF(mop!T271=0,0,J7*mop!U271/mop!T271)</f>
        <v>101086149.12</v>
      </c>
      <c r="L7" s="19">
        <f ca="1">IF(mop!U271=0,0,K7*mop!V271/mop!U271)</f>
        <v>101086149.12</v>
      </c>
      <c r="M7" s="19">
        <f ca="1">IF(mop!V271=0,0,L7*mop!W271/mop!V271)</f>
        <v>100580718.37439999</v>
      </c>
      <c r="N7" s="19">
        <f ca="1">IF(mop!W271=0,0,M7*mop!X271/mop!W271)</f>
        <v>100075287.6288</v>
      </c>
      <c r="O7" s="19">
        <f ca="1">IF(mop!X271=0,0,N7*mop!Y271/mop!X271)</f>
        <v>99569856.88319999</v>
      </c>
      <c r="P7" s="19">
        <f ca="1">IF(mop!Y271=0,0,O7*mop!Z271/mop!Y271)</f>
        <v>99064426.13759999</v>
      </c>
      <c r="Q7" s="19">
        <f ca="1">IF(mop!Z271=0,0,P7*mop!AA271/mop!Z271)</f>
        <v>98558995.39199999</v>
      </c>
      <c r="R7" s="19">
        <f ca="1">IF(mop!AA271=0,0,Q7*mop!AB271/mop!AA271)</f>
        <v>98558995.39199999</v>
      </c>
      <c r="S7" s="19">
        <f ca="1">IF(mop!AB271=0,0,R7*mop!AC271/mop!AB271)</f>
        <v>98558995.39199999</v>
      </c>
      <c r="T7" s="19">
        <f ca="1">IF(mop!AC271=0,0,S7*mop!AD271/mop!AC271)</f>
        <v>98558995.39199999</v>
      </c>
      <c r="U7" s="19">
        <f ca="1">IF(mop!AD271=0,0,T7*mop!AE271/mop!AD271)</f>
        <v>98558995.39199999</v>
      </c>
      <c r="V7" s="19">
        <f ca="1">IF(mop!AE271=0,0,U7*mop!AF271/mop!AE271)</f>
        <v>98558995.39199999</v>
      </c>
      <c r="W7" s="19">
        <f ca="1">IF(mop!AF271=0,0,V7*mop!AG271/mop!AF271)</f>
        <v>98558995.39199999</v>
      </c>
      <c r="X7" s="19">
        <f ca="1">IF(mop!AG271=0,0,W7*mop!AH271/mop!AG271)</f>
        <v>98558995.39199999</v>
      </c>
      <c r="Y7" s="19">
        <f ca="1">IF(mop!AH271=0,0,X7*mop!AI271/mop!AH271)</f>
        <v>98558995.39199999</v>
      </c>
      <c r="Z7" s="19">
        <f ca="1">IF(mop!AI271=0,0,Y7*mop!AJ271/mop!AI271)</f>
        <v>98558995.39199999</v>
      </c>
      <c r="AA7" s="19">
        <f ca="1">IF(mop!AJ271=0,0,Z7*mop!AK271/mop!AJ271)</f>
        <v>98558995.39199999</v>
      </c>
      <c r="AB7" s="19">
        <f ca="1">IF(mop!AK271=0,0,AA7*mop!AL271/mop!AK271)</f>
        <v>98558995.39199999</v>
      </c>
      <c r="AC7" s="19">
        <f ca="1">IF(mop!AL271=0,0,AB7*mop!AM271/mop!AL271)</f>
        <v>98558995.39199999</v>
      </c>
      <c r="AD7" s="19">
        <f ca="1">IF(mop!AM271=0,0,AC7*mop!AN271/mop!AM271)</f>
        <v>98558995.39199999</v>
      </c>
      <c r="AE7" s="19">
        <f ca="1">IF(mop!AN271=0,0,AD7*mop!AO271/mop!AN271)</f>
        <v>98558995.39199999</v>
      </c>
      <c r="AF7" s="19">
        <f ca="1">IF(mop!AO271=0,0,AE7*mop!AP271/mop!AO271)</f>
        <v>98558995.39199999</v>
      </c>
      <c r="AG7" s="17">
        <f t="shared" ca="1" si="0"/>
        <v>3240681437.8752017</v>
      </c>
    </row>
    <row r="8" spans="1:35" x14ac:dyDescent="0.3">
      <c r="A8" t="s">
        <v>23</v>
      </c>
      <c r="B8" s="87">
        <v>0</v>
      </c>
      <c r="C8" s="87">
        <v>0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  <c r="S8" s="87">
        <v>0</v>
      </c>
      <c r="T8" s="87">
        <v>0</v>
      </c>
      <c r="U8" s="87">
        <v>0</v>
      </c>
      <c r="V8" s="87">
        <v>0</v>
      </c>
      <c r="W8" s="87">
        <v>0</v>
      </c>
      <c r="X8" s="87">
        <v>0</v>
      </c>
      <c r="Y8" s="87">
        <v>0</v>
      </c>
      <c r="Z8" s="87">
        <v>0</v>
      </c>
      <c r="AA8" s="87">
        <v>0</v>
      </c>
      <c r="AB8" s="87">
        <v>0</v>
      </c>
      <c r="AC8" s="87">
        <v>0</v>
      </c>
      <c r="AD8" s="87">
        <v>0</v>
      </c>
      <c r="AE8" s="87">
        <v>0</v>
      </c>
      <c r="AF8" s="87">
        <v>0</v>
      </c>
      <c r="AG8" s="17">
        <f t="shared" si="0"/>
        <v>0</v>
      </c>
    </row>
    <row r="9" spans="1:35" x14ac:dyDescent="0.3">
      <c r="A9" t="s">
        <v>24</v>
      </c>
      <c r="B9" s="86" cm="1">
        <f t="array" aca="1" ref="B9" ca="1">SUM(
VALUE(INDIRECT(ADDRESS(About!$A123,About!$A$138,1,1,CONCATENATE("BEN",B$1)),TRUE)),
VALUE(INDIRECT(ADDRESS(About!$A123,About!$A$149,1,1,CONCATENATE("BEN",B$1)),TRUE)),
VALUE(INDIRECT(ADDRESS(About!$A123,About!$A$151,1,1,CONCATENATE("BEN",B$1)),TRUE))
)*toe_to_BTU</f>
        <v>8770865075.6793919</v>
      </c>
      <c r="C9" s="86" cm="1">
        <f t="array" aca="1" ref="C9" ca="1">SUM(
VALUE(INDIRECT(ADDRESS(About!$A123,About!$A$138,1,1,CONCATENATE("BEN",C$1)),TRUE)),
VALUE(INDIRECT(ADDRESS(About!$A123,About!$A$149,1,1,CONCATENATE("BEN",C$1)),TRUE)),
VALUE(INDIRECT(ADDRESS(About!$A123,About!$A$151,1,1,CONCATENATE("BEN",C$1)),TRUE))
)*toe_to_BTU</f>
        <v>10622217972.976536</v>
      </c>
      <c r="D9" s="86" cm="1">
        <f t="array" aca="1" ref="D9" ca="1">SUM(
VALUE(INDIRECT(ADDRESS(About!$A123,About!$A$138,1,1,CONCATENATE("BEN",D$1)),TRUE)),
VALUE(INDIRECT(ADDRESS(About!$A123,About!$A$149,1,1,CONCATENATE("BEN",D$1)),TRUE)),
VALUE(INDIRECT(ADDRESS(About!$A123,About!$A$151,1,1,CONCATENATE("BEN",D$1)),TRUE))
)*toe_to_BTU</f>
        <v>12380204631.405304</v>
      </c>
      <c r="E9" s="19">
        <f ca="1">IF(mop!N231=0,0,D9*mop!O231/mop!N231)</f>
        <v>12407126480.557167</v>
      </c>
      <c r="F9" s="19">
        <f ca="1">IF(mop!O231=0,0,E9*mop!P231/mop!O231)</f>
        <v>12434048329.709026</v>
      </c>
      <c r="G9" s="19">
        <f ca="1">IF(mop!P231=0,0,F9*mop!Q231/mop!P231)</f>
        <v>12460970178.860886</v>
      </c>
      <c r="H9" s="19">
        <f ca="1">IF(mop!Q231=0,0,G9*mop!R231/mop!Q231)</f>
        <v>12464816157.311153</v>
      </c>
      <c r="I9" s="19">
        <f ca="1">IF(mop!R231=0,0,H9*mop!S231/mop!R231)</f>
        <v>12468662135.761417</v>
      </c>
      <c r="J9" s="19">
        <f ca="1">IF(mop!S231=0,0,I9*mop!T231/mop!S231)</f>
        <v>12472508114.211683</v>
      </c>
      <c r="K9" s="19">
        <f ca="1">IF(mop!T231=0,0,J9*mop!U231/mop!T231)</f>
        <v>12476354092.661947</v>
      </c>
      <c r="L9" s="19">
        <f ca="1">IF(mop!U231=0,0,K9*mop!V231/mop!U231)</f>
        <v>12480200071.112213</v>
      </c>
      <c r="M9" s="19">
        <f ca="1">IF(mop!V231=0,0,L9*mop!W231/mop!V231)</f>
        <v>12449432243.510088</v>
      </c>
      <c r="N9" s="19">
        <f ca="1">IF(mop!W231=0,0,M9*mop!X231/mop!W231)</f>
        <v>12418664415.907963</v>
      </c>
      <c r="O9" s="19">
        <f ca="1">IF(mop!X231=0,0,N9*mop!Y231/mop!X231)</f>
        <v>12387896588.30584</v>
      </c>
      <c r="P9" s="19">
        <f ca="1">IF(mop!Y231=0,0,O9*mop!Z231/mop!Y231)</f>
        <v>12357128760.703714</v>
      </c>
      <c r="Q9" s="19">
        <f ca="1">IF(mop!Z231=0,0,P9*mop!AA231/mop!Z231)</f>
        <v>12326360933.101589</v>
      </c>
      <c r="R9" s="19">
        <f ca="1">IF(mop!AA231=0,0,Q9*mop!AB231/mop!AA231)</f>
        <v>12260979299.447073</v>
      </c>
      <c r="S9" s="19">
        <f ca="1">IF(mop!AB231=0,0,R9*mop!AC231/mop!AB231)</f>
        <v>12195597665.792557</v>
      </c>
      <c r="T9" s="19">
        <f ca="1">IF(mop!AC231=0,0,S9*mop!AD231/mop!AC231)</f>
        <v>12130216032.138039</v>
      </c>
      <c r="U9" s="19">
        <f ca="1">IF(mop!AD231=0,0,T9*mop!AE231/mop!AD231)</f>
        <v>12064834398.483522</v>
      </c>
      <c r="V9" s="19">
        <f ca="1">IF(mop!AE231=0,0,U9*mop!AF231/mop!AE231)</f>
        <v>11999452764.829006</v>
      </c>
      <c r="W9" s="19">
        <f ca="1">IF(mop!AF231=0,0,V9*mop!AG231/mop!AF231)</f>
        <v>11895611346.671833</v>
      </c>
      <c r="X9" s="19">
        <f ca="1">IF(mop!AG231=0,0,W9*mop!AH231/mop!AG231)</f>
        <v>11791769928.51466</v>
      </c>
      <c r="Y9" s="19">
        <f ca="1">IF(mop!AH231=0,0,X9*mop!AI231/mop!AH231)</f>
        <v>11687928510.357485</v>
      </c>
      <c r="Z9" s="19">
        <f ca="1">IF(mop!AI231=0,0,Y9*mop!AJ231/mop!AI231)</f>
        <v>11584087092.200312</v>
      </c>
      <c r="AA9" s="19">
        <f ca="1">IF(mop!AJ231=0,0,Z9*mop!AK231/mop!AJ231)</f>
        <v>11480245674.043139</v>
      </c>
      <c r="AB9" s="19">
        <f ca="1">IF(mop!AK231=0,0,AA9*mop!AL231/mop!AK231)</f>
        <v>11337944471.383308</v>
      </c>
      <c r="AC9" s="19">
        <f ca="1">IF(mop!AL231=0,0,AB9*mop!AM231/mop!AL231)</f>
        <v>11195643268.723476</v>
      </c>
      <c r="AD9" s="19">
        <f ca="1">IF(mop!AM231=0,0,AC9*mop!AN231/mop!AM231)</f>
        <v>11053342066.063644</v>
      </c>
      <c r="AE9" s="19">
        <f ca="1">IF(mop!AN231=0,0,AD9*mop!AO231/mop!AN231)</f>
        <v>10911040863.403814</v>
      </c>
      <c r="AF9" s="19">
        <f ca="1">IF(mop!AO231=0,0,AE9*mop!AP231/mop!AO231)</f>
        <v>10768739660.743982</v>
      </c>
      <c r="AG9" s="17">
        <f t="shared" ca="1" si="0"/>
        <v>367734889224.57178</v>
      </c>
    </row>
    <row r="10" spans="1:35" x14ac:dyDescent="0.3">
      <c r="A10" s="88" t="s">
        <v>25</v>
      </c>
      <c r="B10" s="137">
        <v>0</v>
      </c>
      <c r="C10" s="137">
        <v>0</v>
      </c>
      <c r="D10" s="137">
        <v>0</v>
      </c>
      <c r="E10" s="19">
        <f>IF((mop!N28+mop!N71)=0,0,D10*(mop!O28+mop!O71)/(mop!N28+mop!N71))</f>
        <v>0</v>
      </c>
      <c r="F10" s="19">
        <f>IF((mop!O28+mop!O71)=0,0,E10*(mop!P28+mop!P71)/(mop!O28+mop!O71))</f>
        <v>0</v>
      </c>
      <c r="G10" s="19">
        <f>IF((mop!P28+mop!P71)=0,0,F10*(mop!Q28+mop!Q71)/(mop!P28+mop!P71))</f>
        <v>0</v>
      </c>
      <c r="H10" s="19">
        <f>IF((mop!Q28+mop!Q71)=0,0,G10*(mop!R28+mop!R71)/(mop!Q28+mop!Q71))</f>
        <v>0</v>
      </c>
      <c r="I10" s="19">
        <f>IF((mop!R28+mop!R71)=0,0,H10*(mop!S28+mop!S71)/(mop!R28+mop!R71))</f>
        <v>0</v>
      </c>
      <c r="J10" s="19">
        <f>IF((mop!S28+mop!S71)=0,0,I10*(mop!T28+mop!T71)/(mop!S28+mop!S71))</f>
        <v>0</v>
      </c>
      <c r="K10" s="19">
        <f>IF((mop!T28+mop!T71)=0,0,J10*(mop!U28+mop!U71)/(mop!T28+mop!T71))</f>
        <v>0</v>
      </c>
      <c r="L10" s="19">
        <f>IF((mop!U28+mop!U71)=0,0,K10*(mop!V28+mop!V71)/(mop!U28+mop!U71))</f>
        <v>0</v>
      </c>
      <c r="M10" s="19">
        <f>IF((mop!V28+mop!V71)=0,0,L10*(mop!W28+mop!W71)/(mop!V28+mop!V71))</f>
        <v>0</v>
      </c>
      <c r="N10" s="19">
        <f>IF((mop!W28+mop!W71)=0,0,M10*(mop!X28+mop!X71)/(mop!W28+mop!W71))</f>
        <v>0</v>
      </c>
      <c r="O10" s="19">
        <f>IF((mop!X28+mop!X71)=0,0,N10*(mop!Y28+mop!Y71)/(mop!X28+mop!X71))</f>
        <v>0</v>
      </c>
      <c r="P10" s="19">
        <f>IF((mop!Y28+mop!Y71)=0,0,O10*(mop!Z28+mop!Z71)/(mop!Y28+mop!Y71))</f>
        <v>0</v>
      </c>
      <c r="Q10" s="19">
        <f>IF((mop!Z28+mop!Z71)=0,0,P10*(mop!AA28+mop!AA71)/(mop!Z28+mop!Z71))</f>
        <v>0</v>
      </c>
      <c r="R10" s="19">
        <f>IF((mop!AA28+mop!AA71)=0,0,Q10*(mop!AB28+mop!AB71)/(mop!AA28+mop!AA71))</f>
        <v>0</v>
      </c>
      <c r="S10" s="19">
        <f>IF((mop!AB28+mop!AB71)=0,0,R10*(mop!AC28+mop!AC71)/(mop!AB28+mop!AB71))</f>
        <v>0</v>
      </c>
      <c r="T10" s="19">
        <f>IF((mop!AC28+mop!AC71)=0,0,S10*(mop!AD28+mop!AD71)/(mop!AC28+mop!AC71))</f>
        <v>0</v>
      </c>
      <c r="U10" s="19">
        <f>IF((mop!AD28+mop!AD71)=0,0,T10*(mop!AE28+mop!AE71)/(mop!AD28+mop!AD71))</f>
        <v>0</v>
      </c>
      <c r="V10" s="19">
        <f>IF((mop!AE28+mop!AE71)=0,0,U10*(mop!AF28+mop!AF71)/(mop!AE28+mop!AE71))</f>
        <v>0</v>
      </c>
      <c r="W10" s="19">
        <f>IF((mop!AF28+mop!AF71)=0,0,V10*(mop!AG28+mop!AG71)/(mop!AF28+mop!AF71))</f>
        <v>0</v>
      </c>
      <c r="X10" s="19">
        <f>IF((mop!AG28+mop!AG71)=0,0,W10*(mop!AH28+mop!AH71)/(mop!AG28+mop!AG71))</f>
        <v>0</v>
      </c>
      <c r="Y10" s="19">
        <f>IF((mop!AH28+mop!AH71)=0,0,X10*(mop!AI28+mop!AI71)/(mop!AH28+mop!AH71))</f>
        <v>0</v>
      </c>
      <c r="Z10" s="19">
        <f>IF((mop!AI28+mop!AI71)=0,0,Y10*(mop!AJ28+mop!AJ71)/(mop!AI28+mop!AI71))</f>
        <v>0</v>
      </c>
      <c r="AA10" s="19">
        <f>IF((mop!AJ28+mop!AJ71)=0,0,Z10*(mop!AK28+mop!AK71)/(mop!AJ28+mop!AJ71))</f>
        <v>0</v>
      </c>
      <c r="AB10" s="19">
        <f>IF((mop!AK28+mop!AK71)=0,0,AA10*(mop!AL28+mop!AL71)/(mop!AK28+mop!AK71))</f>
        <v>0</v>
      </c>
      <c r="AC10" s="19">
        <f>IF((mop!AL28+mop!AL71)=0,0,AB10*(mop!AM28+mop!AM71)/(mop!AL28+mop!AL71))</f>
        <v>0</v>
      </c>
      <c r="AD10" s="19">
        <f>IF((mop!AM28+mop!AM71)=0,0,AC10*(mop!AN28+mop!AN71)/(mop!AM28+mop!AM71))</f>
        <v>0</v>
      </c>
      <c r="AE10" s="19">
        <f>IF((mop!AN28+mop!AN71)=0,0,AD10*(mop!AO28+mop!AO71)/(mop!AN28+mop!AN71))</f>
        <v>0</v>
      </c>
      <c r="AF10" s="19">
        <f>IF((mop!AO28+mop!AO71)=0,0,AE10*(mop!AP28+mop!AP71)/(mop!AO28+mop!AO71))</f>
        <v>0</v>
      </c>
      <c r="AG10" s="17">
        <f t="shared" si="0"/>
        <v>0</v>
      </c>
    </row>
    <row r="11" spans="1:35" x14ac:dyDescent="0.3">
      <c r="A11" t="s">
        <v>26</v>
      </c>
      <c r="B11" s="86" cm="1">
        <f t="array" aca="1" ref="B11" ca="1">SUM(
VALUE(INDIRECT(ADDRESS(About!$A120,About!$A$138,1,1,CONCATENATE("BEN",B$1)),TRUE)),
VALUE(INDIRECT(ADDRESS(About!$A120,About!$A$149,1,1,CONCATENATE("BEN",B$1)),TRUE)),
VALUE(INDIRECT(ADDRESS(About!$A120,About!$A$151,1,1,CONCATENATE("BEN",B$1)),TRUE))
)*toe_to_BTU</f>
        <v>70544582026.517334</v>
      </c>
      <c r="C11" s="86" cm="1">
        <f t="array" aca="1" ref="C11" ca="1">SUM(
VALUE(INDIRECT(ADDRESS(About!$A120,About!$A$138,1,1,CONCATENATE("BEN",C$1)),TRUE)),
VALUE(INDIRECT(ADDRESS(About!$A120,About!$A$149,1,1,CONCATENATE("BEN",C$1)),TRUE)),
VALUE(INDIRECT(ADDRESS(About!$A120,About!$A$151,1,1,CONCATENATE("BEN",C$1)),TRUE))
)*toe_to_BTU</f>
        <v>79128836878.301392</v>
      </c>
      <c r="D11" s="86" cm="1">
        <f t="array" aca="1" ref="D11" ca="1">SUM(
VALUE(INDIRECT(ADDRESS(About!$A120,About!$A$138,1,1,CONCATENATE("BEN",D$1)),TRUE)),
VALUE(INDIRECT(ADDRESS(About!$A120,About!$A$149,1,1,CONCATENATE("BEN",D$1)),TRUE)),
VALUE(INDIRECT(ADDRESS(About!$A120,About!$A$151,1,1,CONCATENATE("BEN",D$1)),TRUE))
)*toe_to_BTU</f>
        <v>74108091135.779114</v>
      </c>
      <c r="E11" s="19">
        <f ca="1">IF(mop!N58=0,0,D11*mop!O58/mop!N58)</f>
        <v>75408233085.529617</v>
      </c>
      <c r="F11" s="19">
        <f ca="1">IF(mop!O58=0,0,E11*mop!P58/mop!O58)</f>
        <v>76708375035.280136</v>
      </c>
      <c r="G11" s="19">
        <f ca="1">IF(mop!P58=0,0,F11*mop!Q58/mop!P58)</f>
        <v>78008516985.03064</v>
      </c>
      <c r="H11" s="19">
        <f ca="1">IF(mop!Q58=0,0,G11*mop!R58/mop!Q58)</f>
        <v>79308658934.781143</v>
      </c>
      <c r="I11" s="19">
        <f ca="1">IF(mop!R58=0,0,H11*mop!S58/mop!R58)</f>
        <v>80608800884.531662</v>
      </c>
      <c r="J11" s="19">
        <f ca="1">IF(mop!S58=0,0,I11*mop!T58/mop!S58)</f>
        <v>81908942834.282166</v>
      </c>
      <c r="K11" s="19">
        <f ca="1">IF(mop!T58=0,0,J11*mop!U58/mop!T58)</f>
        <v>83209084784.032669</v>
      </c>
      <c r="L11" s="19">
        <f ca="1">IF(mop!U58=0,0,K11*mop!V58/mop!U58)</f>
        <v>84509226733.783173</v>
      </c>
      <c r="M11" s="19">
        <f ca="1">IF(mop!V58=0,0,L11*mop!W58/mop!V58)</f>
        <v>85809368683.533676</v>
      </c>
      <c r="N11" s="19">
        <f ca="1">IF(mop!W58=0,0,M11*mop!X58/mop!W58)</f>
        <v>87109510633.28418</v>
      </c>
      <c r="O11" s="19">
        <f ca="1">IF(mop!X58=0,0,N11*mop!Y58/mop!X58)</f>
        <v>88409652583.034683</v>
      </c>
      <c r="P11" s="19">
        <f ca="1">IF(mop!Y58=0,0,O11*mop!Z58/mop!Y58)</f>
        <v>89709794532.785187</v>
      </c>
      <c r="Q11" s="19">
        <f ca="1">IF(mop!Z58=0,0,P11*mop!AA58/mop!Z58)</f>
        <v>91009936482.535706</v>
      </c>
      <c r="R11" s="19">
        <f ca="1">IF(mop!AA58=0,0,Q11*mop!AB58/mop!AA58)</f>
        <v>91009936482.535706</v>
      </c>
      <c r="S11" s="19">
        <f ca="1">IF(mop!AB58=0,0,R11*mop!AC58/mop!AB58)</f>
        <v>91009936482.535706</v>
      </c>
      <c r="T11" s="19">
        <f ca="1">IF(mop!AC58=0,0,S11*mop!AD58/mop!AC58)</f>
        <v>91009936482.535706</v>
      </c>
      <c r="U11" s="19">
        <f ca="1">IF(mop!AD58=0,0,T11*mop!AE58/mop!AD58)</f>
        <v>91009936482.535706</v>
      </c>
      <c r="V11" s="19">
        <f ca="1">IF(mop!AE58=0,0,U11*mop!AF58/mop!AE58)</f>
        <v>91009936482.535706</v>
      </c>
      <c r="W11" s="19">
        <f ca="1">IF(mop!AF58=0,0,V11*mop!AG58/mop!AF58)</f>
        <v>91009936482.535706</v>
      </c>
      <c r="X11" s="19">
        <f ca="1">IF(mop!AG58=0,0,W11*mop!AH58/mop!AG58)</f>
        <v>91009936482.535706</v>
      </c>
      <c r="Y11" s="19">
        <f ca="1">IF(mop!AH58=0,0,X11*mop!AI58/mop!AH58)</f>
        <v>91009936482.535706</v>
      </c>
      <c r="Z11" s="19">
        <f ca="1">IF(mop!AI58=0,0,Y11*mop!AJ58/mop!AI58)</f>
        <v>91009936482.535706</v>
      </c>
      <c r="AA11" s="19">
        <f ca="1">IF(mop!AJ58=0,0,Z11*mop!AK58/mop!AJ58)</f>
        <v>91009936482.535706</v>
      </c>
      <c r="AB11" s="19">
        <f ca="1">IF(mop!AK58=0,0,AA11*mop!AL58/mop!AK58)</f>
        <v>89709794532.785202</v>
      </c>
      <c r="AC11" s="19">
        <f ca="1">IF(mop!AL58=0,0,AB11*mop!AM58/mop!AL58)</f>
        <v>88409652583.034698</v>
      </c>
      <c r="AD11" s="19">
        <f ca="1">IF(mop!AM58=0,0,AC11*mop!AN58/mop!AM58)</f>
        <v>87109510633.284195</v>
      </c>
      <c r="AE11" s="19">
        <f ca="1">IF(mop!AN58=0,0,AD11*mop!AO58/mop!AN58)</f>
        <v>85809368683.533691</v>
      </c>
      <c r="AF11" s="19">
        <f ca="1">IF(mop!AO58=0,0,AE11*mop!AP58/mop!AO58)</f>
        <v>84509226733.783173</v>
      </c>
      <c r="AG11" s="17">
        <f t="shared" ca="1" si="0"/>
        <v>2651146530224.7998</v>
      </c>
    </row>
    <row r="12" spans="1:35" x14ac:dyDescent="0.3">
      <c r="A12" t="s">
        <v>27</v>
      </c>
      <c r="B12" s="87">
        <v>0</v>
      </c>
      <c r="C12" s="87">
        <v>0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  <c r="AG12" s="17">
        <f t="shared" si="0"/>
        <v>0</v>
      </c>
    </row>
    <row r="13" spans="1:35" x14ac:dyDescent="0.3">
      <c r="A13" t="s">
        <v>28</v>
      </c>
      <c r="B13" s="87">
        <v>0</v>
      </c>
      <c r="C13" s="87">
        <v>0</v>
      </c>
      <c r="D13" s="87">
        <v>0</v>
      </c>
      <c r="E13" s="87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  <c r="AG13" s="17">
        <f t="shared" si="0"/>
        <v>0</v>
      </c>
    </row>
    <row r="14" spans="1:35" x14ac:dyDescent="0.3">
      <c r="A14" s="88" t="s">
        <v>29</v>
      </c>
      <c r="B14" s="86" cm="1">
        <f t="array" aca="1" ref="B14" ca="1">SUM(
VALUE(INDIRECT(ADDRESS(About!$A115,About!$A$138,1,1,CONCATENATE("BEN",B$1)),TRUE)),
VALUE(INDIRECT(ADDRESS(About!$A119,About!$A$138,1,1,CONCATENATE("BEN",B$1)),TRUE)),
VALUE(INDIRECT(ADDRESS(About!$A124,About!$A$138,1,1,CONCATENATE("BEN",B$1)),TRUE)),
VALUE(INDIRECT(ADDRESS(About!$A115,About!$A$149,1,1,CONCATENATE("BEN",B$1)),TRUE)),
VALUE(INDIRECT(ADDRESS(About!$A119,About!$A$149,1,1,CONCATENATE("BEN",B$1)),TRUE)),
VALUE(INDIRECT(ADDRESS(About!$A124,About!$A$149,1,1,CONCATENATE("BEN",B$1)),TRUE)),
VALUE(INDIRECT(ADDRESS(About!$A115,About!$A$151,1,1,CONCATENATE("BEN",B$1)),TRUE)),
VALUE(INDIRECT(ADDRESS(About!$A119,About!$A$151,1,1,CONCATENATE("BEN",B$1)),TRUE)),
VALUE(INDIRECT(ADDRESS(About!$A124,About!$A$151,1,1,CONCATENATE("BEN",B$1)),TRUE))
)*toe_to_BTU</f>
        <v>158466869185.41937</v>
      </c>
      <c r="C14" s="86" cm="1">
        <f t="array" aca="1" ref="C14" ca="1">SUM(
VALUE(INDIRECT(ADDRESS(About!$A115,About!$A$138,1,1,CONCATENATE("BEN",C$1)),TRUE)),
VALUE(INDIRECT(ADDRESS(About!$A119,About!$A$138,1,1,CONCATENATE("BEN",C$1)),TRUE)),
VALUE(INDIRECT(ADDRESS(About!$A124,About!$A$138,1,1,CONCATENATE("BEN",C$1)),TRUE)),
VALUE(INDIRECT(ADDRESS(About!$A115,About!$A$149,1,1,CONCATENATE("BEN",C$1)),TRUE)),
VALUE(INDIRECT(ADDRESS(About!$A119,About!$A$149,1,1,CONCATENATE("BEN",C$1)),TRUE)),
VALUE(INDIRECT(ADDRESS(About!$A124,About!$A$149,1,1,CONCATENATE("BEN",C$1)),TRUE)),
VALUE(INDIRECT(ADDRESS(About!$A115,About!$A$151,1,1,CONCATENATE("BEN",C$1)),TRUE)),
VALUE(INDIRECT(ADDRESS(About!$A119,About!$A$151,1,1,CONCATENATE("BEN",C$1)),TRUE)),
VALUE(INDIRECT(ADDRESS(About!$A124,About!$A$151,1,1,CONCATENATE("BEN",C$1)),TRUE))
)*toe_to_BTU</f>
        <v>165422789866.22116</v>
      </c>
      <c r="D14" s="86" cm="1">
        <f t="array" aca="1" ref="D14" ca="1">SUM(
VALUE(INDIRECT(ADDRESS(About!$A115,About!$A$138,1,1,CONCATENATE("BEN",D$1)),TRUE)),
VALUE(INDIRECT(ADDRESS(About!$A119,About!$A$138,1,1,CONCATENATE("BEN",D$1)),TRUE)),
VALUE(INDIRECT(ADDRESS(About!$A124,About!$A$138,1,1,CONCATENATE("BEN",D$1)),TRUE)),
VALUE(INDIRECT(ADDRESS(About!$A115,About!$A$149,1,1,CONCATENATE("BEN",D$1)),TRUE)),
VALUE(INDIRECT(ADDRESS(About!$A119,About!$A$149,1,1,CONCATENATE("BEN",D$1)),TRUE)),
VALUE(INDIRECT(ADDRESS(About!$A124,About!$A$149,1,1,CONCATENATE("BEN",D$1)),TRUE)),
VALUE(INDIRECT(ADDRESS(About!$A115,About!$A$151,1,1,CONCATENATE("BEN",D$1)),TRUE)),
VALUE(INDIRECT(ADDRESS(About!$A119,About!$A$151,1,1,CONCATENATE("BEN",D$1)),TRUE)),
VALUE(INDIRECT(ADDRESS(About!$A124,About!$A$151,1,1,CONCATENATE("BEN",D$1)),TRUE))
)*toe_to_BTU</f>
        <v>150783678086.34726</v>
      </c>
      <c r="E14" s="19">
        <f ca="1">IF((mop!N15+mop!N178+mop!N213)=0,0,D14*(mop!O15+mop!O178+mop!O213)/(mop!N15+mop!N178+mop!N213))</f>
        <v>143806434656.72845</v>
      </c>
      <c r="F14" s="19">
        <f ca="1">IF((mop!O15+mop!O178+mop!O213)=0,0,E14*(mop!P15+mop!P178+mop!P213)/(mop!O15+mop!O178+mop!O213))</f>
        <v>136829191227.10965</v>
      </c>
      <c r="G14" s="19">
        <f ca="1">IF((mop!P15+mop!P178+mop!P213)=0,0,F14*(mop!Q15+mop!Q178+mop!Q213)/(mop!P15+mop!P178+mop!P213))</f>
        <v>129851947797.49084</v>
      </c>
      <c r="H14" s="19">
        <f ca="1">IF((mop!Q15+mop!Q178+mop!Q213)=0,0,G14*(mop!R15+mop!R178+mop!R213)/(mop!Q15+mop!Q178+mop!Q213))</f>
        <v>132043620612.14626</v>
      </c>
      <c r="I14" s="19">
        <f ca="1">IF((mop!R15+mop!R178+mop!R213)=0,0,H14*(mop!S15+mop!S178+mop!S213)/(mop!R15+mop!R178+mop!R213))</f>
        <v>134235293426.80167</v>
      </c>
      <c r="J14" s="19">
        <f ca="1">IF((mop!S15+mop!S178+mop!S213)=0,0,I14*(mop!T15+mop!T178+mop!T213)/(mop!S15+mop!S178+mop!S213))</f>
        <v>136426966241.45705</v>
      </c>
      <c r="K14" s="19">
        <f ca="1">IF((mop!T15+mop!T178+mop!T213)=0,0,J14*(mop!U15+mop!U178+mop!U213)/(mop!T15+mop!T178+mop!T213))</f>
        <v>138618639056.11249</v>
      </c>
      <c r="L14" s="19">
        <f ca="1">IF((mop!U15+mop!U178+mop!U213)=0,0,K14*(mop!V15+mop!V178+mop!V213)/(mop!U15+mop!U178+mop!U213))</f>
        <v>140810311870.76785</v>
      </c>
      <c r="M14" s="19">
        <f ca="1">IF((mop!V15+mop!V178+mop!V213)=0,0,L14*(mop!W15+mop!W178+mop!W213)/(mop!V15+mop!V178+mop!V213))</f>
        <v>142383906743.09967</v>
      </c>
      <c r="N14" s="19">
        <f ca="1">IF((mop!W15+mop!W178+mop!W213)=0,0,M14*(mop!X15+mop!X178+mop!X213)/(mop!W15+mop!W178+mop!W213))</f>
        <v>143957501615.43152</v>
      </c>
      <c r="O14" s="19">
        <f ca="1">IF((mop!X15+mop!X178+mop!X213)=0,0,N14*(mop!Y15+mop!Y178+mop!Y213)/(mop!X15+mop!X178+mop!X213))</f>
        <v>145531096487.76334</v>
      </c>
      <c r="P14" s="19">
        <f ca="1">IF((mop!Y15+mop!Y178+mop!Y213)=0,0,O14*(mop!Z15+mop!Z178+mop!Z213)/(mop!Y15+mop!Y178+mop!Y213))</f>
        <v>147104691360.09515</v>
      </c>
      <c r="Q14" s="19">
        <f ca="1">IF((mop!Z15+mop!Z178+mop!Z213)=0,0,P14*(mop!AA15+mop!AA178+mop!AA213)/(mop!Z15+mop!Z178+mop!Z213))</f>
        <v>148678286232.427</v>
      </c>
      <c r="R14" s="19">
        <f ca="1">IF((mop!AA15+mop!AA178+mop!AA213)=0,0,Q14*(mop!AB15+mop!AB178+mop!AB213)/(mop!AA15+mop!AA178+mop!AA213))</f>
        <v>150673752301.16327</v>
      </c>
      <c r="S14" s="19">
        <f ca="1">IF((mop!AB15+mop!AB178+mop!AB213)=0,0,R14*(mop!AC15+mop!AC178+mop!AC213)/(mop!AB15+mop!AB178+mop!AB213))</f>
        <v>152669218369.89954</v>
      </c>
      <c r="T14" s="19">
        <f ca="1">IF((mop!AC15+mop!AC178+mop!AC213)=0,0,S14*(mop!AD15+mop!AD178+mop!AD213)/(mop!AC15+mop!AC178+mop!AC213))</f>
        <v>154664684438.63583</v>
      </c>
      <c r="U14" s="19">
        <f ca="1">IF((mop!AD15+mop!AD178+mop!AD213)=0,0,T14*(mop!AE15+mop!AE178+mop!AE213)/(mop!AD15+mop!AD178+mop!AD213))</f>
        <v>156660150507.3721</v>
      </c>
      <c r="V14" s="19">
        <f ca="1">IF((mop!AE15+mop!AE178+mop!AE213)=0,0,U14*(mop!AF15+mop!AF178+mop!AF213)/(mop!AE15+mop!AE178+mop!AE213))</f>
        <v>158655616576.1084</v>
      </c>
      <c r="W14" s="19">
        <f ca="1">IF((mop!AF15+mop!AF178+mop!AF213)=0,0,V14*(mop!AG15+mop!AG178+mop!AG213)/(mop!AF15+mop!AF178+mop!AF213))</f>
        <v>160828936353.96252</v>
      </c>
      <c r="X14" s="19">
        <f ca="1">IF((mop!AG15+mop!AG178+mop!AG213)=0,0,W14*(mop!AH15+mop!AH178+mop!AH213)/(mop!AG15+mop!AG178+mop!AG213))</f>
        <v>163002256131.81665</v>
      </c>
      <c r="Y14" s="19">
        <f ca="1">IF((mop!AH15+mop!AH178+mop!AH213)=0,0,X14*(mop!AI15+mop!AI178+mop!AI213)/(mop!AH15+mop!AH178+mop!AH213))</f>
        <v>165175575909.67075</v>
      </c>
      <c r="Z14" s="19">
        <f ca="1">IF((mop!AI15+mop!AI178+mop!AI213)=0,0,Y14*(mop!AJ15+mop!AJ178+mop!AJ213)/(mop!AI15+mop!AI178+mop!AI213))</f>
        <v>167348895687.52487</v>
      </c>
      <c r="AA14" s="19">
        <f ca="1">IF((mop!AJ15+mop!AJ178+mop!AJ213)=0,0,Z14*(mop!AK15+mop!AK178+mop!AK213)/(mop!AJ15+mop!AJ178+mop!AJ213))</f>
        <v>169522215465.37897</v>
      </c>
      <c r="AB14" s="19">
        <f ca="1">IF((mop!AK15+mop!AK178+mop!AK213)=0,0,AA14*(mop!AL15+mop!AL178+mop!AL213)/(mop!AK15+mop!AK178+mop!AK213))</f>
        <v>169992501775.08926</v>
      </c>
      <c r="AC14" s="19">
        <f ca="1">IF((mop!AL15+mop!AL178+mop!AL213)=0,0,AB14*(mop!AM15+mop!AM178+mop!AM213)/(mop!AL15+mop!AL178+mop!AL213))</f>
        <v>170462788084.79956</v>
      </c>
      <c r="AD14" s="19">
        <f ca="1">IF((mop!AM15+mop!AM178+mop!AM213)=0,0,AC14*(mop!AN15+mop!AN178+mop!AN213)/(mop!AM15+mop!AM178+mop!AM213))</f>
        <v>170933074394.50986</v>
      </c>
      <c r="AE14" s="19">
        <f ca="1">IF((mop!AN15+mop!AN178+mop!AN213)=0,0,AD14*(mop!AO15+mop!AO178+mop!AO213)/(mop!AN15+mop!AN178+mop!AN213))</f>
        <v>171403360704.22015</v>
      </c>
      <c r="AF14" s="19">
        <f ca="1">IF((mop!AO15+mop!AO178+mop!AO213)=0,0,AE14*(mop!AP15+mop!AP178+mop!AP213)/(mop!AO15+mop!AO178+mop!AO213))</f>
        <v>171873647013.93048</v>
      </c>
      <c r="AG14" s="17">
        <f t="shared" ca="1" si="0"/>
        <v>4748817898179.501</v>
      </c>
    </row>
    <row r="15" spans="1:35" x14ac:dyDescent="0.3">
      <c r="A15" s="88" t="s">
        <v>30</v>
      </c>
      <c r="B15" s="86" cm="1">
        <f t="array" aca="1" ref="B15" ca="1">SUM(
VALUE(INDIRECT(ADDRESS(About!$A116,About!$A$138,1,1,CONCATENATE("BEN",B$1)),TRUE)),
VALUE(INDIRECT(ADDRESS(About!$A117,About!$A$138,1,1,CONCATENATE("BEN",B$1)),TRUE)),
VALUE(INDIRECT(ADDRESS(About!$A116,About!$A$149,1,1,CONCATENATE("BEN",B$1)),TRUE)),
VALUE(INDIRECT(ADDRESS(About!$A117,About!$A$149,1,1,CONCATENATE("BEN",B$1)),TRUE)),
VALUE(INDIRECT(ADDRESS(About!$A116,About!$A$151,1,1,CONCATENATE("BEN",B$1)),TRUE)),
VALUE(INDIRECT(ADDRESS(About!$A117,About!$A$151,1,1,CONCATENATE("BEN",B$1)),TRUE))
)*toe_to_BTU</f>
        <v>8996714501.038744</v>
      </c>
      <c r="C15" s="86" cm="1">
        <f t="array" aca="1" ref="C15" ca="1">SUM(
VALUE(INDIRECT(ADDRESS(About!$A116,About!$A$138,1,1,CONCATENATE("BEN",C$1)),TRUE)),
VALUE(INDIRECT(ADDRESS(About!$A117,About!$A$138,1,1,CONCATENATE("BEN",C$1)),TRUE)),
VALUE(INDIRECT(ADDRESS(About!$A116,About!$A$149,1,1,CONCATENATE("BEN",C$1)),TRUE)),
VALUE(INDIRECT(ADDRESS(About!$A117,About!$A$149,1,1,CONCATENATE("BEN",C$1)),TRUE)),
VALUE(INDIRECT(ADDRESS(About!$A116,About!$A$151,1,1,CONCATENATE("BEN",C$1)),TRUE)),
VALUE(INDIRECT(ADDRESS(About!$A117,About!$A$151,1,1,CONCATENATE("BEN",C$1)),TRUE))
)*toe_to_BTU</f>
        <v>9666867041.537569</v>
      </c>
      <c r="D15" s="86" cm="1">
        <f t="array" aca="1" ref="D15" ca="1">SUM(
VALUE(INDIRECT(ADDRESS(About!$A116,About!$A$138,1,1,CONCATENATE("BEN",D$1)),TRUE)),
VALUE(INDIRECT(ADDRESS(About!$A117,About!$A$138,1,1,CONCATENATE("BEN",D$1)),TRUE)),
VALUE(INDIRECT(ADDRESS(About!$A116,About!$A$149,1,1,CONCATENATE("BEN",D$1)),TRUE)),
VALUE(INDIRECT(ADDRESS(About!$A117,About!$A$149,1,1,CONCATENATE("BEN",D$1)),TRUE)),
VALUE(INDIRECT(ADDRESS(About!$A116,About!$A$151,1,1,CONCATENATE("BEN",D$1)),TRUE)),
VALUE(INDIRECT(ADDRESS(About!$A117,About!$A$151,1,1,CONCATENATE("BEN",D$1)),TRUE))
)*toe_to_BTU</f>
        <v>9527149139.6851711</v>
      </c>
      <c r="E15" s="19">
        <f ca="1">IF((mop!N41+mop!N195)=0,0,D15*(mop!O41+mop!O195)/(mop!N41+mop!N195))</f>
        <v>9650878349.2915287</v>
      </c>
      <c r="F15" s="19">
        <f ca="1">IF((mop!O41+mop!O195)=0,0,E15*(mop!P41+mop!P195)/(mop!O41+mop!O195))</f>
        <v>9774607558.8978844</v>
      </c>
      <c r="G15" s="19">
        <f ca="1">IF((mop!P41+mop!P195)=0,0,F15*(mop!Q41+mop!Q195)/(mop!P41+mop!P195))</f>
        <v>9898336768.50424</v>
      </c>
      <c r="H15" s="19">
        <f ca="1">IF((mop!Q41+mop!Q195)=0,0,G15*(mop!R41+mop!R195)/(mop!Q41+mop!Q195))</f>
        <v>10022065978.110607</v>
      </c>
      <c r="I15" s="19">
        <f ca="1">IF((mop!R41+mop!R195)=0,0,H15*(mop!S41+mop!S195)/(mop!R41+mop!R195))</f>
        <v>10145795187.716972</v>
      </c>
      <c r="J15" s="19">
        <f ca="1">IF((mop!S41+mop!S195)=0,0,I15*(mop!T41+mop!T195)/(mop!S41+mop!S195))</f>
        <v>10269524397.323339</v>
      </c>
      <c r="K15" s="19">
        <f ca="1">IF((mop!T41+mop!T195)=0,0,J15*(mop!U41+mop!U195)/(mop!T41+mop!T195))</f>
        <v>10393253606.929705</v>
      </c>
      <c r="L15" s="19">
        <f ca="1">IF((mop!U41+mop!U195)=0,0,K15*(mop!V41+mop!V195)/(mop!U41+mop!U195))</f>
        <v>10516982816.536072</v>
      </c>
      <c r="M15" s="19">
        <f ca="1">IF((mop!V41+mop!V195)=0,0,L15*(mop!W41+mop!W195)/(mop!V41+mop!V195))</f>
        <v>10640712026.142418</v>
      </c>
      <c r="N15" s="19">
        <f ca="1">IF((mop!W41+mop!W195)=0,0,M15*(mop!X41+mop!X195)/(mop!W41+mop!W195))</f>
        <v>10764441235.748764</v>
      </c>
      <c r="O15" s="19">
        <f ca="1">IF((mop!X41+mop!X195)=0,0,N15*(mop!Y41+mop!Y195)/(mop!X41+mop!X195))</f>
        <v>10888170445.35511</v>
      </c>
      <c r="P15" s="19">
        <f ca="1">IF((mop!Y41+mop!Y195)=0,0,O15*(mop!Z41+mop!Z195)/(mop!Y41+mop!Y195))</f>
        <v>11011899654.961456</v>
      </c>
      <c r="Q15" s="19">
        <f ca="1">IF((mop!Z41+mop!Z195)=0,0,P15*(mop!AA41+mop!AA195)/(mop!Z41+mop!Z195))</f>
        <v>11135628864.567801</v>
      </c>
      <c r="R15" s="19">
        <f ca="1">IF((mop!AA41+mop!AA195)=0,0,Q15*(mop!AB41+mop!AB195)/(mop!AA41+mop!AA195))</f>
        <v>11259358074.174166</v>
      </c>
      <c r="S15" s="19">
        <f ca="1">IF((mop!AB41+mop!AB195)=0,0,R15*(mop!AC41+mop!AC195)/(mop!AB41+mop!AB195))</f>
        <v>11383087283.780531</v>
      </c>
      <c r="T15" s="19">
        <f ca="1">IF((mop!AC41+mop!AC195)=0,0,S15*(mop!AD41+mop!AD195)/(mop!AC41+mop!AC195))</f>
        <v>11506816493.386896</v>
      </c>
      <c r="U15" s="19">
        <f ca="1">IF((mop!AD41+mop!AD195)=0,0,T15*(mop!AE41+mop!AE195)/(mop!AD41+mop!AD195))</f>
        <v>11630545702.993261</v>
      </c>
      <c r="V15" s="19">
        <f ca="1">IF((mop!AE41+mop!AE195)=0,0,U15*(mop!AF41+mop!AF195)/(mop!AE41+mop!AE195))</f>
        <v>11754274912.599628</v>
      </c>
      <c r="W15" s="19">
        <f ca="1">IF((mop!AF41+mop!AF195)=0,0,V15*(mop!AG41+mop!AG195)/(mop!AF41+mop!AF195))</f>
        <v>11878004122.205975</v>
      </c>
      <c r="X15" s="19">
        <f ca="1">IF((mop!AG41+mop!AG195)=0,0,W15*(mop!AH41+mop!AH195)/(mop!AG41+mop!AG195))</f>
        <v>12001733331.812321</v>
      </c>
      <c r="Y15" s="19">
        <f ca="1">IF((mop!AH41+mop!AH195)=0,0,X15*(mop!AI41+mop!AI195)/(mop!AH41+mop!AH195))</f>
        <v>12125462541.418667</v>
      </c>
      <c r="Z15" s="19">
        <f ca="1">IF((mop!AI41+mop!AI195)=0,0,Y15*(mop!AJ41+mop!AJ195)/(mop!AI41+mop!AI195))</f>
        <v>12249191751.025013</v>
      </c>
      <c r="AA15" s="19">
        <f ca="1">IF((mop!AJ41+mop!AJ195)=0,0,Z15*(mop!AK41+mop!AK195)/(mop!AJ41+mop!AJ195))</f>
        <v>12372920960.631359</v>
      </c>
      <c r="AB15" s="19">
        <f ca="1">IF((mop!AK41+mop!AK195)=0,0,AA15*(mop!AL41+mop!AL195)/(mop!AK41+mop!AK195))</f>
        <v>12496650170.237705</v>
      </c>
      <c r="AC15" s="19">
        <f ca="1">IF((mop!AL41+mop!AL195)=0,0,AB15*(mop!AM41+mop!AM195)/(mop!AL41+mop!AL195))</f>
        <v>12620379379.844051</v>
      </c>
      <c r="AD15" s="19">
        <f ca="1">IF((mop!AM41+mop!AM195)=0,0,AC15*(mop!AN41+mop!AN195)/(mop!AM41+mop!AM195))</f>
        <v>12744108589.450397</v>
      </c>
      <c r="AE15" s="19">
        <f ca="1">IF((mop!AN41+mop!AN195)=0,0,AD15*(mop!AO41+mop!AO195)/(mop!AN41+mop!AN195))</f>
        <v>12867837799.056744</v>
      </c>
      <c r="AF15" s="19">
        <f ca="1">IF((mop!AO41+mop!AO195)=0,0,AE15*(mop!AP41+mop!AP195)/(mop!AO41+mop!AO195))</f>
        <v>12991567008.663088</v>
      </c>
      <c r="AG15" s="17">
        <f t="shared" ca="1" si="0"/>
        <v>345184965693.6272</v>
      </c>
    </row>
    <row r="16" spans="1:35" x14ac:dyDescent="0.3">
      <c r="A16" t="s">
        <v>31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  <c r="AG16" s="17">
        <f t="shared" si="0"/>
        <v>0</v>
      </c>
    </row>
    <row r="17" spans="1:33" x14ac:dyDescent="0.3">
      <c r="A17" t="s">
        <v>32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  <c r="AG17" s="17">
        <f t="shared" si="0"/>
        <v>0</v>
      </c>
    </row>
    <row r="18" spans="1:33" x14ac:dyDescent="0.3">
      <c r="A18" t="s">
        <v>33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  <c r="AG18" s="17">
        <f t="shared" si="0"/>
        <v>0</v>
      </c>
    </row>
    <row r="19" spans="1:33" x14ac:dyDescent="0.3">
      <c r="A19" t="s">
        <v>34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  <c r="AG19" s="17">
        <f t="shared" si="0"/>
        <v>0</v>
      </c>
    </row>
    <row r="20" spans="1:33" x14ac:dyDescent="0.3">
      <c r="A20" t="s">
        <v>35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  <c r="AG20" s="17">
        <f t="shared" si="0"/>
        <v>0</v>
      </c>
    </row>
    <row r="21" spans="1:33" x14ac:dyDescent="0.3">
      <c r="A21" t="s">
        <v>36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  <c r="AG21" s="17">
        <f t="shared" si="0"/>
        <v>0</v>
      </c>
    </row>
    <row r="22" spans="1:33" x14ac:dyDescent="0.3">
      <c r="A22" t="s">
        <v>37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  <c r="R22" s="87">
        <v>0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  <c r="AG22" s="17">
        <f t="shared" si="0"/>
        <v>0</v>
      </c>
    </row>
    <row r="23" spans="1:33" x14ac:dyDescent="0.3">
      <c r="A23" t="s">
        <v>38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  <c r="AG23" s="17">
        <f t="shared" si="0"/>
        <v>0</v>
      </c>
    </row>
    <row r="24" spans="1:33" x14ac:dyDescent="0.3">
      <c r="A24" t="s">
        <v>39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  <c r="AG24" s="17">
        <f t="shared" si="0"/>
        <v>0</v>
      </c>
    </row>
    <row r="25" spans="1:33" x14ac:dyDescent="0.3">
      <c r="A25" t="s">
        <v>40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  <c r="AG25" s="17">
        <f t="shared" si="0"/>
        <v>0</v>
      </c>
    </row>
    <row r="26" spans="1:33" x14ac:dyDescent="0.3">
      <c r="A26" t="s">
        <v>41</v>
      </c>
      <c r="B26" s="87">
        <v>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  <c r="AG26" s="17">
        <f t="shared" si="0"/>
        <v>0</v>
      </c>
    </row>
    <row r="27" spans="1:33" x14ac:dyDescent="0.3">
      <c r="AG27" s="19"/>
    </row>
    <row r="28" spans="1:33" x14ac:dyDescent="0.3">
      <c r="AG28" s="19"/>
    </row>
    <row r="29" spans="1:33" x14ac:dyDescent="0.3">
      <c r="AG29" s="19"/>
    </row>
    <row r="30" spans="1:33" x14ac:dyDescent="0.3">
      <c r="AG30" s="7"/>
    </row>
    <row r="31" spans="1:33" x14ac:dyDescent="0.3">
      <c r="AG31" s="7"/>
    </row>
    <row r="32" spans="1:33" x14ac:dyDescent="0.3">
      <c r="AG32" s="7"/>
    </row>
    <row r="33" spans="33:33" x14ac:dyDescent="0.3">
      <c r="AG33" s="7"/>
    </row>
    <row r="34" spans="33:33" x14ac:dyDescent="0.3">
      <c r="AG34" s="7"/>
    </row>
    <row r="35" spans="33:33" x14ac:dyDescent="0.3">
      <c r="AG35" s="7"/>
    </row>
    <row r="36" spans="33:33" x14ac:dyDescent="0.3">
      <c r="AG36" s="7"/>
    </row>
    <row r="37" spans="33:33" x14ac:dyDescent="0.3">
      <c r="AG37" s="7"/>
    </row>
    <row r="38" spans="33:33" x14ac:dyDescent="0.3">
      <c r="AG38" s="7"/>
    </row>
    <row r="39" spans="33:33" x14ac:dyDescent="0.3">
      <c r="AG39" s="7"/>
    </row>
    <row r="40" spans="33:33" x14ac:dyDescent="0.3">
      <c r="AG40" s="7"/>
    </row>
    <row r="41" spans="33:33" x14ac:dyDescent="0.3">
      <c r="AG41" s="7"/>
    </row>
    <row r="42" spans="33:33" x14ac:dyDescent="0.3">
      <c r="AG42" s="9"/>
    </row>
    <row r="43" spans="33:33" x14ac:dyDescent="0.3">
      <c r="AG43" s="19"/>
    </row>
    <row r="44" spans="33:33" x14ac:dyDescent="0.3">
      <c r="AG44" s="7"/>
    </row>
    <row r="45" spans="33:33" x14ac:dyDescent="0.3">
      <c r="AG45" s="7"/>
    </row>
    <row r="46" spans="33:33" x14ac:dyDescent="0.3">
      <c r="AG46" s="7"/>
    </row>
    <row r="47" spans="33:33" x14ac:dyDescent="0.3">
      <c r="AG47" s="7"/>
    </row>
    <row r="48" spans="33:33" x14ac:dyDescent="0.3">
      <c r="AG48" s="7"/>
    </row>
    <row r="49" spans="33:33" x14ac:dyDescent="0.3">
      <c r="AG49" s="7"/>
    </row>
    <row r="50" spans="33:33" x14ac:dyDescent="0.3">
      <c r="AG50" s="7"/>
    </row>
    <row r="51" spans="33:33" x14ac:dyDescent="0.3">
      <c r="AG51" s="7"/>
    </row>
    <row r="52" spans="33:33" x14ac:dyDescent="0.3">
      <c r="AG52" s="7"/>
    </row>
    <row r="53" spans="33:33" x14ac:dyDescent="0.3">
      <c r="AG53" s="7"/>
    </row>
    <row r="54" spans="33:33" x14ac:dyDescent="0.3">
      <c r="AG54" s="7"/>
    </row>
    <row r="55" spans="33:33" x14ac:dyDescent="0.3">
      <c r="AG55" s="7"/>
    </row>
    <row r="56" spans="33:33" x14ac:dyDescent="0.3">
      <c r="AG56" s="7"/>
    </row>
    <row r="57" spans="33:33" x14ac:dyDescent="0.3">
      <c r="AG57" s="7"/>
    </row>
    <row r="58" spans="33:33" x14ac:dyDescent="0.3">
      <c r="AG58" s="9"/>
    </row>
    <row r="60" spans="33:33" x14ac:dyDescent="0.3">
      <c r="AG60" s="7"/>
    </row>
    <row r="61" spans="33:33" x14ac:dyDescent="0.3">
      <c r="AG61" s="7"/>
    </row>
    <row r="62" spans="33:33" x14ac:dyDescent="0.3">
      <c r="AG62" s="7"/>
    </row>
    <row r="63" spans="33:33" x14ac:dyDescent="0.3">
      <c r="AG63" s="7"/>
    </row>
    <row r="64" spans="33:33" x14ac:dyDescent="0.3">
      <c r="AG64" s="7"/>
    </row>
    <row r="65" spans="33:33" x14ac:dyDescent="0.3">
      <c r="AG65" s="7"/>
    </row>
    <row r="66" spans="33:33" x14ac:dyDescent="0.3">
      <c r="AG66" s="7"/>
    </row>
    <row r="67" spans="33:33" x14ac:dyDescent="0.3">
      <c r="AG67" s="7"/>
    </row>
    <row r="68" spans="33:33" x14ac:dyDescent="0.3">
      <c r="AG68" s="7"/>
    </row>
    <row r="69" spans="33:33" x14ac:dyDescent="0.3">
      <c r="AG69" s="7"/>
    </row>
    <row r="70" spans="33:33" x14ac:dyDescent="0.3">
      <c r="AG70" s="7"/>
    </row>
    <row r="71" spans="33:33" x14ac:dyDescent="0.3">
      <c r="AG71" s="7"/>
    </row>
    <row r="72" spans="33:33" x14ac:dyDescent="0.3">
      <c r="AG72" s="9"/>
    </row>
    <row r="75" spans="33:33" x14ac:dyDescent="0.3">
      <c r="AG75" s="7"/>
    </row>
    <row r="76" spans="33:33" x14ac:dyDescent="0.3">
      <c r="AG76" s="7"/>
    </row>
    <row r="77" spans="33:33" x14ac:dyDescent="0.3">
      <c r="AG77" s="7"/>
    </row>
    <row r="78" spans="33:33" x14ac:dyDescent="0.3">
      <c r="AG78" s="7"/>
    </row>
    <row r="79" spans="33:33" x14ac:dyDescent="0.3">
      <c r="AG79" s="7"/>
    </row>
    <row r="80" spans="33:33" x14ac:dyDescent="0.3">
      <c r="AG80" s="7"/>
    </row>
    <row r="81" spans="33:33" x14ac:dyDescent="0.3">
      <c r="AG81" s="7"/>
    </row>
    <row r="82" spans="33:33" x14ac:dyDescent="0.3">
      <c r="AG82" s="7"/>
    </row>
    <row r="83" spans="33:33" x14ac:dyDescent="0.3">
      <c r="AG83" s="7"/>
    </row>
    <row r="84" spans="33:33" x14ac:dyDescent="0.3">
      <c r="AG84" s="7"/>
    </row>
    <row r="85" spans="33:33" x14ac:dyDescent="0.3">
      <c r="AG85" s="7"/>
    </row>
    <row r="86" spans="33:33" x14ac:dyDescent="0.3">
      <c r="AG86" s="7"/>
    </row>
    <row r="87" spans="33:33" x14ac:dyDescent="0.3">
      <c r="AG87" s="7"/>
    </row>
    <row r="88" spans="33:33" x14ac:dyDescent="0.3">
      <c r="AG88" s="7"/>
    </row>
    <row r="89" spans="33:33" x14ac:dyDescent="0.3">
      <c r="AG89" s="7"/>
    </row>
    <row r="90" spans="33:33" x14ac:dyDescent="0.3">
      <c r="AG90" s="7"/>
    </row>
    <row r="92" spans="33:33" x14ac:dyDescent="0.3">
      <c r="AG92" s="7"/>
    </row>
    <row r="93" spans="33:33" x14ac:dyDescent="0.3">
      <c r="AG93" s="7"/>
    </row>
    <row r="94" spans="33:33" x14ac:dyDescent="0.3">
      <c r="AG94" s="7"/>
    </row>
    <row r="95" spans="33:33" x14ac:dyDescent="0.3">
      <c r="AG95" s="7"/>
    </row>
    <row r="96" spans="33:33" x14ac:dyDescent="0.3">
      <c r="AG96" s="7"/>
    </row>
    <row r="97" spans="33:33" x14ac:dyDescent="0.3">
      <c r="AG97" s="7"/>
    </row>
    <row r="98" spans="33:33" x14ac:dyDescent="0.3">
      <c r="AG98" s="7"/>
    </row>
    <row r="99" spans="33:33" x14ac:dyDescent="0.3">
      <c r="AG99" s="7"/>
    </row>
    <row r="100" spans="33:33" x14ac:dyDescent="0.3">
      <c r="AG100" s="7"/>
    </row>
    <row r="101" spans="33:33" x14ac:dyDescent="0.3">
      <c r="AG101" s="7"/>
    </row>
    <row r="102" spans="33:33" x14ac:dyDescent="0.3">
      <c r="AG102" s="7"/>
    </row>
    <row r="103" spans="33:33" x14ac:dyDescent="0.3">
      <c r="AG103" s="9"/>
    </row>
    <row r="105" spans="33:33" x14ac:dyDescent="0.3">
      <c r="AG105" s="20"/>
    </row>
    <row r="108" spans="33:33" x14ac:dyDescent="0.3">
      <c r="AG108" s="22"/>
    </row>
    <row r="110" spans="33:33" x14ac:dyDescent="0.3">
      <c r="AG110" s="7"/>
    </row>
    <row r="111" spans="33:33" x14ac:dyDescent="0.3">
      <c r="AG111" s="7"/>
    </row>
    <row r="112" spans="33:33" x14ac:dyDescent="0.3">
      <c r="AG112" s="7"/>
    </row>
    <row r="113" spans="33:33" x14ac:dyDescent="0.3">
      <c r="AG113" s="7"/>
    </row>
    <row r="114" spans="33:33" x14ac:dyDescent="0.3">
      <c r="AG114" s="7"/>
    </row>
    <row r="115" spans="33:33" x14ac:dyDescent="0.3">
      <c r="AG115" s="7"/>
    </row>
    <row r="116" spans="33:33" x14ac:dyDescent="0.3">
      <c r="AG116" s="7"/>
    </row>
    <row r="117" spans="33:33" x14ac:dyDescent="0.3">
      <c r="AG117" s="7"/>
    </row>
    <row r="118" spans="33:33" x14ac:dyDescent="0.3">
      <c r="AG118" s="7"/>
    </row>
    <row r="119" spans="33:33" x14ac:dyDescent="0.3">
      <c r="AG119" s="7"/>
    </row>
    <row r="120" spans="33:33" x14ac:dyDescent="0.3">
      <c r="AG120" s="9"/>
    </row>
    <row r="122" spans="33:33" x14ac:dyDescent="0.3">
      <c r="AG122" s="10"/>
    </row>
    <row r="123" spans="33:33" x14ac:dyDescent="0.3">
      <c r="AG123" s="10"/>
    </row>
    <row r="124" spans="33:33" x14ac:dyDescent="0.3">
      <c r="AG124" s="10"/>
    </row>
    <row r="125" spans="33:33" x14ac:dyDescent="0.3">
      <c r="AG125" s="10"/>
    </row>
    <row r="126" spans="33:33" x14ac:dyDescent="0.3">
      <c r="AG126" s="10"/>
    </row>
    <row r="127" spans="33:33" x14ac:dyDescent="0.3">
      <c r="AG127" s="10"/>
    </row>
    <row r="128" spans="33:33" x14ac:dyDescent="0.3">
      <c r="AG128" s="10"/>
    </row>
    <row r="129" spans="33:33" x14ac:dyDescent="0.3">
      <c r="AG129" s="10"/>
    </row>
    <row r="130" spans="33:33" x14ac:dyDescent="0.3">
      <c r="AG130" s="10"/>
    </row>
    <row r="131" spans="33:33" x14ac:dyDescent="0.3">
      <c r="AG131" s="10"/>
    </row>
    <row r="132" spans="33:33" x14ac:dyDescent="0.3">
      <c r="AG132" s="10"/>
    </row>
    <row r="133" spans="33:33" x14ac:dyDescent="0.3">
      <c r="AG133" s="10"/>
    </row>
    <row r="134" spans="33:33" x14ac:dyDescent="0.3">
      <c r="AG134" s="10"/>
    </row>
    <row r="135" spans="33:33" x14ac:dyDescent="0.3">
      <c r="AG135" s="10"/>
    </row>
    <row r="136" spans="33:33" x14ac:dyDescent="0.3">
      <c r="AG136" s="10"/>
    </row>
    <row r="137" spans="33:33" x14ac:dyDescent="0.3">
      <c r="AG137" s="10"/>
    </row>
    <row r="138" spans="33:33" x14ac:dyDescent="0.3">
      <c r="AG138" s="10"/>
    </row>
    <row r="139" spans="33:33" x14ac:dyDescent="0.3">
      <c r="AG139" s="10"/>
    </row>
    <row r="140" spans="33:33" x14ac:dyDescent="0.3">
      <c r="AG140" s="10"/>
    </row>
    <row r="141" spans="33:33" x14ac:dyDescent="0.3">
      <c r="AG141" s="10"/>
    </row>
    <row r="142" spans="33:33" x14ac:dyDescent="0.3">
      <c r="AG142" s="11"/>
    </row>
    <row r="143" spans="33:33" x14ac:dyDescent="0.3">
      <c r="AG143" s="10"/>
    </row>
    <row r="144" spans="33:33" x14ac:dyDescent="0.3">
      <c r="AG14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6"/>
  <sheetViews>
    <sheetView tabSelected="1" workbookViewId="0">
      <selection activeCell="E1" sqref="E1:AF1048576"/>
    </sheetView>
  </sheetViews>
  <sheetFormatPr defaultColWidth="9.109375" defaultRowHeight="14.4" x14ac:dyDescent="0.3"/>
  <cols>
    <col min="1" max="1" width="39.88671875" customWidth="1"/>
    <col min="2" max="32" width="12.5546875" customWidth="1"/>
  </cols>
  <sheetData>
    <row r="1" spans="1:34" x14ac:dyDescent="0.3">
      <c r="A1" s="27" t="s">
        <v>42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</row>
    <row r="2" spans="1:34" x14ac:dyDescent="0.3">
      <c r="A2" t="s">
        <v>17</v>
      </c>
      <c r="B2" s="137">
        <v>0</v>
      </c>
      <c r="C2" s="137">
        <v>0</v>
      </c>
      <c r="D2" s="137">
        <v>0</v>
      </c>
      <c r="E2" s="19">
        <f>IF(mop!N111=0,0,D2*mop!O111/mop!N111)</f>
        <v>0</v>
      </c>
      <c r="F2" s="19">
        <f>IF(mop!O111=0,0,E2*mop!P111/mop!O111)</f>
        <v>0</v>
      </c>
      <c r="G2" s="19">
        <f>IF(mop!P111=0,0,F2*mop!Q111/mop!P111)</f>
        <v>0</v>
      </c>
      <c r="H2" s="19">
        <f>IF(mop!Q111=0,0,G2*mop!R111/mop!Q111)</f>
        <v>0</v>
      </c>
      <c r="I2" s="19">
        <f>IF(mop!R111=0,0,H2*mop!S111/mop!R111)</f>
        <v>0</v>
      </c>
      <c r="J2" s="19">
        <f>IF(mop!S111=0,0,I2*mop!T111/mop!S111)</f>
        <v>0</v>
      </c>
      <c r="K2" s="19">
        <f>IF(mop!T111=0,0,J2*mop!U111/mop!T111)</f>
        <v>0</v>
      </c>
      <c r="L2" s="19">
        <f>IF(mop!U111=0,0,K2*mop!V111/mop!U111)</f>
        <v>0</v>
      </c>
      <c r="M2" s="19">
        <f>IF(mop!V111=0,0,L2*mop!W111/mop!V111)</f>
        <v>0</v>
      </c>
      <c r="N2" s="19">
        <f>IF(mop!W111=0,0,M2*mop!X111/mop!W111)</f>
        <v>0</v>
      </c>
      <c r="O2" s="19">
        <f>IF(mop!X111=0,0,N2*mop!Y111/mop!X111)</f>
        <v>0</v>
      </c>
      <c r="P2" s="19">
        <f>IF(mop!Y111=0,0,O2*mop!Z111/mop!Y111)</f>
        <v>0</v>
      </c>
      <c r="Q2" s="19">
        <f>IF(mop!Z111=0,0,P2*mop!AA111/mop!Z111)</f>
        <v>0</v>
      </c>
      <c r="R2" s="19">
        <f>IF(mop!AA111=0,0,Q2*mop!AB111/mop!AA111)</f>
        <v>0</v>
      </c>
      <c r="S2" s="19">
        <f>IF(mop!AB111=0,0,R2*mop!AC111/mop!AB111)</f>
        <v>0</v>
      </c>
      <c r="T2" s="19">
        <f>IF(mop!AC111=0,0,S2*mop!AD111/mop!AC111)</f>
        <v>0</v>
      </c>
      <c r="U2" s="19">
        <f>IF(mop!AD111=0,0,T2*mop!AE111/mop!AD111)</f>
        <v>0</v>
      </c>
      <c r="V2" s="19">
        <f>IF(mop!AE111=0,0,U2*mop!AF111/mop!AE111)</f>
        <v>0</v>
      </c>
      <c r="W2" s="19">
        <f>IF(mop!AF111=0,0,V2*mop!AG111/mop!AF111)</f>
        <v>0</v>
      </c>
      <c r="X2" s="19">
        <f>IF(mop!AG111=0,0,W2*mop!AH111/mop!AG111)</f>
        <v>0</v>
      </c>
      <c r="Y2" s="19">
        <f>IF(mop!AH111=0,0,X2*mop!AI111/mop!AH111)</f>
        <v>0</v>
      </c>
      <c r="Z2" s="19">
        <f>IF(mop!AI111=0,0,Y2*mop!AJ111/mop!AI111)</f>
        <v>0</v>
      </c>
      <c r="AA2" s="19">
        <f>IF(mop!AJ111=0,0,Z2*mop!AK111/mop!AJ111)</f>
        <v>0</v>
      </c>
      <c r="AB2" s="19">
        <f>IF(mop!AK111=0,0,AA2*mop!AL111/mop!AK111)</f>
        <v>0</v>
      </c>
      <c r="AC2" s="19">
        <f>IF(mop!AL111=0,0,AB2*mop!AM111/mop!AL111)</f>
        <v>0</v>
      </c>
      <c r="AD2" s="19">
        <f>IF(mop!AM111=0,0,AC2*mop!AN111/mop!AM111)</f>
        <v>0</v>
      </c>
      <c r="AE2" s="19">
        <f>IF(mop!AN111=0,0,AD2*mop!AO111/mop!AN111)</f>
        <v>0</v>
      </c>
      <c r="AF2" s="19">
        <f>IF(mop!AO111=0,0,AE2*mop!AP111/mop!AO111)</f>
        <v>0</v>
      </c>
    </row>
    <row r="3" spans="1:34" x14ac:dyDescent="0.3">
      <c r="A3" t="s">
        <v>18</v>
      </c>
      <c r="B3" s="87">
        <v>0</v>
      </c>
      <c r="C3" s="87">
        <v>0</v>
      </c>
      <c r="D3" s="87">
        <v>0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  <c r="P3" s="87">
        <v>0</v>
      </c>
      <c r="Q3" s="87">
        <v>0</v>
      </c>
      <c r="R3" s="87">
        <v>0</v>
      </c>
      <c r="S3" s="87">
        <v>0</v>
      </c>
      <c r="T3" s="87">
        <v>0</v>
      </c>
      <c r="U3" s="87">
        <v>0</v>
      </c>
      <c r="V3" s="87">
        <v>0</v>
      </c>
      <c r="W3" s="87">
        <v>0</v>
      </c>
      <c r="X3" s="87">
        <v>0</v>
      </c>
      <c r="Y3" s="87">
        <v>0</v>
      </c>
      <c r="Z3" s="87">
        <v>0</v>
      </c>
      <c r="AA3" s="87">
        <v>0</v>
      </c>
      <c r="AB3" s="87">
        <v>0</v>
      </c>
      <c r="AC3" s="87">
        <v>0</v>
      </c>
      <c r="AD3" s="87">
        <v>0</v>
      </c>
      <c r="AE3" s="87">
        <v>0</v>
      </c>
      <c r="AF3" s="87">
        <v>0</v>
      </c>
    </row>
    <row r="4" spans="1:34" x14ac:dyDescent="0.3">
      <c r="A4" t="s">
        <v>19</v>
      </c>
      <c r="B4" s="87">
        <v>0</v>
      </c>
      <c r="C4" s="87">
        <v>0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0</v>
      </c>
      <c r="Q4" s="87">
        <v>0</v>
      </c>
      <c r="R4" s="87">
        <v>0</v>
      </c>
      <c r="S4" s="87">
        <v>0</v>
      </c>
      <c r="T4" s="87">
        <v>0</v>
      </c>
      <c r="U4" s="87">
        <v>0</v>
      </c>
      <c r="V4" s="87">
        <v>0</v>
      </c>
      <c r="W4" s="87">
        <v>0</v>
      </c>
      <c r="X4" s="87">
        <v>0</v>
      </c>
      <c r="Y4" s="87">
        <v>0</v>
      </c>
      <c r="Z4" s="87">
        <v>0</v>
      </c>
      <c r="AA4" s="87">
        <v>0</v>
      </c>
      <c r="AB4" s="87">
        <v>0</v>
      </c>
      <c r="AC4" s="87">
        <v>0</v>
      </c>
      <c r="AD4" s="87">
        <v>0</v>
      </c>
      <c r="AE4" s="87">
        <v>0</v>
      </c>
      <c r="AF4" s="87">
        <v>0</v>
      </c>
    </row>
    <row r="5" spans="1:34" x14ac:dyDescent="0.3">
      <c r="A5" t="s">
        <v>20</v>
      </c>
      <c r="B5" s="19" cm="1">
        <f t="array" aca="1" ref="B5" ca="1">SUM(
VALUE(INDIRECT(ADDRESS(About!$A118,About!$A$140,1,1,CONCATENATE("BEN",B$1)),TRUE)),
VALUE(INDIRECT(ADDRESS(About!$A118,About!$A$141,1,1,CONCATENATE("BEN",B$1)),TRUE))
)*toe_to_BTU</f>
        <v>1230083221.8434782</v>
      </c>
      <c r="C5" s="19" cm="1">
        <f t="array" aca="1" ref="C5" ca="1">SUM(
VALUE(INDIRECT(ADDRESS(About!$A118,About!$A$140,1,1,CONCATENATE("BEN",C$1)),TRUE)),
VALUE(INDIRECT(ADDRESS(About!$A118,About!$A$141,1,1,CONCATENATE("BEN",C$1)),TRUE))
)*toe_to_BTU</f>
        <v>1307461280.5310144</v>
      </c>
      <c r="D5" s="19" cm="1">
        <f t="array" aca="1" ref="D5" ca="1">SUM(
VALUE(INDIRECT(ADDRESS(About!$A118,About!$A$140,1,1,CONCATENATE("BEN",D$1)),TRUE)),
VALUE(INDIRECT(ADDRESS(About!$A118,About!$A$141,1,1,CONCATENATE("BEN",D$1)),TRUE))
)*toe_to_BTU</f>
        <v>1295621014.3744924</v>
      </c>
      <c r="E5" s="19">
        <f ca="1">IF(mop!N306=0,0,D5*mop!O306/mop!N306)</f>
        <v>1295621014.3744924</v>
      </c>
      <c r="F5" s="19">
        <f ca="1">IF(mop!O306=0,0,E5*mop!P306/mop!O306)</f>
        <v>1295621014.3744924</v>
      </c>
      <c r="G5" s="19">
        <f ca="1">IF(mop!P306=0,0,F5*mop!Q306/mop!P306)</f>
        <v>1295621014.3744924</v>
      </c>
      <c r="H5" s="19">
        <f ca="1">IF(mop!Q306=0,0,G5*mop!R306/mop!Q306)</f>
        <v>1312520418.909812</v>
      </c>
      <c r="I5" s="19">
        <f ca="1">IF(mop!R306=0,0,H5*mop!S306/mop!R306)</f>
        <v>1329419823.4451315</v>
      </c>
      <c r="J5" s="19">
        <f ca="1">IF(mop!S306=0,0,I5*mop!T306/mop!S306)</f>
        <v>1346319227.9804509</v>
      </c>
      <c r="K5" s="19">
        <f ca="1">IF(mop!T306=0,0,J5*mop!U306/mop!T306)</f>
        <v>1363218632.5157704</v>
      </c>
      <c r="L5" s="19">
        <f ca="1">IF(mop!U306=0,0,K5*mop!V306/mop!U306)</f>
        <v>1380118037.05109</v>
      </c>
      <c r="M5" s="19">
        <f ca="1">IF(mop!V306=0,0,L5*mop!W306/mop!V306)</f>
        <v>1397017441.5864096</v>
      </c>
      <c r="N5" s="19">
        <f ca="1">IF(mop!W306=0,0,M5*mop!X306/mop!W306)</f>
        <v>1413916846.1217291</v>
      </c>
      <c r="O5" s="19">
        <f ca="1">IF(mop!X306=0,0,N5*mop!Y306/mop!X306)</f>
        <v>1430816250.6570485</v>
      </c>
      <c r="P5" s="19">
        <f ca="1">IF(mop!Y306=0,0,O5*mop!Z306/mop!Y306)</f>
        <v>1447715655.192368</v>
      </c>
      <c r="Q5" s="19">
        <f ca="1">IF(mop!Z306=0,0,P5*mop!AA306/mop!Z306)</f>
        <v>1464615059.7276876</v>
      </c>
      <c r="R5" s="19">
        <f ca="1">IF(mop!AA306=0,0,Q5*mop!AB306/mop!AA306)</f>
        <v>1487147599.1081135</v>
      </c>
      <c r="S5" s="19">
        <f ca="1">IF(mop!AB306=0,0,R5*mop!AC306/mop!AB306)</f>
        <v>1509680138.4885395</v>
      </c>
      <c r="T5" s="19">
        <f ca="1">IF(mop!AC306=0,0,S5*mop!AD306/mop!AC306)</f>
        <v>1532212677.8689654</v>
      </c>
      <c r="U5" s="19">
        <f ca="1">IF(mop!AD306=0,0,T5*mop!AE306/mop!AD306)</f>
        <v>1554745217.2493916</v>
      </c>
      <c r="V5" s="19">
        <f ca="1">IF(mop!AE306=0,0,U5*mop!AF306/mop!AE306)</f>
        <v>1577277756.6298175</v>
      </c>
      <c r="W5" s="19">
        <f ca="1">IF(mop!AF306=0,0,V5*mop!AG306/mop!AF306)</f>
        <v>1605443430.85535</v>
      </c>
      <c r="X5" s="19">
        <f ca="1">IF(mop!AG306=0,0,W5*mop!AH306/mop!AG306)</f>
        <v>1633609105.0808825</v>
      </c>
      <c r="Y5" s="19">
        <f ca="1">IF(mop!AH306=0,0,X5*mop!AI306/mop!AH306)</f>
        <v>1661774779.3064148</v>
      </c>
      <c r="Z5" s="19">
        <f ca="1">IF(mop!AI306=0,0,Y5*mop!AJ306/mop!AI306)</f>
        <v>1689940453.5319471</v>
      </c>
      <c r="AA5" s="19">
        <f ca="1">IF(mop!AJ306=0,0,Z5*mop!AK306/mop!AJ306)</f>
        <v>1718106127.7574797</v>
      </c>
      <c r="AB5" s="19">
        <f ca="1">IF(mop!AK306=0,0,AA5*mop!AL306/mop!AK306)</f>
        <v>1746271801.9830122</v>
      </c>
      <c r="AC5" s="19">
        <f ca="1">IF(mop!AL306=0,0,AB5*mop!AM306/mop!AL306)</f>
        <v>1774437476.2085445</v>
      </c>
      <c r="AD5" s="19">
        <f ca="1">IF(mop!AM306=0,0,AC5*mop!AN306/mop!AM306)</f>
        <v>1802603150.434077</v>
      </c>
      <c r="AE5" s="19">
        <f ca="1">IF(mop!AN306=0,0,AD5*mop!AO306/mop!AN306)</f>
        <v>1830768824.6596096</v>
      </c>
      <c r="AF5" s="19">
        <f ca="1">IF(mop!AO306=0,0,AE5*mop!AP306/mop!AO306)</f>
        <v>1858934498.8851418</v>
      </c>
    </row>
    <row r="6" spans="1:34" x14ac:dyDescent="0.3">
      <c r="A6" t="s">
        <v>21</v>
      </c>
      <c r="B6" s="19" cm="1">
        <f t="array" aca="1" ref="B6" ca="1">SUM(
VALUE(INDIRECT(ADDRESS(About!$A121,About!$A$140,1,1,CONCATENATE("BEN",B$1)),TRUE)),
VALUE(INDIRECT(ADDRESS(About!$A121,About!$A$141,1,1,CONCATENATE("BEN",B$1)),TRUE))
)*toe_to_BTU</f>
        <v>9860408511.5918846</v>
      </c>
      <c r="C6" s="19" cm="1">
        <f t="array" aca="1" ref="C6" ca="1">SUM(
VALUE(INDIRECT(ADDRESS(About!$A121,About!$A$140,1,1,CONCATENATE("BEN",C$1)),TRUE)),
VALUE(INDIRECT(ADDRESS(About!$A121,About!$A$141,1,1,CONCATENATE("BEN",C$1)),TRUE))
)*toe_to_BTU</f>
        <v>10290250756.224928</v>
      </c>
      <c r="D6" s="19" cm="1">
        <f t="array" aca="1" ref="D6" ca="1">SUM(
VALUE(INDIRECT(ADDRESS(About!$A121,About!$A$140,1,1,CONCATENATE("BEN",D$1)),TRUE)),
VALUE(INDIRECT(ADDRESS(About!$A121,About!$A$141,1,1,CONCATENATE("BEN",D$1)),TRUE))
)*toe_to_BTU</f>
        <v>9891582432.9136238</v>
      </c>
      <c r="E6" s="19">
        <f ca="1">IF(mop!N244=0,0,D6*mop!O244/mop!N244)</f>
        <v>9853478476.3742676</v>
      </c>
      <c r="F6" s="19">
        <f ca="1">IF(mop!O244=0,0,E6*mop!P244/mop!O244)</f>
        <v>9815374519.8349113</v>
      </c>
      <c r="G6" s="19">
        <f ca="1">IF(mop!P244=0,0,F6*mop!Q244/mop!P244)</f>
        <v>9777270563.2955532</v>
      </c>
      <c r="H6" s="19">
        <f ca="1">IF(mop!Q244=0,0,G6*mop!R244/mop!Q244)</f>
        <v>9739027691.535017</v>
      </c>
      <c r="I6" s="19">
        <f ca="1">IF(mop!R244=0,0,H6*mop!S244/mop!R244)</f>
        <v>9700784819.7744827</v>
      </c>
      <c r="J6" s="19">
        <f ca="1">IF(mop!S244=0,0,I6*mop!T244/mop!S244)</f>
        <v>9662541948.0139484</v>
      </c>
      <c r="K6" s="19">
        <f ca="1">IF(mop!T244=0,0,J6*mop!U244/mop!T244)</f>
        <v>9624299076.2534142</v>
      </c>
      <c r="L6" s="19">
        <f ca="1">IF(mop!U244=0,0,K6*mop!V244/mop!U244)</f>
        <v>9586056204.4928799</v>
      </c>
      <c r="M6" s="19">
        <f ca="1">IF(mop!V244=0,0,L6*mop!W244/mop!V244)</f>
        <v>9559735870.3793507</v>
      </c>
      <c r="N6" s="19">
        <f ca="1">IF(mop!W244=0,0,M6*mop!X244/mop!W244)</f>
        <v>9533415536.2658215</v>
      </c>
      <c r="O6" s="19">
        <f ca="1">IF(mop!X244=0,0,N6*mop!Y244/mop!X244)</f>
        <v>9507095202.1522923</v>
      </c>
      <c r="P6" s="19">
        <f ca="1">IF(mop!Y244=0,0,O6*mop!Z244/mop!Y244)</f>
        <v>9480774868.0387611</v>
      </c>
      <c r="Q6" s="19">
        <f ca="1">IF(mop!Z244=0,0,P6*mop!AA244/mop!Z244)</f>
        <v>9454454533.9252319</v>
      </c>
      <c r="R6" s="19">
        <f ca="1">IF(mop!AA244=0,0,Q6*mop!AB244/mop!AA244)</f>
        <v>9436666107.7186337</v>
      </c>
      <c r="S6" s="19">
        <f ca="1">IF(mop!AB244=0,0,R6*mop!AC244/mop!AB244)</f>
        <v>9418877681.5120373</v>
      </c>
      <c r="T6" s="19">
        <f ca="1">IF(mop!AC244=0,0,S6*mop!AD244/mop!AC244)</f>
        <v>9401089255.305439</v>
      </c>
      <c r="U6" s="19">
        <f ca="1">IF(mop!AD244=0,0,T6*mop!AE244/mop!AD244)</f>
        <v>9383300829.0988426</v>
      </c>
      <c r="V6" s="19">
        <f ca="1">IF(mop!AE244=0,0,U6*mop!AF244/mop!AE244)</f>
        <v>9365512402.8922443</v>
      </c>
      <c r="W6" s="19">
        <f ca="1">IF(mop!AF244=0,0,V6*mop!AG244/mop!AF244)</f>
        <v>9358855856.4986706</v>
      </c>
      <c r="X6" s="19">
        <f ca="1">IF(mop!AG244=0,0,W6*mop!AH244/mop!AG244)</f>
        <v>9352199310.1050949</v>
      </c>
      <c r="Y6" s="19">
        <f ca="1">IF(mop!AH244=0,0,X6*mop!AI244/mop!AH244)</f>
        <v>9345542763.7115211</v>
      </c>
      <c r="Z6" s="19">
        <f ca="1">IF(mop!AI244=0,0,Y6*mop!AJ244/mop!AI244)</f>
        <v>9338886217.3179455</v>
      </c>
      <c r="AA6" s="19">
        <f ca="1">IF(mop!AJ244=0,0,Z6*mop!AK244/mop!AJ244)</f>
        <v>9332229670.9243717</v>
      </c>
      <c r="AB6" s="19">
        <f ca="1">IF(mop!AK244=0,0,AA6*mop!AL244/mop!AK244)</f>
        <v>9364108611.0464458</v>
      </c>
      <c r="AC6" s="19">
        <f ca="1">IF(mop!AL244=0,0,AB6*mop!AM244/mop!AL244)</f>
        <v>9395987551.16852</v>
      </c>
      <c r="AD6" s="19">
        <f ca="1">IF(mop!AM244=0,0,AC6*mop!AN244/mop!AM244)</f>
        <v>9427866491.290596</v>
      </c>
      <c r="AE6" s="19">
        <f ca="1">IF(mop!AN244=0,0,AD6*mop!AO244/mop!AN244)</f>
        <v>9459745431.4126701</v>
      </c>
      <c r="AF6" s="19">
        <f ca="1">IF(mop!AO244=0,0,AE6*mop!AP244/mop!AO244)</f>
        <v>9491624371.5347462</v>
      </c>
    </row>
    <row r="7" spans="1:34" x14ac:dyDescent="0.3">
      <c r="A7" t="s">
        <v>22</v>
      </c>
      <c r="B7" s="86" cm="1">
        <f t="array" aca="1" ref="B7" ca="1">SUM(
VALUE(INDIRECT(ADDRESS(About!$A122,About!$A$140,1,1,CONCATENATE("BEN",B$1)),TRUE)),
VALUE(INDIRECT(ADDRESS(About!$A122,About!$A$141,1,1,CONCATENATE("BEN",B$1)),TRUE))
)*toe_to_BTU</f>
        <v>1245442056.0023186</v>
      </c>
      <c r="C7" s="86" cm="1">
        <f t="array" aca="1" ref="C7" ca="1">SUM(
VALUE(INDIRECT(ADDRESS(About!$A122,About!$A$140,1,1,CONCATENATE("BEN",C$1)),TRUE)),
VALUE(INDIRECT(ADDRESS(About!$A122,About!$A$141,1,1,CONCATENATE("BEN",C$1)),TRUE))
)*toe_to_BTU</f>
        <v>1491399143.2788403</v>
      </c>
      <c r="D7" s="86" cm="1">
        <f t="array" aca="1" ref="D7" ca="1">SUM(
VALUE(INDIRECT(ADDRESS(About!$A122,About!$A$140,1,1,CONCATENATE("BEN",D$1)),TRUE)),
VALUE(INDIRECT(ADDRESS(About!$A122,About!$A$141,1,1,CONCATENATE("BEN",D$1)),TRUE))
)*toe_to_BTU</f>
        <v>1161769568.115942</v>
      </c>
      <c r="E7" s="19">
        <f ca="1">IF(mop!N272=0,0,D7*mop!O272/mop!N272)</f>
        <v>1131196684.7444699</v>
      </c>
      <c r="F7" s="19">
        <f ca="1">IF(mop!O272=0,0,E7*mop!P272/mop!O272)</f>
        <v>1100623801.372998</v>
      </c>
      <c r="G7" s="19">
        <f ca="1">IF(mop!P272=0,0,F7*mop!Q272/mop!P272)</f>
        <v>1070050918.0015258</v>
      </c>
      <c r="H7" s="19">
        <f ca="1">IF(mop!Q272=0,0,G7*mop!R272/mop!Q272)</f>
        <v>1059859956.8777018</v>
      </c>
      <c r="I7" s="19">
        <f ca="1">IF(mop!R272=0,0,H7*mop!S272/mop!R272)</f>
        <v>1049668995.7538776</v>
      </c>
      <c r="J7" s="19">
        <f ca="1">IF(mop!S272=0,0,I7*mop!T272/mop!S272)</f>
        <v>1039478034.6300534</v>
      </c>
      <c r="K7" s="19">
        <f ca="1">IF(mop!T272=0,0,J7*mop!U272/mop!T272)</f>
        <v>1029287073.5062293</v>
      </c>
      <c r="L7" s="19">
        <f ca="1">IF(mop!U272=0,0,K7*mop!V272/mop!U272)</f>
        <v>1019096112.3824052</v>
      </c>
      <c r="M7" s="19">
        <f ca="1">IF(mop!V272=0,0,L7*mop!W272/mop!V272)</f>
        <v>1008905151.2585812</v>
      </c>
      <c r="N7" s="19">
        <f ca="1">IF(mop!W272=0,0,M7*mop!X272/mop!W272)</f>
        <v>998714190.13475728</v>
      </c>
      <c r="O7" s="19">
        <f ca="1">IF(mop!X272=0,0,N7*mop!Y272/mop!X272)</f>
        <v>988523229.01093304</v>
      </c>
      <c r="P7" s="19">
        <f ca="1">IF(mop!Y272=0,0,O7*mop!Z272/mop!Y272)</f>
        <v>978332267.88710904</v>
      </c>
      <c r="Q7" s="19">
        <f ca="1">IF(mop!Z272=0,0,P7*mop!AA272/mop!Z272)</f>
        <v>968141306.76328504</v>
      </c>
      <c r="R7" s="19">
        <f ca="1">IF(mop!AA272=0,0,Q7*mop!AB272/mop!AA272)</f>
        <v>957950345.63946116</v>
      </c>
      <c r="S7" s="19">
        <f ca="1">IF(mop!AB272=0,0,R7*mop!AC272/mop!AB272)</f>
        <v>947759384.51563704</v>
      </c>
      <c r="T7" s="19">
        <f ca="1">IF(mop!AC272=0,0,S7*mop!AD272/mop!AC272)</f>
        <v>937568423.3918128</v>
      </c>
      <c r="U7" s="19">
        <f ca="1">IF(mop!AD272=0,0,T7*mop!AE272/mop!AD272)</f>
        <v>927377462.2679888</v>
      </c>
      <c r="V7" s="19">
        <f ca="1">IF(mop!AE272=0,0,U7*mop!AF272/mop!AE272)</f>
        <v>917186501.1441648</v>
      </c>
      <c r="W7" s="19">
        <f ca="1">IF(mop!AF272=0,0,V7*mop!AG272/mop!AF272)</f>
        <v>906995540.0203408</v>
      </c>
      <c r="X7" s="19">
        <f ca="1">IF(mop!AG272=0,0,W7*mop!AH272/mop!AG272)</f>
        <v>896804578.8965168</v>
      </c>
      <c r="Y7" s="19">
        <f ca="1">IF(mop!AH272=0,0,X7*mop!AI272/mop!AH272)</f>
        <v>886613617.77269256</v>
      </c>
      <c r="Z7" s="19">
        <f ca="1">IF(mop!AI272=0,0,Y7*mop!AJ272/mop!AI272)</f>
        <v>876422656.64886856</v>
      </c>
      <c r="AA7" s="19">
        <f ca="1">IF(mop!AJ272=0,0,Z7*mop!AK272/mop!AJ272)</f>
        <v>866231695.52504456</v>
      </c>
      <c r="AB7" s="19">
        <f ca="1">IF(mop!AK272=0,0,AA7*mop!AL272/mop!AK272)</f>
        <v>866231695.52504456</v>
      </c>
      <c r="AC7" s="19">
        <f ca="1">IF(mop!AL272=0,0,AB7*mop!AM272/mop!AL272)</f>
        <v>866231695.52504456</v>
      </c>
      <c r="AD7" s="19">
        <f ca="1">IF(mop!AM272=0,0,AC7*mop!AN272/mop!AM272)</f>
        <v>866231695.52504456</v>
      </c>
      <c r="AE7" s="19">
        <f ca="1">IF(mop!AN272=0,0,AD7*mop!AO272/mop!AN272)</f>
        <v>866231695.52504456</v>
      </c>
      <c r="AF7" s="19">
        <f ca="1">IF(mop!AO272=0,0,AE7*mop!AP272/mop!AO272)</f>
        <v>866231695.52504456</v>
      </c>
    </row>
    <row r="8" spans="1:34" x14ac:dyDescent="0.3">
      <c r="A8" t="s">
        <v>23</v>
      </c>
      <c r="B8" s="87">
        <v>0</v>
      </c>
      <c r="C8" s="87">
        <v>0</v>
      </c>
      <c r="D8" s="87">
        <v>0</v>
      </c>
      <c r="E8" s="87">
        <v>0</v>
      </c>
      <c r="F8" s="87">
        <v>0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  <c r="P8" s="87">
        <v>0</v>
      </c>
      <c r="Q8" s="87">
        <v>0</v>
      </c>
      <c r="R8" s="87">
        <v>0</v>
      </c>
      <c r="S8" s="87">
        <v>0</v>
      </c>
      <c r="T8" s="87">
        <v>0</v>
      </c>
      <c r="U8" s="87">
        <v>0</v>
      </c>
      <c r="V8" s="87">
        <v>0</v>
      </c>
      <c r="W8" s="87">
        <v>0</v>
      </c>
      <c r="X8" s="87">
        <v>0</v>
      </c>
      <c r="Y8" s="87">
        <v>0</v>
      </c>
      <c r="Z8" s="87">
        <v>0</v>
      </c>
      <c r="AA8" s="87">
        <v>0</v>
      </c>
      <c r="AB8" s="87">
        <v>0</v>
      </c>
      <c r="AC8" s="87">
        <v>0</v>
      </c>
      <c r="AD8" s="87">
        <v>0</v>
      </c>
      <c r="AE8" s="87">
        <v>0</v>
      </c>
      <c r="AF8" s="87">
        <v>0</v>
      </c>
    </row>
    <row r="9" spans="1:34" x14ac:dyDescent="0.3">
      <c r="A9" t="s">
        <v>24</v>
      </c>
      <c r="B9" s="137">
        <v>0</v>
      </c>
      <c r="C9" s="137">
        <v>0</v>
      </c>
      <c r="D9" s="137">
        <v>0</v>
      </c>
      <c r="E9" s="19">
        <f>IF(mop!N232=0,0,D9*mop!O232/mop!N232)</f>
        <v>0</v>
      </c>
      <c r="F9" s="19">
        <f>IF(mop!O232=0,0,E9*mop!P232/mop!O232)</f>
        <v>0</v>
      </c>
      <c r="G9" s="19">
        <f>IF(mop!P232=0,0,F9*mop!Q232/mop!P232)</f>
        <v>0</v>
      </c>
      <c r="H9" s="19">
        <f>IF(mop!Q232=0,0,G9*mop!R232/mop!Q232)</f>
        <v>0</v>
      </c>
      <c r="I9" s="19">
        <f>IF(mop!R232=0,0,H9*mop!S232/mop!R232)</f>
        <v>0</v>
      </c>
      <c r="J9" s="19">
        <f>IF(mop!S232=0,0,I9*mop!T232/mop!S232)</f>
        <v>0</v>
      </c>
      <c r="K9" s="19">
        <f>IF(mop!T232=0,0,J9*mop!U232/mop!T232)</f>
        <v>0</v>
      </c>
      <c r="L9" s="19">
        <f>IF(mop!U232=0,0,K9*mop!V232/mop!U232)</f>
        <v>0</v>
      </c>
      <c r="M9" s="19">
        <f>IF(mop!V232=0,0,L9*mop!W232/mop!V232)</f>
        <v>0</v>
      </c>
      <c r="N9" s="19">
        <f>IF(mop!W232=0,0,M9*mop!X232/mop!W232)</f>
        <v>0</v>
      </c>
      <c r="O9" s="19">
        <f>IF(mop!X232=0,0,N9*mop!Y232/mop!X232)</f>
        <v>0</v>
      </c>
      <c r="P9" s="19">
        <f>IF(mop!Y232=0,0,O9*mop!Z232/mop!Y232)</f>
        <v>0</v>
      </c>
      <c r="Q9" s="19">
        <f>IF(mop!Z232=0,0,P9*mop!AA232/mop!Z232)</f>
        <v>0</v>
      </c>
      <c r="R9" s="19">
        <f>IF(mop!AA232=0,0,Q9*mop!AB232/mop!AA232)</f>
        <v>0</v>
      </c>
      <c r="S9" s="19">
        <f>IF(mop!AB232=0,0,R9*mop!AC232/mop!AB232)</f>
        <v>0</v>
      </c>
      <c r="T9" s="19">
        <f>IF(mop!AC232=0,0,S9*mop!AD232/mop!AC232)</f>
        <v>0</v>
      </c>
      <c r="U9" s="19">
        <f>IF(mop!AD232=0,0,T9*mop!AE232/mop!AD232)</f>
        <v>0</v>
      </c>
      <c r="V9" s="19">
        <f>IF(mop!AE232=0,0,U9*mop!AF232/mop!AE232)</f>
        <v>0</v>
      </c>
      <c r="W9" s="19">
        <f>IF(mop!AF232=0,0,V9*mop!AG232/mop!AF232)</f>
        <v>0</v>
      </c>
      <c r="X9" s="19">
        <f>IF(mop!AG232=0,0,W9*mop!AH232/mop!AG232)</f>
        <v>0</v>
      </c>
      <c r="Y9" s="19">
        <f>IF(mop!AH232=0,0,X9*mop!AI232/mop!AH232)</f>
        <v>0</v>
      </c>
      <c r="Z9" s="19">
        <f>IF(mop!AI232=0,0,Y9*mop!AJ232/mop!AI232)</f>
        <v>0</v>
      </c>
      <c r="AA9" s="19">
        <f>IF(mop!AJ232=0,0,Z9*mop!AK232/mop!AJ232)</f>
        <v>0</v>
      </c>
      <c r="AB9" s="19">
        <f>IF(mop!AK232=0,0,AA9*mop!AL232/mop!AK232)</f>
        <v>0</v>
      </c>
      <c r="AC9" s="19">
        <f>IF(mop!AL232=0,0,AB9*mop!AM232/mop!AL232)</f>
        <v>0</v>
      </c>
      <c r="AD9" s="19">
        <f>IF(mop!AM232=0,0,AC9*mop!AN232/mop!AM232)</f>
        <v>0</v>
      </c>
      <c r="AE9" s="19">
        <f>IF(mop!AN232=0,0,AD9*mop!AO232/mop!AN232)</f>
        <v>0</v>
      </c>
      <c r="AF9" s="19">
        <f>IF(mop!AO232=0,0,AE9*mop!AP232/mop!AO232)</f>
        <v>0</v>
      </c>
    </row>
    <row r="10" spans="1:34" x14ac:dyDescent="0.3">
      <c r="A10" s="88" t="s">
        <v>25</v>
      </c>
      <c r="B10" s="137">
        <v>0</v>
      </c>
      <c r="C10" s="137">
        <v>0</v>
      </c>
      <c r="D10" s="137">
        <v>0</v>
      </c>
      <c r="E10" s="19">
        <f>IF((mop!N29+mop!N72)=0,0,D10*(mop!O29+mop!O72)/(mop!N29+mop!N72))</f>
        <v>0</v>
      </c>
      <c r="F10" s="19">
        <f>IF((mop!O29+mop!O72)=0,0,E10*(mop!P29+mop!P72)/(mop!O29+mop!O72))</f>
        <v>0</v>
      </c>
      <c r="G10" s="19">
        <f>IF((mop!P29+mop!P72)=0,0,F10*(mop!Q29+mop!Q72)/(mop!P29+mop!P72))</f>
        <v>0</v>
      </c>
      <c r="H10" s="19">
        <f>IF((mop!Q29+mop!Q72)=0,0,G10*(mop!R29+mop!R72)/(mop!Q29+mop!Q72))</f>
        <v>0</v>
      </c>
      <c r="I10" s="19">
        <f>IF((mop!R29+mop!R72)=0,0,H10*(mop!S29+mop!S72)/(mop!R29+mop!R72))</f>
        <v>0</v>
      </c>
      <c r="J10" s="19">
        <f>IF((mop!S29+mop!S72)=0,0,I10*(mop!T29+mop!T72)/(mop!S29+mop!S72))</f>
        <v>0</v>
      </c>
      <c r="K10" s="19">
        <f>IF((mop!T29+mop!T72)=0,0,J10*(mop!U29+mop!U72)/(mop!T29+mop!T72))</f>
        <v>0</v>
      </c>
      <c r="L10" s="19">
        <f>IF((mop!U29+mop!U72)=0,0,K10*(mop!V29+mop!V72)/(mop!U29+mop!U72))</f>
        <v>0</v>
      </c>
      <c r="M10" s="19">
        <f>IF((mop!V29+mop!V72)=0,0,L10*(mop!W29+mop!W72)/(mop!V29+mop!V72))</f>
        <v>0</v>
      </c>
      <c r="N10" s="19">
        <f>IF((mop!W29+mop!W72)=0,0,M10*(mop!X29+mop!X72)/(mop!W29+mop!W72))</f>
        <v>0</v>
      </c>
      <c r="O10" s="19">
        <f>IF((mop!X29+mop!X72)=0,0,N10*(mop!Y29+mop!Y72)/(mop!X29+mop!X72))</f>
        <v>0</v>
      </c>
      <c r="P10" s="19">
        <f>IF((mop!Y29+mop!Y72)=0,0,O10*(mop!Z29+mop!Z72)/(mop!Y29+mop!Y72))</f>
        <v>0</v>
      </c>
      <c r="Q10" s="19">
        <f>IF((mop!Z29+mop!Z72)=0,0,P10*(mop!AA29+mop!AA72)/(mop!Z29+mop!Z72))</f>
        <v>0</v>
      </c>
      <c r="R10" s="19">
        <f>IF((mop!AA29+mop!AA72)=0,0,Q10*(mop!AB29+mop!AB72)/(mop!AA29+mop!AA72))</f>
        <v>0</v>
      </c>
      <c r="S10" s="19">
        <f>IF((mop!AB29+mop!AB72)=0,0,R10*(mop!AC29+mop!AC72)/(mop!AB29+mop!AB72))</f>
        <v>0</v>
      </c>
      <c r="T10" s="19">
        <f>IF((mop!AC29+mop!AC72)=0,0,S10*(mop!AD29+mop!AD72)/(mop!AC29+mop!AC72))</f>
        <v>0</v>
      </c>
      <c r="U10" s="19">
        <f>IF((mop!AD29+mop!AD72)=0,0,T10*(mop!AE29+mop!AE72)/(mop!AD29+mop!AD72))</f>
        <v>0</v>
      </c>
      <c r="V10" s="19">
        <f>IF((mop!AE29+mop!AE72)=0,0,U10*(mop!AF29+mop!AF72)/(mop!AE29+mop!AE72))</f>
        <v>0</v>
      </c>
      <c r="W10" s="19">
        <f>IF((mop!AF29+mop!AF72)=0,0,V10*(mop!AG29+mop!AG72)/(mop!AF29+mop!AF72))</f>
        <v>0</v>
      </c>
      <c r="X10" s="19">
        <f>IF((mop!AG29+mop!AG72)=0,0,W10*(mop!AH29+mop!AH72)/(mop!AG29+mop!AG72))</f>
        <v>0</v>
      </c>
      <c r="Y10" s="19">
        <f>IF((mop!AH29+mop!AH72)=0,0,X10*(mop!AI29+mop!AI72)/(mop!AH29+mop!AH72))</f>
        <v>0</v>
      </c>
      <c r="Z10" s="19">
        <f>IF((mop!AI29+mop!AI72)=0,0,Y10*(mop!AJ29+mop!AJ72)/(mop!AI29+mop!AI72))</f>
        <v>0</v>
      </c>
      <c r="AA10" s="19">
        <f>IF((mop!AJ29+mop!AJ72)=0,0,Z10*(mop!AK29+mop!AK72)/(mop!AJ29+mop!AJ72))</f>
        <v>0</v>
      </c>
      <c r="AB10" s="19">
        <f>IF((mop!AK29+mop!AK72)=0,0,AA10*(mop!AL29+mop!AL72)/(mop!AK29+mop!AK72))</f>
        <v>0</v>
      </c>
      <c r="AC10" s="19">
        <f>IF((mop!AL29+mop!AL72)=0,0,AB10*(mop!AM29+mop!AM72)/(mop!AL29+mop!AL72))</f>
        <v>0</v>
      </c>
      <c r="AD10" s="19">
        <f>IF((mop!AM29+mop!AM72)=0,0,AC10*(mop!AN29+mop!AN72)/(mop!AM29+mop!AM72))</f>
        <v>0</v>
      </c>
      <c r="AE10" s="19">
        <f>IF((mop!AN29+mop!AN72)=0,0,AD10*(mop!AO29+mop!AO72)/(mop!AN29+mop!AN72))</f>
        <v>0</v>
      </c>
      <c r="AF10" s="19">
        <f>IF((mop!AO29+mop!AO72)=0,0,AE10*(mop!AP29+mop!AP72)/(mop!AO29+mop!AO72))</f>
        <v>0</v>
      </c>
    </row>
    <row r="11" spans="1:34" x14ac:dyDescent="0.3">
      <c r="A11" t="s">
        <v>26</v>
      </c>
      <c r="B11" s="137">
        <v>0</v>
      </c>
      <c r="C11" s="137">
        <v>0</v>
      </c>
      <c r="D11" s="137">
        <v>0</v>
      </c>
      <c r="E11" s="19">
        <f>IF(mop!N60=0,0,D11*mop!O60/mop!N60)</f>
        <v>0</v>
      </c>
      <c r="F11" s="19">
        <f>IF(mop!O60=0,0,E11*mop!P60/mop!O60)</f>
        <v>0</v>
      </c>
      <c r="G11" s="19">
        <f>IF(mop!P60=0,0,F11*mop!Q60/mop!P60)</f>
        <v>0</v>
      </c>
      <c r="H11" s="19">
        <f>IF(mop!Q60=0,0,G11*mop!R60/mop!Q60)</f>
        <v>0</v>
      </c>
      <c r="I11" s="19">
        <f>IF(mop!R60=0,0,H11*mop!S60/mop!R60)</f>
        <v>0</v>
      </c>
      <c r="J11" s="19">
        <f>IF(mop!S60=0,0,I11*mop!T60/mop!S60)</f>
        <v>0</v>
      </c>
      <c r="K11" s="19">
        <f>IF(mop!T60=0,0,J11*mop!U60/mop!T60)</f>
        <v>0</v>
      </c>
      <c r="L11" s="19">
        <f>IF(mop!U60=0,0,K11*mop!V60/mop!U60)</f>
        <v>0</v>
      </c>
      <c r="M11" s="19">
        <f>IF(mop!V60=0,0,L11*mop!W60/mop!V60)</f>
        <v>0</v>
      </c>
      <c r="N11" s="19">
        <f>IF(mop!W60=0,0,M11*mop!X60/mop!W60)</f>
        <v>0</v>
      </c>
      <c r="O11" s="19">
        <f>IF(mop!X60=0,0,N11*mop!Y60/mop!X60)</f>
        <v>0</v>
      </c>
      <c r="P11" s="19">
        <f>IF(mop!Y60=0,0,O11*mop!Z60/mop!Y60)</f>
        <v>0</v>
      </c>
      <c r="Q11" s="19">
        <f>IF(mop!Z60=0,0,P11*mop!AA60/mop!Z60)</f>
        <v>0</v>
      </c>
      <c r="R11" s="19">
        <f>IF(mop!AA60=0,0,Q11*mop!AB60/mop!AA60)</f>
        <v>0</v>
      </c>
      <c r="S11" s="19">
        <f>IF(mop!AB60=0,0,R11*mop!AC60/mop!AB60)</f>
        <v>0</v>
      </c>
      <c r="T11" s="19">
        <f>IF(mop!AC60=0,0,S11*mop!AD60/mop!AC60)</f>
        <v>0</v>
      </c>
      <c r="U11" s="19">
        <f>IF(mop!AD60=0,0,T11*mop!AE60/mop!AD60)</f>
        <v>0</v>
      </c>
      <c r="V11" s="19">
        <f>IF(mop!AE60=0,0,U11*mop!AF60/mop!AE60)</f>
        <v>0</v>
      </c>
      <c r="W11" s="19">
        <f>IF(mop!AF60=0,0,V11*mop!AG60/mop!AF60)</f>
        <v>0</v>
      </c>
      <c r="X11" s="19">
        <f>IF(mop!AG60=0,0,W11*mop!AH60/mop!AG60)</f>
        <v>0</v>
      </c>
      <c r="Y11" s="19">
        <f>IF(mop!AH60=0,0,X11*mop!AI60/mop!AH60)</f>
        <v>0</v>
      </c>
      <c r="Z11" s="19">
        <f>IF(mop!AI60=0,0,Y11*mop!AJ60/mop!AI60)</f>
        <v>0</v>
      </c>
      <c r="AA11" s="19">
        <f>IF(mop!AJ60=0,0,Z11*mop!AK60/mop!AJ60)</f>
        <v>0</v>
      </c>
      <c r="AB11" s="19">
        <f>IF(mop!AK60=0,0,AA11*mop!AL60/mop!AK60)</f>
        <v>0</v>
      </c>
      <c r="AC11" s="19">
        <f>IF(mop!AL60=0,0,AB11*mop!AM60/mop!AL60)</f>
        <v>0</v>
      </c>
      <c r="AD11" s="19">
        <f>IF(mop!AM60=0,0,AC11*mop!AN60/mop!AM60)</f>
        <v>0</v>
      </c>
      <c r="AE11" s="19">
        <f>IF(mop!AN60=0,0,AD11*mop!AO60/mop!AN60)</f>
        <v>0</v>
      </c>
      <c r="AF11" s="19">
        <f>IF(mop!AO60=0,0,AE11*mop!AP60/mop!AO60)</f>
        <v>0</v>
      </c>
    </row>
    <row r="12" spans="1:34" x14ac:dyDescent="0.3">
      <c r="A12" t="s">
        <v>27</v>
      </c>
      <c r="B12" s="87">
        <v>0</v>
      </c>
      <c r="C12" s="87">
        <v>0</v>
      </c>
      <c r="D12" s="87">
        <v>0</v>
      </c>
      <c r="E12" s="87">
        <v>0</v>
      </c>
      <c r="F12" s="87">
        <v>0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  <c r="P12" s="87">
        <v>0</v>
      </c>
      <c r="Q12" s="87">
        <v>0</v>
      </c>
      <c r="R12" s="87">
        <v>0</v>
      </c>
      <c r="S12" s="87">
        <v>0</v>
      </c>
      <c r="T12" s="87">
        <v>0</v>
      </c>
      <c r="U12" s="87">
        <v>0</v>
      </c>
      <c r="V12" s="87">
        <v>0</v>
      </c>
      <c r="W12" s="87">
        <v>0</v>
      </c>
      <c r="X12" s="87">
        <v>0</v>
      </c>
      <c r="Y12" s="87">
        <v>0</v>
      </c>
      <c r="Z12" s="87">
        <v>0</v>
      </c>
      <c r="AA12" s="87">
        <v>0</v>
      </c>
      <c r="AB12" s="87">
        <v>0</v>
      </c>
      <c r="AC12" s="87">
        <v>0</v>
      </c>
      <c r="AD12" s="87">
        <v>0</v>
      </c>
      <c r="AE12" s="87">
        <v>0</v>
      </c>
      <c r="AF12" s="87">
        <v>0</v>
      </c>
    </row>
    <row r="13" spans="1:34" x14ac:dyDescent="0.3">
      <c r="A13" t="s">
        <v>28</v>
      </c>
      <c r="B13" s="87">
        <v>0</v>
      </c>
      <c r="C13" s="87">
        <v>0</v>
      </c>
      <c r="D13" s="87">
        <v>0</v>
      </c>
      <c r="E13" s="87">
        <v>0</v>
      </c>
      <c r="F13" s="87">
        <v>0</v>
      </c>
      <c r="G13" s="87">
        <v>0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  <c r="P13" s="87">
        <v>0</v>
      </c>
      <c r="Q13" s="87">
        <v>0</v>
      </c>
      <c r="R13" s="87">
        <v>0</v>
      </c>
      <c r="S13" s="87">
        <v>0</v>
      </c>
      <c r="T13" s="87">
        <v>0</v>
      </c>
      <c r="U13" s="87">
        <v>0</v>
      </c>
      <c r="V13" s="87">
        <v>0</v>
      </c>
      <c r="W13" s="87">
        <v>0</v>
      </c>
      <c r="X13" s="87">
        <v>0</v>
      </c>
      <c r="Y13" s="87">
        <v>0</v>
      </c>
      <c r="Z13" s="87">
        <v>0</v>
      </c>
      <c r="AA13" s="87">
        <v>0</v>
      </c>
      <c r="AB13" s="87">
        <v>0</v>
      </c>
      <c r="AC13" s="87">
        <v>0</v>
      </c>
      <c r="AD13" s="87">
        <v>0</v>
      </c>
      <c r="AE13" s="87">
        <v>0</v>
      </c>
      <c r="AF13" s="87">
        <v>0</v>
      </c>
    </row>
    <row r="14" spans="1:34" x14ac:dyDescent="0.3">
      <c r="A14" s="88" t="s">
        <v>29</v>
      </c>
      <c r="B14" s="86" cm="1">
        <f t="array" aca="1" ref="B14" ca="1">SUM(
VALUE(INDIRECT(ADDRESS(About!$A115,About!$A$140,1,1,CONCATENATE("BEN",B$1)),TRUE)),
VALUE(INDIRECT(ADDRESS(About!$A119,About!$A$140,1,1,CONCATENATE("BEN",B$1)),TRUE)),
VALUE(INDIRECT(ADDRESS(About!$A124,About!$A$140,1,1,CONCATENATE("BEN",B$1)),TRUE)),
VALUE(INDIRECT(ADDRESS(About!$A115,About!$A$141,1,1,CONCATENATE("BEN",B$1)),TRUE)),
VALUE(INDIRECT(ADDRESS(About!$A119,About!$A$141,1,1,CONCATENATE("BEN",B$1)),TRUE)),
VALUE(INDIRECT(ADDRESS(About!$A124,About!$A$141,1,1,CONCATENATE("BEN",B$1)),TRUE))
)*toe_to_BTU</f>
        <v>8517452521.7599993</v>
      </c>
      <c r="C14" s="86" cm="1">
        <f t="array" aca="1" ref="C14" ca="1">SUM(
VALUE(INDIRECT(ADDRESS(About!$A115,About!$A$140,1,1,CONCATENATE("BEN",C$1)),TRUE)),
VALUE(INDIRECT(ADDRESS(About!$A119,About!$A$140,1,1,CONCATENATE("BEN",C$1)),TRUE)),
VALUE(INDIRECT(ADDRESS(About!$A124,About!$A$140,1,1,CONCATENATE("BEN",C$1)),TRUE)),
VALUE(INDIRECT(ADDRESS(About!$A115,About!$A$141,1,1,CONCATENATE("BEN",C$1)),TRUE)),
VALUE(INDIRECT(ADDRESS(About!$A119,About!$A$141,1,1,CONCATENATE("BEN",C$1)),TRUE)),
VALUE(INDIRECT(ADDRESS(About!$A124,About!$A$141,1,1,CONCATENATE("BEN",C$1)),TRUE))
)*toe_to_BTU</f>
        <v>8552312877.7553625</v>
      </c>
      <c r="D14" s="86" cm="1">
        <f t="array" aca="1" ref="D14" ca="1">SUM(
VALUE(INDIRECT(ADDRESS(About!$A115,About!$A$140,1,1,CONCATENATE("BEN",D$1)),TRUE)),
VALUE(INDIRECT(ADDRESS(About!$A119,About!$A$140,1,1,CONCATENATE("BEN",D$1)),TRUE)),
VALUE(INDIRECT(ADDRESS(About!$A124,About!$A$140,1,1,CONCATENATE("BEN",D$1)),TRUE)),
VALUE(INDIRECT(ADDRESS(About!$A115,About!$A$141,1,1,CONCATENATE("BEN",D$1)),TRUE)),
VALUE(INDIRECT(ADDRESS(About!$A119,About!$A$141,1,1,CONCATENATE("BEN",D$1)),TRUE)),
VALUE(INDIRECT(ADDRESS(About!$A124,About!$A$141,1,1,CONCATENATE("BEN",D$1)),TRUE))
)*toe_to_BTU</f>
        <v>8814354332.8231888</v>
      </c>
      <c r="E14" s="19">
        <f ca="1">IF((mop!N16+mop!N179+mop!N215)=0,0,D14*(mop!O16+mop!O179+mop!O215)/(mop!N16+mop!N179+mop!N215))</f>
        <v>9114087182.4708939</v>
      </c>
      <c r="F14" s="19">
        <f ca="1">IF((mop!O16+mop!O179+mop!O215)=0,0,E14*(mop!P16+mop!P179+mop!P215)/(mop!O16+mop!O179+mop!O215))</f>
        <v>9413820032.1186008</v>
      </c>
      <c r="G14" s="19">
        <f ca="1">IF((mop!P16+mop!P179+mop!P215)=0,0,F14*(mop!Q16+mop!Q179+mop!Q215)/(mop!P16+mop!P179+mop!P215))</f>
        <v>9713552881.7663059</v>
      </c>
      <c r="H14" s="19">
        <f ca="1">IF((mop!Q16+mop!Q179+mop!Q215)=0,0,G14*(mop!R16+mop!R179+mop!R215)/(mop!Q16+mop!Q179+mop!Q215))</f>
        <v>9799543221.5105667</v>
      </c>
      <c r="I14" s="19">
        <f ca="1">IF((mop!R16+mop!R179+mop!R215)=0,0,H14*(mop!S16+mop!S179+mop!S215)/(mop!R16+mop!R179+mop!R215))</f>
        <v>9885533561.2548237</v>
      </c>
      <c r="J14" s="19">
        <f ca="1">IF((mop!S16+mop!S179+mop!S215)=0,0,I14*(mop!T16+mop!T179+mop!T215)/(mop!S16+mop!S179+mop!S215))</f>
        <v>9971523900.9990845</v>
      </c>
      <c r="K14" s="19">
        <f ca="1">IF((mop!T16+mop!T179+mop!T215)=0,0,J14*(mop!U16+mop!U179+mop!U215)/(mop!T16+mop!T179+mop!T215))</f>
        <v>10057514240.743341</v>
      </c>
      <c r="L14" s="19">
        <f ca="1">IF((mop!U16+mop!U179+mop!U215)=0,0,K14*(mop!V16+mop!V179+mop!V215)/(mop!U16+mop!U179+mop!U215))</f>
        <v>10143504580.4876</v>
      </c>
      <c r="M14" s="19">
        <f ca="1">IF((mop!V16+mop!V179+mop!V215)=0,0,L14*(mop!W16+mop!W179+mop!W215)/(mop!V16+mop!V179+mop!V215))</f>
        <v>10214005815.492016</v>
      </c>
      <c r="N14" s="19">
        <f ca="1">IF((mop!W16+mop!W179+mop!W215)=0,0,M14*(mop!X16+mop!X179+mop!X215)/(mop!W16+mop!W179+mop!W215))</f>
        <v>10284507050.496435</v>
      </c>
      <c r="O14" s="19">
        <f ca="1">IF((mop!X16+mop!X179+mop!X215)=0,0,N14*(mop!Y16+mop!Y179+mop!Y215)/(mop!X16+mop!X179+mop!X215))</f>
        <v>10355008285.500853</v>
      </c>
      <c r="P14" s="19">
        <f ca="1">IF((mop!Y16+mop!Y179+mop!Y215)=0,0,O14*(mop!Z16+mop!Z179+mop!Z215)/(mop!Y16+mop!Y179+mop!Y215))</f>
        <v>10425509520.50527</v>
      </c>
      <c r="Q14" s="19">
        <f ca="1">IF((mop!Z16+mop!Z179+mop!Z215)=0,0,P14*(mop!AA16+mop!AA179+mop!AA215)/(mop!Z16+mop!Z179+mop!Z215))</f>
        <v>10496010755.509687</v>
      </c>
      <c r="R14" s="19">
        <f ca="1">IF((mop!AA16+mop!AA179+mop!AA215)=0,0,Q14*(mop!AB16+mop!AB179+mop!AB215)/(mop!AA16+mop!AA179+mop!AA215))</f>
        <v>10585722059.553635</v>
      </c>
      <c r="S14" s="19">
        <f ca="1">IF((mop!AB16+mop!AB179+mop!AB215)=0,0,R14*(mop!AC16+mop!AC179+mop!AC215)/(mop!AB16+mop!AB179+mop!AB215))</f>
        <v>10675433363.597582</v>
      </c>
      <c r="T14" s="19">
        <f ca="1">IF((mop!AC16+mop!AC179+mop!AC215)=0,0,S14*(mop!AD16+mop!AD179+mop!AD215)/(mop!AC16+mop!AC179+mop!AC215))</f>
        <v>10765144667.641531</v>
      </c>
      <c r="U14" s="19">
        <f ca="1">IF((mop!AD16+mop!AD179+mop!AD215)=0,0,T14*(mop!AE16+mop!AE179+mop!AE215)/(mop!AD16+mop!AD179+mop!AD215))</f>
        <v>10854855971.685478</v>
      </c>
      <c r="V14" s="19">
        <f ca="1">IF((mop!AE16+mop!AE179+mop!AE215)=0,0,U14*(mop!AF16+mop!AF179+mop!AF215)/(mop!AE16+mop!AE179+mop!AE215))</f>
        <v>10944567275.729425</v>
      </c>
      <c r="W14" s="19">
        <f ca="1">IF((mop!AF16+mop!AF179+mop!AF215)=0,0,V14*(mop!AG16+mop!AG179+mop!AG215)/(mop!AF16+mop!AF179+mop!AF215))</f>
        <v>11034269162.712761</v>
      </c>
      <c r="X14" s="19">
        <f ca="1">IF((mop!AG16+mop!AG179+mop!AG215)=0,0,W14*(mop!AH16+mop!AH179+mop!AH215)/(mop!AG16+mop!AG179+mop!AG215))</f>
        <v>11123971049.696098</v>
      </c>
      <c r="Y14" s="19">
        <f ca="1">IF((mop!AH16+mop!AH179+mop!AH215)=0,0,X14*(mop!AI16+mop!AI179+mop!AI215)/(mop!AH16+mop!AH179+mop!AH215))</f>
        <v>11213672936.679434</v>
      </c>
      <c r="Z14" s="19">
        <f ca="1">IF((mop!AI16+mop!AI179+mop!AI215)=0,0,Y14*(mop!AJ16+mop!AJ179+mop!AJ215)/(mop!AI16+mop!AI179+mop!AI215))</f>
        <v>11303374823.662769</v>
      </c>
      <c r="AA14" s="19">
        <f ca="1">IF((mop!AJ16+mop!AJ179+mop!AJ215)=0,0,Z14*(mop!AK16+mop!AK179+mop!AK215)/(mop!AJ16+mop!AJ179+mop!AJ215))</f>
        <v>11393076710.646105</v>
      </c>
      <c r="AB14" s="19">
        <f ca="1">IF((mop!AK16+mop!AK179+mop!AK215)=0,0,AA14*(mop!AL16+mop!AL179+mop!AL215)/(mop!AK16+mop!AK179+mop!AK215))</f>
        <v>11414432480.361876</v>
      </c>
      <c r="AC14" s="19">
        <f ca="1">IF((mop!AL16+mop!AL179+mop!AL215)=0,0,AB14*(mop!AM16+mop!AM179+mop!AM215)/(mop!AL16+mop!AL179+mop!AL215))</f>
        <v>11435788250.077642</v>
      </c>
      <c r="AD14" s="19">
        <f ca="1">IF((mop!AM16+mop!AM179+mop!AM215)=0,0,AC14*(mop!AN16+mop!AN179+mop!AN215)/(mop!AM16+mop!AM179+mop!AM215))</f>
        <v>11457144019.793413</v>
      </c>
      <c r="AE14" s="19">
        <f ca="1">IF((mop!AN16+mop!AN179+mop!AN215)=0,0,AD14*(mop!AO16+mop!AO179+mop!AO215)/(mop!AN16+mop!AN179+mop!AN215))</f>
        <v>11478499789.50918</v>
      </c>
      <c r="AF14" s="19">
        <f ca="1">IF((mop!AO16+mop!AO179+mop!AO215)=0,0,AE14*(mop!AP16+mop!AP179+mop!AP215)/(mop!AO16+mop!AO179+mop!AO215))</f>
        <v>11499855559.224951</v>
      </c>
    </row>
    <row r="15" spans="1:34" x14ac:dyDescent="0.3">
      <c r="A15" s="88" t="s">
        <v>30</v>
      </c>
      <c r="B15" s="86" cm="1">
        <f t="array" aca="1" ref="B15" ca="1">SUM(
VALUE(INDIRECT(ADDRESS(About!$A116,About!$A$140,1,1,CONCATENATE("BEN",B$1)),TRUE)),
VALUE(INDIRECT(ADDRESS(About!$A117,About!$A$140,1,1,CONCATENATE("BEN",B$1)),TRUE)),
VALUE(INDIRECT(ADDRESS(About!$A116,About!$A$141,1,1,CONCATENATE("BEN",B$1)),TRUE)),
VALUE(INDIRECT(ADDRESS(About!$A117,About!$A$141,1,1,CONCATENATE("BEN",B$1)),TRUE))
)*toe_to_BTU</f>
        <v>1908238045.5327532</v>
      </c>
      <c r="C15" s="86" cm="1">
        <f t="array" aca="1" ref="C15" ca="1">SUM(
VALUE(INDIRECT(ADDRESS(About!$A116,About!$A$140,1,1,CONCATENATE("BEN",C$1)),TRUE)),
VALUE(INDIRECT(ADDRESS(About!$A117,About!$A$140,1,1,CONCATENATE("BEN",C$1)),TRUE)),
VALUE(INDIRECT(ADDRESS(About!$A116,About!$A$141,1,1,CONCATENATE("BEN",C$1)),TRUE)),
VALUE(INDIRECT(ADDRESS(About!$A117,About!$A$141,1,1,CONCATENATE("BEN",C$1)),TRUE))
)*toe_to_BTU</f>
        <v>2160456972.5078259</v>
      </c>
      <c r="D15" s="86" cm="1">
        <f t="array" aca="1" ref="D15" ca="1">SUM(
VALUE(INDIRECT(ADDRESS(About!$A116,About!$A$140,1,1,CONCATENATE("BEN",D$1)),TRUE)),
VALUE(INDIRECT(ADDRESS(About!$A117,About!$A$140,1,1,CONCATENATE("BEN",D$1)),TRUE)),
VALUE(INDIRECT(ADDRESS(About!$A116,About!$A$141,1,1,CONCATENATE("BEN",D$1)),TRUE)),
VALUE(INDIRECT(ADDRESS(About!$A117,About!$A$141,1,1,CONCATENATE("BEN",D$1)),TRUE))
)*toe_to_BTU</f>
        <v>2211034295.7959418</v>
      </c>
      <c r="E15" s="19">
        <f>IF((mop!N42+mop!N197)=0,0,D15*(mop!O42+mop!O197)/(mop!N42+mop!N197))</f>
        <v>0</v>
      </c>
      <c r="F15" s="19">
        <f>IF((mop!O42+mop!O197)=0,0,E15*(mop!P42+mop!P197)/(mop!O42+mop!O197))</f>
        <v>0</v>
      </c>
      <c r="G15" s="19">
        <f>IF((mop!P42+mop!P197)=0,0,F15*(mop!Q42+mop!Q197)/(mop!P42+mop!P197))</f>
        <v>0</v>
      </c>
      <c r="H15" s="19">
        <f>IF((mop!Q42+mop!Q197)=0,0,G15*(mop!R42+mop!R197)/(mop!Q42+mop!Q197))</f>
        <v>0</v>
      </c>
      <c r="I15" s="19">
        <f>IF((mop!R42+mop!R197)=0,0,H15*(mop!S42+mop!S197)/(mop!R42+mop!R197))</f>
        <v>0</v>
      </c>
      <c r="J15" s="19">
        <f>IF((mop!S42+mop!S197)=0,0,I15*(mop!T42+mop!T197)/(mop!S42+mop!S197))</f>
        <v>0</v>
      </c>
      <c r="K15" s="19">
        <f>IF((mop!T42+mop!T197)=0,0,J15*(mop!U42+mop!U197)/(mop!T42+mop!T197))</f>
        <v>0</v>
      </c>
      <c r="L15" s="19">
        <f>IF((mop!U42+mop!U197)=0,0,K15*(mop!V42+mop!V197)/(mop!U42+mop!U197))</f>
        <v>0</v>
      </c>
      <c r="M15" s="19">
        <f>IF((mop!V42+mop!V197)=0,0,L15*(mop!W42+mop!W197)/(mop!V42+mop!V197))</f>
        <v>0</v>
      </c>
      <c r="N15" s="19">
        <f>IF((mop!W42+mop!W197)=0,0,M15*(mop!X42+mop!X197)/(mop!W42+mop!W197))</f>
        <v>0</v>
      </c>
      <c r="O15" s="19">
        <f>IF((mop!X42+mop!X197)=0,0,N15*(mop!Y42+mop!Y197)/(mop!X42+mop!X197))</f>
        <v>0</v>
      </c>
      <c r="P15" s="19">
        <f>IF((mop!Y42+mop!Y197)=0,0,O15*(mop!Z42+mop!Z197)/(mop!Y42+mop!Y197))</f>
        <v>0</v>
      </c>
      <c r="Q15" s="19">
        <f>IF((mop!Z42+mop!Z197)=0,0,P15*(mop!AA42+mop!AA197)/(mop!Z42+mop!Z197))</f>
        <v>0</v>
      </c>
      <c r="R15" s="19">
        <f>IF((mop!AA42+mop!AA197)=0,0,Q15*(mop!AB42+mop!AB197)/(mop!AA42+mop!AA197))</f>
        <v>0</v>
      </c>
      <c r="S15" s="19">
        <f>IF((mop!AB42+mop!AB197)=0,0,R15*(mop!AC42+mop!AC197)/(mop!AB42+mop!AB197))</f>
        <v>0</v>
      </c>
      <c r="T15" s="19">
        <f>IF((mop!AC42+mop!AC197)=0,0,S15*(mop!AD42+mop!AD197)/(mop!AC42+mop!AC197))</f>
        <v>0</v>
      </c>
      <c r="U15" s="19">
        <f>IF((mop!AD42+mop!AD197)=0,0,T15*(mop!AE42+mop!AE197)/(mop!AD42+mop!AD197))</f>
        <v>0</v>
      </c>
      <c r="V15" s="19">
        <f>IF((mop!AE42+mop!AE197)=0,0,U15*(mop!AF42+mop!AF197)/(mop!AE42+mop!AE197))</f>
        <v>0</v>
      </c>
      <c r="W15" s="19">
        <f>IF((mop!AF42+mop!AF197)=0,0,V15*(mop!AG42+mop!AG197)/(mop!AF42+mop!AF197))</f>
        <v>0</v>
      </c>
      <c r="X15" s="19">
        <f>IF((mop!AG42+mop!AG197)=0,0,W15*(mop!AH42+mop!AH197)/(mop!AG42+mop!AG197))</f>
        <v>0</v>
      </c>
      <c r="Y15" s="19">
        <f>IF((mop!AH42+mop!AH197)=0,0,X15*(mop!AI42+mop!AI197)/(mop!AH42+mop!AH197))</f>
        <v>0</v>
      </c>
      <c r="Z15" s="19">
        <f>IF((mop!AI42+mop!AI197)=0,0,Y15*(mop!AJ42+mop!AJ197)/(mop!AI42+mop!AI197))</f>
        <v>0</v>
      </c>
      <c r="AA15" s="19">
        <f>IF((mop!AJ42+mop!AJ197)=0,0,Z15*(mop!AK42+mop!AK197)/(mop!AJ42+mop!AJ197))</f>
        <v>0</v>
      </c>
      <c r="AB15" s="19">
        <f>IF((mop!AK42+mop!AK197)=0,0,AA15*(mop!AL42+mop!AL197)/(mop!AK42+mop!AK197))</f>
        <v>0</v>
      </c>
      <c r="AC15" s="19">
        <f>IF((mop!AL42+mop!AL197)=0,0,AB15*(mop!AM42+mop!AM197)/(mop!AL42+mop!AL197))</f>
        <v>0</v>
      </c>
      <c r="AD15" s="19">
        <f>IF((mop!AM42+mop!AM197)=0,0,AC15*(mop!AN42+mop!AN197)/(mop!AM42+mop!AM197))</f>
        <v>0</v>
      </c>
      <c r="AE15" s="19">
        <f>IF((mop!AN42+mop!AN197)=0,0,AD15*(mop!AO42+mop!AO197)/(mop!AN42+mop!AN197))</f>
        <v>0</v>
      </c>
      <c r="AF15" s="19">
        <f>IF((mop!AO42+mop!AO197)=0,0,AE15*(mop!AP42+mop!AP197)/(mop!AO42+mop!AO197))</f>
        <v>0</v>
      </c>
    </row>
    <row r="16" spans="1:34" x14ac:dyDescent="0.3">
      <c r="A16" t="s">
        <v>31</v>
      </c>
      <c r="B16" s="87">
        <v>0</v>
      </c>
      <c r="C16" s="87">
        <v>0</v>
      </c>
      <c r="D16" s="87">
        <v>0</v>
      </c>
      <c r="E16" s="87">
        <v>0</v>
      </c>
      <c r="F16" s="87">
        <v>0</v>
      </c>
      <c r="G16" s="87">
        <v>0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  <c r="P16" s="87">
        <v>0</v>
      </c>
      <c r="Q16" s="87">
        <v>0</v>
      </c>
      <c r="R16" s="87">
        <v>0</v>
      </c>
      <c r="S16" s="87">
        <v>0</v>
      </c>
      <c r="T16" s="87">
        <v>0</v>
      </c>
      <c r="U16" s="87">
        <v>0</v>
      </c>
      <c r="V16" s="87">
        <v>0</v>
      </c>
      <c r="W16" s="87">
        <v>0</v>
      </c>
      <c r="X16" s="87">
        <v>0</v>
      </c>
      <c r="Y16" s="87">
        <v>0</v>
      </c>
      <c r="Z16" s="87">
        <v>0</v>
      </c>
      <c r="AA16" s="87">
        <v>0</v>
      </c>
      <c r="AB16" s="87">
        <v>0</v>
      </c>
      <c r="AC16" s="87">
        <v>0</v>
      </c>
      <c r="AD16" s="87">
        <v>0</v>
      </c>
      <c r="AE16" s="87">
        <v>0</v>
      </c>
      <c r="AF16" s="87">
        <v>0</v>
      </c>
    </row>
    <row r="17" spans="1:32" x14ac:dyDescent="0.3">
      <c r="A17" t="s">
        <v>32</v>
      </c>
      <c r="B17" s="87">
        <v>0</v>
      </c>
      <c r="C17" s="87">
        <v>0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>
        <v>0</v>
      </c>
      <c r="K17" s="87">
        <v>0</v>
      </c>
      <c r="L17" s="87">
        <v>0</v>
      </c>
      <c r="M17" s="87">
        <v>0</v>
      </c>
      <c r="N17" s="87">
        <v>0</v>
      </c>
      <c r="O17" s="87">
        <v>0</v>
      </c>
      <c r="P17" s="87">
        <v>0</v>
      </c>
      <c r="Q17" s="87">
        <v>0</v>
      </c>
      <c r="R17" s="87">
        <v>0</v>
      </c>
      <c r="S17" s="87">
        <v>0</v>
      </c>
      <c r="T17" s="87">
        <v>0</v>
      </c>
      <c r="U17" s="87">
        <v>0</v>
      </c>
      <c r="V17" s="87">
        <v>0</v>
      </c>
      <c r="W17" s="87">
        <v>0</v>
      </c>
      <c r="X17" s="87">
        <v>0</v>
      </c>
      <c r="Y17" s="87">
        <v>0</v>
      </c>
      <c r="Z17" s="87">
        <v>0</v>
      </c>
      <c r="AA17" s="87">
        <v>0</v>
      </c>
      <c r="AB17" s="87">
        <v>0</v>
      </c>
      <c r="AC17" s="87">
        <v>0</v>
      </c>
      <c r="AD17" s="87">
        <v>0</v>
      </c>
      <c r="AE17" s="87">
        <v>0</v>
      </c>
      <c r="AF17" s="87">
        <v>0</v>
      </c>
    </row>
    <row r="18" spans="1:32" x14ac:dyDescent="0.3">
      <c r="A18" t="s">
        <v>33</v>
      </c>
      <c r="B18" s="87">
        <v>0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>
        <v>0</v>
      </c>
      <c r="K18" s="87">
        <v>0</v>
      </c>
      <c r="L18" s="87">
        <v>0</v>
      </c>
      <c r="M18" s="87">
        <v>0</v>
      </c>
      <c r="N18" s="87">
        <v>0</v>
      </c>
      <c r="O18" s="87">
        <v>0</v>
      </c>
      <c r="P18" s="87">
        <v>0</v>
      </c>
      <c r="Q18" s="87">
        <v>0</v>
      </c>
      <c r="R18" s="87">
        <v>0</v>
      </c>
      <c r="S18" s="87">
        <v>0</v>
      </c>
      <c r="T18" s="87">
        <v>0</v>
      </c>
      <c r="U18" s="87">
        <v>0</v>
      </c>
      <c r="V18" s="87">
        <v>0</v>
      </c>
      <c r="W18" s="87">
        <v>0</v>
      </c>
      <c r="X18" s="87">
        <v>0</v>
      </c>
      <c r="Y18" s="87">
        <v>0</v>
      </c>
      <c r="Z18" s="87">
        <v>0</v>
      </c>
      <c r="AA18" s="87">
        <v>0</v>
      </c>
      <c r="AB18" s="87">
        <v>0</v>
      </c>
      <c r="AC18" s="87">
        <v>0</v>
      </c>
      <c r="AD18" s="87">
        <v>0</v>
      </c>
      <c r="AE18" s="87">
        <v>0</v>
      </c>
      <c r="AF18" s="87">
        <v>0</v>
      </c>
    </row>
    <row r="19" spans="1:32" x14ac:dyDescent="0.3">
      <c r="A19" t="s">
        <v>34</v>
      </c>
      <c r="B19" s="87">
        <v>0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>
        <v>0</v>
      </c>
      <c r="K19" s="87">
        <v>0</v>
      </c>
      <c r="L19" s="87">
        <v>0</v>
      </c>
      <c r="M19" s="87">
        <v>0</v>
      </c>
      <c r="N19" s="87">
        <v>0</v>
      </c>
      <c r="O19" s="87">
        <v>0</v>
      </c>
      <c r="P19" s="87">
        <v>0</v>
      </c>
      <c r="Q19" s="87">
        <v>0</v>
      </c>
      <c r="R19" s="87">
        <v>0</v>
      </c>
      <c r="S19" s="87">
        <v>0</v>
      </c>
      <c r="T19" s="87">
        <v>0</v>
      </c>
      <c r="U19" s="87">
        <v>0</v>
      </c>
      <c r="V19" s="87">
        <v>0</v>
      </c>
      <c r="W19" s="87">
        <v>0</v>
      </c>
      <c r="X19" s="87">
        <v>0</v>
      </c>
      <c r="Y19" s="87">
        <v>0</v>
      </c>
      <c r="Z19" s="87">
        <v>0</v>
      </c>
      <c r="AA19" s="87">
        <v>0</v>
      </c>
      <c r="AB19" s="87">
        <v>0</v>
      </c>
      <c r="AC19" s="87">
        <v>0</v>
      </c>
      <c r="AD19" s="87">
        <v>0</v>
      </c>
      <c r="AE19" s="87">
        <v>0</v>
      </c>
      <c r="AF19" s="87">
        <v>0</v>
      </c>
    </row>
    <row r="20" spans="1:32" x14ac:dyDescent="0.3">
      <c r="A20" t="s">
        <v>35</v>
      </c>
      <c r="B20" s="87">
        <v>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>
        <v>0</v>
      </c>
      <c r="K20" s="87">
        <v>0</v>
      </c>
      <c r="L20" s="87">
        <v>0</v>
      </c>
      <c r="M20" s="87">
        <v>0</v>
      </c>
      <c r="N20" s="87">
        <v>0</v>
      </c>
      <c r="O20" s="87">
        <v>0</v>
      </c>
      <c r="P20" s="87">
        <v>0</v>
      </c>
      <c r="Q20" s="87">
        <v>0</v>
      </c>
      <c r="R20" s="87">
        <v>0</v>
      </c>
      <c r="S20" s="87">
        <v>0</v>
      </c>
      <c r="T20" s="87">
        <v>0</v>
      </c>
      <c r="U20" s="87">
        <v>0</v>
      </c>
      <c r="V20" s="87">
        <v>0</v>
      </c>
      <c r="W20" s="87">
        <v>0</v>
      </c>
      <c r="X20" s="87">
        <v>0</v>
      </c>
      <c r="Y20" s="87">
        <v>0</v>
      </c>
      <c r="Z20" s="87">
        <v>0</v>
      </c>
      <c r="AA20" s="87">
        <v>0</v>
      </c>
      <c r="AB20" s="87">
        <v>0</v>
      </c>
      <c r="AC20" s="87">
        <v>0</v>
      </c>
      <c r="AD20" s="87">
        <v>0</v>
      </c>
      <c r="AE20" s="87">
        <v>0</v>
      </c>
      <c r="AF20" s="87">
        <v>0</v>
      </c>
    </row>
    <row r="21" spans="1:32" x14ac:dyDescent="0.3">
      <c r="A21" t="s">
        <v>36</v>
      </c>
      <c r="B21" s="87">
        <v>0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0</v>
      </c>
      <c r="I21" s="87">
        <v>0</v>
      </c>
      <c r="J21" s="87">
        <v>0</v>
      </c>
      <c r="K21" s="87">
        <v>0</v>
      </c>
      <c r="L21" s="87">
        <v>0</v>
      </c>
      <c r="M21" s="87">
        <v>0</v>
      </c>
      <c r="N21" s="87">
        <v>0</v>
      </c>
      <c r="O21" s="87">
        <v>0</v>
      </c>
      <c r="P21" s="87">
        <v>0</v>
      </c>
      <c r="Q21" s="87">
        <v>0</v>
      </c>
      <c r="R21" s="87">
        <v>0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C21" s="87">
        <v>0</v>
      </c>
      <c r="AD21" s="87">
        <v>0</v>
      </c>
      <c r="AE21" s="87">
        <v>0</v>
      </c>
      <c r="AF21" s="87">
        <v>0</v>
      </c>
    </row>
    <row r="22" spans="1:32" x14ac:dyDescent="0.3">
      <c r="A22" t="s">
        <v>37</v>
      </c>
      <c r="B22" s="87">
        <v>0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0</v>
      </c>
      <c r="I22" s="87">
        <v>0</v>
      </c>
      <c r="J22" s="87">
        <v>0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0</v>
      </c>
      <c r="Q22" s="87">
        <v>0</v>
      </c>
      <c r="R22" s="87">
        <v>0</v>
      </c>
      <c r="S22" s="87">
        <v>0</v>
      </c>
      <c r="T22" s="87">
        <v>0</v>
      </c>
      <c r="U22" s="87">
        <v>0</v>
      </c>
      <c r="V22" s="87">
        <v>0</v>
      </c>
      <c r="W22" s="87">
        <v>0</v>
      </c>
      <c r="X22" s="87">
        <v>0</v>
      </c>
      <c r="Y22" s="87">
        <v>0</v>
      </c>
      <c r="Z22" s="87">
        <v>0</v>
      </c>
      <c r="AA22" s="87">
        <v>0</v>
      </c>
      <c r="AB22" s="87">
        <v>0</v>
      </c>
      <c r="AC22" s="87">
        <v>0</v>
      </c>
      <c r="AD22" s="87">
        <v>0</v>
      </c>
      <c r="AE22" s="87">
        <v>0</v>
      </c>
      <c r="AF22" s="87">
        <v>0</v>
      </c>
    </row>
    <row r="23" spans="1:32" x14ac:dyDescent="0.3">
      <c r="A23" t="s">
        <v>38</v>
      </c>
      <c r="B23" s="87">
        <v>0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0</v>
      </c>
      <c r="I23" s="87">
        <v>0</v>
      </c>
      <c r="J23" s="87">
        <v>0</v>
      </c>
      <c r="K23" s="87">
        <v>0</v>
      </c>
      <c r="L23" s="87">
        <v>0</v>
      </c>
      <c r="M23" s="87">
        <v>0</v>
      </c>
      <c r="N23" s="87">
        <v>0</v>
      </c>
      <c r="O23" s="87">
        <v>0</v>
      </c>
      <c r="P23" s="87">
        <v>0</v>
      </c>
      <c r="Q23" s="87">
        <v>0</v>
      </c>
      <c r="R23" s="87">
        <v>0</v>
      </c>
      <c r="S23" s="87">
        <v>0</v>
      </c>
      <c r="T23" s="87">
        <v>0</v>
      </c>
      <c r="U23" s="87">
        <v>0</v>
      </c>
      <c r="V23" s="87">
        <v>0</v>
      </c>
      <c r="W23" s="87">
        <v>0</v>
      </c>
      <c r="X23" s="87">
        <v>0</v>
      </c>
      <c r="Y23" s="87">
        <v>0</v>
      </c>
      <c r="Z23" s="87">
        <v>0</v>
      </c>
      <c r="AA23" s="87">
        <v>0</v>
      </c>
      <c r="AB23" s="87">
        <v>0</v>
      </c>
      <c r="AC23" s="87">
        <v>0</v>
      </c>
      <c r="AD23" s="87">
        <v>0</v>
      </c>
      <c r="AE23" s="87">
        <v>0</v>
      </c>
      <c r="AF23" s="87">
        <v>0</v>
      </c>
    </row>
    <row r="24" spans="1:32" x14ac:dyDescent="0.3">
      <c r="A24" t="s">
        <v>39</v>
      </c>
      <c r="B24" s="87">
        <v>0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0</v>
      </c>
      <c r="I24" s="87">
        <v>0</v>
      </c>
      <c r="J24" s="87">
        <v>0</v>
      </c>
      <c r="K24" s="87">
        <v>0</v>
      </c>
      <c r="L24" s="87">
        <v>0</v>
      </c>
      <c r="M24" s="87">
        <v>0</v>
      </c>
      <c r="N24" s="87">
        <v>0</v>
      </c>
      <c r="O24" s="87">
        <v>0</v>
      </c>
      <c r="P24" s="87">
        <v>0</v>
      </c>
      <c r="Q24" s="87">
        <v>0</v>
      </c>
      <c r="R24" s="87">
        <v>0</v>
      </c>
      <c r="S24" s="87">
        <v>0</v>
      </c>
      <c r="T24" s="87">
        <v>0</v>
      </c>
      <c r="U24" s="87">
        <v>0</v>
      </c>
      <c r="V24" s="87">
        <v>0</v>
      </c>
      <c r="W24" s="87">
        <v>0</v>
      </c>
      <c r="X24" s="87">
        <v>0</v>
      </c>
      <c r="Y24" s="87">
        <v>0</v>
      </c>
      <c r="Z24" s="87">
        <v>0</v>
      </c>
      <c r="AA24" s="87">
        <v>0</v>
      </c>
      <c r="AB24" s="87">
        <v>0</v>
      </c>
      <c r="AC24" s="87">
        <v>0</v>
      </c>
      <c r="AD24" s="87">
        <v>0</v>
      </c>
      <c r="AE24" s="87">
        <v>0</v>
      </c>
      <c r="AF24" s="87">
        <v>0</v>
      </c>
    </row>
    <row r="25" spans="1:32" x14ac:dyDescent="0.3">
      <c r="A25" t="s">
        <v>40</v>
      </c>
      <c r="B25" s="87">
        <v>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0</v>
      </c>
      <c r="I25" s="87">
        <v>0</v>
      </c>
      <c r="J25" s="87">
        <v>0</v>
      </c>
      <c r="K25" s="87">
        <v>0</v>
      </c>
      <c r="L25" s="87">
        <v>0</v>
      </c>
      <c r="M25" s="87">
        <v>0</v>
      </c>
      <c r="N25" s="87">
        <v>0</v>
      </c>
      <c r="O25" s="87">
        <v>0</v>
      </c>
      <c r="P25" s="87">
        <v>0</v>
      </c>
      <c r="Q25" s="87">
        <v>0</v>
      </c>
      <c r="R25" s="87">
        <v>0</v>
      </c>
      <c r="S25" s="87">
        <v>0</v>
      </c>
      <c r="T25" s="87">
        <v>0</v>
      </c>
      <c r="U25" s="87">
        <v>0</v>
      </c>
      <c r="V25" s="87">
        <v>0</v>
      </c>
      <c r="W25" s="87">
        <v>0</v>
      </c>
      <c r="X25" s="87">
        <v>0</v>
      </c>
      <c r="Y25" s="87">
        <v>0</v>
      </c>
      <c r="Z25" s="87">
        <v>0</v>
      </c>
      <c r="AA25" s="87">
        <v>0</v>
      </c>
      <c r="AB25" s="87">
        <v>0</v>
      </c>
      <c r="AC25" s="87">
        <v>0</v>
      </c>
      <c r="AD25" s="87">
        <v>0</v>
      </c>
      <c r="AE25" s="87">
        <v>0</v>
      </c>
      <c r="AF25" s="87">
        <v>0</v>
      </c>
    </row>
    <row r="26" spans="1:32" x14ac:dyDescent="0.3">
      <c r="A26" t="s">
        <v>41</v>
      </c>
      <c r="B26" s="87">
        <v>0</v>
      </c>
      <c r="C26" s="87">
        <v>0</v>
      </c>
      <c r="D26" s="87">
        <v>0</v>
      </c>
      <c r="E26" s="87">
        <v>0</v>
      </c>
      <c r="F26" s="87">
        <v>0</v>
      </c>
      <c r="G26" s="87">
        <v>0</v>
      </c>
      <c r="H26" s="87">
        <v>0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0</v>
      </c>
      <c r="O26" s="87">
        <v>0</v>
      </c>
      <c r="P26" s="87">
        <v>0</v>
      </c>
      <c r="Q26" s="87">
        <v>0</v>
      </c>
      <c r="R26" s="87">
        <v>0</v>
      </c>
      <c r="S26" s="87">
        <v>0</v>
      </c>
      <c r="T26" s="87">
        <v>0</v>
      </c>
      <c r="U26" s="87">
        <v>0</v>
      </c>
      <c r="V26" s="87">
        <v>0</v>
      </c>
      <c r="W26" s="87">
        <v>0</v>
      </c>
      <c r="X26" s="87">
        <v>0</v>
      </c>
      <c r="Y26" s="87">
        <v>0</v>
      </c>
      <c r="Z26" s="87">
        <v>0</v>
      </c>
      <c r="AA26" s="87">
        <v>0</v>
      </c>
      <c r="AB26" s="87">
        <v>0</v>
      </c>
      <c r="AC26" s="87">
        <v>0</v>
      </c>
      <c r="AD26" s="87">
        <v>0</v>
      </c>
      <c r="AE26" s="87">
        <v>0</v>
      </c>
      <c r="AF26" s="87">
        <v>0</v>
      </c>
    </row>
    <row r="30" spans="1:32" x14ac:dyDescent="0.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4" spans="2:32" x14ac:dyDescent="0.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2:32" x14ac:dyDescent="0.3"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2:32" x14ac:dyDescent="0.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2:32" x14ac:dyDescent="0.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9" spans="2:32" x14ac:dyDescent="0.3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2:32" x14ac:dyDescent="0.3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2:32" x14ac:dyDescent="0.3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2:32" x14ac:dyDescent="0.3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2:32" x14ac:dyDescent="0.3"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2:32" x14ac:dyDescent="0.3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2:32" x14ac:dyDescent="0.3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2:32" x14ac:dyDescent="0.3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2:32" x14ac:dyDescent="0.3"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spans="2:32" x14ac:dyDescent="0.3"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spans="2:32" x14ac:dyDescent="0.3"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2:32" x14ac:dyDescent="0.3"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2:32" x14ac:dyDescent="0.3"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4" spans="2:32" x14ac:dyDescent="0.3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6" spans="2:32" x14ac:dyDescent="0.3">
      <c r="B56" s="24"/>
    </row>
    <row r="57" spans="2:32" x14ac:dyDescent="0.3">
      <c r="B57" s="24"/>
    </row>
    <row r="58" spans="2:32" x14ac:dyDescent="0.3">
      <c r="B58" s="24"/>
    </row>
    <row r="59" spans="2:32" x14ac:dyDescent="0.3">
      <c r="B59" s="24"/>
    </row>
    <row r="60" spans="2:32" x14ac:dyDescent="0.3">
      <c r="B60" s="24"/>
    </row>
    <row r="61" spans="2:32" x14ac:dyDescent="0.3">
      <c r="B61" s="24"/>
    </row>
    <row r="62" spans="2:32" x14ac:dyDescent="0.3">
      <c r="B62" s="24"/>
    </row>
    <row r="63" spans="2:32" x14ac:dyDescent="0.3">
      <c r="B63" s="24"/>
    </row>
    <row r="64" spans="2:32" x14ac:dyDescent="0.3">
      <c r="B64" s="24"/>
    </row>
    <row r="65" spans="2:2" x14ac:dyDescent="0.3">
      <c r="B65" s="24"/>
    </row>
    <row r="66" spans="2:2" x14ac:dyDescent="0.3">
      <c r="B66" s="24"/>
    </row>
    <row r="67" spans="2:2" x14ac:dyDescent="0.3">
      <c r="B67" s="24"/>
    </row>
    <row r="68" spans="2:2" x14ac:dyDescent="0.3">
      <c r="B68" s="24"/>
    </row>
    <row r="69" spans="2:2" x14ac:dyDescent="0.3">
      <c r="B69" s="24"/>
    </row>
    <row r="70" spans="2:2" x14ac:dyDescent="0.3">
      <c r="B70" s="24"/>
    </row>
    <row r="71" spans="2:2" x14ac:dyDescent="0.3">
      <c r="B71" s="24"/>
    </row>
    <row r="72" spans="2:2" x14ac:dyDescent="0.3">
      <c r="B72" s="24"/>
    </row>
    <row r="73" spans="2:2" x14ac:dyDescent="0.3">
      <c r="B73" s="24"/>
    </row>
    <row r="74" spans="2:2" x14ac:dyDescent="0.3">
      <c r="B74" s="24"/>
    </row>
    <row r="75" spans="2:2" x14ac:dyDescent="0.3">
      <c r="B75" s="24"/>
    </row>
    <row r="76" spans="2:2" x14ac:dyDescent="0.3">
      <c r="B76" s="24"/>
    </row>
    <row r="77" spans="2:2" x14ac:dyDescent="0.3">
      <c r="B77" s="24"/>
    </row>
    <row r="78" spans="2:2" x14ac:dyDescent="0.3">
      <c r="B78" s="24"/>
    </row>
    <row r="79" spans="2:2" x14ac:dyDescent="0.3">
      <c r="B79" s="24"/>
    </row>
    <row r="80" spans="2:2" x14ac:dyDescent="0.3">
      <c r="B80" s="24"/>
    </row>
    <row r="81" spans="2:2" x14ac:dyDescent="0.3">
      <c r="B81" s="24"/>
    </row>
    <row r="82" spans="2:2" x14ac:dyDescent="0.3">
      <c r="B82" s="24"/>
    </row>
    <row r="83" spans="2:2" x14ac:dyDescent="0.3">
      <c r="B83" s="24"/>
    </row>
    <row r="84" spans="2:2" x14ac:dyDescent="0.3">
      <c r="B84" s="24"/>
    </row>
    <row r="85" spans="2:2" x14ac:dyDescent="0.3">
      <c r="B85" s="24"/>
    </row>
    <row r="86" spans="2:2" x14ac:dyDescent="0.3">
      <c r="B86" s="2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26"/>
  <sheetViews>
    <sheetView topLeftCell="P12" workbookViewId="0"/>
  </sheetViews>
  <sheetFormatPr defaultColWidth="9.109375" defaultRowHeight="14.4" x14ac:dyDescent="0.3"/>
  <cols>
    <col min="1" max="1" width="39.88671875" customWidth="1"/>
    <col min="2" max="2" width="12" bestFit="1" customWidth="1"/>
    <col min="3" max="3" width="11.88671875" bestFit="1" customWidth="1"/>
  </cols>
  <sheetData>
    <row r="1" spans="1:35" x14ac:dyDescent="0.3">
      <c r="A1" s="27" t="s">
        <v>42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/>
      <c r="AH1" s="1"/>
      <c r="AI1" s="1"/>
    </row>
    <row r="2" spans="1:35" x14ac:dyDescent="0.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5" x14ac:dyDescent="0.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5" x14ac:dyDescent="0.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 x14ac:dyDescent="0.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 x14ac:dyDescent="0.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5" x14ac:dyDescent="0.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5" x14ac:dyDescent="0.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5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x14ac:dyDescent="0.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5" x14ac:dyDescent="0.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5" x14ac:dyDescent="0.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5" x14ac:dyDescent="0.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5" x14ac:dyDescent="0.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2</vt:i4>
      </vt:variant>
    </vt:vector>
  </HeadingPairs>
  <TitlesOfParts>
    <vt:vector size="23" baseType="lpstr">
      <vt:lpstr>About</vt:lpstr>
      <vt:lpstr>BEN sectors</vt:lpstr>
      <vt:lpstr>BEN2020</vt:lpstr>
      <vt:lpstr>BEN2021</vt:lpstr>
      <vt:lpstr>BEN2022</vt:lpstr>
      <vt:lpstr>Iron and steel</vt:lpstr>
      <vt:lpstr>Agriculture</vt:lpstr>
      <vt:lpstr>Chemicals</vt:lpstr>
      <vt:lpstr>O&amp;G systems</vt:lpstr>
      <vt:lpstr>Non-ferrous metallurgy</vt:lpstr>
      <vt:lpstr>mop</vt:lpstr>
      <vt:lpstr>BIFUbC-electricity</vt:lpstr>
      <vt:lpstr>BIFUbC-coal</vt:lpstr>
      <vt:lpstr>BIFUbC-natural-gas</vt:lpstr>
      <vt:lpstr>BIFUbC-biomass</vt:lpstr>
      <vt:lpstr>BIFUbC-petroleum-diesel</vt:lpstr>
      <vt:lpstr>BIFUbC-heat</vt:lpstr>
      <vt:lpstr>BIFUbC-crude-oil</vt:lpstr>
      <vt:lpstr>BIFUbC-heavy-or-residual-oil</vt:lpstr>
      <vt:lpstr>BIFUbC-LPG-propane-or-butane</vt:lpstr>
      <vt:lpstr>BIFUbC-hydrogen</vt:lpstr>
      <vt:lpstr>gal_per_barrel</vt:lpstr>
      <vt:lpstr>toe_to_BTU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2014-03-20T21:01:41Z</dcterms:created>
  <dcterms:modified xsi:type="dcterms:W3CDTF">2024-10-26T16:39:10Z</dcterms:modified>
</cp:coreProperties>
</file>