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y02/Desktop/Brazil/eps-brazil-3.4.1/InputData/io-model/BPEaCP/"/>
    </mc:Choice>
  </mc:AlternateContent>
  <xr:revisionPtr revIDLastSave="0" documentId="13_ncr:1_{DA83C9D8-0390-7249-8690-21FA0F3A6FA3}" xr6:coauthVersionLast="47" xr6:coauthVersionMax="47" xr10:uidLastSave="{00000000-0000-0000-0000-000000000000}"/>
  <bookViews>
    <workbookView xWindow="0" yWindow="760" windowWidth="34200" windowHeight="21380" activeTab="8" xr2:uid="{9CFCDA60-17E9-4D3E-A3D3-81B3C018F06B}"/>
  </bookViews>
  <sheets>
    <sheet name="About" sheetId="1" r:id="rId1"/>
    <sheet name="OECD VAL" sheetId="10" r:id="rId2"/>
    <sheet name="IPCA" sheetId="17" r:id="rId3"/>
    <sheet name="ibge pop" sheetId="2" r:id="rId4"/>
    <sheet name="ibge emply" sheetId="15" r:id="rId5"/>
    <sheet name="ibge revn" sheetId="16" r:id="rId6"/>
    <sheet name="EE Comp Projection" sheetId="13" r:id="rId7"/>
    <sheet name="BPEaCP-population" sheetId="6" r:id="rId8"/>
    <sheet name="BPEaCP-employedpop" sheetId="8" r:id="rId9"/>
    <sheet name="BPEaCP-employeecomp" sheetId="14" r:id="rId10"/>
  </sheets>
  <definedNames>
    <definedName name="_xlnm.Print_Area" localSheetId="2">IPCA!$A$1:$H$447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3" l="1"/>
  <c r="C11" i="13"/>
  <c r="D11" i="13"/>
  <c r="E11" i="13"/>
  <c r="F11" i="13"/>
  <c r="G11" i="13"/>
  <c r="H11" i="13"/>
  <c r="I11" i="13"/>
  <c r="J11" i="13"/>
  <c r="K11" i="13"/>
  <c r="L11" i="13"/>
  <c r="M11" i="13"/>
  <c r="U7" i="17"/>
  <c r="T7" i="17"/>
  <c r="S7" i="17"/>
  <c r="R7" i="17"/>
  <c r="Q7" i="17"/>
  <c r="P7" i="17"/>
  <c r="O7" i="17"/>
  <c r="N7" i="17"/>
  <c r="M7" i="17"/>
  <c r="L7" i="17"/>
  <c r="K7" i="17"/>
  <c r="U6" i="17"/>
  <c r="T6" i="17"/>
  <c r="S6" i="17"/>
  <c r="R6" i="17"/>
  <c r="Q6" i="17"/>
  <c r="P6" i="17"/>
  <c r="O6" i="17"/>
  <c r="N6" i="17"/>
  <c r="M6" i="17"/>
  <c r="L6" i="17"/>
  <c r="K6" i="17"/>
  <c r="J6" i="17"/>
  <c r="D12" i="13" l="1"/>
  <c r="G12" i="13"/>
  <c r="U5" i="17"/>
  <c r="S5" i="17"/>
  <c r="T5" i="17" s="1"/>
  <c r="M5" i="17"/>
  <c r="N5" i="17" s="1"/>
  <c r="O5" i="17" s="1"/>
  <c r="P5" i="17" s="1"/>
  <c r="Q5" i="17" s="1"/>
  <c r="R5" i="17" s="1"/>
  <c r="L5" i="17"/>
  <c r="K5" i="17"/>
  <c r="E12" i="13" l="1"/>
  <c r="C12" i="13"/>
  <c r="H12" i="13"/>
  <c r="H13" i="13" s="1"/>
  <c r="I12" i="13"/>
  <c r="I13" i="13" s="1"/>
  <c r="J12" i="13"/>
  <c r="J13" i="13" s="1"/>
  <c r="M12" i="13"/>
  <c r="K12" i="13"/>
  <c r="L12" i="13"/>
  <c r="J7" i="17"/>
  <c r="B12" i="13" s="1"/>
  <c r="F12" i="13"/>
  <c r="F13" i="13" s="1"/>
  <c r="G13" i="13"/>
  <c r="D13" i="13"/>
  <c r="C10" i="13"/>
  <c r="D10" i="13" s="1"/>
  <c r="E10" i="13" s="1"/>
  <c r="F10" i="13" s="1"/>
  <c r="G10" i="13" s="1"/>
  <c r="H10" i="13" s="1"/>
  <c r="I10" i="13" s="1"/>
  <c r="J10" i="13" s="1"/>
  <c r="K10" i="13" s="1"/>
  <c r="L10" i="13" s="1"/>
  <c r="M10" i="13" s="1"/>
  <c r="M4" i="16"/>
  <c r="N3" i="16"/>
  <c r="N4" i="16" s="1"/>
  <c r="M3" i="16"/>
  <c r="D3" i="16"/>
  <c r="E3" i="16" s="1"/>
  <c r="E4" i="16" s="1"/>
  <c r="EN6" i="16"/>
  <c r="EM6" i="16"/>
  <c r="EL6" i="16"/>
  <c r="EK6" i="16"/>
  <c r="EJ6" i="16"/>
  <c r="EI6" i="16"/>
  <c r="EH6" i="16"/>
  <c r="EG6" i="16"/>
  <c r="EF6" i="16"/>
  <c r="EE6" i="16"/>
  <c r="ED6" i="16"/>
  <c r="EC6" i="16"/>
  <c r="EB6" i="16"/>
  <c r="EA6" i="16"/>
  <c r="DZ6" i="16"/>
  <c r="DY6" i="16"/>
  <c r="DX6" i="16"/>
  <c r="DW6" i="16"/>
  <c r="DV6" i="16"/>
  <c r="DU6" i="16"/>
  <c r="DT6" i="16"/>
  <c r="DS6" i="16"/>
  <c r="DR6" i="16"/>
  <c r="DQ6" i="16"/>
  <c r="DP6" i="16"/>
  <c r="DO6" i="16"/>
  <c r="DN6" i="16"/>
  <c r="DM6" i="16"/>
  <c r="DL6" i="16"/>
  <c r="DK6" i="16"/>
  <c r="DJ6" i="16"/>
  <c r="DI6" i="16"/>
  <c r="DH6" i="16"/>
  <c r="DG6" i="16"/>
  <c r="DF6" i="16"/>
  <c r="DE6" i="16"/>
  <c r="DD6" i="16"/>
  <c r="DC6" i="16"/>
  <c r="DB6" i="16"/>
  <c r="DA6" i="16"/>
  <c r="CZ6" i="16"/>
  <c r="CY6" i="16"/>
  <c r="CX6" i="16"/>
  <c r="CW6" i="16"/>
  <c r="CV6" i="16"/>
  <c r="CU6" i="16"/>
  <c r="CT6" i="16"/>
  <c r="CS6" i="16"/>
  <c r="CR6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E6" i="16"/>
  <c r="CD6" i="16"/>
  <c r="CC6" i="16"/>
  <c r="CB6" i="16"/>
  <c r="CA6" i="16"/>
  <c r="BZ6" i="16"/>
  <c r="BY6" i="16"/>
  <c r="BX6" i="16"/>
  <c r="BW6" i="16"/>
  <c r="BV6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W6" i="16"/>
  <c r="AV6" i="16"/>
  <c r="AU6" i="16"/>
  <c r="AT6" i="16"/>
  <c r="AS6" i="16"/>
  <c r="AR6" i="16"/>
  <c r="AQ6" i="16"/>
  <c r="AP6" i="16"/>
  <c r="AO6" i="16"/>
  <c r="AN6" i="16"/>
  <c r="AM6" i="16"/>
  <c r="AL6" i="16"/>
  <c r="AK6" i="16"/>
  <c r="AJ6" i="16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4" i="16" s="1"/>
  <c r="D6" i="16"/>
  <c r="C6" i="16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X27" i="13"/>
  <c r="W27" i="13"/>
  <c r="V27" i="13"/>
  <c r="U27" i="13"/>
  <c r="T27" i="13"/>
  <c r="S27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C27" i="13"/>
  <c r="B13" i="13" l="1"/>
  <c r="L13" i="13"/>
  <c r="K13" i="13"/>
  <c r="M13" i="13"/>
  <c r="C13" i="13"/>
  <c r="E13" i="13"/>
  <c r="C4" i="16"/>
  <c r="F3" i="16"/>
  <c r="F2" i="8"/>
  <c r="E2" i="8"/>
  <c r="D2" i="8"/>
  <c r="C2" i="8"/>
  <c r="G2" i="8"/>
  <c r="B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M10" i="15"/>
  <c r="L10" i="15"/>
  <c r="K10" i="15"/>
  <c r="J10" i="15"/>
  <c r="I10" i="15"/>
  <c r="H10" i="15"/>
  <c r="G10" i="15"/>
  <c r="F10" i="15"/>
  <c r="E10" i="15"/>
  <c r="D10" i="15"/>
  <c r="C10" i="15"/>
  <c r="B10" i="15"/>
  <c r="E11" i="15"/>
  <c r="D11" i="15"/>
  <c r="M4" i="15"/>
  <c r="M11" i="15" s="1"/>
  <c r="L4" i="15"/>
  <c r="L11" i="15" s="1"/>
  <c r="K4" i="15"/>
  <c r="K11" i="15" s="1"/>
  <c r="J4" i="15"/>
  <c r="J11" i="15" s="1"/>
  <c r="I4" i="15"/>
  <c r="I11" i="15" s="1"/>
  <c r="H4" i="15"/>
  <c r="H11" i="15" s="1"/>
  <c r="G4" i="15"/>
  <c r="G11" i="15" s="1"/>
  <c r="F4" i="15"/>
  <c r="F11" i="15" s="1"/>
  <c r="E4" i="15"/>
  <c r="D4" i="15"/>
  <c r="C4" i="15"/>
  <c r="B4" i="15"/>
  <c r="D9" i="15" a="1"/>
  <c r="D9" i="15" s="1"/>
  <c r="B15" i="15"/>
  <c r="B14" i="15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2" i="13"/>
  <c r="H14" i="13"/>
  <c r="K14" i="13"/>
  <c r="L14" i="13"/>
  <c r="A23" i="13" l="1"/>
  <c r="B29" i="13" s="1"/>
  <c r="G14" i="13"/>
  <c r="D14" i="13"/>
  <c r="C14" i="13"/>
  <c r="F4" i="16"/>
  <c r="G3" i="16"/>
  <c r="C9" i="15" a="1"/>
  <c r="C9" i="15" s="1"/>
  <c r="M14" i="13"/>
  <c r="I14" i="13"/>
  <c r="E14" i="13"/>
  <c r="J14" i="13"/>
  <c r="F14" i="13"/>
  <c r="B15" i="13" l="1"/>
  <c r="C28" i="13" s="1"/>
  <c r="D28" i="13" s="1"/>
  <c r="G4" i="16"/>
  <c r="H3" i="16"/>
  <c r="B9" i="15" a="1"/>
  <c r="B9" i="15" s="1"/>
  <c r="B11" i="15" s="1"/>
  <c r="C11" i="15"/>
  <c r="B17" i="15"/>
  <c r="A1" i="10"/>
  <c r="C29" i="13" l="1"/>
  <c r="E28" i="13"/>
  <c r="D29" i="13"/>
  <c r="H4" i="16"/>
  <c r="I3" i="16"/>
  <c r="F28" i="13" l="1"/>
  <c r="E29" i="13"/>
  <c r="J3" i="16"/>
  <c r="I4" i="16"/>
  <c r="G28" i="13" l="1"/>
  <c r="F29" i="13"/>
  <c r="B2" i="14" s="1"/>
  <c r="K3" i="16"/>
  <c r="J4" i="16"/>
  <c r="H28" i="13" l="1"/>
  <c r="G29" i="13"/>
  <c r="C2" i="14" s="1"/>
  <c r="L3" i="16"/>
  <c r="L4" i="16" s="1"/>
  <c r="K4" i="16"/>
  <c r="I28" i="13" l="1"/>
  <c r="H29" i="13"/>
  <c r="D2" i="14" s="1"/>
  <c r="J28" i="13" l="1"/>
  <c r="I29" i="13"/>
  <c r="E2" i="14" s="1"/>
  <c r="K28" i="13" l="1"/>
  <c r="J29" i="13"/>
  <c r="F2" i="14" s="1"/>
  <c r="L28" i="13" l="1"/>
  <c r="K29" i="13"/>
  <c r="G2" i="14" s="1"/>
  <c r="M28" i="13" l="1"/>
  <c r="L29" i="13"/>
  <c r="H2" i="14" s="1"/>
  <c r="N28" i="13" l="1"/>
  <c r="M29" i="13"/>
  <c r="I2" i="14" s="1"/>
  <c r="O28" i="13" l="1"/>
  <c r="N29" i="13"/>
  <c r="J2" i="14" s="1"/>
  <c r="P28" i="13" l="1"/>
  <c r="O29" i="13"/>
  <c r="K2" i="14" s="1"/>
  <c r="Q28" i="13" l="1"/>
  <c r="P29" i="13"/>
  <c r="L2" i="14" s="1"/>
  <c r="R28" i="13" l="1"/>
  <c r="Q29" i="13"/>
  <c r="M2" i="14" s="1"/>
  <c r="S28" i="13" l="1"/>
  <c r="R29" i="13"/>
  <c r="N2" i="14" s="1"/>
  <c r="T28" i="13" l="1"/>
  <c r="S29" i="13"/>
  <c r="O2" i="14" s="1"/>
  <c r="U28" i="13" l="1"/>
  <c r="T29" i="13"/>
  <c r="P2" i="14" s="1"/>
  <c r="V28" i="13" l="1"/>
  <c r="U29" i="13"/>
  <c r="Q2" i="14" s="1"/>
  <c r="W28" i="13" l="1"/>
  <c r="V29" i="13"/>
  <c r="R2" i="14" s="1"/>
  <c r="X28" i="13" l="1"/>
  <c r="W29" i="13"/>
  <c r="S2" i="14" s="1"/>
  <c r="Y28" i="13" l="1"/>
  <c r="X29" i="13"/>
  <c r="T2" i="14" s="1"/>
  <c r="Z28" i="13" l="1"/>
  <c r="Y29" i="13"/>
  <c r="U2" i="14" s="1"/>
  <c r="AA28" i="13" l="1"/>
  <c r="Z29" i="13"/>
  <c r="V2" i="14" s="1"/>
  <c r="AB28" i="13" l="1"/>
  <c r="AA29" i="13"/>
  <c r="W2" i="14" s="1"/>
  <c r="AC28" i="13" l="1"/>
  <c r="AB29" i="13"/>
  <c r="X2" i="14" s="1"/>
  <c r="AD28" i="13" l="1"/>
  <c r="AC29" i="13"/>
  <c r="Y2" i="14" s="1"/>
  <c r="AE28" i="13" l="1"/>
  <c r="AD29" i="13"/>
  <c r="Z2" i="14" s="1"/>
  <c r="AF28" i="13" l="1"/>
  <c r="AE29" i="13"/>
  <c r="AA2" i="14" s="1"/>
  <c r="AG28" i="13" l="1"/>
  <c r="AF29" i="13"/>
  <c r="AB2" i="14" s="1"/>
  <c r="AH28" i="13" l="1"/>
  <c r="AG29" i="13"/>
  <c r="AC2" i="14" s="1"/>
  <c r="AI28" i="13" l="1"/>
  <c r="AH29" i="13"/>
  <c r="AD2" i="14" s="1"/>
  <c r="AJ28" i="13" l="1"/>
  <c r="AI29" i="13"/>
  <c r="AE2" i="14" s="1"/>
  <c r="AK28" i="13" l="1"/>
  <c r="AK29" i="13" s="1"/>
  <c r="AG2" i="14" s="1"/>
  <c r="AJ29" i="13"/>
  <c r="AF2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<sst xmlns="http://schemas.openxmlformats.org/spreadsheetml/2006/main" count="777" uniqueCount="298">
  <si>
    <t>Sources:</t>
  </si>
  <si>
    <t>Population Projection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</si>
  <si>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</si>
  <si>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</si>
  <si>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</si>
  <si>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</si>
  <si>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</si>
  <si>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</si>
  <si>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</si>
  <si>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</si>
  <si>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</si>
  <si>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Variable</t>
  </si>
  <si>
    <t>VAL: Value added</t>
  </si>
  <si>
    <t>Country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</si>
  <si>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</si>
  <si>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</si>
  <si>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</si>
  <si>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</si>
  <si>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</si>
  <si>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</si>
  <si>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</si>
  <si>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</si>
  <si>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</si>
  <si>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</si>
  <si>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</si>
  <si>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</si>
  <si>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</si>
  <si>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</si>
  <si>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</si>
  <si>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</si>
  <si>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</si>
  <si>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</si>
  <si>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</si>
  <si>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</si>
  <si>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</si>
  <si>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</si>
  <si>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</si>
  <si>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</si>
  <si>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</si>
  <si>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</si>
  <si>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</si>
  <si>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</si>
  <si>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</si>
  <si>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</si>
  <si>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</si>
  <si>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</si>
  <si>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</si>
  <si>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</si>
  <si>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</si>
  <si>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</si>
  <si>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</si>
  <si>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</si>
  <si>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</si>
  <si>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</si>
  <si>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</si>
  <si>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</si>
  <si>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</si>
  <si>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</si>
  <si>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</si>
  <si>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</si>
  <si>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To calculate future total employee compensation, we begin by establishing a trend of</t>
  </si>
  <si>
    <t>figure from the OECD by the number of employees, adjusting for the change in cost</t>
  </si>
  <si>
    <t>These figures refer to total employee compensation, not just wages and salaries.</t>
  </si>
  <si>
    <t>E.g. this includes employer-paid benefits, employer contribution to retirement plans, etc.</t>
  </si>
  <si>
    <t>Average Employee Compensation per Hour Worked</t>
  </si>
  <si>
    <t>OECD 2015 Total Employee Compensation</t>
  </si>
  <si>
    <t>2015 USD</t>
  </si>
  <si>
    <t>2012 USD</t>
  </si>
  <si>
    <t>Projected Compensation (2012 $)</t>
  </si>
  <si>
    <t>Total EE Compensation</t>
  </si>
  <si>
    <t>Unit: 2012 $</t>
  </si>
  <si>
    <t>Projected Future Employee Compensation (2012 USD)</t>
  </si>
  <si>
    <t>Perc Change in Number of EEs (vs. 2015)</t>
  </si>
  <si>
    <t>Perc Change in Compensation / EE (vs. 2015)</t>
  </si>
  <si>
    <t>Annual Perc Change</t>
  </si>
  <si>
    <t>Avg Annual Perc Cng / Yr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</si>
  <si>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</si>
  <si>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</si>
  <si>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</si>
  <si>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</si>
  <si>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</si>
  <si>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Population projections are available directly from the U.S. Census department.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</si>
  <si>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</si>
  <si>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</si>
  <si>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</si>
  <si>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</si>
  <si>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</si>
  <si>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</si>
  <si>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</si>
  <si>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</si>
  <si>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</si>
  <si>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</si>
  <si>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We project this forward by adjusting for (1) change in number of employees, from above,</t>
  </si>
  <si>
    <t>and (2) change in inflation-adjusted compensation per hour worked.</t>
  </si>
  <si>
    <t>BPEaCP BAU Population Employment and Compensation Projections</t>
  </si>
  <si>
    <t>Tabela 4093 - Pessoas de 14 anos ou mais de idade, total, na força de trabalho, ocupadas, desocupadas, fora da força de trabalho, em situação de informalidade e respectivas taxas e níveis, por sexo</t>
  </si>
  <si>
    <t>Total de pessoas com 14 anos ou mais de idade</t>
  </si>
  <si>
    <t>Desocupadas</t>
  </si>
  <si>
    <t>Fora da força de trabalho</t>
  </si>
  <si>
    <t>Taxa de participação na força de trabalho das pessoas</t>
  </si>
  <si>
    <t>Pessoas em situação de informalidade</t>
  </si>
  <si>
    <t>Total</t>
  </si>
  <si>
    <t>Employment-Population Ratio, Percent</t>
  </si>
  <si>
    <t>população</t>
  </si>
  <si>
    <t>Employed formal and informal</t>
  </si>
  <si>
    <t>IBGE PROJEÇÕES - POPULAÇÃO TOTAL</t>
  </si>
  <si>
    <t>(mil pessoas/thousand people)</t>
  </si>
  <si>
    <t>Rendimento médio</t>
  </si>
  <si>
    <t>jan-fev-mar 2012</t>
  </si>
  <si>
    <t>fev-mar-abr 2012</t>
  </si>
  <si>
    <t>mar-abr-mai 2012</t>
  </si>
  <si>
    <t>abr-mai-jun 2012</t>
  </si>
  <si>
    <t>mai-jun-jul 2012</t>
  </si>
  <si>
    <t>jun-jul-ago 2012</t>
  </si>
  <si>
    <t>jul-ago-set 2012</t>
  </si>
  <si>
    <t>ago-set-out 2012</t>
  </si>
  <si>
    <t>set-out-nov 2012</t>
  </si>
  <si>
    <t>out-nov-dez 2012</t>
  </si>
  <si>
    <t>nov-dez-jan 2013</t>
  </si>
  <si>
    <t>dez-jan-fev 2013</t>
  </si>
  <si>
    <t>jan-fev-mar 2013</t>
  </si>
  <si>
    <t>fev-mar-abr 2013</t>
  </si>
  <si>
    <t>mar-abr-mai 2013</t>
  </si>
  <si>
    <t>abr-mai-jun 2013</t>
  </si>
  <si>
    <t>mai-jun-jul 2013</t>
  </si>
  <si>
    <t>jun-jul-ago 2013</t>
  </si>
  <si>
    <t>jul-ago-set 2013</t>
  </si>
  <si>
    <t>ago-set-out 2013</t>
  </si>
  <si>
    <t>set-out-nov 2013</t>
  </si>
  <si>
    <t>out-nov-dez 2013</t>
  </si>
  <si>
    <t>nov-dez-jan 2014</t>
  </si>
  <si>
    <t>dez-jan-fev 2014</t>
  </si>
  <si>
    <t>jan-fev-mar 2014</t>
  </si>
  <si>
    <t>fev-mar-abr 2014</t>
  </si>
  <si>
    <t>mar-abr-mai 2014</t>
  </si>
  <si>
    <t>abr-mai-jun 2014</t>
  </si>
  <si>
    <t>mai-jun-jul 2014</t>
  </si>
  <si>
    <t>jun-jul-ago 2014</t>
  </si>
  <si>
    <t>jul-ago-set 2014</t>
  </si>
  <si>
    <t>ago-set-out 2014</t>
  </si>
  <si>
    <t>set-out-nov 2014</t>
  </si>
  <si>
    <t>out-nov-dez 2014</t>
  </si>
  <si>
    <t>nov-dez-jan 2015</t>
  </si>
  <si>
    <t>dez-jan-fev 2015</t>
  </si>
  <si>
    <t>jan-fev-mar 2015</t>
  </si>
  <si>
    <t>fev-mar-abr 2015</t>
  </si>
  <si>
    <t>mar-abr-mai 2015</t>
  </si>
  <si>
    <t>abr-mai-jun 2015</t>
  </si>
  <si>
    <t>mai-jun-jul 2015</t>
  </si>
  <si>
    <t>jun-jul-ago 2015</t>
  </si>
  <si>
    <t>jul-ago-set 2015</t>
  </si>
  <si>
    <t>ago-set-out 2015</t>
  </si>
  <si>
    <t>set-out-nov 2015</t>
  </si>
  <si>
    <t>out-nov-dez 2015</t>
  </si>
  <si>
    <t>nov-dez-jan 2016</t>
  </si>
  <si>
    <t>dez-jan-fev 2016</t>
  </si>
  <si>
    <t>jan-fev-mar 2016</t>
  </si>
  <si>
    <t>fev-mar-abr 2016</t>
  </si>
  <si>
    <t>mar-abr-mai 2016</t>
  </si>
  <si>
    <t>abr-mai-jun 2016</t>
  </si>
  <si>
    <t>mai-jun-jul 2016</t>
  </si>
  <si>
    <t>jun-jul-ago 2016</t>
  </si>
  <si>
    <t>jul-ago-set 2016</t>
  </si>
  <si>
    <t>ago-set-out 2016</t>
  </si>
  <si>
    <t>set-out-nov 2016</t>
  </si>
  <si>
    <t>out-nov-dez 2016</t>
  </si>
  <si>
    <t>nov-dez-jan 2017</t>
  </si>
  <si>
    <t>dez-jan-fev 2017</t>
  </si>
  <si>
    <t>jan-fev-mar 2017</t>
  </si>
  <si>
    <t>fev-mar-abr 2017</t>
  </si>
  <si>
    <t>mar-abr-mai 2017</t>
  </si>
  <si>
    <t>abr-mai-jun 2017</t>
  </si>
  <si>
    <t>mai-jun-jul 2017</t>
  </si>
  <si>
    <t>jun-jul-ago 2017</t>
  </si>
  <si>
    <t>jul-ago-set 2017</t>
  </si>
  <si>
    <t>ago-set-out 2017</t>
  </si>
  <si>
    <t>set-out-nov 2017</t>
  </si>
  <si>
    <t>out-nov-dez 2017</t>
  </si>
  <si>
    <t>nov-dez-jan 2018</t>
  </si>
  <si>
    <t>dez-jan-fev 2018</t>
  </si>
  <si>
    <t>jan-fev-mar 2018</t>
  </si>
  <si>
    <t>fev-mar-abr 2018</t>
  </si>
  <si>
    <t>mar-abr-mai 2018</t>
  </si>
  <si>
    <t>abr-mai-jun 2018</t>
  </si>
  <si>
    <t>mai-jun-jul 2018</t>
  </si>
  <si>
    <t>jun-jul-ago 2018</t>
  </si>
  <si>
    <t>jul-ago-set 2018</t>
  </si>
  <si>
    <t>ago-set-out 2018</t>
  </si>
  <si>
    <t>set-out-nov 2018</t>
  </si>
  <si>
    <t>out-nov-dez 2018</t>
  </si>
  <si>
    <t>nov-dez-jan 2019</t>
  </si>
  <si>
    <t>dez-jan-fev 2019</t>
  </si>
  <si>
    <t>jan-fev-mar 2019</t>
  </si>
  <si>
    <t>fev-mar-abr 2019</t>
  </si>
  <si>
    <t>mar-abr-mai 2019</t>
  </si>
  <si>
    <t>abr-mai-jun 2019</t>
  </si>
  <si>
    <t>mai-jun-jul 2019</t>
  </si>
  <si>
    <t>jun-jul-ago 2019</t>
  </si>
  <si>
    <t>jul-ago-set 2019</t>
  </si>
  <si>
    <t>ago-set-out 2019</t>
  </si>
  <si>
    <t>set-out-nov 2019</t>
  </si>
  <si>
    <t>out-nov-dez 2019</t>
  </si>
  <si>
    <t>nov-dez-jan 2020</t>
  </si>
  <si>
    <t>dez-jan-fev 2020</t>
  </si>
  <si>
    <t>jan-fev-mar 2020</t>
  </si>
  <si>
    <t>fev-mar-abr 2020</t>
  </si>
  <si>
    <t>mar-abr-mai 2020</t>
  </si>
  <si>
    <t>abr-mai-jun 2020</t>
  </si>
  <si>
    <t>mai-jun-jul 2020</t>
  </si>
  <si>
    <t>jun-jul-ago 2020</t>
  </si>
  <si>
    <t>jul-ago-set 2020</t>
  </si>
  <si>
    <t>ago-set-out 2020</t>
  </si>
  <si>
    <t>set-out-nov 2020</t>
  </si>
  <si>
    <t>out-nov-dez 2020</t>
  </si>
  <si>
    <t>nov-dez-jan 2021</t>
  </si>
  <si>
    <t>dez-jan-fev 2021</t>
  </si>
  <si>
    <t>jan-fev-mar 2021</t>
  </si>
  <si>
    <t>fev-mar-abr 2021</t>
  </si>
  <si>
    <t>mar-abr-mai 2021</t>
  </si>
  <si>
    <t>abr-mai-jun 2021</t>
  </si>
  <si>
    <t>mai-jun-jul 2021</t>
  </si>
  <si>
    <t>jun-jul-ago 2021</t>
  </si>
  <si>
    <t>jul-ago-set 2021</t>
  </si>
  <si>
    <t>ago-set-out 2021</t>
  </si>
  <si>
    <t>set-out-nov 2021</t>
  </si>
  <si>
    <t>out-nov-dez 2021</t>
  </si>
  <si>
    <t>nov-dez-jan 2022</t>
  </si>
  <si>
    <t>dez-jan-fev 2022</t>
  </si>
  <si>
    <t>jan-fev-mar 2022</t>
  </si>
  <si>
    <t>fev-mar-abr 2022</t>
  </si>
  <si>
    <t>mar-abr-mai 2022</t>
  </si>
  <si>
    <t>abr-mai-jun 2022</t>
  </si>
  <si>
    <t>mai-jun-jul 2022</t>
  </si>
  <si>
    <t>jun-jul-ago 2022</t>
  </si>
  <si>
    <t>jul-ago-set 2022</t>
  </si>
  <si>
    <t>ago-set-out 2022</t>
  </si>
  <si>
    <t>set-out-nov 2022</t>
  </si>
  <si>
    <t>out-nov-dez 2022</t>
  </si>
  <si>
    <t>nov-dez-jan 2023</t>
  </si>
  <si>
    <t>dez-jan-fev 2023</t>
  </si>
  <si>
    <t>jan-fev-mar 2023</t>
  </si>
  <si>
    <t>fev-mar-abr 2023</t>
  </si>
  <si>
    <t>mar-abr-mai 2023</t>
  </si>
  <si>
    <t>abr-mai-jun 2023</t>
  </si>
  <si>
    <t>mai-jun-jul 2023</t>
  </si>
  <si>
    <t>jun-jul-ago 2023</t>
  </si>
  <si>
    <t>jul-ago-set 2023</t>
  </si>
  <si>
    <t>ago-set-out 2023</t>
  </si>
  <si>
    <t>set-out-nov 2023</t>
  </si>
  <si>
    <t>out-nov-dez 2023</t>
  </si>
  <si>
    <t>Fonte: "IBGE - Pesquisa Nacional por Amostra de Domicílios Contínua mensal"</t>
  </si>
  <si>
    <t>average EE revenue</t>
  </si>
  <si>
    <t>https://www.ibge.gov.br/estatisticas/sociais/populacao/9171-pesquisa-nacional-por-amostra-de-domicilios-continua-mensal.html</t>
  </si>
  <si>
    <t>Employment-to-Population Ratio and Employee Compensation</t>
  </si>
  <si>
    <t>IBGE - Brazilian Institute of Geography and Statistics</t>
  </si>
  <si>
    <t>projections following population growth according to IBGE</t>
  </si>
  <si>
    <t>IBGE SIDRA Table 7358 - Population by sex and age</t>
  </si>
  <si>
    <t>https://sidra.ibge.gov.br/pesquisa/projecao-da-populacao/tabelas</t>
  </si>
  <si>
    <t>2012 $ / nominal $ (from IPCA)</t>
  </si>
  <si>
    <t>2012 value basis</t>
  </si>
  <si>
    <t xml:space="preserve"> </t>
  </si>
  <si>
    <t>Sistema Nacional de Índices de Preços ao Consumidor.</t>
  </si>
  <si>
    <t xml:space="preserve">Fonte: IBGE, Diretoria de Pesquisas, Coordenação de Índices de Preços, </t>
  </si>
  <si>
    <t>MAI</t>
  </si>
  <si>
    <t>ABR</t>
  </si>
  <si>
    <t>MAR</t>
  </si>
  <si>
    <t>FEV</t>
  </si>
  <si>
    <t>JAN</t>
  </si>
  <si>
    <t>DEZ</t>
  </si>
  <si>
    <t>NOV</t>
  </si>
  <si>
    <t>OUT</t>
  </si>
  <si>
    <t>SET</t>
  </si>
  <si>
    <t>AGO</t>
  </si>
  <si>
    <t>JUL</t>
  </si>
  <si>
    <t>JUN</t>
  </si>
  <si>
    <t>MESES</t>
  </si>
  <si>
    <t>ANO</t>
  </si>
  <si>
    <t>MÊS</t>
  </si>
  <si>
    <t>NO</t>
  </si>
  <si>
    <t>(DEZ 93 = 100)</t>
  </si>
  <si>
    <t>(%)</t>
  </si>
  <si>
    <t>NÚMERO ÍNDICE</t>
  </si>
  <si>
    <t xml:space="preserve">    VARIAÇÃO</t>
  </si>
  <si>
    <t>(conclusão)</t>
  </si>
  <si>
    <t>SÉRIE HISTÓRICA DO IPCA</t>
  </si>
  <si>
    <t>(continuação)</t>
  </si>
  <si>
    <t>(continua)</t>
  </si>
  <si>
    <t>Dataset: Input-Output Tables (IOTs) 2018 ed.</t>
  </si>
  <si>
    <t>BRA: Brazil</t>
  </si>
  <si>
    <t>Data extracted on 15 May 2024 17:28 UTC (GMT) from OECD.Stat</t>
  </si>
  <si>
    <t>exchange rate</t>
  </si>
  <si>
    <t>Based on average dollar purchase and sale value for 2012, obtained from the central bank of brazil</t>
  </si>
  <si>
    <t>cost change per month.  We then will scale the historical total EE compensation</t>
  </si>
  <si>
    <t>per month.</t>
  </si>
  <si>
    <t>nominal BRL/month</t>
  </si>
  <si>
    <t>2012 BRL / nominal $ (from IPCA)</t>
  </si>
  <si>
    <t>2012 BRL/month</t>
  </si>
  <si>
    <t>adjusted from 2012-15 $ / nominal $ (from CPI)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</si>
</sst>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#,##0.0_ ;\-#,##0.0\ "/>
    <numFmt numFmtId="166" formatCode="0.000"/>
    <numFmt numFmtId="167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9"/>
      <color indexed="64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ourier New"/>
      <family val="3"/>
    </font>
    <font>
      <sz val="12"/>
      <name val="Courier New"/>
      <family val="3"/>
    </font>
    <font>
      <sz val="12"/>
      <name val="Times New Roman"/>
      <family val="1"/>
    </font>
    <font>
      <b/>
      <sz val="8"/>
      <name val="Courier New"/>
      <family val="3"/>
    </font>
    <font>
      <b/>
      <sz val="10"/>
      <name val="Courier New"/>
      <family val="3"/>
    </font>
    <font>
      <b/>
      <sz val="12"/>
      <name val="Courier New"/>
      <family val="3"/>
    </font>
    <font>
      <sz val="10"/>
      <name val="Courier New"/>
      <family val="3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2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  <xf numFmtId="0" fontId="16" fillId="0" borderId="0"/>
    <xf numFmtId="9" fontId="16" fillId="0" borderId="0" applyFont="0" applyFill="0" applyBorder="0" applyAlignment="0" applyProtection="0"/>
    <xf numFmtId="0" fontId="18" fillId="0" borderId="0"/>
    <xf numFmtId="0" fontId="4" fillId="0" borderId="0"/>
    <xf numFmtId="0" fontId="27" fillId="0" borderId="0"/>
  </cellStyleXfs>
  <cellXfs count="133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4" fontId="0" fillId="3" borderId="0" xfId="0" applyNumberFormat="1" applyFill="1"/>
    <xf numFmtId="164" fontId="0" fillId="4" borderId="0" xfId="1" applyNumberFormat="1" applyFont="1" applyFill="1"/>
    <xf numFmtId="0" fontId="5" fillId="0" borderId="1" xfId="3" applyFont="1" applyBorder="1"/>
    <xf numFmtId="0" fontId="4" fillId="0" borderId="0" xfId="3"/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  <xf numFmtId="10" fontId="0" fillId="0" borderId="0" xfId="1" applyNumberFormat="1" applyFont="1"/>
    <xf numFmtId="0" fontId="15" fillId="0" borderId="0" xfId="0" applyFont="1"/>
    <xf numFmtId="10" fontId="2" fillId="0" borderId="0" xfId="1" applyNumberFormat="1" applyFont="1" applyFill="1"/>
    <xf numFmtId="11" fontId="0" fillId="4" borderId="0" xfId="0" applyNumberFormat="1" applyFill="1"/>
    <xf numFmtId="0" fontId="17" fillId="0" borderId="0" xfId="5" applyFont="1" applyAlignment="1">
      <alignment vertical="center"/>
    </xf>
    <xf numFmtId="3" fontId="17" fillId="0" borderId="0" xfId="5" applyNumberFormat="1" applyFont="1" applyAlignment="1">
      <alignment vertical="center"/>
    </xf>
    <xf numFmtId="0" fontId="17" fillId="0" borderId="0" xfId="5" applyFont="1" applyAlignment="1">
      <alignment horizontal="right" vertical="center"/>
    </xf>
    <xf numFmtId="1" fontId="17" fillId="0" borderId="0" xfId="5" applyNumberFormat="1" applyFont="1" applyAlignment="1">
      <alignment vertical="center"/>
    </xf>
    <xf numFmtId="9" fontId="17" fillId="0" borderId="0" xfId="6" applyFont="1" applyAlignment="1">
      <alignment vertical="center"/>
    </xf>
    <xf numFmtId="0" fontId="17" fillId="0" borderId="0" xfId="5" applyFont="1" applyAlignment="1">
      <alignment horizontal="right" vertical="center" indent="1"/>
    </xf>
    <xf numFmtId="3" fontId="0" fillId="0" borderId="0" xfId="0" applyNumberFormat="1"/>
    <xf numFmtId="9" fontId="17" fillId="0" borderId="0" xfId="1" applyFont="1" applyAlignment="1">
      <alignment vertical="center"/>
    </xf>
    <xf numFmtId="0" fontId="0" fillId="0" borderId="0" xfId="0" applyAlignment="1">
      <alignment horizontal="right"/>
    </xf>
    <xf numFmtId="9" fontId="0" fillId="0" borderId="0" xfId="1" applyFont="1"/>
    <xf numFmtId="3" fontId="0" fillId="0" borderId="0" xfId="0" applyNumberFormat="1" applyAlignment="1">
      <alignment horizontal="right"/>
    </xf>
    <xf numFmtId="0" fontId="18" fillId="0" borderId="0" xfId="7"/>
    <xf numFmtId="3" fontId="18" fillId="0" borderId="0" xfId="7" applyNumberFormat="1"/>
    <xf numFmtId="0" fontId="18" fillId="0" borderId="0" xfId="7" applyAlignment="1">
      <alignment horizontal="right"/>
    </xf>
    <xf numFmtId="0" fontId="19" fillId="0" borderId="0" xfId="8" applyFont="1"/>
    <xf numFmtId="4" fontId="19" fillId="0" borderId="0" xfId="8" applyNumberFormat="1" applyFont="1"/>
    <xf numFmtId="2" fontId="19" fillId="0" borderId="0" xfId="8" applyNumberFormat="1" applyFont="1"/>
    <xf numFmtId="0" fontId="20" fillId="0" borderId="0" xfId="8" applyFont="1"/>
    <xf numFmtId="0" fontId="19" fillId="0" borderId="0" xfId="8" quotePrefix="1" applyFont="1"/>
    <xf numFmtId="0" fontId="19" fillId="0" borderId="5" xfId="8" applyFont="1" applyBorder="1"/>
    <xf numFmtId="4" fontId="19" fillId="0" borderId="6" xfId="8" applyNumberFormat="1" applyFont="1" applyBorder="1" applyAlignment="1">
      <alignment horizontal="right"/>
    </xf>
    <xf numFmtId="2" fontId="19" fillId="0" borderId="6" xfId="8" applyNumberFormat="1" applyFont="1" applyBorder="1" applyAlignment="1">
      <alignment horizontal="right"/>
    </xf>
    <xf numFmtId="0" fontId="19" fillId="0" borderId="7" xfId="8" applyFont="1" applyBorder="1" applyAlignment="1">
      <alignment horizontal="center"/>
    </xf>
    <xf numFmtId="0" fontId="22" fillId="0" borderId="8" xfId="8" applyFont="1" applyBorder="1"/>
    <xf numFmtId="2" fontId="19" fillId="0" borderId="9" xfId="8" applyNumberFormat="1" applyFont="1" applyBorder="1" applyAlignment="1">
      <alignment horizontal="right"/>
    </xf>
    <xf numFmtId="0" fontId="19" fillId="0" borderId="10" xfId="8" applyFont="1" applyBorder="1" applyAlignment="1">
      <alignment horizontal="center"/>
    </xf>
    <xf numFmtId="0" fontId="22" fillId="0" borderId="0" xfId="8" applyFont="1" applyAlignment="1">
      <alignment horizontal="center"/>
    </xf>
    <xf numFmtId="0" fontId="19" fillId="0" borderId="0" xfId="8" applyFont="1" applyAlignment="1">
      <alignment horizontal="center"/>
    </xf>
    <xf numFmtId="0" fontId="22" fillId="0" borderId="11" xfId="8" applyFont="1" applyBorder="1" applyAlignment="1">
      <alignment horizontal="center"/>
    </xf>
    <xf numFmtId="0" fontId="19" fillId="0" borderId="11" xfId="8" applyFont="1" applyBorder="1" applyAlignment="1">
      <alignment horizontal="center"/>
    </xf>
    <xf numFmtId="4" fontId="19" fillId="0" borderId="9" xfId="8" applyNumberFormat="1" applyFont="1" applyBorder="1" applyAlignment="1">
      <alignment horizontal="right"/>
    </xf>
    <xf numFmtId="4" fontId="23" fillId="0" borderId="12" xfId="8" applyNumberFormat="1" applyFont="1" applyBorder="1" applyAlignment="1">
      <alignment horizontal="center"/>
    </xf>
    <xf numFmtId="0" fontId="23" fillId="0" borderId="12" xfId="8" applyFont="1" applyBorder="1" applyAlignment="1">
      <alignment horizontal="center"/>
    </xf>
    <xf numFmtId="0" fontId="23" fillId="0" borderId="13" xfId="8" applyFont="1" applyBorder="1" applyAlignment="1">
      <alignment horizontal="center"/>
    </xf>
    <xf numFmtId="2" fontId="23" fillId="0" borderId="14" xfId="8" applyNumberFormat="1" applyFont="1" applyBorder="1" applyAlignment="1">
      <alignment horizontal="center"/>
    </xf>
    <xf numFmtId="0" fontId="23" fillId="0" borderId="14" xfId="8" applyFont="1" applyBorder="1" applyAlignment="1">
      <alignment horizontal="center"/>
    </xf>
    <xf numFmtId="49" fontId="23" fillId="0" borderId="0" xfId="8" applyNumberFormat="1" applyFont="1" applyAlignment="1">
      <alignment horizontal="center"/>
    </xf>
    <xf numFmtId="0" fontId="23" fillId="0" borderId="15" xfId="8" applyFont="1" applyBorder="1" applyAlignment="1">
      <alignment horizontal="center"/>
    </xf>
    <xf numFmtId="2" fontId="23" fillId="0" borderId="16" xfId="8" applyNumberFormat="1" applyFont="1" applyBorder="1" applyAlignment="1">
      <alignment horizontal="center"/>
    </xf>
    <xf numFmtId="0" fontId="23" fillId="0" borderId="17" xfId="8" applyFont="1" applyBorder="1" applyAlignment="1">
      <alignment horizontal="center"/>
    </xf>
    <xf numFmtId="0" fontId="23" fillId="0" borderId="0" xfId="8" applyFont="1" applyAlignment="1">
      <alignment horizontal="center"/>
    </xf>
    <xf numFmtId="2" fontId="23" fillId="0" borderId="17" xfId="8" applyNumberFormat="1" applyFont="1" applyBorder="1" applyAlignment="1">
      <alignment horizontal="center"/>
    </xf>
    <xf numFmtId="4" fontId="23" fillId="0" borderId="0" xfId="8" applyNumberFormat="1" applyFont="1"/>
    <xf numFmtId="0" fontId="23" fillId="0" borderId="0" xfId="8" applyFont="1"/>
    <xf numFmtId="0" fontId="23" fillId="0" borderId="17" xfId="8" applyFont="1" applyBorder="1"/>
    <xf numFmtId="2" fontId="23" fillId="0" borderId="0" xfId="8" applyNumberFormat="1" applyFont="1"/>
    <xf numFmtId="0" fontId="23" fillId="0" borderId="5" xfId="8" applyFont="1" applyBorder="1"/>
    <xf numFmtId="4" fontId="19" fillId="0" borderId="20" xfId="8" applyNumberFormat="1" applyFont="1" applyBorder="1" applyAlignment="1">
      <alignment horizontal="right"/>
    </xf>
    <xf numFmtId="0" fontId="19" fillId="0" borderId="20" xfId="8" applyFont="1" applyBorder="1"/>
    <xf numFmtId="2" fontId="19" fillId="0" borderId="20" xfId="8" applyNumberFormat="1" applyFont="1" applyBorder="1"/>
    <xf numFmtId="4" fontId="19" fillId="0" borderId="0" xfId="8" applyNumberFormat="1" applyFont="1" applyAlignment="1">
      <alignment horizontal="right"/>
    </xf>
    <xf numFmtId="2" fontId="19" fillId="0" borderId="0" xfId="8" applyNumberFormat="1" applyFont="1" applyAlignment="1">
      <alignment horizontal="right"/>
    </xf>
    <xf numFmtId="0" fontId="19" fillId="0" borderId="9" xfId="8" applyFont="1" applyBorder="1" applyAlignment="1">
      <alignment horizontal="center"/>
    </xf>
    <xf numFmtId="0" fontId="22" fillId="0" borderId="0" xfId="8" applyFont="1"/>
    <xf numFmtId="49" fontId="22" fillId="0" borderId="0" xfId="8" applyNumberFormat="1" applyFont="1" applyAlignment="1">
      <alignment horizontal="center"/>
    </xf>
    <xf numFmtId="2" fontId="19" fillId="0" borderId="5" xfId="8" applyNumberFormat="1" applyFont="1" applyBorder="1" applyAlignment="1">
      <alignment horizontal="right"/>
    </xf>
    <xf numFmtId="2" fontId="19" fillId="0" borderId="16" xfId="8" applyNumberFormat="1" applyFont="1" applyBorder="1" applyAlignment="1">
      <alignment horizontal="right"/>
    </xf>
    <xf numFmtId="0" fontId="19" fillId="0" borderId="16" xfId="8" applyFont="1" applyBorder="1" applyAlignment="1">
      <alignment horizontal="center"/>
    </xf>
    <xf numFmtId="4" fontId="22" fillId="0" borderId="17" xfId="8" applyNumberFormat="1" applyFont="1" applyBorder="1" applyAlignment="1">
      <alignment horizontal="right"/>
    </xf>
    <xf numFmtId="0" fontId="22" fillId="0" borderId="17" xfId="8" applyFont="1" applyBorder="1" applyAlignment="1">
      <alignment horizontal="right"/>
    </xf>
    <xf numFmtId="0" fontId="22" fillId="0" borderId="0" xfId="8" applyFont="1" applyAlignment="1">
      <alignment horizontal="right"/>
    </xf>
    <xf numFmtId="2" fontId="22" fillId="0" borderId="5" xfId="8" applyNumberFormat="1" applyFont="1" applyBorder="1" applyAlignment="1">
      <alignment horizontal="right"/>
    </xf>
    <xf numFmtId="0" fontId="22" fillId="0" borderId="5" xfId="8" applyFont="1" applyBorder="1" applyAlignment="1">
      <alignment horizontal="center"/>
    </xf>
    <xf numFmtId="4" fontId="22" fillId="0" borderId="17" xfId="8" applyNumberFormat="1" applyFont="1" applyBorder="1" applyAlignment="1">
      <alignment horizontal="center"/>
    </xf>
    <xf numFmtId="0" fontId="22" fillId="0" borderId="17" xfId="8" applyFont="1" applyBorder="1" applyAlignment="1">
      <alignment horizontal="center"/>
    </xf>
    <xf numFmtId="2" fontId="22" fillId="0" borderId="5" xfId="8" applyNumberFormat="1" applyFont="1" applyBorder="1" applyAlignment="1">
      <alignment horizontal="center"/>
    </xf>
    <xf numFmtId="0" fontId="25" fillId="0" borderId="0" xfId="8" applyFont="1"/>
    <xf numFmtId="4" fontId="19" fillId="0" borderId="7" xfId="8" applyNumberFormat="1" applyFont="1" applyBorder="1" applyAlignment="1">
      <alignment horizontal="right"/>
    </xf>
    <xf numFmtId="2" fontId="19" fillId="0" borderId="8" xfId="8" applyNumberFormat="1" applyFont="1" applyBorder="1" applyAlignment="1">
      <alignment horizontal="right"/>
    </xf>
    <xf numFmtId="2" fontId="19" fillId="0" borderId="21" xfId="8" applyNumberFormat="1" applyFont="1" applyBorder="1" applyAlignment="1">
      <alignment horizontal="right"/>
    </xf>
    <xf numFmtId="0" fontId="19" fillId="0" borderId="21" xfId="8" applyFont="1" applyBorder="1" applyAlignment="1">
      <alignment horizontal="center"/>
    </xf>
    <xf numFmtId="49" fontId="22" fillId="0" borderId="7" xfId="8" applyNumberFormat="1" applyFont="1" applyBorder="1" applyAlignment="1">
      <alignment horizontal="center"/>
    </xf>
    <xf numFmtId="0" fontId="22" fillId="0" borderId="5" xfId="8" applyFont="1" applyBorder="1"/>
    <xf numFmtId="4" fontId="19" fillId="0" borderId="17" xfId="8" applyNumberFormat="1" applyFont="1" applyBorder="1" applyAlignment="1">
      <alignment horizontal="right"/>
    </xf>
    <xf numFmtId="0" fontId="19" fillId="0" borderId="5" xfId="8" applyFont="1" applyBorder="1" applyAlignment="1">
      <alignment horizontal="center"/>
    </xf>
    <xf numFmtId="49" fontId="22" fillId="0" borderId="5" xfId="8" applyNumberFormat="1" applyFont="1" applyBorder="1" applyAlignment="1">
      <alignment horizontal="center"/>
    </xf>
    <xf numFmtId="4" fontId="19" fillId="0" borderId="22" xfId="8" applyNumberFormat="1" applyFont="1" applyBorder="1" applyAlignment="1">
      <alignment horizontal="right"/>
    </xf>
    <xf numFmtId="0" fontId="19" fillId="0" borderId="22" xfId="8" applyFont="1" applyBorder="1" applyAlignment="1">
      <alignment horizontal="center"/>
    </xf>
    <xf numFmtId="0" fontId="19" fillId="0" borderId="7" xfId="8" applyFont="1" applyBorder="1"/>
    <xf numFmtId="2" fontId="19" fillId="0" borderId="17" xfId="8" applyNumberFormat="1" applyFont="1" applyBorder="1" applyAlignment="1">
      <alignment horizontal="right"/>
    </xf>
    <xf numFmtId="0" fontId="19" fillId="0" borderId="17" xfId="8" applyFont="1" applyBorder="1" applyAlignment="1">
      <alignment horizontal="center"/>
    </xf>
    <xf numFmtId="0" fontId="19" fillId="0" borderId="0" xfId="8" applyFont="1" applyAlignment="1">
      <alignment horizontal="right"/>
    </xf>
    <xf numFmtId="0" fontId="19" fillId="0" borderId="17" xfId="8" applyFont="1" applyBorder="1" applyAlignment="1">
      <alignment horizontal="right"/>
    </xf>
    <xf numFmtId="2" fontId="19" fillId="0" borderId="10" xfId="8" applyNumberFormat="1" applyFont="1" applyBorder="1" applyAlignment="1">
      <alignment horizontal="right"/>
    </xf>
    <xf numFmtId="49" fontId="19" fillId="0" borderId="10" xfId="8" applyNumberFormat="1" applyFont="1" applyBorder="1" applyAlignment="1">
      <alignment horizontal="right"/>
    </xf>
    <xf numFmtId="2" fontId="19" fillId="0" borderId="23" xfId="8" applyNumberFormat="1" applyFont="1" applyBorder="1" applyAlignment="1">
      <alignment horizontal="right"/>
    </xf>
    <xf numFmtId="0" fontId="19" fillId="0" borderId="5" xfId="8" applyFont="1" applyBorder="1" applyAlignment="1">
      <alignment horizontal="right"/>
    </xf>
    <xf numFmtId="0" fontId="19" fillId="0" borderId="8" xfId="8" applyFont="1" applyBorder="1" applyAlignment="1">
      <alignment horizontal="center"/>
    </xf>
    <xf numFmtId="0" fontId="19" fillId="0" borderId="8" xfId="8" applyFont="1" applyBorder="1"/>
    <xf numFmtId="2" fontId="25" fillId="0" borderId="0" xfId="8" applyNumberFormat="1" applyFont="1"/>
    <xf numFmtId="0" fontId="24" fillId="0" borderId="0" xfId="8" applyFont="1" applyAlignment="1">
      <alignment horizontal="center"/>
    </xf>
    <xf numFmtId="0" fontId="23" fillId="0" borderId="19" xfId="8" applyFont="1" applyBorder="1" applyAlignment="1">
      <alignment horizontal="center"/>
    </xf>
    <xf numFmtId="0" fontId="21" fillId="0" borderId="0" xfId="8" applyFont="1" applyAlignment="1">
      <alignment horizontal="center"/>
    </xf>
    <xf numFmtId="0" fontId="23" fillId="0" borderId="18" xfId="8" applyFont="1" applyBorder="1" applyAlignment="1">
      <alignment horizontal="center"/>
    </xf>
    <xf numFmtId="166" fontId="25" fillId="0" borderId="0" xfId="8" applyNumberFormat="1" applyFont="1"/>
    <xf numFmtId="167" fontId="0" fillId="0" borderId="0" xfId="0" applyNumberFormat="1"/>
    <xf numFmtId="0" fontId="6" fillId="0" borderId="1" xfId="0" applyFont="1" applyBorder="1" applyAlignment="1">
      <alignment horizontal="left" wrapText="1"/>
    </xf>
    <xf numFmtId="0" fontId="9" fillId="6" borderId="1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wrapText="1"/>
    </xf>
    <xf numFmtId="0" fontId="11" fillId="8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vertical="top" wrapText="1"/>
    </xf>
    <xf numFmtId="165" fontId="5" fillId="0" borderId="1" xfId="0" applyNumberFormat="1" applyFont="1" applyBorder="1" applyAlignment="1">
      <alignment horizontal="right"/>
    </xf>
    <xf numFmtId="165" fontId="5" fillId="9" borderId="1" xfId="0" applyNumberFormat="1" applyFont="1" applyFill="1" applyBorder="1" applyAlignment="1">
      <alignment horizontal="right"/>
    </xf>
    <xf numFmtId="0" fontId="13" fillId="0" borderId="0" xfId="0" applyFont="1" applyAlignment="1">
      <alignment horizontal="left"/>
    </xf>
    <xf numFmtId="0" fontId="27" fillId="0" borderId="0" xfId="9"/>
    <xf numFmtId="0" fontId="26" fillId="0" borderId="0" xfId="9" applyFont="1"/>
    <xf numFmtId="0" fontId="7" fillId="5" borderId="2" xfId="0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right" vertical="top" wrapText="1"/>
    </xf>
    <xf numFmtId="0" fontId="9" fillId="5" borderId="2" xfId="0" applyFont="1" applyFill="1" applyBorder="1" applyAlignment="1">
      <alignment vertical="top" wrapText="1"/>
    </xf>
    <xf numFmtId="0" fontId="9" fillId="5" borderId="4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top" wrapText="1"/>
    </xf>
    <xf numFmtId="0" fontId="7" fillId="6" borderId="2" xfId="0" applyFont="1" applyFill="1" applyBorder="1" applyAlignment="1">
      <alignment horizontal="right" vertical="center" wrapText="1"/>
    </xf>
    <xf numFmtId="0" fontId="7" fillId="6" borderId="3" xfId="0" applyFont="1" applyFill="1" applyBorder="1" applyAlignment="1">
      <alignment horizontal="right" vertical="center" wrapText="1"/>
    </xf>
    <xf numFmtId="0" fontId="8" fillId="5" borderId="2" xfId="0" applyFont="1" applyFill="1" applyBorder="1" applyAlignment="1">
      <alignment vertical="top" wrapText="1"/>
    </xf>
    <xf numFmtId="0" fontId="8" fillId="5" borderId="4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</cellXfs>
  <cellStyles count="10">
    <cellStyle name="Hyperlink" xfId="2" builtinId="8"/>
    <cellStyle name="Normal" xfId="0" builtinId="0"/>
    <cellStyle name="Normal 2" xfId="3" xr:uid="{60584C86-1C12-49F9-A2AE-BB99BAC4A6EC}"/>
    <cellStyle name="Normal 3" xfId="4" xr:uid="{B4C9DD1A-39F2-4630-9872-DFCC541C84AB}"/>
    <cellStyle name="Normal 4" xfId="5" xr:uid="{5AE3E177-E6FA-493C-8D82-0286A0B15E60}"/>
    <cellStyle name="Normal 5" xfId="7" xr:uid="{C030D054-C4FC-4FCF-BF0B-5E1A82898B4C}"/>
    <cellStyle name="Normal 6" xfId="9" xr:uid="{6AE9FFE6-19F6-490E-8F71-DD40E082D392}"/>
    <cellStyle name="Normal_ipca_201707SerieHist" xfId="8" xr:uid="{F0FC3FB3-8C82-4ABE-8EBD-634E82225899}"/>
    <cellStyle name="Percent" xfId="1" builtinId="5"/>
    <cellStyle name="Porcentagem 2" xfId="6" xr:uid="{91623050-D754-427F-968E-CA2378E98C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2.oecd.org/index.aspx?DatasetCode=IOTSI4_2018" TargetMode="External"/><Relationship Id="rId2" Type="http://schemas.openxmlformats.org/officeDocument/2006/relationships/hyperlink" Target="http://stats.oecd.org/OECDStat_Metadata/ShowMetadata.ashx?Dataset=IOTSI4_2018&amp;Coords=%5bVAR%5d.%5bVAL%5d&amp;ShowOnWeb=true&amp;Lang=en" TargetMode="External"/><Relationship Id="rId1" Type="http://schemas.openxmlformats.org/officeDocument/2006/relationships/hyperlink" Target="http://stats.oecd.org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dimension ref="A1:B46"/>
  <sheetViews>
    <sheetView topLeftCell="A4" workbookViewId="0">
      <selection activeCell="B18" sqref="A18:XFD18"/>
    </sheetView>
  </sheetViews>
  <sheetFormatPr baseColWidth="10" defaultColWidth="8.83203125" defaultRowHeight="15" x14ac:dyDescent="0.2"/>
  <cols>
    <col min="2" max="2" width="73.33203125" customWidth="1"/>
  </cols>
  <sheetData>
    <row r="1" spans="1:2" x14ac:dyDescent="0.2">
      <c r="A1" s="1" t="s">
        <v>94</v>
      </c>
    </row>
    <row r="3" spans="1:2" x14ac:dyDescent="0.2">
      <c r="A3" t="s">
        <v>0</v>
      </c>
      <c r="B3" s="2" t="s">
        <v>1</v>
      </c>
    </row>
    <row r="4" spans="1:2" x14ac:dyDescent="0.2">
      <c r="B4" t="s">
        <v>254</v>
      </c>
    </row>
    <row r="5" spans="1:2" x14ac:dyDescent="0.2">
      <c r="B5" s="3" t="s">
        <v>255</v>
      </c>
    </row>
    <row r="6" spans="1:2" x14ac:dyDescent="0.2">
      <c r="B6" t="s">
        <v>256</v>
      </c>
    </row>
    <row r="7" spans="1:2" x14ac:dyDescent="0.2">
      <c r="B7" s="4" t="s">
        <v>257</v>
      </c>
    </row>
    <row r="9" spans="1:2" x14ac:dyDescent="0.2">
      <c r="B9" s="2" t="s">
        <v>253</v>
      </c>
    </row>
    <row r="10" spans="1:2" x14ac:dyDescent="0.2">
      <c r="B10" t="s">
        <v>254</v>
      </c>
    </row>
    <row r="11" spans="1:2" x14ac:dyDescent="0.2">
      <c r="B11" t="s">
        <v>253</v>
      </c>
    </row>
    <row r="12" spans="1:2" x14ac:dyDescent="0.2">
      <c r="B12" s="4" t="s">
        <v>252</v>
      </c>
    </row>
    <row r="13" spans="1:2" x14ac:dyDescent="0.2">
      <c r="B13" s="4"/>
    </row>
    <row r="14" spans="1:2" x14ac:dyDescent="0.2">
      <c r="B14" s="2" t="s">
        <v>259</v>
      </c>
    </row>
    <row r="15" spans="1:2" x14ac:dyDescent="0.2">
      <c r="B15" t="s">
        <v>254</v>
      </c>
    </row>
    <row r="16" spans="1:2" ht="16" x14ac:dyDescent="0.2">
      <c r="B16" s="11" t="s">
        <v>258</v>
      </c>
    </row>
    <row r="17" spans="1:2" x14ac:dyDescent="0.2">
      <c r="B17" s="4" t="s">
        <v>252</v>
      </c>
    </row>
    <row r="19" spans="1:2" x14ac:dyDescent="0.2">
      <c r="B19" s="2" t="s">
        <v>76</v>
      </c>
    </row>
    <row r="20" spans="1:2" x14ac:dyDescent="0.2">
      <c r="B20" t="s">
        <v>77</v>
      </c>
    </row>
    <row r="21" spans="1:2" x14ac:dyDescent="0.2">
      <c r="B21" s="3">
        <v>2018</v>
      </c>
    </row>
    <row r="22" spans="1:2" x14ac:dyDescent="0.2">
      <c r="B22" t="s">
        <v>78</v>
      </c>
    </row>
    <row r="23" spans="1:2" x14ac:dyDescent="0.2">
      <c r="B23" s="4" t="s">
        <v>79</v>
      </c>
    </row>
    <row r="24" spans="1:2" x14ac:dyDescent="0.2">
      <c r="B24" t="s">
        <v>80</v>
      </c>
    </row>
    <row r="26" spans="1:2" x14ac:dyDescent="0.2">
      <c r="A26" s="1" t="s">
        <v>9</v>
      </c>
    </row>
    <row r="28" spans="1:2" x14ac:dyDescent="0.2">
      <c r="A28" s="1" t="s">
        <v>6</v>
      </c>
    </row>
    <row r="29" spans="1:2" x14ac:dyDescent="0.2">
      <c r="A29" t="s">
        <v>81</v>
      </c>
    </row>
    <row r="31" spans="1:2" x14ac:dyDescent="0.2">
      <c r="A31" s="1" t="s">
        <v>88</v>
      </c>
    </row>
    <row r="32" spans="1:2" x14ac:dyDescent="0.2">
      <c r="A32" t="s">
        <v>82</v>
      </c>
    </row>
    <row r="33" spans="1:2" x14ac:dyDescent="0.2">
      <c r="A33" t="s">
        <v>83</v>
      </c>
    </row>
    <row r="34" spans="1:2" x14ac:dyDescent="0.2">
      <c r="A34" t="s">
        <v>84</v>
      </c>
    </row>
    <row r="35" spans="1:2" x14ac:dyDescent="0.2">
      <c r="A35" t="s">
        <v>85</v>
      </c>
    </row>
    <row r="36" spans="1:2" x14ac:dyDescent="0.2">
      <c r="A36" t="s">
        <v>86</v>
      </c>
    </row>
    <row r="37" spans="1:2" x14ac:dyDescent="0.2">
      <c r="A37" t="s">
        <v>87</v>
      </c>
    </row>
    <row r="39" spans="1:2" x14ac:dyDescent="0.2">
      <c r="A39" s="1" t="s">
        <v>89</v>
      </c>
    </row>
    <row r="40" spans="1:2" x14ac:dyDescent="0.2">
      <c r="A40" t="s">
        <v>90</v>
      </c>
    </row>
    <row r="41" spans="1:2" x14ac:dyDescent="0.2">
      <c r="A41" t="s">
        <v>91</v>
      </c>
    </row>
    <row r="42" spans="1:2" x14ac:dyDescent="0.2">
      <c r="A42" t="s">
        <v>92</v>
      </c>
    </row>
    <row r="43" spans="1:2" x14ac:dyDescent="0.2">
      <c r="A43" t="s">
        <v>93</v>
      </c>
    </row>
    <row r="45" spans="1:2" x14ac:dyDescent="0.2">
      <c r="A45" s="122" t="s">
        <v>290</v>
      </c>
      <c r="B45" s="122">
        <v>1.9551454180000001</v>
      </c>
    </row>
    <row r="46" spans="1:2" x14ac:dyDescent="0.2">
      <c r="A46" s="122" t="s">
        <v>291</v>
      </c>
      <c r="B46" s="121"/>
    </row>
  </sheetData>
  <hyperlinks>
    <hyperlink ref="B23" r:id="rId1" display="https://stats.oecd.org/Index.aspx?DataSetCode=IOTS" xr:uid="{6BFC046D-FBF4-4CDE-94E6-3BD9264C404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dimension ref="A1:AL12"/>
  <sheetViews>
    <sheetView showGridLines="0" topLeftCell="A2" workbookViewId="0">
      <selection activeCell="A4" sqref="A4:B4"/>
    </sheetView>
  </sheetViews>
  <sheetFormatPr baseColWidth="10" defaultColWidth="9.1640625" defaultRowHeight="13" x14ac:dyDescent="0.15"/>
  <cols>
    <col min="1" max="1" width="27.5" style="8" customWidth="1"/>
    <col min="2" max="2" width="2.5" style="8" customWidth="1"/>
    <col min="3" max="24" width="9.33203125" style="8" bestFit="1" customWidth="1"/>
    <col min="25" max="25" width="9.5" style="8" bestFit="1" customWidth="1"/>
    <col min="26" max="31" width="9.33203125" style="8" bestFit="1" customWidth="1"/>
    <col min="32" max="34" width="9.5" style="8" bestFit="1" customWidth="1"/>
    <col min="35" max="35" width="9.33203125" style="8" bestFit="1" customWidth="1"/>
    <col min="36" max="36" width="9.5" style="8" bestFit="1" customWidth="1"/>
    <col min="37" max="38" width="9.33203125" style="8" bestFit="1" customWidth="1"/>
    <col min="39" max="16384" width="9.1640625" style="8"/>
  </cols>
  <sheetData>
    <row r="1" spans="1:38" hidden="1" x14ac:dyDescent="0.15">
      <c r="A1" s="7" t="e">
        <f ca="1">DotStatQuery(B1)</f>
        <v>#NAME?</v>
      </c>
      <c r="B1" s="7" t="s">
        <v>10</v>
      </c>
    </row>
    <row r="2" spans="1:38" ht="27" x14ac:dyDescent="0.2">
      <c r="A2" s="113" t="s">
        <v>287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ht="13.25" customHeight="1" x14ac:dyDescent="0.15">
      <c r="A3" s="123" t="s">
        <v>11</v>
      </c>
      <c r="B3" s="124"/>
      <c r="C3" s="130" t="s">
        <v>12</v>
      </c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2"/>
    </row>
    <row r="4" spans="1:38" ht="13.25" customHeight="1" x14ac:dyDescent="0.15">
      <c r="A4" s="123" t="s">
        <v>13</v>
      </c>
      <c r="B4" s="124"/>
      <c r="C4" s="125" t="s">
        <v>288</v>
      </c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7"/>
    </row>
    <row r="5" spans="1:38" x14ac:dyDescent="0.15">
      <c r="A5" s="123" t="s">
        <v>14</v>
      </c>
      <c r="B5" s="124"/>
      <c r="C5" s="125" t="s">
        <v>15</v>
      </c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7"/>
    </row>
    <row r="6" spans="1:38" ht="13.25" customHeight="1" x14ac:dyDescent="0.15">
      <c r="A6" s="123" t="s">
        <v>16</v>
      </c>
      <c r="B6" s="124"/>
      <c r="C6" s="125" t="s">
        <v>17</v>
      </c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7"/>
    </row>
    <row r="7" spans="1:38" ht="120" x14ac:dyDescent="0.15">
      <c r="A7" s="128" t="s">
        <v>18</v>
      </c>
      <c r="B7" s="129"/>
      <c r="C7" s="114" t="s">
        <v>19</v>
      </c>
      <c r="D7" s="114" t="s">
        <v>20</v>
      </c>
      <c r="E7" s="114" t="s">
        <v>21</v>
      </c>
      <c r="F7" s="114" t="s">
        <v>22</v>
      </c>
      <c r="G7" s="114" t="s">
        <v>23</v>
      </c>
      <c r="H7" s="114" t="s">
        <v>24</v>
      </c>
      <c r="I7" s="114" t="s">
        <v>25</v>
      </c>
      <c r="J7" s="114" t="s">
        <v>26</v>
      </c>
      <c r="K7" s="114" t="s">
        <v>27</v>
      </c>
      <c r="L7" s="114" t="s">
        <v>28</v>
      </c>
      <c r="M7" s="114" t="s">
        <v>29</v>
      </c>
      <c r="N7" s="114" t="s">
        <v>30</v>
      </c>
      <c r="O7" s="114" t="s">
        <v>31</v>
      </c>
      <c r="P7" s="114" t="s">
        <v>32</v>
      </c>
      <c r="Q7" s="114" t="s">
        <v>33</v>
      </c>
      <c r="R7" s="114" t="s">
        <v>34</v>
      </c>
      <c r="S7" s="114" t="s">
        <v>35</v>
      </c>
      <c r="T7" s="114" t="s">
        <v>36</v>
      </c>
      <c r="U7" s="114" t="s">
        <v>37</v>
      </c>
      <c r="V7" s="114" t="s">
        <v>38</v>
      </c>
      <c r="W7" s="114" t="s">
        <v>39</v>
      </c>
      <c r="X7" s="114" t="s">
        <v>40</v>
      </c>
      <c r="Y7" s="114" t="s">
        <v>41</v>
      </c>
      <c r="Z7" s="114" t="s">
        <v>42</v>
      </c>
      <c r="AA7" s="114" t="s">
        <v>43</v>
      </c>
      <c r="AB7" s="114" t="s">
        <v>44</v>
      </c>
      <c r="AC7" s="114" t="s">
        <v>45</v>
      </c>
      <c r="AD7" s="114" t="s">
        <v>46</v>
      </c>
      <c r="AE7" s="114" t="s">
        <v>47</v>
      </c>
      <c r="AF7" s="114" t="s">
        <v>48</v>
      </c>
      <c r="AG7" s="114" t="s">
        <v>49</v>
      </c>
      <c r="AH7" s="114" t="s">
        <v>50</v>
      </c>
      <c r="AI7" s="114" t="s">
        <v>51</v>
      </c>
      <c r="AJ7" s="114" t="s">
        <v>52</v>
      </c>
      <c r="AK7" s="114" t="s">
        <v>53</v>
      </c>
      <c r="AL7" s="114" t="s">
        <v>54</v>
      </c>
    </row>
    <row r="8" spans="1:38" ht="14" x14ac:dyDescent="0.2">
      <c r="A8" s="115" t="s">
        <v>55</v>
      </c>
      <c r="B8" s="116" t="s">
        <v>56</v>
      </c>
      <c r="C8" s="116" t="s">
        <v>56</v>
      </c>
      <c r="D8" s="116" t="s">
        <v>56</v>
      </c>
      <c r="E8" s="116" t="s">
        <v>56</v>
      </c>
      <c r="F8" s="116" t="s">
        <v>56</v>
      </c>
      <c r="G8" s="116" t="s">
        <v>56</v>
      </c>
      <c r="H8" s="116" t="s">
        <v>56</v>
      </c>
      <c r="I8" s="116" t="s">
        <v>56</v>
      </c>
      <c r="J8" s="116" t="s">
        <v>56</v>
      </c>
      <c r="K8" s="116" t="s">
        <v>56</v>
      </c>
      <c r="L8" s="116" t="s">
        <v>56</v>
      </c>
      <c r="M8" s="116" t="s">
        <v>56</v>
      </c>
      <c r="N8" s="116" t="s">
        <v>56</v>
      </c>
      <c r="O8" s="116" t="s">
        <v>56</v>
      </c>
      <c r="P8" s="116" t="s">
        <v>56</v>
      </c>
      <c r="Q8" s="116" t="s">
        <v>56</v>
      </c>
      <c r="R8" s="116" t="s">
        <v>56</v>
      </c>
      <c r="S8" s="116" t="s">
        <v>56</v>
      </c>
      <c r="T8" s="116" t="s">
        <v>56</v>
      </c>
      <c r="U8" s="116" t="s">
        <v>56</v>
      </c>
      <c r="V8" s="116" t="s">
        <v>56</v>
      </c>
      <c r="W8" s="116" t="s">
        <v>56</v>
      </c>
      <c r="X8" s="116" t="s">
        <v>56</v>
      </c>
      <c r="Y8" s="116" t="s">
        <v>56</v>
      </c>
      <c r="Z8" s="116" t="s">
        <v>56</v>
      </c>
      <c r="AA8" s="116" t="s">
        <v>56</v>
      </c>
      <c r="AB8" s="116" t="s">
        <v>56</v>
      </c>
      <c r="AC8" s="116" t="s">
        <v>56</v>
      </c>
      <c r="AD8" s="116" t="s">
        <v>56</v>
      </c>
      <c r="AE8" s="116" t="s">
        <v>56</v>
      </c>
      <c r="AF8" s="116" t="s">
        <v>56</v>
      </c>
      <c r="AG8" s="116" t="s">
        <v>56</v>
      </c>
      <c r="AH8" s="116" t="s">
        <v>56</v>
      </c>
      <c r="AI8" s="116" t="s">
        <v>56</v>
      </c>
      <c r="AJ8" s="116" t="s">
        <v>56</v>
      </c>
      <c r="AK8" s="116" t="s">
        <v>56</v>
      </c>
      <c r="AL8" s="116" t="s">
        <v>56</v>
      </c>
    </row>
    <row r="9" spans="1:38" ht="14" x14ac:dyDescent="0.2">
      <c r="A9" s="117" t="s">
        <v>57</v>
      </c>
      <c r="B9" s="116" t="s">
        <v>56</v>
      </c>
      <c r="C9" s="118">
        <v>14991.778</v>
      </c>
      <c r="D9" s="118">
        <v>6436.6729999999998</v>
      </c>
      <c r="E9" s="118">
        <v>2569.9009999999998</v>
      </c>
      <c r="F9" s="118">
        <v>973.202</v>
      </c>
      <c r="G9" s="118">
        <v>21921.809000000001</v>
      </c>
      <c r="H9" s="118">
        <v>11279.523999999999</v>
      </c>
      <c r="I9" s="118">
        <v>1778.7660000000001</v>
      </c>
      <c r="J9" s="118">
        <v>5164.7839999999997</v>
      </c>
      <c r="K9" s="118">
        <v>3218.8710000000001</v>
      </c>
      <c r="L9" s="118">
        <v>12622.666999999999</v>
      </c>
      <c r="M9" s="118">
        <v>6185.6970000000001</v>
      </c>
      <c r="N9" s="118">
        <v>6020.5069999999996</v>
      </c>
      <c r="O9" s="118">
        <v>5390.8440000000001</v>
      </c>
      <c r="P9" s="118">
        <v>6819.8950000000004</v>
      </c>
      <c r="Q9" s="118">
        <v>3044.6840000000002</v>
      </c>
      <c r="R9" s="118">
        <v>4346.7560000000003</v>
      </c>
      <c r="S9" s="118">
        <v>8478.9150000000009</v>
      </c>
      <c r="T9" s="118">
        <v>11474.252</v>
      </c>
      <c r="U9" s="118">
        <v>2924.9050000000002</v>
      </c>
      <c r="V9" s="118">
        <v>8431.9079999999994</v>
      </c>
      <c r="W9" s="118">
        <v>9914.8539999999994</v>
      </c>
      <c r="X9" s="118">
        <v>38106.65</v>
      </c>
      <c r="Y9" s="118">
        <v>103737.87300000001</v>
      </c>
      <c r="Z9" s="118">
        <v>39550.478999999999</v>
      </c>
      <c r="AA9" s="118">
        <v>17297.884999999998</v>
      </c>
      <c r="AB9" s="118">
        <v>5234.018</v>
      </c>
      <c r="AC9" s="118">
        <v>5212.0450000000001</v>
      </c>
      <c r="AD9" s="118">
        <v>14056.942999999999</v>
      </c>
      <c r="AE9" s="118">
        <v>43113.171999999999</v>
      </c>
      <c r="AF9" s="118">
        <v>2020.473</v>
      </c>
      <c r="AG9" s="118">
        <v>89308.134999999995</v>
      </c>
      <c r="AH9" s="118">
        <v>134189.59599999999</v>
      </c>
      <c r="AI9" s="118">
        <v>94768.107999999993</v>
      </c>
      <c r="AJ9" s="118">
        <v>54612.389000000003</v>
      </c>
      <c r="AK9" s="118">
        <v>14057.183999999999</v>
      </c>
      <c r="AL9" s="118">
        <v>18634.7</v>
      </c>
    </row>
    <row r="10" spans="1:38" ht="24" x14ac:dyDescent="0.2">
      <c r="A10" s="117" t="s">
        <v>58</v>
      </c>
      <c r="B10" s="116" t="s">
        <v>56</v>
      </c>
      <c r="C10" s="119">
        <v>-2718.1439999999998</v>
      </c>
      <c r="D10" s="119">
        <v>318.66199999999998</v>
      </c>
      <c r="E10" s="119">
        <v>177.208</v>
      </c>
      <c r="F10" s="119">
        <v>120.824</v>
      </c>
      <c r="G10" s="119">
        <v>1483.5260000000001</v>
      </c>
      <c r="H10" s="119">
        <v>415.35199999999998</v>
      </c>
      <c r="I10" s="119">
        <v>65.613</v>
      </c>
      <c r="J10" s="119">
        <v>229.04400000000001</v>
      </c>
      <c r="K10" s="119">
        <v>232.85300000000001</v>
      </c>
      <c r="L10" s="119">
        <v>781.01300000000003</v>
      </c>
      <c r="M10" s="119">
        <v>230.85</v>
      </c>
      <c r="N10" s="119">
        <v>213.09399999999999</v>
      </c>
      <c r="O10" s="119">
        <v>316.029</v>
      </c>
      <c r="P10" s="119">
        <v>249.21100000000001</v>
      </c>
      <c r="Q10" s="119">
        <v>231.15</v>
      </c>
      <c r="R10" s="119">
        <v>168.85</v>
      </c>
      <c r="S10" s="119">
        <v>278.70800000000003</v>
      </c>
      <c r="T10" s="119">
        <v>404.21600000000001</v>
      </c>
      <c r="U10" s="119">
        <v>120.39100000000001</v>
      </c>
      <c r="V10" s="119">
        <v>297.36700000000002</v>
      </c>
      <c r="W10" s="119">
        <v>576.97699999999998</v>
      </c>
      <c r="X10" s="119">
        <v>1048.31</v>
      </c>
      <c r="Y10" s="119">
        <v>2967.654</v>
      </c>
      <c r="Z10" s="119">
        <v>893.60699999999997</v>
      </c>
      <c r="AA10" s="119">
        <v>510.762</v>
      </c>
      <c r="AB10" s="119">
        <v>454.47800000000001</v>
      </c>
      <c r="AC10" s="119">
        <v>1386.307</v>
      </c>
      <c r="AD10" s="119">
        <v>472.53800000000001</v>
      </c>
      <c r="AE10" s="119">
        <v>2190.2260000000001</v>
      </c>
      <c r="AF10" s="119">
        <v>107.751</v>
      </c>
      <c r="AG10" s="119">
        <v>854.80499999999995</v>
      </c>
      <c r="AH10" s="119">
        <v>34.869</v>
      </c>
      <c r="AI10" s="119">
        <v>622.42499999999995</v>
      </c>
      <c r="AJ10" s="119">
        <v>654.32899999999995</v>
      </c>
      <c r="AK10" s="119">
        <v>361.38299999999998</v>
      </c>
      <c r="AL10" s="119">
        <v>0</v>
      </c>
    </row>
    <row r="11" spans="1:38" ht="24" x14ac:dyDescent="0.2">
      <c r="A11" s="117" t="s">
        <v>59</v>
      </c>
      <c r="B11" s="116" t="s">
        <v>56</v>
      </c>
      <c r="C11" s="118">
        <v>65670.066000000006</v>
      </c>
      <c r="D11" s="118">
        <v>13507.965</v>
      </c>
      <c r="E11" s="118">
        <v>8273.1919999999991</v>
      </c>
      <c r="F11" s="118">
        <v>961.57299999999998</v>
      </c>
      <c r="G11" s="118">
        <v>13761.665000000001</v>
      </c>
      <c r="H11" s="118">
        <v>3907.924</v>
      </c>
      <c r="I11" s="118">
        <v>1117.221</v>
      </c>
      <c r="J11" s="118">
        <v>3991.5720000000001</v>
      </c>
      <c r="K11" s="118">
        <v>7512.076</v>
      </c>
      <c r="L11" s="118">
        <v>10902.82</v>
      </c>
      <c r="M11" s="118">
        <v>1432.0530000000001</v>
      </c>
      <c r="N11" s="118">
        <v>2118.5990000000002</v>
      </c>
      <c r="O11" s="118">
        <v>4617.3270000000002</v>
      </c>
      <c r="P11" s="118">
        <v>3255.0940000000001</v>
      </c>
      <c r="Q11" s="118">
        <v>852.06600000000003</v>
      </c>
      <c r="R11" s="118">
        <v>612.19399999999996</v>
      </c>
      <c r="S11" s="118">
        <v>2572.1770000000001</v>
      </c>
      <c r="T11" s="118">
        <v>409.33199999999999</v>
      </c>
      <c r="U11" s="118">
        <v>586.00400000000002</v>
      </c>
      <c r="V11" s="118">
        <v>7391.4260000000004</v>
      </c>
      <c r="W11" s="118">
        <v>26580.368999999999</v>
      </c>
      <c r="X11" s="118">
        <v>49940.241000000002</v>
      </c>
      <c r="Y11" s="118">
        <v>99680.373000000007</v>
      </c>
      <c r="Z11" s="118">
        <v>27728.013999999999</v>
      </c>
      <c r="AA11" s="118">
        <v>19101.053</v>
      </c>
      <c r="AB11" s="118">
        <v>2738.6039999999998</v>
      </c>
      <c r="AC11" s="118">
        <v>13056.448</v>
      </c>
      <c r="AD11" s="118">
        <v>10362.119000000001</v>
      </c>
      <c r="AE11" s="118">
        <v>64637.402000000002</v>
      </c>
      <c r="AF11" s="118">
        <v>148025.476</v>
      </c>
      <c r="AG11" s="118">
        <v>34187.760000000002</v>
      </c>
      <c r="AH11" s="118">
        <v>19016.634999999998</v>
      </c>
      <c r="AI11" s="118">
        <v>5123.2669999999998</v>
      </c>
      <c r="AJ11" s="118">
        <v>20709.781999999999</v>
      </c>
      <c r="AK11" s="118">
        <v>10686.133</v>
      </c>
      <c r="AL11" s="118">
        <v>0</v>
      </c>
    </row>
    <row r="12" spans="1:38" ht="15" x14ac:dyDescent="0.2">
      <c r="A12" s="120" t="s">
        <v>289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stats.oecd.org/OECDStat_Metadata/ShowMetadata.ashx?Dataset=IOTSI4_2018&amp;ShowOnWeb=true&amp;Lang=en" xr:uid="{8D26CC30-27DD-462C-B1AD-2EF8EC5F232D}"/>
    <hyperlink ref="C3" r:id="rId2" display="http://stats.oecd.org/OECDStat_Metadata/ShowMetadata.ashx?Dataset=IOTSI4_2018&amp;Coords=[VAR].[VAL]&amp;ShowOnWeb=true&amp;Lang=en" xr:uid="{C9AC9650-56D0-42CA-8C1E-1B84AD72230E}"/>
    <hyperlink ref="A12" r:id="rId3" display="https://stats-2.oecd.org/index.aspx?DatasetCode=IOTSI4_2018" xr:uid="{49809494-6154-4AD3-9493-3224EEEAAC2A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B8F5-72D4-4F5E-8695-F9F9E226DCF4}">
  <dimension ref="A1:U461"/>
  <sheetViews>
    <sheetView showGridLines="0" topLeftCell="A4" zoomScaleNormal="100" workbookViewId="0">
      <selection activeCell="K7" sqref="K7:U7"/>
    </sheetView>
  </sheetViews>
  <sheetFormatPr baseColWidth="10" defaultColWidth="9.1640625" defaultRowHeight="11" x14ac:dyDescent="0.15"/>
  <cols>
    <col min="1" max="2" width="10.6640625" style="31" customWidth="1"/>
    <col min="3" max="3" width="17.5" style="33" customWidth="1"/>
    <col min="4" max="4" width="10.6640625" style="31" hidden="1" customWidth="1"/>
    <col min="5" max="5" width="10.1640625" style="31" hidden="1" customWidth="1"/>
    <col min="6" max="7" width="10.6640625" style="31" hidden="1" customWidth="1"/>
    <col min="8" max="8" width="10.6640625" style="32" hidden="1" customWidth="1"/>
    <col min="9" max="16384" width="9.1640625" style="31"/>
  </cols>
  <sheetData>
    <row r="1" spans="1:21" ht="7" customHeight="1" x14ac:dyDescent="0.15"/>
    <row r="2" spans="1:21" s="34" customFormat="1" ht="16.5" customHeight="1" x14ac:dyDescent="0.25">
      <c r="A2" s="107" t="s">
        <v>284</v>
      </c>
      <c r="B2" s="107"/>
      <c r="C2" s="107"/>
      <c r="D2" s="107"/>
      <c r="E2" s="107"/>
      <c r="F2" s="107"/>
      <c r="G2" s="107"/>
      <c r="H2" s="107"/>
    </row>
    <row r="3" spans="1:21" ht="12" customHeight="1" thickBot="1" x14ac:dyDescent="0.2">
      <c r="A3" s="65"/>
      <c r="B3" s="65"/>
      <c r="C3" s="66"/>
      <c r="D3" s="65"/>
      <c r="E3" s="65"/>
      <c r="F3" s="65"/>
      <c r="G3" s="65"/>
      <c r="H3" s="64" t="s">
        <v>286</v>
      </c>
    </row>
    <row r="4" spans="1:21" s="83" customFormat="1" ht="15" thickTop="1" x14ac:dyDescent="0.2">
      <c r="A4" s="63"/>
      <c r="B4" s="63"/>
      <c r="C4" s="62"/>
      <c r="D4" s="61"/>
      <c r="E4" s="60"/>
      <c r="F4" s="60" t="s">
        <v>282</v>
      </c>
      <c r="G4" s="60"/>
      <c r="H4" s="59"/>
    </row>
    <row r="5" spans="1:21" s="83" customFormat="1" ht="14" x14ac:dyDescent="0.2">
      <c r="A5" s="57" t="s">
        <v>276</v>
      </c>
      <c r="B5" s="56" t="s">
        <v>277</v>
      </c>
      <c r="C5" s="58" t="s">
        <v>281</v>
      </c>
      <c r="D5" s="108" t="s">
        <v>280</v>
      </c>
      <c r="E5" s="108"/>
      <c r="F5" s="108"/>
      <c r="G5" s="108"/>
      <c r="H5" s="108"/>
      <c r="I5" s="83">
        <v>1993</v>
      </c>
      <c r="J5" s="83">
        <v>2012</v>
      </c>
      <c r="K5" s="83">
        <f>1+J5</f>
        <v>2013</v>
      </c>
      <c r="L5" s="83">
        <f t="shared" ref="L5:U5" si="0">1+K5</f>
        <v>2014</v>
      </c>
      <c r="M5" s="83">
        <f t="shared" si="0"/>
        <v>2015</v>
      </c>
      <c r="N5" s="83">
        <f t="shared" si="0"/>
        <v>2016</v>
      </c>
      <c r="O5" s="83">
        <f t="shared" si="0"/>
        <v>2017</v>
      </c>
      <c r="P5" s="83">
        <f t="shared" si="0"/>
        <v>2018</v>
      </c>
      <c r="Q5" s="83">
        <f t="shared" si="0"/>
        <v>2019</v>
      </c>
      <c r="R5" s="83">
        <f t="shared" si="0"/>
        <v>2020</v>
      </c>
      <c r="S5" s="83">
        <f t="shared" si="0"/>
        <v>2021</v>
      </c>
      <c r="T5" s="83">
        <f t="shared" si="0"/>
        <v>2022</v>
      </c>
      <c r="U5" s="83">
        <f t="shared" si="0"/>
        <v>2023</v>
      </c>
    </row>
    <row r="6" spans="1:21" s="83" customFormat="1" ht="13.5" customHeight="1" x14ac:dyDescent="0.2">
      <c r="A6" s="57"/>
      <c r="B6" s="56"/>
      <c r="C6" s="55" t="s">
        <v>279</v>
      </c>
      <c r="D6" s="54" t="s">
        <v>278</v>
      </c>
      <c r="E6" s="54">
        <v>3</v>
      </c>
      <c r="F6" s="54">
        <v>6</v>
      </c>
      <c r="G6" s="54" t="s">
        <v>278</v>
      </c>
      <c r="H6" s="53">
        <v>12</v>
      </c>
      <c r="I6" s="83">
        <v>100</v>
      </c>
      <c r="J6" s="106">
        <f>C278</f>
        <v>3602.46</v>
      </c>
      <c r="K6" s="106">
        <f>C291</f>
        <v>3815.39</v>
      </c>
      <c r="L6" s="106">
        <f>C312</f>
        <v>4059.86</v>
      </c>
      <c r="M6" s="106">
        <f>C325</f>
        <v>4493.17</v>
      </c>
      <c r="N6" s="106">
        <f>C338</f>
        <v>4775.7</v>
      </c>
      <c r="O6" s="106">
        <f>C351</f>
        <v>4916.46</v>
      </c>
      <c r="P6" s="106">
        <f>C364</f>
        <v>5100.6099999999997</v>
      </c>
      <c r="Q6" s="106">
        <f>C385</f>
        <v>5320.25</v>
      </c>
      <c r="R6" s="106">
        <f>C398</f>
        <v>5560.59</v>
      </c>
      <c r="S6" s="106">
        <f>C411</f>
        <v>6120.04</v>
      </c>
      <c r="T6" s="106">
        <f>C424</f>
        <v>6474.09</v>
      </c>
      <c r="U6" s="106">
        <f>C437</f>
        <v>6773.27</v>
      </c>
    </row>
    <row r="7" spans="1:21" s="83" customFormat="1" ht="14.25" customHeight="1" thickBot="1" x14ac:dyDescent="0.25">
      <c r="A7" s="52"/>
      <c r="B7" s="52"/>
      <c r="C7" s="51"/>
      <c r="D7" s="50" t="s">
        <v>277</v>
      </c>
      <c r="E7" s="49" t="s">
        <v>275</v>
      </c>
      <c r="F7" s="49" t="s">
        <v>275</v>
      </c>
      <c r="G7" s="49" t="s">
        <v>276</v>
      </c>
      <c r="H7" s="48" t="s">
        <v>275</v>
      </c>
      <c r="J7" s="111">
        <f>J6/$J6</f>
        <v>1</v>
      </c>
      <c r="K7" s="111">
        <f>K6/J6</f>
        <v>1.0591068325533108</v>
      </c>
      <c r="L7" s="111">
        <f t="shared" ref="L7:U7" si="1">L6/K6</f>
        <v>1.0640747079590815</v>
      </c>
      <c r="M7" s="111">
        <f t="shared" si="1"/>
        <v>1.1067302813397506</v>
      </c>
      <c r="N7" s="111">
        <f t="shared" si="1"/>
        <v>1.0628798821322138</v>
      </c>
      <c r="O7" s="111">
        <f t="shared" si="1"/>
        <v>1.0294742132043471</v>
      </c>
      <c r="P7" s="111">
        <f t="shared" si="1"/>
        <v>1.0374558117019155</v>
      </c>
      <c r="Q7" s="111">
        <f t="shared" si="1"/>
        <v>1.0430615161715953</v>
      </c>
      <c r="R7" s="111">
        <f t="shared" si="1"/>
        <v>1.0451745688642451</v>
      </c>
      <c r="S7" s="111">
        <f t="shared" si="1"/>
        <v>1.1006098273744334</v>
      </c>
      <c r="T7" s="111">
        <f t="shared" si="1"/>
        <v>1.0578509290788949</v>
      </c>
      <c r="U7" s="111">
        <f t="shared" si="1"/>
        <v>1.0462119000508181</v>
      </c>
    </row>
    <row r="8" spans="1:21" ht="7" hidden="1" customHeight="1" x14ac:dyDescent="0.15">
      <c r="A8" s="79"/>
      <c r="B8" s="79"/>
      <c r="C8" s="82"/>
      <c r="D8" s="43"/>
      <c r="E8" s="81"/>
      <c r="F8" s="81"/>
      <c r="G8" s="81"/>
      <c r="H8" s="80"/>
    </row>
    <row r="9" spans="1:21" ht="11.25" hidden="1" customHeight="1" x14ac:dyDescent="0.15">
      <c r="A9" s="43">
        <v>1994</v>
      </c>
      <c r="B9" s="97" t="s">
        <v>267</v>
      </c>
      <c r="C9" s="96">
        <v>141.31</v>
      </c>
      <c r="D9" s="96">
        <v>41.31</v>
      </c>
      <c r="E9" s="96">
        <v>162.13</v>
      </c>
      <c r="F9" s="96">
        <v>533.33000000000004</v>
      </c>
      <c r="G9" s="96">
        <v>41.31</v>
      </c>
      <c r="H9" s="90">
        <v>2693.84</v>
      </c>
    </row>
    <row r="10" spans="1:21" ht="11.25" hidden="1" customHeight="1" x14ac:dyDescent="0.15">
      <c r="B10" s="97" t="s">
        <v>266</v>
      </c>
      <c r="C10" s="96">
        <v>198.22</v>
      </c>
      <c r="D10" s="96">
        <v>40.270000000000003</v>
      </c>
      <c r="E10" s="96">
        <v>171.24</v>
      </c>
      <c r="F10" s="96">
        <v>568.16999999999996</v>
      </c>
      <c r="G10" s="96">
        <v>98.22</v>
      </c>
      <c r="H10" s="90">
        <v>3035.71</v>
      </c>
    </row>
    <row r="11" spans="1:21" ht="11.25" hidden="1" customHeight="1" x14ac:dyDescent="0.15">
      <c r="B11" s="97" t="s">
        <v>265</v>
      </c>
      <c r="C11" s="96">
        <v>282.95999999999998</v>
      </c>
      <c r="D11" s="96">
        <v>42.75</v>
      </c>
      <c r="E11" s="96">
        <v>182.96</v>
      </c>
      <c r="F11" s="96">
        <v>602.92999999999995</v>
      </c>
      <c r="G11" s="96">
        <v>182.96</v>
      </c>
      <c r="H11" s="90">
        <v>3417.39</v>
      </c>
    </row>
    <row r="12" spans="1:21" ht="11.25" hidden="1" customHeight="1" x14ac:dyDescent="0.15">
      <c r="B12" s="97" t="s">
        <v>264</v>
      </c>
      <c r="C12" s="96">
        <v>403.73</v>
      </c>
      <c r="D12" s="96">
        <v>42.68</v>
      </c>
      <c r="E12" s="96">
        <v>185.71</v>
      </c>
      <c r="F12" s="96">
        <v>648.91999999999996</v>
      </c>
      <c r="G12" s="96">
        <v>303.73</v>
      </c>
      <c r="H12" s="90">
        <v>3828.49</v>
      </c>
    </row>
    <row r="13" spans="1:21" ht="11.25" hidden="1" customHeight="1" x14ac:dyDescent="0.15">
      <c r="B13" s="97" t="s">
        <v>263</v>
      </c>
      <c r="C13" s="96">
        <v>581.49</v>
      </c>
      <c r="D13" s="96">
        <v>44.03</v>
      </c>
      <c r="E13" s="96">
        <v>193.36</v>
      </c>
      <c r="F13" s="96">
        <v>695.71</v>
      </c>
      <c r="G13" s="96">
        <v>481.49</v>
      </c>
      <c r="H13" s="90">
        <v>4331.1899999999996</v>
      </c>
    </row>
    <row r="14" spans="1:21" ht="11.25" hidden="1" customHeight="1" x14ac:dyDescent="0.15">
      <c r="B14" s="97" t="s">
        <v>274</v>
      </c>
      <c r="C14" s="96">
        <v>857.29</v>
      </c>
      <c r="D14" s="96">
        <v>47.43</v>
      </c>
      <c r="E14" s="96">
        <v>202.97</v>
      </c>
      <c r="F14" s="96">
        <v>757.29</v>
      </c>
      <c r="G14" s="96">
        <v>757.29</v>
      </c>
      <c r="H14" s="90">
        <v>4922.6000000000004</v>
      </c>
    </row>
    <row r="15" spans="1:21" ht="11.25" hidden="1" customHeight="1" x14ac:dyDescent="0.15">
      <c r="B15" s="97" t="s">
        <v>273</v>
      </c>
      <c r="C15" s="96">
        <v>915.93</v>
      </c>
      <c r="D15" s="96">
        <v>6.84</v>
      </c>
      <c r="E15" s="96">
        <v>126.87</v>
      </c>
      <c r="F15" s="96">
        <v>548.16999999999996</v>
      </c>
      <c r="G15" s="96">
        <v>815.93</v>
      </c>
      <c r="H15" s="90">
        <v>4005.08</v>
      </c>
    </row>
    <row r="16" spans="1:21" ht="11.25" hidden="1" customHeight="1" x14ac:dyDescent="0.15">
      <c r="B16" s="97" t="s">
        <v>272</v>
      </c>
      <c r="C16" s="96">
        <v>932.97</v>
      </c>
      <c r="D16" s="96">
        <v>1.86</v>
      </c>
      <c r="E16" s="96">
        <v>60.44</v>
      </c>
      <c r="F16" s="96">
        <v>370.67</v>
      </c>
      <c r="G16" s="96">
        <v>832.97</v>
      </c>
      <c r="H16" s="90">
        <v>3044.89</v>
      </c>
    </row>
    <row r="17" spans="1:8" ht="11.25" hidden="1" customHeight="1" x14ac:dyDescent="0.15">
      <c r="B17" s="97" t="s">
        <v>271</v>
      </c>
      <c r="C17" s="96">
        <v>947.24</v>
      </c>
      <c r="D17" s="96">
        <v>1.53</v>
      </c>
      <c r="E17" s="96">
        <v>10.49</v>
      </c>
      <c r="F17" s="96">
        <v>234.76</v>
      </c>
      <c r="G17" s="96">
        <v>847.24</v>
      </c>
      <c r="H17" s="90">
        <v>2253.15</v>
      </c>
    </row>
    <row r="18" spans="1:8" ht="11.25" hidden="1" customHeight="1" x14ac:dyDescent="0.15">
      <c r="B18" s="97" t="s">
        <v>270</v>
      </c>
      <c r="C18" s="96">
        <v>972.06</v>
      </c>
      <c r="D18" s="96">
        <v>2.62</v>
      </c>
      <c r="E18" s="96">
        <v>6.13</v>
      </c>
      <c r="F18" s="96">
        <v>140.77000000000001</v>
      </c>
      <c r="G18" s="96">
        <v>872.06</v>
      </c>
      <c r="H18" s="90">
        <v>1703.17</v>
      </c>
    </row>
    <row r="19" spans="1:8" ht="11.25" hidden="1" customHeight="1" x14ac:dyDescent="0.15">
      <c r="B19" s="97" t="s">
        <v>269</v>
      </c>
      <c r="C19" s="96">
        <v>999.37</v>
      </c>
      <c r="D19" s="96">
        <v>2.81</v>
      </c>
      <c r="E19" s="96">
        <v>7.12</v>
      </c>
      <c r="F19" s="96">
        <v>71.86</v>
      </c>
      <c r="G19" s="96">
        <v>899.37</v>
      </c>
      <c r="H19" s="90">
        <v>1267.54</v>
      </c>
    </row>
    <row r="20" spans="1:8" ht="11.25" hidden="1" customHeight="1" x14ac:dyDescent="0.15">
      <c r="A20" s="36"/>
      <c r="B20" s="97" t="s">
        <v>268</v>
      </c>
      <c r="C20" s="96">
        <v>1016.46</v>
      </c>
      <c r="D20" s="96">
        <v>1.71</v>
      </c>
      <c r="E20" s="96">
        <v>7.31</v>
      </c>
      <c r="F20" s="96">
        <v>18.57</v>
      </c>
      <c r="G20" s="96">
        <v>916.46</v>
      </c>
      <c r="H20" s="90">
        <v>916.46</v>
      </c>
    </row>
    <row r="21" spans="1:8" ht="7" hidden="1" customHeight="1" x14ac:dyDescent="0.15">
      <c r="A21" s="79"/>
      <c r="B21" s="79"/>
      <c r="C21" s="78"/>
      <c r="D21" s="77"/>
      <c r="E21" s="76"/>
      <c r="F21" s="76"/>
      <c r="G21" s="76"/>
      <c r="H21" s="75"/>
    </row>
    <row r="22" spans="1:8" ht="11.25" hidden="1" customHeight="1" x14ac:dyDescent="0.15">
      <c r="A22" s="43">
        <v>1995</v>
      </c>
      <c r="B22" s="97" t="s">
        <v>267</v>
      </c>
      <c r="C22" s="96">
        <v>1033.74</v>
      </c>
      <c r="D22" s="96">
        <v>1.7</v>
      </c>
      <c r="E22" s="96">
        <v>6.35</v>
      </c>
      <c r="F22" s="96">
        <v>12.86</v>
      </c>
      <c r="G22" s="96">
        <v>1.7</v>
      </c>
      <c r="H22" s="90">
        <v>631.54</v>
      </c>
    </row>
    <row r="23" spans="1:8" ht="11.25" hidden="1" customHeight="1" x14ac:dyDescent="0.15">
      <c r="B23" s="97" t="s">
        <v>266</v>
      </c>
      <c r="C23" s="96">
        <v>1044.28</v>
      </c>
      <c r="D23" s="96">
        <v>1.02</v>
      </c>
      <c r="E23" s="96">
        <v>4.49</v>
      </c>
      <c r="F23" s="96">
        <v>11.93</v>
      </c>
      <c r="G23" s="96">
        <v>2.74</v>
      </c>
      <c r="H23" s="90">
        <v>426.83</v>
      </c>
    </row>
    <row r="24" spans="1:8" ht="11.25" hidden="1" customHeight="1" x14ac:dyDescent="0.15">
      <c r="B24" s="97" t="s">
        <v>265</v>
      </c>
      <c r="C24" s="96">
        <v>1060.47</v>
      </c>
      <c r="D24" s="96">
        <v>1.55</v>
      </c>
      <c r="E24" s="96">
        <v>4.33</v>
      </c>
      <c r="F24" s="96">
        <v>11.95</v>
      </c>
      <c r="G24" s="96">
        <v>4.33</v>
      </c>
      <c r="H24" s="90">
        <v>274.77999999999997</v>
      </c>
    </row>
    <row r="25" spans="1:8" ht="11.25" hidden="1" customHeight="1" x14ac:dyDescent="0.15">
      <c r="B25" s="97" t="s">
        <v>264</v>
      </c>
      <c r="C25" s="96">
        <v>1086.24</v>
      </c>
      <c r="D25" s="96">
        <v>2.4300000000000002</v>
      </c>
      <c r="E25" s="96">
        <v>5.08</v>
      </c>
      <c r="F25" s="96">
        <v>11.75</v>
      </c>
      <c r="G25" s="96">
        <v>6.87</v>
      </c>
      <c r="H25" s="90">
        <v>169.05</v>
      </c>
    </row>
    <row r="26" spans="1:8" ht="11.25" hidden="1" customHeight="1" x14ac:dyDescent="0.15">
      <c r="B26" s="97" t="s">
        <v>263</v>
      </c>
      <c r="C26" s="96">
        <v>1115.24</v>
      </c>
      <c r="D26" s="96">
        <v>2.67</v>
      </c>
      <c r="E26" s="96">
        <v>6.8</v>
      </c>
      <c r="F26" s="96">
        <v>11.59</v>
      </c>
      <c r="G26" s="96">
        <v>9.7200000000000006</v>
      </c>
      <c r="H26" s="90">
        <v>91.79</v>
      </c>
    </row>
    <row r="27" spans="1:8" ht="11.25" hidden="1" customHeight="1" x14ac:dyDescent="0.15">
      <c r="B27" s="97" t="s">
        <v>274</v>
      </c>
      <c r="C27" s="96">
        <v>1140.44</v>
      </c>
      <c r="D27" s="96">
        <v>2.2599999999999998</v>
      </c>
      <c r="E27" s="96">
        <v>7.54</v>
      </c>
      <c r="F27" s="96">
        <v>12.2</v>
      </c>
      <c r="G27" s="96">
        <v>12.2</v>
      </c>
      <c r="H27" s="90">
        <v>33.03</v>
      </c>
    </row>
    <row r="28" spans="1:8" ht="11.25" hidden="1" customHeight="1" x14ac:dyDescent="0.15">
      <c r="B28" s="97" t="s">
        <v>273</v>
      </c>
      <c r="C28" s="96">
        <v>1167.3499999999999</v>
      </c>
      <c r="D28" s="96">
        <v>2.36</v>
      </c>
      <c r="E28" s="96">
        <v>7.47</v>
      </c>
      <c r="F28" s="96">
        <v>12.92</v>
      </c>
      <c r="G28" s="96">
        <v>14.84</v>
      </c>
      <c r="H28" s="90">
        <v>27.45</v>
      </c>
    </row>
    <row r="29" spans="1:8" ht="11.25" hidden="1" customHeight="1" x14ac:dyDescent="0.15">
      <c r="B29" s="97" t="s">
        <v>272</v>
      </c>
      <c r="C29" s="96">
        <v>1178.9100000000001</v>
      </c>
      <c r="D29" s="96">
        <v>0.99</v>
      </c>
      <c r="E29" s="96">
        <v>5.71</v>
      </c>
      <c r="F29" s="96">
        <v>12.89</v>
      </c>
      <c r="G29" s="96">
        <v>15.98</v>
      </c>
      <c r="H29" s="90">
        <v>26.36</v>
      </c>
    </row>
    <row r="30" spans="1:8" ht="11.25" hidden="1" customHeight="1" x14ac:dyDescent="0.15">
      <c r="B30" s="97" t="s">
        <v>271</v>
      </c>
      <c r="C30" s="96">
        <v>1190.58</v>
      </c>
      <c r="D30" s="96">
        <v>0.99</v>
      </c>
      <c r="E30" s="96">
        <v>4.4000000000000004</v>
      </c>
      <c r="F30" s="96">
        <v>12.27</v>
      </c>
      <c r="G30" s="96">
        <v>17.13</v>
      </c>
      <c r="H30" s="90">
        <v>25.69</v>
      </c>
    </row>
    <row r="31" spans="1:8" ht="11.25" hidden="1" customHeight="1" x14ac:dyDescent="0.15">
      <c r="B31" s="97" t="s">
        <v>270</v>
      </c>
      <c r="C31" s="96">
        <v>1207.3699999999999</v>
      </c>
      <c r="D31" s="96">
        <v>1.41</v>
      </c>
      <c r="E31" s="96">
        <v>3.43</v>
      </c>
      <c r="F31" s="96">
        <v>11.15</v>
      </c>
      <c r="G31" s="96">
        <v>18.78</v>
      </c>
      <c r="H31" s="90">
        <v>24.21</v>
      </c>
    </row>
    <row r="32" spans="1:8" ht="11.25" hidden="1" customHeight="1" x14ac:dyDescent="0.15">
      <c r="B32" s="97" t="s">
        <v>269</v>
      </c>
      <c r="C32" s="96">
        <v>1225.1199999999999</v>
      </c>
      <c r="D32" s="96">
        <v>1.47</v>
      </c>
      <c r="E32" s="96">
        <v>3.92</v>
      </c>
      <c r="F32" s="96">
        <v>9.85</v>
      </c>
      <c r="G32" s="96">
        <v>20.53</v>
      </c>
      <c r="H32" s="90">
        <v>22.59</v>
      </c>
    </row>
    <row r="33" spans="1:8" ht="11.25" hidden="1" customHeight="1" x14ac:dyDescent="0.15">
      <c r="A33" s="36"/>
      <c r="B33" s="91" t="s">
        <v>268</v>
      </c>
      <c r="C33" s="72">
        <v>1244.23</v>
      </c>
      <c r="D33" s="72">
        <v>1.56</v>
      </c>
      <c r="E33" s="72">
        <v>4.51</v>
      </c>
      <c r="F33" s="72">
        <v>9.1</v>
      </c>
      <c r="G33" s="72">
        <v>22.41</v>
      </c>
      <c r="H33" s="67">
        <v>22.41</v>
      </c>
    </row>
    <row r="34" spans="1:8" ht="7" hidden="1" customHeight="1" x14ac:dyDescent="0.15">
      <c r="A34" s="79"/>
      <c r="B34" s="79"/>
      <c r="C34" s="78"/>
      <c r="D34" s="77"/>
      <c r="E34" s="76"/>
      <c r="F34" s="76"/>
      <c r="G34" s="76"/>
      <c r="H34" s="75"/>
    </row>
    <row r="35" spans="1:8" ht="11.25" hidden="1" customHeight="1" x14ac:dyDescent="0.15">
      <c r="A35" s="43">
        <v>1996</v>
      </c>
      <c r="B35" s="97" t="s">
        <v>267</v>
      </c>
      <c r="C35" s="96">
        <v>1260.9000000000001</v>
      </c>
      <c r="D35" s="99">
        <v>1.34</v>
      </c>
      <c r="E35" s="96">
        <v>4.43</v>
      </c>
      <c r="F35" s="99">
        <v>8.01</v>
      </c>
      <c r="G35" s="99">
        <v>1.34</v>
      </c>
      <c r="H35" s="90">
        <v>21.97</v>
      </c>
    </row>
    <row r="36" spans="1:8" ht="11.25" hidden="1" customHeight="1" x14ac:dyDescent="0.15">
      <c r="B36" s="97" t="s">
        <v>266</v>
      </c>
      <c r="C36" s="96">
        <v>1273.8900000000001</v>
      </c>
      <c r="D36" s="99">
        <v>1.03</v>
      </c>
      <c r="E36" s="96">
        <v>3.98</v>
      </c>
      <c r="F36" s="99">
        <v>8.06</v>
      </c>
      <c r="G36" s="99">
        <v>2.38</v>
      </c>
      <c r="H36" s="90">
        <v>21.99</v>
      </c>
    </row>
    <row r="37" spans="1:8" ht="11.25" hidden="1" customHeight="1" x14ac:dyDescent="0.15">
      <c r="B37" s="97" t="s">
        <v>265</v>
      </c>
      <c r="C37" s="96">
        <v>1278.3499999999999</v>
      </c>
      <c r="D37" s="99">
        <v>0.35</v>
      </c>
      <c r="E37" s="96">
        <v>2.74</v>
      </c>
      <c r="F37" s="99">
        <v>7.37</v>
      </c>
      <c r="G37" s="99">
        <v>2.74</v>
      </c>
      <c r="H37" s="90">
        <v>20.55</v>
      </c>
    </row>
    <row r="38" spans="1:8" ht="11.25" hidden="1" customHeight="1" x14ac:dyDescent="0.15">
      <c r="B38" s="97" t="s">
        <v>264</v>
      </c>
      <c r="C38" s="96">
        <v>1294.46</v>
      </c>
      <c r="D38" s="99">
        <v>1.26</v>
      </c>
      <c r="E38" s="96">
        <v>2.66</v>
      </c>
      <c r="F38" s="99">
        <v>7.21</v>
      </c>
      <c r="G38" s="99">
        <v>4.04</v>
      </c>
      <c r="H38" s="90">
        <v>19.170000000000002</v>
      </c>
    </row>
    <row r="39" spans="1:8" ht="11.25" hidden="1" customHeight="1" x14ac:dyDescent="0.15">
      <c r="B39" s="97" t="s">
        <v>263</v>
      </c>
      <c r="C39" s="96">
        <v>1310.25</v>
      </c>
      <c r="D39" s="99">
        <v>1.22</v>
      </c>
      <c r="E39" s="96">
        <v>2.85</v>
      </c>
      <c r="F39" s="96">
        <v>6.95</v>
      </c>
      <c r="G39" s="96">
        <v>5.31</v>
      </c>
      <c r="H39" s="90">
        <v>17.489999999999998</v>
      </c>
    </row>
    <row r="40" spans="1:8" ht="11.25" hidden="1" customHeight="1" x14ac:dyDescent="0.15">
      <c r="B40" s="97" t="s">
        <v>274</v>
      </c>
      <c r="C40" s="96">
        <v>1325.84</v>
      </c>
      <c r="D40" s="99">
        <v>1.19</v>
      </c>
      <c r="E40" s="96">
        <v>3.71</v>
      </c>
      <c r="F40" s="96">
        <v>6.56</v>
      </c>
      <c r="G40" s="96">
        <v>6.56</v>
      </c>
      <c r="H40" s="90">
        <v>16.260000000000002</v>
      </c>
    </row>
    <row r="41" spans="1:8" ht="11.25" hidden="1" customHeight="1" x14ac:dyDescent="0.15">
      <c r="B41" s="97" t="s">
        <v>273</v>
      </c>
      <c r="C41" s="96">
        <v>1340.56</v>
      </c>
      <c r="D41" s="99">
        <v>1.1100000000000001</v>
      </c>
      <c r="E41" s="96">
        <v>3.56</v>
      </c>
      <c r="F41" s="96">
        <v>6.32</v>
      </c>
      <c r="G41" s="96">
        <v>7.74</v>
      </c>
      <c r="H41" s="90">
        <v>14.84</v>
      </c>
    </row>
    <row r="42" spans="1:8" ht="11.25" hidden="1" customHeight="1" x14ac:dyDescent="0.15">
      <c r="B42" s="97" t="s">
        <v>272</v>
      </c>
      <c r="C42" s="96">
        <v>1346.46</v>
      </c>
      <c r="D42" s="99">
        <v>0.44</v>
      </c>
      <c r="E42" s="96">
        <v>2.76</v>
      </c>
      <c r="F42" s="96">
        <v>5.7</v>
      </c>
      <c r="G42" s="96">
        <v>8.2200000000000006</v>
      </c>
      <c r="H42" s="90">
        <v>14.21</v>
      </c>
    </row>
    <row r="43" spans="1:8" ht="11.25" hidden="1" customHeight="1" x14ac:dyDescent="0.15">
      <c r="B43" s="97" t="s">
        <v>271</v>
      </c>
      <c r="C43" s="96">
        <v>1348.48</v>
      </c>
      <c r="D43" s="99">
        <v>0.15</v>
      </c>
      <c r="E43" s="96">
        <v>1.71</v>
      </c>
      <c r="F43" s="96">
        <v>5.49</v>
      </c>
      <c r="G43" s="96">
        <v>8.3800000000000008</v>
      </c>
      <c r="H43" s="90">
        <v>13.26</v>
      </c>
    </row>
    <row r="44" spans="1:8" ht="11.25" hidden="1" customHeight="1" x14ac:dyDescent="0.15">
      <c r="B44" s="97" t="s">
        <v>270</v>
      </c>
      <c r="C44" s="96">
        <v>1352.53</v>
      </c>
      <c r="D44" s="96">
        <v>0.3</v>
      </c>
      <c r="E44" s="96">
        <v>0.89</v>
      </c>
      <c r="F44" s="96">
        <v>4.49</v>
      </c>
      <c r="G44" s="96">
        <v>8.6999999999999993</v>
      </c>
      <c r="H44" s="90">
        <v>12.02</v>
      </c>
    </row>
    <row r="45" spans="1:8" ht="11.25" hidden="1" customHeight="1" x14ac:dyDescent="0.15">
      <c r="B45" s="97" t="s">
        <v>269</v>
      </c>
      <c r="C45" s="96">
        <v>1356.86</v>
      </c>
      <c r="D45" s="99">
        <v>0.32</v>
      </c>
      <c r="E45" s="96">
        <v>0.77</v>
      </c>
      <c r="F45" s="99">
        <v>3.56</v>
      </c>
      <c r="G45" s="99">
        <v>9.0500000000000007</v>
      </c>
      <c r="H45" s="90">
        <v>10.75</v>
      </c>
    </row>
    <row r="46" spans="1:8" ht="11.25" hidden="1" customHeight="1" x14ac:dyDescent="0.15">
      <c r="A46" s="36"/>
      <c r="B46" s="91" t="s">
        <v>268</v>
      </c>
      <c r="C46" s="72">
        <v>1363.24</v>
      </c>
      <c r="D46" s="103">
        <v>0.47</v>
      </c>
      <c r="E46" s="72">
        <v>1.0900000000000001</v>
      </c>
      <c r="F46" s="72">
        <v>2.82</v>
      </c>
      <c r="G46" s="72">
        <v>9.56</v>
      </c>
      <c r="H46" s="67">
        <v>9.56</v>
      </c>
    </row>
    <row r="47" spans="1:8" ht="7" hidden="1" customHeight="1" x14ac:dyDescent="0.15">
      <c r="A47" s="79"/>
      <c r="B47" s="79"/>
      <c r="C47" s="78"/>
      <c r="D47" s="77"/>
      <c r="E47" s="76"/>
      <c r="F47" s="76"/>
      <c r="G47" s="76"/>
      <c r="H47" s="75"/>
    </row>
    <row r="48" spans="1:8" ht="11.25" hidden="1" customHeight="1" x14ac:dyDescent="0.15">
      <c r="A48" s="43">
        <v>1997</v>
      </c>
      <c r="B48" s="97" t="s">
        <v>267</v>
      </c>
      <c r="C48" s="96">
        <v>1379.33</v>
      </c>
      <c r="D48" s="99">
        <v>1.18</v>
      </c>
      <c r="E48" s="96">
        <v>1.98</v>
      </c>
      <c r="F48" s="96">
        <v>2.89</v>
      </c>
      <c r="G48" s="96">
        <v>1.18</v>
      </c>
      <c r="H48" s="90">
        <v>9.39</v>
      </c>
    </row>
    <row r="49" spans="1:8" ht="11.25" hidden="1" customHeight="1" x14ac:dyDescent="0.15">
      <c r="B49" s="97" t="s">
        <v>266</v>
      </c>
      <c r="C49" s="96">
        <v>1386.23</v>
      </c>
      <c r="D49" s="96">
        <v>0.5</v>
      </c>
      <c r="E49" s="96">
        <v>2.16</v>
      </c>
      <c r="F49" s="96">
        <v>2.95</v>
      </c>
      <c r="G49" s="96">
        <v>1.69</v>
      </c>
      <c r="H49" s="90">
        <v>8.82</v>
      </c>
    </row>
    <row r="50" spans="1:8" ht="11.25" hidden="1" customHeight="1" x14ac:dyDescent="0.15">
      <c r="B50" s="97" t="s">
        <v>265</v>
      </c>
      <c r="C50" s="96">
        <v>1393.3</v>
      </c>
      <c r="D50" s="99">
        <v>0.51</v>
      </c>
      <c r="E50" s="96">
        <v>2.21</v>
      </c>
      <c r="F50" s="96">
        <v>3.32</v>
      </c>
      <c r="G50" s="96">
        <v>2.21</v>
      </c>
      <c r="H50" s="90">
        <v>8.99</v>
      </c>
    </row>
    <row r="51" spans="1:8" ht="11.25" hidden="1" customHeight="1" x14ac:dyDescent="0.15">
      <c r="B51" s="97" t="s">
        <v>264</v>
      </c>
      <c r="C51" s="96">
        <v>1405.56</v>
      </c>
      <c r="D51" s="99">
        <v>0.88</v>
      </c>
      <c r="E51" s="96">
        <v>1.9</v>
      </c>
      <c r="F51" s="96">
        <v>3.92</v>
      </c>
      <c r="G51" s="96">
        <v>3.1</v>
      </c>
      <c r="H51" s="90">
        <v>8.58</v>
      </c>
    </row>
    <row r="52" spans="1:8" ht="11.25" hidden="1" customHeight="1" x14ac:dyDescent="0.15">
      <c r="B52" s="97" t="s">
        <v>263</v>
      </c>
      <c r="C52" s="96">
        <v>1411.32</v>
      </c>
      <c r="D52" s="99">
        <v>0.41</v>
      </c>
      <c r="E52" s="96">
        <v>1.81</v>
      </c>
      <c r="F52" s="96">
        <v>4.01</v>
      </c>
      <c r="G52" s="96">
        <v>3.53</v>
      </c>
      <c r="H52" s="90">
        <v>7.71</v>
      </c>
    </row>
    <row r="53" spans="1:8" ht="11.25" hidden="1" customHeight="1" x14ac:dyDescent="0.15">
      <c r="B53" s="97" t="s">
        <v>274</v>
      </c>
      <c r="C53" s="96">
        <v>1418.94</v>
      </c>
      <c r="D53" s="99">
        <v>0.54</v>
      </c>
      <c r="E53" s="96">
        <v>1.84</v>
      </c>
      <c r="F53" s="96">
        <v>4.09</v>
      </c>
      <c r="G53" s="96">
        <v>4.09</v>
      </c>
      <c r="H53" s="90">
        <v>7.02</v>
      </c>
    </row>
    <row r="54" spans="1:8" ht="11.25" hidden="1" customHeight="1" x14ac:dyDescent="0.15">
      <c r="B54" s="97" t="s">
        <v>273</v>
      </c>
      <c r="C54" s="96">
        <v>1422.06</v>
      </c>
      <c r="D54" s="99">
        <v>0.22</v>
      </c>
      <c r="E54" s="96">
        <v>1.17</v>
      </c>
      <c r="F54" s="96">
        <v>3.1</v>
      </c>
      <c r="G54" s="96">
        <v>4.3099999999999996</v>
      </c>
      <c r="H54" s="90">
        <v>6.08</v>
      </c>
    </row>
    <row r="55" spans="1:8" ht="11.25" hidden="1" customHeight="1" x14ac:dyDescent="0.15">
      <c r="B55" s="97" t="s">
        <v>272</v>
      </c>
      <c r="C55" s="96">
        <v>1421.78</v>
      </c>
      <c r="D55" s="99">
        <v>-0.02</v>
      </c>
      <c r="E55" s="96">
        <v>0.74</v>
      </c>
      <c r="F55" s="96">
        <v>2.56</v>
      </c>
      <c r="G55" s="96">
        <v>4.29</v>
      </c>
      <c r="H55" s="90">
        <v>5.59</v>
      </c>
    </row>
    <row r="56" spans="1:8" ht="11.25" hidden="1" customHeight="1" x14ac:dyDescent="0.15">
      <c r="B56" s="97" t="s">
        <v>271</v>
      </c>
      <c r="C56" s="96">
        <v>1422.63</v>
      </c>
      <c r="D56" s="99">
        <v>0.06</v>
      </c>
      <c r="E56" s="96">
        <v>0.26</v>
      </c>
      <c r="F56" s="96">
        <v>2.11</v>
      </c>
      <c r="G56" s="96">
        <v>4.3600000000000003</v>
      </c>
      <c r="H56" s="90">
        <v>5.5</v>
      </c>
    </row>
    <row r="57" spans="1:8" ht="11.25" hidden="1" customHeight="1" x14ac:dyDescent="0.15">
      <c r="B57" s="97" t="s">
        <v>270</v>
      </c>
      <c r="C57" s="96">
        <v>1425.9</v>
      </c>
      <c r="D57" s="96">
        <v>0.23</v>
      </c>
      <c r="E57" s="96">
        <v>0.27</v>
      </c>
      <c r="F57" s="96">
        <v>1.45</v>
      </c>
      <c r="G57" s="96">
        <v>4.5999999999999996</v>
      </c>
      <c r="H57" s="90">
        <v>5.42</v>
      </c>
    </row>
    <row r="58" spans="1:8" ht="11.25" hidden="1" customHeight="1" x14ac:dyDescent="0.15">
      <c r="B58" s="97" t="s">
        <v>269</v>
      </c>
      <c r="C58" s="96">
        <v>1428.32</v>
      </c>
      <c r="D58" s="99">
        <v>0.17</v>
      </c>
      <c r="E58" s="96">
        <v>0.46</v>
      </c>
      <c r="F58" s="96">
        <v>1.2</v>
      </c>
      <c r="G58" s="96">
        <v>4.7699999999999996</v>
      </c>
      <c r="H58" s="90">
        <v>5.27</v>
      </c>
    </row>
    <row r="59" spans="1:8" ht="11.25" hidden="1" customHeight="1" x14ac:dyDescent="0.15">
      <c r="A59" s="36"/>
      <c r="B59" s="91" t="s">
        <v>268</v>
      </c>
      <c r="C59" s="72">
        <v>1434.46</v>
      </c>
      <c r="D59" s="103">
        <v>0.43</v>
      </c>
      <c r="E59" s="72">
        <v>0.83</v>
      </c>
      <c r="F59" s="72">
        <v>1.0900000000000001</v>
      </c>
      <c r="G59" s="72">
        <v>5.22</v>
      </c>
      <c r="H59" s="67">
        <v>5.22</v>
      </c>
    </row>
    <row r="60" spans="1:8" ht="7" hidden="1" customHeight="1" x14ac:dyDescent="0.15">
      <c r="A60" s="79"/>
      <c r="B60" s="79"/>
      <c r="C60" s="78"/>
      <c r="D60" s="77"/>
      <c r="E60" s="76"/>
      <c r="F60" s="76"/>
      <c r="G60" s="76"/>
      <c r="H60" s="75"/>
    </row>
    <row r="61" spans="1:8" ht="11.25" hidden="1" customHeight="1" x14ac:dyDescent="0.15">
      <c r="A61" s="43">
        <v>1998</v>
      </c>
      <c r="B61" s="97" t="s">
        <v>267</v>
      </c>
      <c r="C61" s="96">
        <v>1444.64</v>
      </c>
      <c r="D61" s="96">
        <v>0.71</v>
      </c>
      <c r="E61" s="96">
        <v>1.31</v>
      </c>
      <c r="F61" s="96">
        <v>1.59</v>
      </c>
      <c r="G61" s="96">
        <v>0.71</v>
      </c>
      <c r="H61" s="90">
        <v>4.7300000000000004</v>
      </c>
    </row>
    <row r="62" spans="1:8" ht="11.25" hidden="1" customHeight="1" x14ac:dyDescent="0.15">
      <c r="B62" s="97" t="s">
        <v>266</v>
      </c>
      <c r="C62" s="96">
        <v>1451.29</v>
      </c>
      <c r="D62" s="96">
        <v>0.46</v>
      </c>
      <c r="E62" s="96">
        <v>1.61</v>
      </c>
      <c r="F62" s="96">
        <v>2.08</v>
      </c>
      <c r="G62" s="96">
        <v>1.17</v>
      </c>
      <c r="H62" s="90">
        <v>4.6900000000000004</v>
      </c>
    </row>
    <row r="63" spans="1:8" ht="11.25" hidden="1" customHeight="1" x14ac:dyDescent="0.15">
      <c r="B63" s="97" t="s">
        <v>265</v>
      </c>
      <c r="C63" s="96">
        <v>1456.22</v>
      </c>
      <c r="D63" s="96">
        <v>0.34</v>
      </c>
      <c r="E63" s="96">
        <v>1.52</v>
      </c>
      <c r="F63" s="96">
        <v>2.36</v>
      </c>
      <c r="G63" s="96">
        <v>1.52</v>
      </c>
      <c r="H63" s="90">
        <v>4.5199999999999996</v>
      </c>
    </row>
    <row r="64" spans="1:8" ht="11.25" hidden="1" customHeight="1" x14ac:dyDescent="0.15">
      <c r="B64" s="97" t="s">
        <v>264</v>
      </c>
      <c r="C64" s="96">
        <v>1459.71</v>
      </c>
      <c r="D64" s="96">
        <v>0.24</v>
      </c>
      <c r="E64" s="96">
        <v>1.04</v>
      </c>
      <c r="F64" s="96">
        <v>2.37</v>
      </c>
      <c r="G64" s="96">
        <v>1.76</v>
      </c>
      <c r="H64" s="90">
        <v>3.85</v>
      </c>
    </row>
    <row r="65" spans="1:8" ht="11.25" hidden="1" customHeight="1" x14ac:dyDescent="0.15">
      <c r="B65" s="97" t="s">
        <v>263</v>
      </c>
      <c r="C65" s="96">
        <v>1467.01</v>
      </c>
      <c r="D65" s="96">
        <v>0.5</v>
      </c>
      <c r="E65" s="96">
        <v>1.08</v>
      </c>
      <c r="F65" s="96">
        <v>2.71</v>
      </c>
      <c r="G65" s="96">
        <v>2.27</v>
      </c>
      <c r="H65" s="90">
        <v>3.95</v>
      </c>
    </row>
    <row r="66" spans="1:8" ht="11.25" hidden="1" customHeight="1" x14ac:dyDescent="0.15">
      <c r="B66" s="97" t="s">
        <v>274</v>
      </c>
      <c r="C66" s="96">
        <v>1467.3</v>
      </c>
      <c r="D66" s="96">
        <v>0.02</v>
      </c>
      <c r="E66" s="96">
        <v>0.76</v>
      </c>
      <c r="F66" s="96">
        <v>2.29</v>
      </c>
      <c r="G66" s="96">
        <v>2.29</v>
      </c>
      <c r="H66" s="90">
        <v>3.41</v>
      </c>
    </row>
    <row r="67" spans="1:8" ht="11.25" hidden="1" customHeight="1" x14ac:dyDescent="0.15">
      <c r="B67" s="97" t="s">
        <v>273</v>
      </c>
      <c r="C67" s="96">
        <v>1465.54</v>
      </c>
      <c r="D67" s="96">
        <v>-0.12</v>
      </c>
      <c r="E67" s="96">
        <v>0.4</v>
      </c>
      <c r="F67" s="96">
        <v>1.45</v>
      </c>
      <c r="G67" s="96">
        <v>2.17</v>
      </c>
      <c r="H67" s="90">
        <v>3.06</v>
      </c>
    </row>
    <row r="68" spans="1:8" ht="11.25" hidden="1" customHeight="1" x14ac:dyDescent="0.15">
      <c r="B68" s="97" t="s">
        <v>272</v>
      </c>
      <c r="C68" s="96">
        <v>1458.07</v>
      </c>
      <c r="D68" s="96">
        <v>-0.51</v>
      </c>
      <c r="E68" s="96">
        <v>-0.61</v>
      </c>
      <c r="F68" s="96">
        <v>0.47</v>
      </c>
      <c r="G68" s="96">
        <v>1.65</v>
      </c>
      <c r="H68" s="90">
        <v>2.5499999999999998</v>
      </c>
    </row>
    <row r="69" spans="1:8" ht="11.25" hidden="1" customHeight="1" x14ac:dyDescent="0.15">
      <c r="A69" s="36"/>
      <c r="B69" s="91" t="s">
        <v>271</v>
      </c>
      <c r="C69" s="72">
        <v>1454.86</v>
      </c>
      <c r="D69" s="72">
        <v>-0.22</v>
      </c>
      <c r="E69" s="72">
        <v>-0.85</v>
      </c>
      <c r="F69" s="72">
        <v>-0.09</v>
      </c>
      <c r="G69" s="96">
        <v>1.42</v>
      </c>
      <c r="H69" s="90">
        <v>2.27</v>
      </c>
    </row>
    <row r="70" spans="1:8" ht="11.25" hidden="1" customHeight="1" x14ac:dyDescent="0.15">
      <c r="A70" s="36"/>
      <c r="B70" s="91" t="s">
        <v>270</v>
      </c>
      <c r="C70" s="72">
        <v>1455.15</v>
      </c>
      <c r="D70" s="72">
        <v>0.02</v>
      </c>
      <c r="E70" s="72">
        <v>-0.71</v>
      </c>
      <c r="F70" s="72">
        <v>-0.31</v>
      </c>
      <c r="G70" s="96">
        <v>1.44</v>
      </c>
      <c r="H70" s="90">
        <v>2.0499999999999998</v>
      </c>
    </row>
    <row r="71" spans="1:8" ht="11.25" hidden="1" customHeight="1" x14ac:dyDescent="0.15">
      <c r="B71" s="97" t="s">
        <v>269</v>
      </c>
      <c r="C71" s="96">
        <v>1453.4</v>
      </c>
      <c r="D71" s="73">
        <v>-0.12</v>
      </c>
      <c r="E71" s="72">
        <v>-0.32</v>
      </c>
      <c r="F71" s="72">
        <v>-0.93</v>
      </c>
      <c r="G71" s="96">
        <v>1.32</v>
      </c>
      <c r="H71" s="90">
        <v>1.76</v>
      </c>
    </row>
    <row r="72" spans="1:8" ht="11.25" hidden="1" customHeight="1" thickBot="1" x14ac:dyDescent="0.2">
      <c r="A72" s="105"/>
      <c r="B72" s="104" t="s">
        <v>268</v>
      </c>
      <c r="C72" s="85">
        <v>1458.2</v>
      </c>
      <c r="D72" s="85">
        <v>0.33</v>
      </c>
      <c r="E72" s="85">
        <v>0.23</v>
      </c>
      <c r="F72" s="85">
        <v>-0.62</v>
      </c>
      <c r="G72" s="85">
        <v>1.65</v>
      </c>
      <c r="H72" s="93">
        <v>1.65</v>
      </c>
    </row>
    <row r="73" spans="1:8" ht="7" hidden="1" customHeight="1" thickTop="1" x14ac:dyDescent="0.15">
      <c r="B73" s="44"/>
      <c r="C73" s="68"/>
      <c r="D73" s="68"/>
      <c r="E73" s="68"/>
      <c r="F73" s="68"/>
      <c r="G73" s="68"/>
      <c r="H73" s="67"/>
    </row>
    <row r="74" spans="1:8" s="34" customFormat="1" ht="7" hidden="1" customHeight="1" x14ac:dyDescent="0.25">
      <c r="A74" s="109" t="s">
        <v>260</v>
      </c>
      <c r="B74" s="109"/>
      <c r="C74" s="109"/>
      <c r="D74" s="109"/>
      <c r="E74" s="109"/>
      <c r="F74" s="109"/>
      <c r="G74" s="109"/>
      <c r="H74" s="109"/>
    </row>
    <row r="75" spans="1:8" s="34" customFormat="1" ht="16.5" hidden="1" customHeight="1" x14ac:dyDescent="0.25">
      <c r="A75" s="107" t="s">
        <v>284</v>
      </c>
      <c r="B75" s="107"/>
      <c r="C75" s="107"/>
      <c r="D75" s="107"/>
      <c r="E75" s="107"/>
      <c r="F75" s="107"/>
      <c r="G75" s="107"/>
      <c r="H75" s="107"/>
    </row>
    <row r="76" spans="1:8" ht="12" hidden="1" thickBot="1" x14ac:dyDescent="0.2">
      <c r="A76" s="65"/>
      <c r="B76" s="65"/>
      <c r="C76" s="66"/>
      <c r="D76" s="65"/>
      <c r="E76" s="65"/>
      <c r="F76" s="65"/>
      <c r="G76" s="65"/>
      <c r="H76" s="64" t="s">
        <v>285</v>
      </c>
    </row>
    <row r="77" spans="1:8" s="83" customFormat="1" ht="15" hidden="1" thickTop="1" x14ac:dyDescent="0.2">
      <c r="A77" s="63"/>
      <c r="B77" s="63"/>
      <c r="C77" s="62"/>
      <c r="D77" s="61"/>
      <c r="E77" s="60"/>
      <c r="F77" s="60" t="s">
        <v>282</v>
      </c>
      <c r="G77" s="60"/>
      <c r="H77" s="59"/>
    </row>
    <row r="78" spans="1:8" s="83" customFormat="1" ht="14" hidden="1" x14ac:dyDescent="0.2">
      <c r="A78" s="57" t="s">
        <v>276</v>
      </c>
      <c r="B78" s="56" t="s">
        <v>277</v>
      </c>
      <c r="C78" s="58" t="s">
        <v>281</v>
      </c>
      <c r="D78" s="108" t="s">
        <v>280</v>
      </c>
      <c r="E78" s="108"/>
      <c r="F78" s="108"/>
      <c r="G78" s="108"/>
      <c r="H78" s="108"/>
    </row>
    <row r="79" spans="1:8" s="83" customFormat="1" ht="13.5" hidden="1" customHeight="1" x14ac:dyDescent="0.2">
      <c r="A79" s="57"/>
      <c r="B79" s="56"/>
      <c r="C79" s="55" t="s">
        <v>279</v>
      </c>
      <c r="D79" s="54" t="s">
        <v>278</v>
      </c>
      <c r="E79" s="54">
        <v>3</v>
      </c>
      <c r="F79" s="54">
        <v>6</v>
      </c>
      <c r="G79" s="54" t="s">
        <v>278</v>
      </c>
      <c r="H79" s="53">
        <v>12</v>
      </c>
    </row>
    <row r="80" spans="1:8" s="83" customFormat="1" ht="14.25" hidden="1" customHeight="1" thickBot="1" x14ac:dyDescent="0.25">
      <c r="A80" s="52"/>
      <c r="B80" s="52"/>
      <c r="C80" s="51"/>
      <c r="D80" s="50" t="s">
        <v>277</v>
      </c>
      <c r="E80" s="49" t="s">
        <v>275</v>
      </c>
      <c r="F80" s="49" t="s">
        <v>275</v>
      </c>
      <c r="G80" s="49" t="s">
        <v>276</v>
      </c>
      <c r="H80" s="48" t="s">
        <v>275</v>
      </c>
    </row>
    <row r="81" spans="1:8" ht="7" hidden="1" customHeight="1" x14ac:dyDescent="0.15">
      <c r="A81" s="79"/>
      <c r="B81" s="79"/>
      <c r="C81" s="82"/>
      <c r="D81" s="43"/>
      <c r="E81" s="81"/>
      <c r="F81" s="81"/>
      <c r="G81" s="81"/>
      <c r="H81" s="80"/>
    </row>
    <row r="82" spans="1:8" ht="11.25" hidden="1" customHeight="1" x14ac:dyDescent="0.15">
      <c r="A82" s="43">
        <v>1999</v>
      </c>
      <c r="B82" s="97" t="s">
        <v>267</v>
      </c>
      <c r="C82" s="96">
        <v>1468.41</v>
      </c>
      <c r="D82" s="73">
        <v>0.7</v>
      </c>
      <c r="E82" s="72">
        <v>0.91</v>
      </c>
      <c r="F82" s="72">
        <v>0.2</v>
      </c>
      <c r="G82" s="72">
        <v>0.7</v>
      </c>
      <c r="H82" s="67">
        <v>1.65</v>
      </c>
    </row>
    <row r="83" spans="1:8" ht="11.25" hidden="1" customHeight="1" x14ac:dyDescent="0.15">
      <c r="B83" s="97" t="s">
        <v>266</v>
      </c>
      <c r="C83" s="96">
        <v>1483.83</v>
      </c>
      <c r="D83" s="96">
        <v>1.05</v>
      </c>
      <c r="E83" s="96">
        <v>2.09</v>
      </c>
      <c r="F83" s="96">
        <v>1.77</v>
      </c>
      <c r="G83" s="96">
        <v>1.76</v>
      </c>
      <c r="H83" s="90">
        <v>2.2400000000000002</v>
      </c>
    </row>
    <row r="84" spans="1:8" ht="11.25" hidden="1" customHeight="1" x14ac:dyDescent="0.15">
      <c r="B84" s="97" t="s">
        <v>265</v>
      </c>
      <c r="C84" s="96">
        <v>1500.15</v>
      </c>
      <c r="D84" s="96">
        <v>1.1000000000000001</v>
      </c>
      <c r="E84" s="96">
        <v>2.88</v>
      </c>
      <c r="F84" s="96">
        <v>3.11</v>
      </c>
      <c r="G84" s="96">
        <v>2.88</v>
      </c>
      <c r="H84" s="90">
        <v>3.02</v>
      </c>
    </row>
    <row r="85" spans="1:8" ht="11.25" hidden="1" customHeight="1" x14ac:dyDescent="0.15">
      <c r="B85" s="97" t="s">
        <v>264</v>
      </c>
      <c r="C85" s="96">
        <v>1508.55</v>
      </c>
      <c r="D85" s="96">
        <v>0.56000000000000005</v>
      </c>
      <c r="E85" s="96">
        <v>2.73</v>
      </c>
      <c r="F85" s="96">
        <v>3.67</v>
      </c>
      <c r="G85" s="96">
        <v>3.45</v>
      </c>
      <c r="H85" s="90">
        <v>3.35</v>
      </c>
    </row>
    <row r="86" spans="1:8" ht="11.25" hidden="1" customHeight="1" x14ac:dyDescent="0.15">
      <c r="B86" s="97" t="s">
        <v>263</v>
      </c>
      <c r="C86" s="96">
        <v>1513.08</v>
      </c>
      <c r="D86" s="96">
        <v>0.3</v>
      </c>
      <c r="E86" s="96">
        <v>1.97</v>
      </c>
      <c r="F86" s="96">
        <v>4.1100000000000003</v>
      </c>
      <c r="G86" s="96">
        <v>3.76</v>
      </c>
      <c r="H86" s="90">
        <v>3.14</v>
      </c>
    </row>
    <row r="87" spans="1:8" ht="11.25" hidden="1" customHeight="1" x14ac:dyDescent="0.15">
      <c r="B87" s="97" t="s">
        <v>274</v>
      </c>
      <c r="C87" s="96">
        <v>1515.95</v>
      </c>
      <c r="D87" s="96">
        <v>0.19</v>
      </c>
      <c r="E87" s="96">
        <v>1.05</v>
      </c>
      <c r="F87" s="96">
        <v>3.96</v>
      </c>
      <c r="G87" s="96">
        <v>3.96</v>
      </c>
      <c r="H87" s="90">
        <v>3.32</v>
      </c>
    </row>
    <row r="88" spans="1:8" ht="11.25" hidden="1" customHeight="1" x14ac:dyDescent="0.15">
      <c r="B88" s="97" t="s">
        <v>273</v>
      </c>
      <c r="C88" s="96">
        <v>1532.47</v>
      </c>
      <c r="D88" s="73">
        <v>1.0900000000000001</v>
      </c>
      <c r="E88" s="72">
        <v>1.59</v>
      </c>
      <c r="F88" s="72">
        <v>4.3600000000000003</v>
      </c>
      <c r="G88" s="72">
        <v>5.09</v>
      </c>
      <c r="H88" s="67">
        <v>4.57</v>
      </c>
    </row>
    <row r="89" spans="1:8" ht="11.25" hidden="1" customHeight="1" x14ac:dyDescent="0.15">
      <c r="B89" s="97" t="s">
        <v>272</v>
      </c>
      <c r="C89" s="96">
        <v>1541.05</v>
      </c>
      <c r="D89" s="96">
        <v>0.56000000000000005</v>
      </c>
      <c r="E89" s="96">
        <v>1.85</v>
      </c>
      <c r="F89" s="96">
        <v>3.86</v>
      </c>
      <c r="G89" s="96">
        <v>5.68</v>
      </c>
      <c r="H89" s="90">
        <v>5.69</v>
      </c>
    </row>
    <row r="90" spans="1:8" ht="11.25" hidden="1" customHeight="1" x14ac:dyDescent="0.15">
      <c r="B90" s="74" t="s">
        <v>271</v>
      </c>
      <c r="C90" s="72">
        <v>1545.83</v>
      </c>
      <c r="D90" s="72">
        <v>0.31</v>
      </c>
      <c r="E90" s="72">
        <v>1.97</v>
      </c>
      <c r="F90" s="72">
        <v>3.05</v>
      </c>
      <c r="G90" s="72">
        <v>6.01</v>
      </c>
      <c r="H90" s="67">
        <v>6.25</v>
      </c>
    </row>
    <row r="91" spans="1:8" ht="11.25" hidden="1" customHeight="1" x14ac:dyDescent="0.15">
      <c r="B91" s="97" t="s">
        <v>270</v>
      </c>
      <c r="C91" s="96">
        <v>1564.23</v>
      </c>
      <c r="D91" s="96">
        <v>1.19</v>
      </c>
      <c r="E91" s="96">
        <v>2.0699999999999998</v>
      </c>
      <c r="F91" s="96">
        <v>3.69</v>
      </c>
      <c r="G91" s="96">
        <v>7.27</v>
      </c>
      <c r="H91" s="90">
        <v>7.5</v>
      </c>
    </row>
    <row r="92" spans="1:8" ht="11.25" hidden="1" customHeight="1" x14ac:dyDescent="0.15">
      <c r="B92" s="97" t="s">
        <v>269</v>
      </c>
      <c r="C92" s="96">
        <v>1579.09</v>
      </c>
      <c r="D92" s="96">
        <v>0.95</v>
      </c>
      <c r="E92" s="96">
        <v>2.4700000000000002</v>
      </c>
      <c r="F92" s="96">
        <v>4.3600000000000003</v>
      </c>
      <c r="G92" s="96">
        <v>8.2899999999999991</v>
      </c>
      <c r="H92" s="90">
        <v>8.65</v>
      </c>
    </row>
    <row r="93" spans="1:8" ht="11.25" hidden="1" customHeight="1" x14ac:dyDescent="0.15">
      <c r="A93" s="36"/>
      <c r="B93" s="91" t="s">
        <v>268</v>
      </c>
      <c r="C93" s="72">
        <v>1588.56</v>
      </c>
      <c r="D93" s="72">
        <v>0.6</v>
      </c>
      <c r="E93" s="72">
        <v>2.76</v>
      </c>
      <c r="F93" s="72">
        <v>4.79</v>
      </c>
      <c r="G93" s="72">
        <v>8.94</v>
      </c>
      <c r="H93" s="67">
        <v>8.94</v>
      </c>
    </row>
    <row r="94" spans="1:8" ht="7" hidden="1" customHeight="1" x14ac:dyDescent="0.15">
      <c r="A94" s="79"/>
      <c r="B94" s="79"/>
      <c r="C94" s="78"/>
      <c r="D94" s="77"/>
      <c r="E94" s="76"/>
      <c r="F94" s="76"/>
      <c r="G94" s="76"/>
      <c r="H94" s="75"/>
    </row>
    <row r="95" spans="1:8" ht="11.25" hidden="1" customHeight="1" x14ac:dyDescent="0.15">
      <c r="A95" s="43">
        <v>2000</v>
      </c>
      <c r="B95" s="97" t="s">
        <v>267</v>
      </c>
      <c r="C95" s="96">
        <v>1598.41</v>
      </c>
      <c r="D95" s="73">
        <v>0.62</v>
      </c>
      <c r="E95" s="72">
        <v>2.19</v>
      </c>
      <c r="F95" s="72">
        <v>4.3</v>
      </c>
      <c r="G95" s="72">
        <v>0.62</v>
      </c>
      <c r="H95" s="67">
        <v>8.85</v>
      </c>
    </row>
    <row r="96" spans="1:8" ht="11.25" hidden="1" customHeight="1" x14ac:dyDescent="0.15">
      <c r="B96" s="97" t="s">
        <v>266</v>
      </c>
      <c r="C96" s="73">
        <v>1600.49</v>
      </c>
      <c r="D96" s="73">
        <v>0.13</v>
      </c>
      <c r="E96" s="72">
        <v>1.36</v>
      </c>
      <c r="F96" s="103">
        <v>3.86</v>
      </c>
      <c r="G96" s="72">
        <v>0.75</v>
      </c>
      <c r="H96" s="67">
        <v>7.86</v>
      </c>
    </row>
    <row r="97" spans="1:8" ht="11.25" hidden="1" customHeight="1" x14ac:dyDescent="0.15">
      <c r="B97" s="97" t="s">
        <v>265</v>
      </c>
      <c r="C97" s="96">
        <v>1604.01</v>
      </c>
      <c r="D97" s="102">
        <v>0.22</v>
      </c>
      <c r="E97" s="100">
        <v>0.97</v>
      </c>
      <c r="F97" s="101">
        <v>3.76</v>
      </c>
      <c r="G97" s="100">
        <v>0.97</v>
      </c>
      <c r="H97" s="67">
        <v>6.92</v>
      </c>
    </row>
    <row r="98" spans="1:8" ht="11.25" hidden="1" customHeight="1" x14ac:dyDescent="0.15">
      <c r="B98" s="97" t="s">
        <v>264</v>
      </c>
      <c r="C98" s="96">
        <v>1610.75</v>
      </c>
      <c r="D98" s="96">
        <v>0.42</v>
      </c>
      <c r="E98" s="96">
        <v>0.77</v>
      </c>
      <c r="F98" s="99">
        <v>2.97</v>
      </c>
      <c r="G98" s="96">
        <v>1.4</v>
      </c>
      <c r="H98" s="90">
        <v>6.77</v>
      </c>
    </row>
    <row r="99" spans="1:8" ht="11.25" hidden="1" customHeight="1" x14ac:dyDescent="0.15">
      <c r="B99" s="97" t="s">
        <v>263</v>
      </c>
      <c r="C99" s="96">
        <v>1610.91</v>
      </c>
      <c r="D99" s="96">
        <v>0.01</v>
      </c>
      <c r="E99" s="96">
        <v>0.65</v>
      </c>
      <c r="F99" s="99">
        <v>2.02</v>
      </c>
      <c r="G99" s="96">
        <v>1.41</v>
      </c>
      <c r="H99" s="90">
        <v>6.47</v>
      </c>
    </row>
    <row r="100" spans="1:8" ht="11.25" hidden="1" customHeight="1" x14ac:dyDescent="0.15">
      <c r="B100" s="97" t="s">
        <v>274</v>
      </c>
      <c r="C100" s="96">
        <v>1614.62</v>
      </c>
      <c r="D100" s="96">
        <v>0.23</v>
      </c>
      <c r="E100" s="96">
        <v>0.66</v>
      </c>
      <c r="F100" s="99">
        <v>1.64</v>
      </c>
      <c r="G100" s="96">
        <v>1.64</v>
      </c>
      <c r="H100" s="90">
        <v>6.51</v>
      </c>
    </row>
    <row r="101" spans="1:8" ht="11.25" hidden="1" customHeight="1" x14ac:dyDescent="0.15">
      <c r="B101" s="97" t="s">
        <v>273</v>
      </c>
      <c r="C101" s="96">
        <v>1640.62</v>
      </c>
      <c r="D101" s="73">
        <v>1.61</v>
      </c>
      <c r="E101" s="72">
        <v>1.85</v>
      </c>
      <c r="F101" s="72">
        <v>2.64</v>
      </c>
      <c r="G101" s="72">
        <v>3.28</v>
      </c>
      <c r="H101" s="67">
        <v>7.06</v>
      </c>
    </row>
    <row r="102" spans="1:8" ht="11.25" hidden="1" customHeight="1" x14ac:dyDescent="0.15">
      <c r="B102" s="97" t="s">
        <v>272</v>
      </c>
      <c r="C102" s="96">
        <v>1662.11</v>
      </c>
      <c r="D102" s="96">
        <v>1.31</v>
      </c>
      <c r="E102" s="96">
        <v>3.18</v>
      </c>
      <c r="F102" s="96">
        <v>3.85</v>
      </c>
      <c r="G102" s="96">
        <v>4.63</v>
      </c>
      <c r="H102" s="90">
        <v>7.86</v>
      </c>
    </row>
    <row r="103" spans="1:8" ht="11.25" hidden="1" customHeight="1" x14ac:dyDescent="0.15">
      <c r="A103" s="36"/>
      <c r="B103" s="91" t="s">
        <v>271</v>
      </c>
      <c r="C103" s="72">
        <v>1665.93</v>
      </c>
      <c r="D103" s="72">
        <v>0.23</v>
      </c>
      <c r="E103" s="72">
        <v>3.18</v>
      </c>
      <c r="F103" s="72">
        <v>3.86</v>
      </c>
      <c r="G103" s="72">
        <v>4.87</v>
      </c>
      <c r="H103" s="67">
        <v>7.77</v>
      </c>
    </row>
    <row r="104" spans="1:8" ht="11.25" hidden="1" customHeight="1" x14ac:dyDescent="0.15">
      <c r="A104" s="36"/>
      <c r="B104" s="91" t="s">
        <v>270</v>
      </c>
      <c r="C104" s="72">
        <v>1668.26</v>
      </c>
      <c r="D104" s="72">
        <v>0.14000000000000001</v>
      </c>
      <c r="E104" s="72">
        <v>1.68</v>
      </c>
      <c r="F104" s="72">
        <v>3.57</v>
      </c>
      <c r="G104" s="72">
        <v>5.0199999999999996</v>
      </c>
      <c r="H104" s="67">
        <v>6.65</v>
      </c>
    </row>
    <row r="105" spans="1:8" ht="11.25" hidden="1" customHeight="1" x14ac:dyDescent="0.15">
      <c r="A105" s="36"/>
      <c r="B105" s="91" t="s">
        <v>269</v>
      </c>
      <c r="C105" s="72">
        <v>1673.6</v>
      </c>
      <c r="D105" s="72">
        <v>0.32</v>
      </c>
      <c r="E105" s="72">
        <v>0.69</v>
      </c>
      <c r="F105" s="72">
        <v>3.89</v>
      </c>
      <c r="G105" s="72">
        <v>5.35</v>
      </c>
      <c r="H105" s="67">
        <v>5.99</v>
      </c>
    </row>
    <row r="106" spans="1:8" ht="11.25" hidden="1" customHeight="1" x14ac:dyDescent="0.15">
      <c r="A106" s="36"/>
      <c r="B106" s="91" t="s">
        <v>268</v>
      </c>
      <c r="C106" s="72">
        <v>1683.47</v>
      </c>
      <c r="D106" s="72">
        <v>0.59</v>
      </c>
      <c r="E106" s="72">
        <v>1.05</v>
      </c>
      <c r="F106" s="72">
        <v>4.26</v>
      </c>
      <c r="G106" s="72">
        <v>5.97</v>
      </c>
      <c r="H106" s="67">
        <v>5.97</v>
      </c>
    </row>
    <row r="107" spans="1:8" ht="7" hidden="1" customHeight="1" x14ac:dyDescent="0.15">
      <c r="A107" s="79"/>
      <c r="B107" s="79"/>
      <c r="C107" s="78"/>
      <c r="D107" s="77"/>
      <c r="E107" s="76"/>
      <c r="F107" s="76"/>
      <c r="G107" s="76"/>
      <c r="H107" s="75"/>
    </row>
    <row r="108" spans="1:8" ht="11.25" hidden="1" customHeight="1" x14ac:dyDescent="0.15">
      <c r="A108" s="43">
        <v>2001</v>
      </c>
      <c r="B108" s="97" t="s">
        <v>267</v>
      </c>
      <c r="C108" s="96">
        <v>1693.07</v>
      </c>
      <c r="D108" s="73">
        <v>0.56999999999999995</v>
      </c>
      <c r="E108" s="72">
        <v>1.49</v>
      </c>
      <c r="F108" s="72">
        <v>3.2</v>
      </c>
      <c r="G108" s="72">
        <v>0.56999999999999995</v>
      </c>
      <c r="H108" s="68">
        <v>5.92</v>
      </c>
    </row>
    <row r="109" spans="1:8" ht="11.25" hidden="1" customHeight="1" x14ac:dyDescent="0.15">
      <c r="B109" s="97" t="s">
        <v>266</v>
      </c>
      <c r="C109" s="73">
        <v>1700.86</v>
      </c>
      <c r="D109" s="73">
        <v>0.46</v>
      </c>
      <c r="E109" s="72">
        <v>1.63</v>
      </c>
      <c r="F109" s="72">
        <v>2.33</v>
      </c>
      <c r="G109" s="72">
        <v>1.03</v>
      </c>
      <c r="H109" s="98">
        <v>6.27</v>
      </c>
    </row>
    <row r="110" spans="1:8" ht="11.25" hidden="1" customHeight="1" x14ac:dyDescent="0.15">
      <c r="B110" s="97" t="s">
        <v>265</v>
      </c>
      <c r="C110" s="96">
        <v>1707.32</v>
      </c>
      <c r="D110" s="73">
        <v>0.38</v>
      </c>
      <c r="E110" s="72">
        <v>1.42</v>
      </c>
      <c r="F110" s="72">
        <v>2.48</v>
      </c>
      <c r="G110" s="72">
        <v>1.42</v>
      </c>
      <c r="H110" s="98">
        <v>6.44</v>
      </c>
    </row>
    <row r="111" spans="1:8" ht="11.25" hidden="1" customHeight="1" x14ac:dyDescent="0.15">
      <c r="B111" s="97" t="s">
        <v>264</v>
      </c>
      <c r="C111" s="96">
        <v>1717.22</v>
      </c>
      <c r="D111" s="73">
        <v>0.57999999999999996</v>
      </c>
      <c r="E111" s="72">
        <v>1.43</v>
      </c>
      <c r="F111" s="72">
        <v>2.93</v>
      </c>
      <c r="G111" s="72">
        <v>2</v>
      </c>
      <c r="H111" s="98">
        <v>6.61</v>
      </c>
    </row>
    <row r="112" spans="1:8" ht="11.25" hidden="1" customHeight="1" x14ac:dyDescent="0.15">
      <c r="B112" s="97" t="s">
        <v>263</v>
      </c>
      <c r="C112" s="96">
        <v>1724.26</v>
      </c>
      <c r="D112" s="73">
        <v>0.41</v>
      </c>
      <c r="E112" s="72">
        <v>1.38</v>
      </c>
      <c r="F112" s="72">
        <v>3.03</v>
      </c>
      <c r="G112" s="72">
        <v>2.42</v>
      </c>
      <c r="H112" s="98">
        <v>7.04</v>
      </c>
    </row>
    <row r="113" spans="1:8" ht="11.25" hidden="1" customHeight="1" x14ac:dyDescent="0.15">
      <c r="B113" s="97" t="s">
        <v>274</v>
      </c>
      <c r="C113" s="96">
        <v>1733.23</v>
      </c>
      <c r="D113" s="73">
        <v>0.52</v>
      </c>
      <c r="E113" s="72">
        <v>1.52</v>
      </c>
      <c r="F113" s="72">
        <v>2.96</v>
      </c>
      <c r="G113" s="72">
        <v>2.96</v>
      </c>
      <c r="H113" s="98">
        <v>7.35</v>
      </c>
    </row>
    <row r="114" spans="1:8" ht="11.25" hidden="1" customHeight="1" x14ac:dyDescent="0.15">
      <c r="B114" s="97" t="s">
        <v>273</v>
      </c>
      <c r="C114" s="96">
        <v>1756.28</v>
      </c>
      <c r="D114" s="73">
        <v>1.33</v>
      </c>
      <c r="E114" s="72">
        <v>2.27</v>
      </c>
      <c r="F114" s="72">
        <v>3.73</v>
      </c>
      <c r="G114" s="72">
        <v>4.32</v>
      </c>
      <c r="H114" s="98">
        <v>7.05</v>
      </c>
    </row>
    <row r="115" spans="1:8" ht="11.25" hidden="1" customHeight="1" x14ac:dyDescent="0.15">
      <c r="B115" s="97" t="s">
        <v>272</v>
      </c>
      <c r="C115" s="96">
        <v>1768.57</v>
      </c>
      <c r="D115" s="73">
        <v>0.7</v>
      </c>
      <c r="E115" s="72">
        <v>2.57</v>
      </c>
      <c r="F115" s="72">
        <v>3.98</v>
      </c>
      <c r="G115" s="72">
        <v>5.0599999999999996</v>
      </c>
      <c r="H115" s="68">
        <v>6.41</v>
      </c>
    </row>
    <row r="116" spans="1:8" ht="11.25" hidden="1" customHeight="1" x14ac:dyDescent="0.15">
      <c r="A116" s="36"/>
      <c r="B116" s="91" t="s">
        <v>271</v>
      </c>
      <c r="C116" s="72">
        <v>1773.52</v>
      </c>
      <c r="D116" s="72">
        <v>0.28000000000000003</v>
      </c>
      <c r="E116" s="72">
        <v>2.3199999999999998</v>
      </c>
      <c r="F116" s="72">
        <v>3.88</v>
      </c>
      <c r="G116" s="72">
        <v>5.35</v>
      </c>
      <c r="H116" s="98">
        <v>6.46</v>
      </c>
    </row>
    <row r="117" spans="1:8" ht="11.25" hidden="1" customHeight="1" x14ac:dyDescent="0.15">
      <c r="A117" s="36"/>
      <c r="B117" s="91" t="s">
        <v>270</v>
      </c>
      <c r="C117" s="72">
        <v>1788.24</v>
      </c>
      <c r="D117" s="72">
        <v>0.83</v>
      </c>
      <c r="E117" s="72">
        <v>1.82</v>
      </c>
      <c r="F117" s="72">
        <v>4.1399999999999997</v>
      </c>
      <c r="G117" s="72">
        <v>6.22</v>
      </c>
      <c r="H117" s="98">
        <v>7.19</v>
      </c>
    </row>
    <row r="118" spans="1:8" ht="11.25" hidden="1" customHeight="1" x14ac:dyDescent="0.15">
      <c r="A118" s="36"/>
      <c r="B118" s="91" t="s">
        <v>269</v>
      </c>
      <c r="C118" s="72">
        <v>1800.94</v>
      </c>
      <c r="D118" s="72">
        <v>0.71</v>
      </c>
      <c r="E118" s="72">
        <v>1.83</v>
      </c>
      <c r="F118" s="72">
        <v>4.45</v>
      </c>
      <c r="G118" s="72">
        <v>6.98</v>
      </c>
      <c r="H118" s="98">
        <v>7.61</v>
      </c>
    </row>
    <row r="119" spans="1:8" ht="11.25" hidden="1" customHeight="1" x14ac:dyDescent="0.15">
      <c r="A119" s="36"/>
      <c r="B119" s="91" t="s">
        <v>268</v>
      </c>
      <c r="C119" s="72">
        <v>1812.65</v>
      </c>
      <c r="D119" s="72">
        <v>0.65</v>
      </c>
      <c r="E119" s="73">
        <v>2.21</v>
      </c>
      <c r="F119" s="72">
        <v>4.58</v>
      </c>
      <c r="G119" s="72">
        <v>7.67</v>
      </c>
      <c r="H119" s="98">
        <v>7.67</v>
      </c>
    </row>
    <row r="120" spans="1:8" ht="7" hidden="1" customHeight="1" x14ac:dyDescent="0.15">
      <c r="A120" s="79"/>
      <c r="B120" s="79"/>
      <c r="C120" s="78"/>
      <c r="D120" s="77"/>
      <c r="E120" s="76"/>
      <c r="F120" s="76"/>
      <c r="G120" s="76"/>
      <c r="H120" s="75"/>
    </row>
    <row r="121" spans="1:8" ht="11.25" hidden="1" customHeight="1" x14ac:dyDescent="0.15">
      <c r="A121" s="43">
        <v>2002</v>
      </c>
      <c r="B121" s="97" t="s">
        <v>267</v>
      </c>
      <c r="C121" s="96">
        <v>1822.08</v>
      </c>
      <c r="D121" s="73">
        <v>0.52</v>
      </c>
      <c r="E121" s="72">
        <v>1.89</v>
      </c>
      <c r="F121" s="72">
        <v>3.75</v>
      </c>
      <c r="G121" s="72">
        <v>0.52</v>
      </c>
      <c r="H121" s="67">
        <v>7.62</v>
      </c>
    </row>
    <row r="122" spans="1:8" ht="11.25" hidden="1" customHeight="1" x14ac:dyDescent="0.15">
      <c r="B122" s="97" t="s">
        <v>266</v>
      </c>
      <c r="C122" s="96">
        <v>1828.64</v>
      </c>
      <c r="D122" s="96">
        <v>0.36</v>
      </c>
      <c r="E122" s="73">
        <v>1.54</v>
      </c>
      <c r="F122" s="72">
        <v>3.4</v>
      </c>
      <c r="G122" s="72">
        <v>0.88</v>
      </c>
      <c r="H122" s="67">
        <v>7.51</v>
      </c>
    </row>
    <row r="123" spans="1:8" ht="11.25" hidden="1" customHeight="1" x14ac:dyDescent="0.15">
      <c r="B123" s="97" t="s">
        <v>265</v>
      </c>
      <c r="C123" s="96">
        <v>1839.61</v>
      </c>
      <c r="D123" s="96">
        <v>0.6</v>
      </c>
      <c r="E123" s="73">
        <v>1.49</v>
      </c>
      <c r="F123" s="72">
        <v>3.73</v>
      </c>
      <c r="G123" s="72">
        <v>1.49</v>
      </c>
      <c r="H123" s="67">
        <v>7.75</v>
      </c>
    </row>
    <row r="124" spans="1:8" ht="11.25" hidden="1" customHeight="1" x14ac:dyDescent="0.15">
      <c r="B124" s="97" t="s">
        <v>264</v>
      </c>
      <c r="C124" s="96">
        <v>1854.33</v>
      </c>
      <c r="D124" s="96">
        <v>0.8</v>
      </c>
      <c r="E124" s="73">
        <v>1.77</v>
      </c>
      <c r="F124" s="72">
        <v>3.7</v>
      </c>
      <c r="G124" s="72">
        <v>2.2999999999999998</v>
      </c>
      <c r="H124" s="67">
        <v>7.98</v>
      </c>
    </row>
    <row r="125" spans="1:8" ht="11.25" hidden="1" customHeight="1" x14ac:dyDescent="0.15">
      <c r="B125" s="97" t="s">
        <v>263</v>
      </c>
      <c r="C125" s="96">
        <v>1858.22</v>
      </c>
      <c r="D125" s="96">
        <v>0.21</v>
      </c>
      <c r="E125" s="73">
        <v>1.62</v>
      </c>
      <c r="F125" s="72">
        <v>3.18</v>
      </c>
      <c r="G125" s="72">
        <v>2.5099999999999998</v>
      </c>
      <c r="H125" s="67">
        <v>7.77</v>
      </c>
    </row>
    <row r="126" spans="1:8" ht="11.25" hidden="1" customHeight="1" x14ac:dyDescent="0.15">
      <c r="B126" s="97" t="s">
        <v>274</v>
      </c>
      <c r="C126" s="96">
        <v>1866.02</v>
      </c>
      <c r="D126" s="96">
        <v>0.42</v>
      </c>
      <c r="E126" s="73">
        <v>1.44</v>
      </c>
      <c r="F126" s="72">
        <v>2.94</v>
      </c>
      <c r="G126" s="72">
        <v>2.94</v>
      </c>
      <c r="H126" s="67">
        <v>7.66</v>
      </c>
    </row>
    <row r="127" spans="1:8" ht="11.25" hidden="1" customHeight="1" x14ac:dyDescent="0.15">
      <c r="B127" s="97" t="s">
        <v>273</v>
      </c>
      <c r="C127" s="96">
        <v>1888.23</v>
      </c>
      <c r="D127" s="96">
        <v>1.19</v>
      </c>
      <c r="E127" s="73">
        <v>1.83</v>
      </c>
      <c r="F127" s="72">
        <v>3.63</v>
      </c>
      <c r="G127" s="96">
        <v>4.17</v>
      </c>
      <c r="H127" s="90">
        <v>7.51</v>
      </c>
    </row>
    <row r="128" spans="1:8" ht="11.25" hidden="1" customHeight="1" x14ac:dyDescent="0.15">
      <c r="B128" s="97" t="s">
        <v>272</v>
      </c>
      <c r="C128" s="96">
        <v>1900.5</v>
      </c>
      <c r="D128" s="96">
        <v>0.65</v>
      </c>
      <c r="E128" s="73">
        <v>2.2799999999999998</v>
      </c>
      <c r="F128" s="72">
        <v>3.93</v>
      </c>
      <c r="G128" s="96">
        <v>4.8499999999999996</v>
      </c>
      <c r="H128" s="90">
        <v>7.46</v>
      </c>
    </row>
    <row r="129" spans="1:8" ht="11.25" hidden="1" customHeight="1" x14ac:dyDescent="0.15">
      <c r="A129" s="36"/>
      <c r="B129" s="91" t="s">
        <v>271</v>
      </c>
      <c r="C129" s="72">
        <v>1914.18</v>
      </c>
      <c r="D129" s="72">
        <v>0.72</v>
      </c>
      <c r="E129" s="73">
        <v>2.58</v>
      </c>
      <c r="F129" s="72">
        <v>4.05</v>
      </c>
      <c r="G129" s="96">
        <v>5.6</v>
      </c>
      <c r="H129" s="90">
        <v>7.93</v>
      </c>
    </row>
    <row r="130" spans="1:8" ht="11.25" hidden="1" customHeight="1" x14ac:dyDescent="0.15">
      <c r="A130" s="36"/>
      <c r="B130" s="91" t="s">
        <v>270</v>
      </c>
      <c r="C130" s="72">
        <v>1939.26</v>
      </c>
      <c r="D130" s="72">
        <v>1.31</v>
      </c>
      <c r="E130" s="73">
        <v>2.7</v>
      </c>
      <c r="F130" s="72">
        <v>4.58</v>
      </c>
      <c r="G130" s="96">
        <v>6.98</v>
      </c>
      <c r="H130" s="90">
        <v>8.4499999999999993</v>
      </c>
    </row>
    <row r="131" spans="1:8" ht="11.25" hidden="1" customHeight="1" x14ac:dyDescent="0.15">
      <c r="B131" s="97" t="s">
        <v>269</v>
      </c>
      <c r="C131" s="96">
        <v>1997.83</v>
      </c>
      <c r="D131" s="73">
        <v>3.02</v>
      </c>
      <c r="E131" s="73">
        <v>5.12</v>
      </c>
      <c r="F131" s="72">
        <v>7.51</v>
      </c>
      <c r="G131" s="96">
        <v>10.220000000000001</v>
      </c>
      <c r="H131" s="90">
        <v>10.93</v>
      </c>
    </row>
    <row r="132" spans="1:8" ht="11.25" hidden="1" customHeight="1" x14ac:dyDescent="0.15">
      <c r="A132" s="36"/>
      <c r="B132" s="91" t="s">
        <v>268</v>
      </c>
      <c r="C132" s="72">
        <v>2039.78</v>
      </c>
      <c r="D132" s="72">
        <v>2.1</v>
      </c>
      <c r="E132" s="73">
        <v>6.56</v>
      </c>
      <c r="F132" s="72">
        <v>9.31</v>
      </c>
      <c r="G132" s="96">
        <v>12.53</v>
      </c>
      <c r="H132" s="90">
        <v>12.53</v>
      </c>
    </row>
    <row r="133" spans="1:8" ht="7" hidden="1" customHeight="1" x14ac:dyDescent="0.15">
      <c r="A133" s="79"/>
      <c r="B133" s="79"/>
      <c r="C133" s="78"/>
      <c r="D133" s="77"/>
      <c r="E133" s="76"/>
      <c r="F133" s="76"/>
      <c r="G133" s="76"/>
      <c r="H133" s="75"/>
    </row>
    <row r="134" spans="1:8" ht="11.25" hidden="1" customHeight="1" x14ac:dyDescent="0.15">
      <c r="A134" s="43">
        <v>2003</v>
      </c>
      <c r="B134" s="97" t="s">
        <v>267</v>
      </c>
      <c r="C134" s="96">
        <v>2085.6799999999998</v>
      </c>
      <c r="D134" s="73">
        <v>2.25</v>
      </c>
      <c r="E134" s="73">
        <v>7.55</v>
      </c>
      <c r="F134" s="72">
        <v>10.46</v>
      </c>
      <c r="G134" s="72">
        <v>2.25</v>
      </c>
      <c r="H134" s="90">
        <v>14.47</v>
      </c>
    </row>
    <row r="135" spans="1:8" ht="11.25" hidden="1" customHeight="1" x14ac:dyDescent="0.15">
      <c r="B135" s="97" t="s">
        <v>266</v>
      </c>
      <c r="C135" s="96">
        <v>2118.4299999999998</v>
      </c>
      <c r="D135" s="96">
        <v>1.57</v>
      </c>
      <c r="E135" s="73">
        <v>6.04</v>
      </c>
      <c r="F135" s="72">
        <v>11.47</v>
      </c>
      <c r="G135" s="72">
        <v>3.86</v>
      </c>
      <c r="H135" s="90">
        <v>15.85</v>
      </c>
    </row>
    <row r="136" spans="1:8" ht="11.25" hidden="1" customHeight="1" x14ac:dyDescent="0.15">
      <c r="B136" s="97" t="s">
        <v>265</v>
      </c>
      <c r="C136" s="96">
        <v>2144.4899999999998</v>
      </c>
      <c r="D136" s="96">
        <v>1.23</v>
      </c>
      <c r="E136" s="73">
        <v>5.13</v>
      </c>
      <c r="F136" s="72">
        <v>12.03</v>
      </c>
      <c r="G136" s="72">
        <v>5.13</v>
      </c>
      <c r="H136" s="90">
        <v>16.57</v>
      </c>
    </row>
    <row r="137" spans="1:8" ht="11.25" hidden="1" customHeight="1" x14ac:dyDescent="0.15">
      <c r="B137" s="97" t="s">
        <v>264</v>
      </c>
      <c r="C137" s="96">
        <v>2165.29</v>
      </c>
      <c r="D137" s="96">
        <v>0.97</v>
      </c>
      <c r="E137" s="73">
        <v>3.82</v>
      </c>
      <c r="F137" s="72">
        <v>11.66</v>
      </c>
      <c r="G137" s="72">
        <v>6.15</v>
      </c>
      <c r="H137" s="90">
        <v>16.77</v>
      </c>
    </row>
    <row r="138" spans="1:8" ht="11.25" hidden="1" customHeight="1" x14ac:dyDescent="0.15">
      <c r="B138" s="97" t="s">
        <v>263</v>
      </c>
      <c r="C138" s="96">
        <v>2178.5</v>
      </c>
      <c r="D138" s="96">
        <v>0.61</v>
      </c>
      <c r="E138" s="73">
        <v>2.84</v>
      </c>
      <c r="F138" s="72">
        <v>9.0399999999999991</v>
      </c>
      <c r="G138" s="72">
        <v>6.8</v>
      </c>
      <c r="H138" s="90">
        <v>17.239999999999998</v>
      </c>
    </row>
    <row r="139" spans="1:8" ht="11.25" hidden="1" customHeight="1" x14ac:dyDescent="0.15">
      <c r="B139" s="97" t="s">
        <v>274</v>
      </c>
      <c r="C139" s="96">
        <v>2175.23</v>
      </c>
      <c r="D139" s="96">
        <v>-0.15</v>
      </c>
      <c r="E139" s="73">
        <v>1.43</v>
      </c>
      <c r="F139" s="72">
        <v>6.64</v>
      </c>
      <c r="G139" s="72">
        <v>6.64</v>
      </c>
      <c r="H139" s="90">
        <v>16.57</v>
      </c>
    </row>
    <row r="140" spans="1:8" ht="11.25" hidden="1" customHeight="1" x14ac:dyDescent="0.15">
      <c r="B140" s="97" t="s">
        <v>273</v>
      </c>
      <c r="C140" s="96">
        <v>2179.58</v>
      </c>
      <c r="D140" s="96">
        <v>0.2</v>
      </c>
      <c r="E140" s="73">
        <v>0.66</v>
      </c>
      <c r="F140" s="72">
        <v>4.5</v>
      </c>
      <c r="G140" s="72">
        <v>6.85</v>
      </c>
      <c r="H140" s="90">
        <v>15.43</v>
      </c>
    </row>
    <row r="141" spans="1:8" ht="11.25" hidden="1" customHeight="1" x14ac:dyDescent="0.15">
      <c r="B141" s="97" t="s">
        <v>272</v>
      </c>
      <c r="C141" s="96">
        <v>2186.9899999999998</v>
      </c>
      <c r="D141" s="96">
        <v>0.34</v>
      </c>
      <c r="E141" s="73">
        <v>0.39</v>
      </c>
      <c r="F141" s="72">
        <v>3.24</v>
      </c>
      <c r="G141" s="72">
        <v>7.22</v>
      </c>
      <c r="H141" s="90">
        <v>15.07</v>
      </c>
    </row>
    <row r="142" spans="1:8" ht="11.25" hidden="1" customHeight="1" x14ac:dyDescent="0.15">
      <c r="A142" s="36"/>
      <c r="B142" s="91" t="s">
        <v>271</v>
      </c>
      <c r="C142" s="72">
        <v>2204.0500000000002</v>
      </c>
      <c r="D142" s="72">
        <v>0.78</v>
      </c>
      <c r="E142" s="73">
        <v>1.32</v>
      </c>
      <c r="F142" s="72">
        <v>2.78</v>
      </c>
      <c r="G142" s="72">
        <v>8.0500000000000007</v>
      </c>
      <c r="H142" s="90">
        <v>15.14</v>
      </c>
    </row>
    <row r="143" spans="1:8" ht="11.25" hidden="1" customHeight="1" x14ac:dyDescent="0.15">
      <c r="A143" s="36"/>
      <c r="B143" s="91" t="s">
        <v>270</v>
      </c>
      <c r="C143" s="72">
        <v>2210.44</v>
      </c>
      <c r="D143" s="72">
        <v>0.28999999999999998</v>
      </c>
      <c r="E143" s="73">
        <v>1.42</v>
      </c>
      <c r="F143" s="72">
        <v>2.09</v>
      </c>
      <c r="G143" s="72">
        <v>8.3699999999999992</v>
      </c>
      <c r="H143" s="90">
        <v>13.98</v>
      </c>
    </row>
    <row r="144" spans="1:8" ht="11.25" hidden="1" customHeight="1" x14ac:dyDescent="0.15">
      <c r="B144" s="97" t="s">
        <v>269</v>
      </c>
      <c r="C144" s="96">
        <v>2217.96</v>
      </c>
      <c r="D144" s="73">
        <v>0.34</v>
      </c>
      <c r="E144" s="73">
        <v>1.42</v>
      </c>
      <c r="F144" s="72">
        <v>1.81</v>
      </c>
      <c r="G144" s="72">
        <v>8.74</v>
      </c>
      <c r="H144" s="90">
        <v>11.02</v>
      </c>
    </row>
    <row r="145" spans="1:8" ht="11.25" hidden="1" customHeight="1" thickBot="1" x14ac:dyDescent="0.2">
      <c r="A145" s="95"/>
      <c r="B145" s="94" t="s">
        <v>268</v>
      </c>
      <c r="C145" s="86">
        <v>2229.4899999999998</v>
      </c>
      <c r="D145" s="86">
        <v>0.52</v>
      </c>
      <c r="E145" s="86">
        <v>1.1499999999999999</v>
      </c>
      <c r="F145" s="85">
        <v>2.4900000000000002</v>
      </c>
      <c r="G145" s="85">
        <v>9.3000000000000007</v>
      </c>
      <c r="H145" s="93">
        <v>9.3000000000000007</v>
      </c>
    </row>
    <row r="146" spans="1:8" ht="7" hidden="1" customHeight="1" thickTop="1" x14ac:dyDescent="0.15">
      <c r="B146" s="44"/>
      <c r="C146" s="68"/>
      <c r="D146" s="68"/>
      <c r="E146" s="68"/>
      <c r="F146" s="68"/>
      <c r="G146" s="68"/>
      <c r="H146" s="67"/>
    </row>
    <row r="147" spans="1:8" s="34" customFormat="1" ht="7" hidden="1" customHeight="1" x14ac:dyDescent="0.25">
      <c r="A147" s="109" t="s">
        <v>260</v>
      </c>
      <c r="B147" s="109"/>
      <c r="C147" s="109"/>
      <c r="D147" s="109"/>
      <c r="E147" s="109"/>
      <c r="F147" s="109"/>
      <c r="G147" s="109"/>
      <c r="H147" s="109"/>
    </row>
    <row r="148" spans="1:8" s="34" customFormat="1" ht="16.5" hidden="1" customHeight="1" x14ac:dyDescent="0.25">
      <c r="A148" s="107" t="s">
        <v>284</v>
      </c>
      <c r="B148" s="107"/>
      <c r="C148" s="107"/>
      <c r="D148" s="107"/>
      <c r="E148" s="107"/>
      <c r="F148" s="107"/>
      <c r="G148" s="107"/>
      <c r="H148" s="107"/>
    </row>
    <row r="149" spans="1:8" ht="12" hidden="1" customHeight="1" thickBot="1" x14ac:dyDescent="0.2">
      <c r="A149" s="65"/>
      <c r="B149" s="65"/>
      <c r="C149" s="66"/>
      <c r="D149" s="65"/>
      <c r="E149" s="65"/>
      <c r="F149" s="65"/>
      <c r="G149" s="65"/>
      <c r="H149" s="64" t="s">
        <v>285</v>
      </c>
    </row>
    <row r="150" spans="1:8" s="83" customFormat="1" ht="14.25" hidden="1" customHeight="1" thickTop="1" x14ac:dyDescent="0.2">
      <c r="A150" s="63"/>
      <c r="B150" s="63"/>
      <c r="C150" s="62"/>
      <c r="D150" s="61"/>
      <c r="E150" s="60"/>
      <c r="F150" s="60" t="s">
        <v>282</v>
      </c>
      <c r="G150" s="60"/>
      <c r="H150" s="59"/>
    </row>
    <row r="151" spans="1:8" s="83" customFormat="1" ht="13.5" hidden="1" customHeight="1" x14ac:dyDescent="0.2">
      <c r="A151" s="57" t="s">
        <v>276</v>
      </c>
      <c r="B151" s="56" t="s">
        <v>277</v>
      </c>
      <c r="C151" s="58" t="s">
        <v>281</v>
      </c>
      <c r="D151" s="108" t="s">
        <v>280</v>
      </c>
      <c r="E151" s="110"/>
      <c r="F151" s="110"/>
      <c r="G151" s="110"/>
      <c r="H151" s="110"/>
    </row>
    <row r="152" spans="1:8" s="83" customFormat="1" ht="13.5" hidden="1" customHeight="1" x14ac:dyDescent="0.2">
      <c r="A152" s="57"/>
      <c r="B152" s="56"/>
      <c r="C152" s="55" t="s">
        <v>279</v>
      </c>
      <c r="D152" s="54" t="s">
        <v>278</v>
      </c>
      <c r="E152" s="54">
        <v>3</v>
      </c>
      <c r="F152" s="54">
        <v>6</v>
      </c>
      <c r="G152" s="54" t="s">
        <v>278</v>
      </c>
      <c r="H152" s="53">
        <v>12</v>
      </c>
    </row>
    <row r="153" spans="1:8" s="83" customFormat="1" ht="14.25" hidden="1" customHeight="1" thickBot="1" x14ac:dyDescent="0.25">
      <c r="A153" s="52"/>
      <c r="B153" s="52"/>
      <c r="C153" s="51"/>
      <c r="D153" s="50" t="s">
        <v>277</v>
      </c>
      <c r="E153" s="49" t="s">
        <v>275</v>
      </c>
      <c r="F153" s="49" t="s">
        <v>275</v>
      </c>
      <c r="G153" s="49" t="s">
        <v>276</v>
      </c>
      <c r="H153" s="48" t="s">
        <v>275</v>
      </c>
    </row>
    <row r="154" spans="1:8" ht="7" hidden="1" customHeight="1" x14ac:dyDescent="0.15">
      <c r="A154" s="79"/>
      <c r="B154" s="79"/>
      <c r="C154" s="82"/>
      <c r="D154" s="43"/>
      <c r="E154" s="81"/>
      <c r="F154" s="81"/>
      <c r="G154" s="81"/>
      <c r="H154" s="80"/>
    </row>
    <row r="155" spans="1:8" hidden="1" x14ac:dyDescent="0.15">
      <c r="A155" s="43">
        <v>2004</v>
      </c>
      <c r="B155" s="74" t="s">
        <v>267</v>
      </c>
      <c r="C155" s="72">
        <v>2246.4299999999998</v>
      </c>
      <c r="D155" s="72">
        <v>0.76</v>
      </c>
      <c r="E155" s="73">
        <v>1.63</v>
      </c>
      <c r="F155" s="72">
        <v>3.07</v>
      </c>
      <c r="G155" s="72">
        <v>0.76</v>
      </c>
      <c r="H155" s="90">
        <v>7.71</v>
      </c>
    </row>
    <row r="156" spans="1:8" hidden="1" x14ac:dyDescent="0.15">
      <c r="A156" s="71"/>
      <c r="B156" s="74" t="s">
        <v>266</v>
      </c>
      <c r="C156" s="72">
        <v>2260.13</v>
      </c>
      <c r="D156" s="72">
        <v>0.61</v>
      </c>
      <c r="E156" s="73">
        <v>1.9</v>
      </c>
      <c r="F156" s="72">
        <v>3.34</v>
      </c>
      <c r="G156" s="72">
        <v>1.37</v>
      </c>
      <c r="H156" s="90">
        <v>6.69</v>
      </c>
    </row>
    <row r="157" spans="1:8" hidden="1" x14ac:dyDescent="0.15">
      <c r="A157" s="92"/>
      <c r="B157" s="74" t="s">
        <v>265</v>
      </c>
      <c r="C157" s="72">
        <v>2270.75</v>
      </c>
      <c r="D157" s="72">
        <v>0.47</v>
      </c>
      <c r="E157" s="73">
        <v>1.85</v>
      </c>
      <c r="F157" s="72">
        <v>3.03</v>
      </c>
      <c r="G157" s="72">
        <v>1.85</v>
      </c>
      <c r="H157" s="90">
        <v>5.89</v>
      </c>
    </row>
    <row r="158" spans="1:8" hidden="1" x14ac:dyDescent="0.15">
      <c r="A158" s="89"/>
      <c r="B158" s="74" t="s">
        <v>264</v>
      </c>
      <c r="C158" s="72">
        <v>2279.15</v>
      </c>
      <c r="D158" s="72">
        <v>0.37</v>
      </c>
      <c r="E158" s="73">
        <v>1.46</v>
      </c>
      <c r="F158" s="72">
        <v>3.11</v>
      </c>
      <c r="G158" s="72">
        <v>2.23</v>
      </c>
      <c r="H158" s="67">
        <v>5.26</v>
      </c>
    </row>
    <row r="159" spans="1:8" hidden="1" x14ac:dyDescent="0.15">
      <c r="A159" s="89"/>
      <c r="B159" s="91" t="s">
        <v>263</v>
      </c>
      <c r="C159" s="72">
        <v>2290.77</v>
      </c>
      <c r="D159" s="72">
        <v>0.51</v>
      </c>
      <c r="E159" s="73">
        <v>1.36</v>
      </c>
      <c r="F159" s="72">
        <v>3.28</v>
      </c>
      <c r="G159" s="72">
        <v>2.75</v>
      </c>
      <c r="H159" s="67">
        <v>5.15</v>
      </c>
    </row>
    <row r="160" spans="1:8" hidden="1" x14ac:dyDescent="0.15">
      <c r="A160" s="89"/>
      <c r="B160" s="91" t="s">
        <v>274</v>
      </c>
      <c r="C160" s="72">
        <v>2307.0300000000002</v>
      </c>
      <c r="D160" s="72">
        <v>0.71</v>
      </c>
      <c r="E160" s="73">
        <v>1.6</v>
      </c>
      <c r="F160" s="72">
        <v>3.48</v>
      </c>
      <c r="G160" s="72">
        <v>3.48</v>
      </c>
      <c r="H160" s="67">
        <v>6.06</v>
      </c>
    </row>
    <row r="161" spans="1:8" hidden="1" x14ac:dyDescent="0.15">
      <c r="A161" s="89"/>
      <c r="B161" s="91" t="s">
        <v>273</v>
      </c>
      <c r="C161" s="72">
        <v>2328.02</v>
      </c>
      <c r="D161" s="72">
        <v>0.91</v>
      </c>
      <c r="E161" s="73">
        <v>2.14</v>
      </c>
      <c r="F161" s="72">
        <v>3.63</v>
      </c>
      <c r="G161" s="72">
        <v>4.42</v>
      </c>
      <c r="H161" s="67">
        <v>6.81</v>
      </c>
    </row>
    <row r="162" spans="1:8" hidden="1" x14ac:dyDescent="0.15">
      <c r="A162" s="89"/>
      <c r="B162" s="91" t="s">
        <v>272</v>
      </c>
      <c r="C162" s="72">
        <v>2344.08</v>
      </c>
      <c r="D162" s="72">
        <v>0.69</v>
      </c>
      <c r="E162" s="73">
        <v>2.33</v>
      </c>
      <c r="F162" s="72">
        <v>3.71</v>
      </c>
      <c r="G162" s="72">
        <v>5.14</v>
      </c>
      <c r="H162" s="67">
        <v>7.18</v>
      </c>
    </row>
    <row r="163" spans="1:8" hidden="1" x14ac:dyDescent="0.15">
      <c r="A163" s="89"/>
      <c r="B163" s="91" t="s">
        <v>271</v>
      </c>
      <c r="C163" s="72">
        <v>2351.8200000000002</v>
      </c>
      <c r="D163" s="72">
        <v>0.33</v>
      </c>
      <c r="E163" s="73">
        <v>1.94</v>
      </c>
      <c r="F163" s="72">
        <v>3.57</v>
      </c>
      <c r="G163" s="72">
        <v>5.49</v>
      </c>
      <c r="H163" s="67">
        <v>6.7</v>
      </c>
    </row>
    <row r="164" spans="1:8" hidden="1" x14ac:dyDescent="0.15">
      <c r="A164" s="89"/>
      <c r="B164" s="91" t="s">
        <v>270</v>
      </c>
      <c r="C164" s="72">
        <v>2362.17</v>
      </c>
      <c r="D164" s="72">
        <v>0.44</v>
      </c>
      <c r="E164" s="73">
        <v>1.47</v>
      </c>
      <c r="F164" s="72">
        <v>3.64</v>
      </c>
      <c r="G164" s="72">
        <v>5.95</v>
      </c>
      <c r="H164" s="67">
        <v>6.86</v>
      </c>
    </row>
    <row r="165" spans="1:8" hidden="1" x14ac:dyDescent="0.15">
      <c r="A165" s="89"/>
      <c r="B165" s="91" t="s">
        <v>269</v>
      </c>
      <c r="C165" s="72">
        <v>2378.4699999999998</v>
      </c>
      <c r="D165" s="72">
        <v>0.69</v>
      </c>
      <c r="E165" s="73">
        <v>1.47</v>
      </c>
      <c r="F165" s="72">
        <v>3.83</v>
      </c>
      <c r="G165" s="72">
        <v>6.68</v>
      </c>
      <c r="H165" s="67">
        <v>7.24</v>
      </c>
    </row>
    <row r="166" spans="1:8" hidden="1" x14ac:dyDescent="0.15">
      <c r="A166" s="89"/>
      <c r="B166" s="91" t="s">
        <v>268</v>
      </c>
      <c r="C166" s="72">
        <v>2398.92</v>
      </c>
      <c r="D166" s="72">
        <v>0.86</v>
      </c>
      <c r="E166" s="73">
        <v>2</v>
      </c>
      <c r="F166" s="72">
        <v>3.98</v>
      </c>
      <c r="G166" s="72">
        <v>7.6</v>
      </c>
      <c r="H166" s="67">
        <v>7.6</v>
      </c>
    </row>
    <row r="167" spans="1:8" ht="7" hidden="1" customHeight="1" x14ac:dyDescent="0.15">
      <c r="A167" s="79"/>
      <c r="B167" s="79"/>
      <c r="C167" s="78"/>
      <c r="D167" s="77"/>
      <c r="E167" s="76"/>
      <c r="F167" s="76"/>
      <c r="G167" s="76"/>
      <c r="H167" s="75"/>
    </row>
    <row r="168" spans="1:8" hidden="1" x14ac:dyDescent="0.15">
      <c r="A168" s="43">
        <v>2005</v>
      </c>
      <c r="B168" s="74" t="s">
        <v>267</v>
      </c>
      <c r="C168" s="72">
        <v>2412.83</v>
      </c>
      <c r="D168" s="72">
        <v>0.57999999999999996</v>
      </c>
      <c r="E168" s="73">
        <v>2.14</v>
      </c>
      <c r="F168" s="72">
        <v>3.64</v>
      </c>
      <c r="G168" s="72">
        <v>0.57999999999999996</v>
      </c>
      <c r="H168" s="90">
        <v>7.41</v>
      </c>
    </row>
    <row r="169" spans="1:8" hidden="1" x14ac:dyDescent="0.15">
      <c r="A169" s="71"/>
      <c r="B169" s="74" t="s">
        <v>266</v>
      </c>
      <c r="C169" s="72">
        <v>2427.0700000000002</v>
      </c>
      <c r="D169" s="72">
        <v>0.59</v>
      </c>
      <c r="E169" s="73">
        <v>2.04</v>
      </c>
      <c r="F169" s="72">
        <v>3.54</v>
      </c>
      <c r="G169" s="72">
        <v>1.17</v>
      </c>
      <c r="H169" s="90">
        <v>7.39</v>
      </c>
    </row>
    <row r="170" spans="1:8" hidden="1" x14ac:dyDescent="0.15">
      <c r="A170" s="71"/>
      <c r="B170" s="74" t="s">
        <v>265</v>
      </c>
      <c r="C170" s="72">
        <v>2441.87</v>
      </c>
      <c r="D170" s="72">
        <v>0.61</v>
      </c>
      <c r="E170" s="73">
        <v>1.79</v>
      </c>
      <c r="F170" s="72">
        <v>3.83</v>
      </c>
      <c r="G170" s="72">
        <v>1.79</v>
      </c>
      <c r="H170" s="90">
        <v>7.54</v>
      </c>
    </row>
    <row r="171" spans="1:8" hidden="1" x14ac:dyDescent="0.15">
      <c r="A171" s="89"/>
      <c r="B171" s="74" t="s">
        <v>264</v>
      </c>
      <c r="C171" s="72">
        <v>2463.11</v>
      </c>
      <c r="D171" s="72">
        <v>0.87</v>
      </c>
      <c r="E171" s="73">
        <v>2.08</v>
      </c>
      <c r="F171" s="72">
        <v>4.2699999999999996</v>
      </c>
      <c r="G171" s="72">
        <v>2.68</v>
      </c>
      <c r="H171" s="67">
        <v>8.07</v>
      </c>
    </row>
    <row r="172" spans="1:8" hidden="1" x14ac:dyDescent="0.15">
      <c r="A172" s="89"/>
      <c r="B172" s="74" t="s">
        <v>263</v>
      </c>
      <c r="C172" s="72">
        <v>2475.1799999999998</v>
      </c>
      <c r="D172" s="72">
        <v>0.49</v>
      </c>
      <c r="E172" s="73">
        <v>1.98</v>
      </c>
      <c r="F172" s="72">
        <v>4.07</v>
      </c>
      <c r="G172" s="72">
        <v>3.18</v>
      </c>
      <c r="H172" s="67">
        <v>8.0500000000000007</v>
      </c>
    </row>
    <row r="173" spans="1:8" hidden="1" x14ac:dyDescent="0.15">
      <c r="A173" s="89"/>
      <c r="B173" s="74" t="s">
        <v>274</v>
      </c>
      <c r="C173" s="72">
        <v>2474.6799999999998</v>
      </c>
      <c r="D173" s="72">
        <v>-0.02</v>
      </c>
      <c r="E173" s="73">
        <v>1.34</v>
      </c>
      <c r="F173" s="72">
        <v>3.16</v>
      </c>
      <c r="G173" s="72">
        <v>3.16</v>
      </c>
      <c r="H173" s="67">
        <v>7.27</v>
      </c>
    </row>
    <row r="174" spans="1:8" hidden="1" x14ac:dyDescent="0.15">
      <c r="A174" s="89"/>
      <c r="B174" s="74" t="s">
        <v>273</v>
      </c>
      <c r="C174" s="72">
        <v>2480.87</v>
      </c>
      <c r="D174" s="72">
        <v>0.25</v>
      </c>
      <c r="E174" s="73">
        <v>0.72</v>
      </c>
      <c r="F174" s="72">
        <v>2.82</v>
      </c>
      <c r="G174" s="72">
        <v>3.42</v>
      </c>
      <c r="H174" s="67">
        <v>6.57</v>
      </c>
    </row>
    <row r="175" spans="1:8" hidden="1" x14ac:dyDescent="0.15">
      <c r="A175" s="89"/>
      <c r="B175" s="74" t="s">
        <v>272</v>
      </c>
      <c r="C175" s="72">
        <v>2485.09</v>
      </c>
      <c r="D175" s="72">
        <v>0.17</v>
      </c>
      <c r="E175" s="73">
        <v>0.4</v>
      </c>
      <c r="F175" s="72">
        <v>2.39</v>
      </c>
      <c r="G175" s="72">
        <v>3.59</v>
      </c>
      <c r="H175" s="67">
        <v>6.02</v>
      </c>
    </row>
    <row r="176" spans="1:8" hidden="1" x14ac:dyDescent="0.15">
      <c r="A176" s="89"/>
      <c r="B176" s="74" t="s">
        <v>271</v>
      </c>
      <c r="C176" s="72">
        <v>2493.79</v>
      </c>
      <c r="D176" s="72">
        <v>0.35</v>
      </c>
      <c r="E176" s="73">
        <v>0.77</v>
      </c>
      <c r="F176" s="72">
        <v>2.13</v>
      </c>
      <c r="G176" s="72">
        <v>3.95</v>
      </c>
      <c r="H176" s="67">
        <v>6.04</v>
      </c>
    </row>
    <row r="177" spans="1:13" hidden="1" x14ac:dyDescent="0.15">
      <c r="A177" s="89"/>
      <c r="B177" s="74" t="s">
        <v>270</v>
      </c>
      <c r="C177" s="72">
        <v>2512.4899999999998</v>
      </c>
      <c r="D177" s="72">
        <v>0.75</v>
      </c>
      <c r="E177" s="73">
        <v>1.27</v>
      </c>
      <c r="F177" s="72">
        <v>2</v>
      </c>
      <c r="G177" s="72">
        <v>4.7300000000000004</v>
      </c>
      <c r="H177" s="67">
        <v>6.36</v>
      </c>
    </row>
    <row r="178" spans="1:13" hidden="1" x14ac:dyDescent="0.15">
      <c r="A178" s="89"/>
      <c r="B178" s="74" t="s">
        <v>269</v>
      </c>
      <c r="C178" s="72">
        <v>2526.31</v>
      </c>
      <c r="D178" s="72">
        <v>0.55000000000000004</v>
      </c>
      <c r="E178" s="73">
        <v>1.66</v>
      </c>
      <c r="F178" s="72">
        <v>2.0699999999999998</v>
      </c>
      <c r="G178" s="72">
        <v>5.31</v>
      </c>
      <c r="H178" s="67">
        <v>6.22</v>
      </c>
    </row>
    <row r="179" spans="1:13" hidden="1" x14ac:dyDescent="0.15">
      <c r="A179" s="89"/>
      <c r="B179" s="74" t="s">
        <v>268</v>
      </c>
      <c r="C179" s="72">
        <v>2535.4</v>
      </c>
      <c r="D179" s="72">
        <v>0.36</v>
      </c>
      <c r="E179" s="73">
        <v>1.67</v>
      </c>
      <c r="F179" s="72">
        <v>2.4500000000000002</v>
      </c>
      <c r="G179" s="72">
        <v>5.69</v>
      </c>
      <c r="H179" s="67">
        <v>5.69</v>
      </c>
    </row>
    <row r="180" spans="1:13" ht="7" hidden="1" customHeight="1" x14ac:dyDescent="0.15">
      <c r="A180" s="79"/>
      <c r="B180" s="79"/>
      <c r="C180" s="78"/>
      <c r="D180" s="77"/>
      <c r="E180" s="76"/>
      <c r="F180" s="76"/>
      <c r="G180" s="76"/>
      <c r="H180" s="75"/>
    </row>
    <row r="181" spans="1:13" hidden="1" x14ac:dyDescent="0.15">
      <c r="A181" s="43">
        <v>2006</v>
      </c>
      <c r="B181" s="74" t="s">
        <v>267</v>
      </c>
      <c r="C181" s="72">
        <v>2550.36</v>
      </c>
      <c r="D181" s="72">
        <v>0.59</v>
      </c>
      <c r="E181" s="73">
        <v>1.51</v>
      </c>
      <c r="F181" s="72">
        <v>2.8</v>
      </c>
      <c r="G181" s="72">
        <v>0.59</v>
      </c>
      <c r="H181" s="90">
        <v>5.7</v>
      </c>
    </row>
    <row r="182" spans="1:13" hidden="1" x14ac:dyDescent="0.15">
      <c r="A182" s="71"/>
      <c r="B182" s="74" t="s">
        <v>266</v>
      </c>
      <c r="C182" s="72">
        <v>2560.8200000000002</v>
      </c>
      <c r="D182" s="72">
        <v>0.41</v>
      </c>
      <c r="E182" s="73">
        <v>1.37</v>
      </c>
      <c r="F182" s="72">
        <v>3.05</v>
      </c>
      <c r="G182" s="72">
        <v>1</v>
      </c>
      <c r="H182" s="90">
        <v>5.51</v>
      </c>
    </row>
    <row r="183" spans="1:13" hidden="1" x14ac:dyDescent="0.15">
      <c r="A183" s="71"/>
      <c r="B183" s="74" t="s">
        <v>265</v>
      </c>
      <c r="C183" s="72">
        <v>2571.83</v>
      </c>
      <c r="D183" s="72">
        <v>0.43</v>
      </c>
      <c r="E183" s="73">
        <v>1.44</v>
      </c>
      <c r="F183" s="72">
        <v>3.13</v>
      </c>
      <c r="G183" s="72">
        <v>1.44</v>
      </c>
      <c r="H183" s="90">
        <v>5.32</v>
      </c>
    </row>
    <row r="184" spans="1:13" hidden="1" x14ac:dyDescent="0.15">
      <c r="A184" s="89"/>
      <c r="B184" s="74" t="s">
        <v>264</v>
      </c>
      <c r="C184" s="72">
        <v>2577.23</v>
      </c>
      <c r="D184" s="72">
        <v>0.21</v>
      </c>
      <c r="E184" s="73">
        <v>1.05</v>
      </c>
      <c r="F184" s="72">
        <v>2.58</v>
      </c>
      <c r="G184" s="72">
        <v>1.65</v>
      </c>
      <c r="H184" s="90">
        <v>4.63</v>
      </c>
    </row>
    <row r="185" spans="1:13" hidden="1" x14ac:dyDescent="0.15">
      <c r="A185" s="89"/>
      <c r="B185" s="74" t="s">
        <v>263</v>
      </c>
      <c r="C185" s="72">
        <v>2579.81</v>
      </c>
      <c r="D185" s="72">
        <v>0.1</v>
      </c>
      <c r="E185" s="73">
        <v>0.74</v>
      </c>
      <c r="F185" s="72">
        <v>2.12</v>
      </c>
      <c r="G185" s="72">
        <v>1.75</v>
      </c>
      <c r="H185" s="67">
        <v>4.2300000000000004</v>
      </c>
    </row>
    <row r="186" spans="1:13" hidden="1" x14ac:dyDescent="0.15">
      <c r="A186" s="89"/>
      <c r="B186" s="74" t="s">
        <v>274</v>
      </c>
      <c r="C186" s="72">
        <v>2574.39</v>
      </c>
      <c r="D186" s="72">
        <v>-0.21</v>
      </c>
      <c r="E186" s="73">
        <v>0.1</v>
      </c>
      <c r="F186" s="72">
        <v>1.54</v>
      </c>
      <c r="G186" s="72">
        <v>1.54</v>
      </c>
      <c r="H186" s="67">
        <v>4.03</v>
      </c>
    </row>
    <row r="187" spans="1:13" hidden="1" x14ac:dyDescent="0.15">
      <c r="A187" s="89"/>
      <c r="B187" s="74" t="s">
        <v>273</v>
      </c>
      <c r="C187" s="72">
        <v>2579.2800000000002</v>
      </c>
      <c r="D187" s="72">
        <v>0.19</v>
      </c>
      <c r="E187" s="73">
        <v>0.08</v>
      </c>
      <c r="F187" s="72">
        <v>1.1299999999999999</v>
      </c>
      <c r="G187" s="72">
        <v>1.73</v>
      </c>
      <c r="H187" s="67">
        <v>3.97</v>
      </c>
    </row>
    <row r="188" spans="1:13" hidden="1" x14ac:dyDescent="0.15">
      <c r="A188" s="89"/>
      <c r="B188" s="74" t="s">
        <v>272</v>
      </c>
      <c r="C188" s="72">
        <v>2580.5700000000002</v>
      </c>
      <c r="D188" s="72">
        <v>0.05</v>
      </c>
      <c r="E188" s="73">
        <v>0.03</v>
      </c>
      <c r="F188" s="72">
        <v>0.77</v>
      </c>
      <c r="G188" s="72">
        <v>1.78</v>
      </c>
      <c r="H188" s="67">
        <v>3.84</v>
      </c>
    </row>
    <row r="189" spans="1:13" hidden="1" x14ac:dyDescent="0.15">
      <c r="A189" s="89"/>
      <c r="B189" s="74" t="s">
        <v>271</v>
      </c>
      <c r="C189" s="72">
        <v>2585.9899999999998</v>
      </c>
      <c r="D189" s="72">
        <v>0.21</v>
      </c>
      <c r="E189" s="73">
        <v>0.45</v>
      </c>
      <c r="F189" s="72">
        <v>0.55000000000000004</v>
      </c>
      <c r="G189" s="72">
        <v>2</v>
      </c>
      <c r="H189" s="67">
        <v>3.7</v>
      </c>
    </row>
    <row r="190" spans="1:13" hidden="1" x14ac:dyDescent="0.15">
      <c r="A190" s="89"/>
      <c r="B190" s="74" t="s">
        <v>270</v>
      </c>
      <c r="C190" s="72">
        <v>2594.52</v>
      </c>
      <c r="D190" s="72">
        <v>0.33</v>
      </c>
      <c r="E190" s="73">
        <v>0.59</v>
      </c>
      <c r="F190" s="72">
        <v>0.67</v>
      </c>
      <c r="G190" s="72">
        <v>2.33</v>
      </c>
      <c r="H190" s="67">
        <v>3.26</v>
      </c>
      <c r="J190" s="33"/>
      <c r="K190" s="33"/>
      <c r="L190" s="33"/>
      <c r="M190" s="33"/>
    </row>
    <row r="191" spans="1:13" hidden="1" x14ac:dyDescent="0.15">
      <c r="A191" s="89"/>
      <c r="B191" s="74" t="s">
        <v>269</v>
      </c>
      <c r="C191" s="72">
        <v>2602.56</v>
      </c>
      <c r="D191" s="72">
        <v>0.31</v>
      </c>
      <c r="E191" s="73">
        <v>0.85</v>
      </c>
      <c r="F191" s="72">
        <v>0.88</v>
      </c>
      <c r="G191" s="72">
        <v>2.65</v>
      </c>
      <c r="H191" s="67">
        <v>3.02</v>
      </c>
    </row>
    <row r="192" spans="1:13" hidden="1" x14ac:dyDescent="0.15">
      <c r="A192" s="89"/>
      <c r="B192" s="74" t="s">
        <v>268</v>
      </c>
      <c r="C192" s="72">
        <v>2615.0500000000002</v>
      </c>
      <c r="D192" s="72">
        <v>0.48</v>
      </c>
      <c r="E192" s="73">
        <v>1.1200000000000001</v>
      </c>
      <c r="F192" s="72">
        <v>1.58</v>
      </c>
      <c r="G192" s="72">
        <v>3.14</v>
      </c>
      <c r="H192" s="67">
        <v>3.14</v>
      </c>
    </row>
    <row r="193" spans="1:8" ht="7" hidden="1" customHeight="1" x14ac:dyDescent="0.15">
      <c r="A193" s="79"/>
      <c r="B193" s="79"/>
      <c r="C193" s="78"/>
      <c r="D193" s="77"/>
      <c r="E193" s="76"/>
      <c r="F193" s="76"/>
      <c r="G193" s="76"/>
      <c r="H193" s="75"/>
    </row>
    <row r="194" spans="1:8" hidden="1" x14ac:dyDescent="0.15">
      <c r="A194" s="43">
        <v>2007</v>
      </c>
      <c r="B194" s="74" t="s">
        <v>267</v>
      </c>
      <c r="C194" s="72">
        <v>2626.56</v>
      </c>
      <c r="D194" s="72">
        <v>0.44</v>
      </c>
      <c r="E194" s="73">
        <v>1.23</v>
      </c>
      <c r="F194" s="72">
        <v>1.83</v>
      </c>
      <c r="G194" s="72">
        <v>0.44</v>
      </c>
      <c r="H194" s="67">
        <v>2.99</v>
      </c>
    </row>
    <row r="195" spans="1:8" hidden="1" x14ac:dyDescent="0.15">
      <c r="A195" s="71"/>
      <c r="B195" s="74" t="s">
        <v>266</v>
      </c>
      <c r="C195" s="72">
        <v>2638.12</v>
      </c>
      <c r="D195" s="72">
        <v>0.44</v>
      </c>
      <c r="E195" s="73">
        <v>1.37</v>
      </c>
      <c r="F195" s="72">
        <v>2.23</v>
      </c>
      <c r="G195" s="72">
        <v>0.88</v>
      </c>
      <c r="H195" s="67">
        <v>3.02</v>
      </c>
    </row>
    <row r="196" spans="1:8" hidden="1" x14ac:dyDescent="0.15">
      <c r="A196" s="71"/>
      <c r="B196" s="74" t="s">
        <v>265</v>
      </c>
      <c r="C196" s="72">
        <v>2647.88</v>
      </c>
      <c r="D196" s="72">
        <v>0.37</v>
      </c>
      <c r="E196" s="73">
        <v>1.26</v>
      </c>
      <c r="F196" s="72">
        <v>2.39</v>
      </c>
      <c r="G196" s="72">
        <v>1.26</v>
      </c>
      <c r="H196" s="67">
        <v>2.96</v>
      </c>
    </row>
    <row r="197" spans="1:8" hidden="1" x14ac:dyDescent="0.15">
      <c r="A197" s="89"/>
      <c r="B197" s="74" t="s">
        <v>264</v>
      </c>
      <c r="C197" s="72">
        <v>2654.5</v>
      </c>
      <c r="D197" s="72">
        <v>0.25</v>
      </c>
      <c r="E197" s="73">
        <v>1.06</v>
      </c>
      <c r="F197" s="72">
        <v>2.31</v>
      </c>
      <c r="G197" s="72">
        <v>1.51</v>
      </c>
      <c r="H197" s="67">
        <v>3</v>
      </c>
    </row>
    <row r="198" spans="1:8" hidden="1" x14ac:dyDescent="0.15">
      <c r="A198" s="89"/>
      <c r="B198" s="74" t="s">
        <v>263</v>
      </c>
      <c r="C198" s="72">
        <v>2661.93</v>
      </c>
      <c r="D198" s="72">
        <v>0.28000000000000003</v>
      </c>
      <c r="E198" s="73">
        <v>0.9</v>
      </c>
      <c r="F198" s="72">
        <v>2.2799999999999998</v>
      </c>
      <c r="G198" s="72">
        <v>1.79</v>
      </c>
      <c r="H198" s="67">
        <v>3.18</v>
      </c>
    </row>
    <row r="199" spans="1:8" hidden="1" x14ac:dyDescent="0.15">
      <c r="A199" s="89"/>
      <c r="B199" s="74" t="s">
        <v>274</v>
      </c>
      <c r="C199" s="72">
        <v>2669.38</v>
      </c>
      <c r="D199" s="72">
        <v>0.28000000000000003</v>
      </c>
      <c r="E199" s="73">
        <v>0.81</v>
      </c>
      <c r="F199" s="72">
        <v>2.08</v>
      </c>
      <c r="G199" s="72">
        <v>2.08</v>
      </c>
      <c r="H199" s="67">
        <v>3.69</v>
      </c>
    </row>
    <row r="200" spans="1:8" hidden="1" x14ac:dyDescent="0.15">
      <c r="A200" s="89"/>
      <c r="B200" s="74" t="s">
        <v>273</v>
      </c>
      <c r="C200" s="72">
        <v>2675.79</v>
      </c>
      <c r="D200" s="72">
        <v>0.24</v>
      </c>
      <c r="E200" s="73">
        <v>0.8</v>
      </c>
      <c r="F200" s="72">
        <v>1.87</v>
      </c>
      <c r="G200" s="72">
        <v>2.3199999999999998</v>
      </c>
      <c r="H200" s="67">
        <v>3.74</v>
      </c>
    </row>
    <row r="201" spans="1:8" hidden="1" x14ac:dyDescent="0.15">
      <c r="A201" s="89"/>
      <c r="B201" s="74" t="s">
        <v>272</v>
      </c>
      <c r="C201" s="72">
        <v>2688.37</v>
      </c>
      <c r="D201" s="72">
        <v>0.47</v>
      </c>
      <c r="E201" s="73">
        <v>0.99</v>
      </c>
      <c r="F201" s="72">
        <v>1.9</v>
      </c>
      <c r="G201" s="72">
        <v>2.8</v>
      </c>
      <c r="H201" s="67">
        <v>4.18</v>
      </c>
    </row>
    <row r="202" spans="1:8" hidden="1" x14ac:dyDescent="0.15">
      <c r="A202" s="89"/>
      <c r="B202" s="74" t="s">
        <v>271</v>
      </c>
      <c r="C202" s="72">
        <v>2693.21</v>
      </c>
      <c r="D202" s="72">
        <v>0.18</v>
      </c>
      <c r="E202" s="73">
        <v>0.89</v>
      </c>
      <c r="F202" s="72">
        <v>1.71</v>
      </c>
      <c r="G202" s="72">
        <v>2.99</v>
      </c>
      <c r="H202" s="67">
        <v>4.1500000000000004</v>
      </c>
    </row>
    <row r="203" spans="1:8" hidden="1" x14ac:dyDescent="0.15">
      <c r="A203" s="89"/>
      <c r="B203" s="74" t="s">
        <v>270</v>
      </c>
      <c r="C203" s="72">
        <v>2701.29</v>
      </c>
      <c r="D203" s="72">
        <v>0.3</v>
      </c>
      <c r="E203" s="73">
        <v>0.95</v>
      </c>
      <c r="F203" s="72">
        <v>1.76</v>
      </c>
      <c r="G203" s="72">
        <v>3.3</v>
      </c>
      <c r="H203" s="67">
        <v>4.12</v>
      </c>
    </row>
    <row r="204" spans="1:8" hidden="1" x14ac:dyDescent="0.15">
      <c r="A204" s="89"/>
      <c r="B204" s="74" t="s">
        <v>269</v>
      </c>
      <c r="C204" s="72">
        <v>2711.55</v>
      </c>
      <c r="D204" s="72">
        <v>0.38</v>
      </c>
      <c r="E204" s="73">
        <v>0.86</v>
      </c>
      <c r="F204" s="72">
        <v>1.86</v>
      </c>
      <c r="G204" s="72">
        <v>3.69</v>
      </c>
      <c r="H204" s="67">
        <v>4.1900000000000004</v>
      </c>
    </row>
    <row r="205" spans="1:8" hidden="1" x14ac:dyDescent="0.15">
      <c r="A205" s="89"/>
      <c r="B205" s="74" t="s">
        <v>268</v>
      </c>
      <c r="C205" s="72">
        <v>2731.62</v>
      </c>
      <c r="D205" s="72">
        <v>0.74</v>
      </c>
      <c r="E205" s="73">
        <v>1.43</v>
      </c>
      <c r="F205" s="72">
        <v>2.33</v>
      </c>
      <c r="G205" s="72">
        <v>4.46</v>
      </c>
      <c r="H205" s="67">
        <v>4.46</v>
      </c>
    </row>
    <row r="206" spans="1:8" ht="7" hidden="1" customHeight="1" x14ac:dyDescent="0.15">
      <c r="A206" s="79"/>
      <c r="B206" s="79"/>
      <c r="C206" s="78"/>
      <c r="D206" s="77"/>
      <c r="E206" s="76"/>
      <c r="F206" s="76"/>
      <c r="G206" s="76"/>
      <c r="H206" s="75"/>
    </row>
    <row r="207" spans="1:8" hidden="1" x14ac:dyDescent="0.15">
      <c r="A207" s="43">
        <v>2008</v>
      </c>
      <c r="B207" s="74" t="s">
        <v>267</v>
      </c>
      <c r="C207" s="72">
        <v>2746.37</v>
      </c>
      <c r="D207" s="72">
        <v>0.54</v>
      </c>
      <c r="E207" s="73">
        <v>1.67</v>
      </c>
      <c r="F207" s="72">
        <v>2.64</v>
      </c>
      <c r="G207" s="72">
        <v>0.54</v>
      </c>
      <c r="H207" s="67">
        <v>4.5599999999999996</v>
      </c>
    </row>
    <row r="208" spans="1:8" hidden="1" x14ac:dyDescent="0.15">
      <c r="A208" s="71"/>
      <c r="B208" s="74" t="s">
        <v>266</v>
      </c>
      <c r="C208" s="72">
        <v>2759.83</v>
      </c>
      <c r="D208" s="72">
        <v>0.49</v>
      </c>
      <c r="E208" s="73">
        <v>1.78</v>
      </c>
      <c r="F208" s="72">
        <v>2.66</v>
      </c>
      <c r="G208" s="72">
        <v>1.03</v>
      </c>
      <c r="H208" s="67">
        <v>4.6100000000000003</v>
      </c>
    </row>
    <row r="209" spans="1:9" hidden="1" x14ac:dyDescent="0.15">
      <c r="A209" s="71"/>
      <c r="B209" s="74" t="s">
        <v>265</v>
      </c>
      <c r="C209" s="72">
        <v>2773.08</v>
      </c>
      <c r="D209" s="72">
        <v>0.48</v>
      </c>
      <c r="E209" s="73">
        <v>1.52</v>
      </c>
      <c r="F209" s="72">
        <v>2.97</v>
      </c>
      <c r="G209" s="72">
        <v>1.52</v>
      </c>
      <c r="H209" s="67">
        <v>4.7300000000000004</v>
      </c>
    </row>
    <row r="210" spans="1:9" hidden="1" x14ac:dyDescent="0.15">
      <c r="A210" s="71"/>
      <c r="B210" s="74" t="s">
        <v>264</v>
      </c>
      <c r="C210" s="72">
        <v>2788.33</v>
      </c>
      <c r="D210" s="72">
        <v>0.55000000000000004</v>
      </c>
      <c r="E210" s="73">
        <v>1.53</v>
      </c>
      <c r="F210" s="72">
        <v>3.22</v>
      </c>
      <c r="G210" s="72">
        <v>2.08</v>
      </c>
      <c r="H210" s="67">
        <v>5.04</v>
      </c>
    </row>
    <row r="211" spans="1:9" hidden="1" x14ac:dyDescent="0.15">
      <c r="A211" s="71"/>
      <c r="B211" s="74" t="s">
        <v>263</v>
      </c>
      <c r="C211" s="72">
        <v>2810.36</v>
      </c>
      <c r="D211" s="72">
        <v>0.79</v>
      </c>
      <c r="E211" s="73">
        <v>1.83</v>
      </c>
      <c r="F211" s="72">
        <v>3.64</v>
      </c>
      <c r="G211" s="72">
        <v>2.88</v>
      </c>
      <c r="H211" s="67">
        <v>5.58</v>
      </c>
    </row>
    <row r="212" spans="1:9" hidden="1" x14ac:dyDescent="0.15">
      <c r="A212" s="71"/>
      <c r="B212" s="74" t="s">
        <v>274</v>
      </c>
      <c r="C212" s="72">
        <v>2831.16</v>
      </c>
      <c r="D212" s="72">
        <v>0.74</v>
      </c>
      <c r="E212" s="73">
        <v>2.09</v>
      </c>
      <c r="F212" s="72">
        <v>3.64</v>
      </c>
      <c r="G212" s="72">
        <v>3.64</v>
      </c>
      <c r="H212" s="67">
        <v>6.06</v>
      </c>
    </row>
    <row r="213" spans="1:9" hidden="1" x14ac:dyDescent="0.15">
      <c r="A213" s="71"/>
      <c r="B213" s="74" t="s">
        <v>273</v>
      </c>
      <c r="C213" s="72">
        <v>2846.16</v>
      </c>
      <c r="D213" s="72">
        <v>0.53</v>
      </c>
      <c r="E213" s="73">
        <v>2.0699999999999998</v>
      </c>
      <c r="F213" s="72">
        <v>3.63</v>
      </c>
      <c r="G213" s="72">
        <v>4.1900000000000004</v>
      </c>
      <c r="H213" s="67">
        <v>6.37</v>
      </c>
      <c r="I213" s="33"/>
    </row>
    <row r="214" spans="1:9" hidden="1" x14ac:dyDescent="0.15">
      <c r="A214" s="71"/>
      <c r="B214" s="74" t="s">
        <v>272</v>
      </c>
      <c r="C214" s="72">
        <v>2854.13</v>
      </c>
      <c r="D214" s="72">
        <v>0.28000000000000003</v>
      </c>
      <c r="E214" s="73">
        <v>1.56</v>
      </c>
      <c r="F214" s="72">
        <v>3.42</v>
      </c>
      <c r="G214" s="72">
        <v>4.4800000000000004</v>
      </c>
      <c r="H214" s="67">
        <v>6.17</v>
      </c>
      <c r="I214" s="33"/>
    </row>
    <row r="215" spans="1:9" hidden="1" x14ac:dyDescent="0.15">
      <c r="A215" s="71"/>
      <c r="B215" s="74" t="s">
        <v>271</v>
      </c>
      <c r="C215" s="72">
        <v>2861.55</v>
      </c>
      <c r="D215" s="72">
        <v>0.26</v>
      </c>
      <c r="E215" s="73">
        <v>1.07</v>
      </c>
      <c r="F215" s="72">
        <v>3.19</v>
      </c>
      <c r="G215" s="72">
        <v>4.76</v>
      </c>
      <c r="H215" s="67">
        <v>6.25</v>
      </c>
      <c r="I215" s="33"/>
    </row>
    <row r="216" spans="1:9" hidden="1" x14ac:dyDescent="0.15">
      <c r="A216" s="71"/>
      <c r="B216" s="74" t="s">
        <v>270</v>
      </c>
      <c r="C216" s="72">
        <v>2874.43</v>
      </c>
      <c r="D216" s="72">
        <v>0.45</v>
      </c>
      <c r="E216" s="73">
        <v>0.99</v>
      </c>
      <c r="F216" s="72">
        <v>3.09</v>
      </c>
      <c r="G216" s="72">
        <v>5.23</v>
      </c>
      <c r="H216" s="67">
        <v>6.41</v>
      </c>
      <c r="I216" s="33"/>
    </row>
    <row r="217" spans="1:9" hidden="1" x14ac:dyDescent="0.15">
      <c r="A217" s="71"/>
      <c r="B217" s="74" t="s">
        <v>269</v>
      </c>
      <c r="C217" s="72">
        <v>2884.78</v>
      </c>
      <c r="D217" s="72">
        <v>0.36</v>
      </c>
      <c r="E217" s="73">
        <v>1.07</v>
      </c>
      <c r="F217" s="72">
        <v>2.65</v>
      </c>
      <c r="G217" s="72">
        <v>5.61</v>
      </c>
      <c r="H217" s="67">
        <v>6.39</v>
      </c>
      <c r="I217" s="33"/>
    </row>
    <row r="218" spans="1:9" ht="12" hidden="1" thickBot="1" x14ac:dyDescent="0.2">
      <c r="A218" s="88"/>
      <c r="B218" s="87" t="s">
        <v>268</v>
      </c>
      <c r="C218" s="85">
        <v>2892.86</v>
      </c>
      <c r="D218" s="85">
        <v>0.28000000000000003</v>
      </c>
      <c r="E218" s="86">
        <v>1.0900000000000001</v>
      </c>
      <c r="F218" s="85">
        <v>2.1800000000000002</v>
      </c>
      <c r="G218" s="85">
        <v>5.9</v>
      </c>
      <c r="H218" s="84">
        <v>5.9</v>
      </c>
      <c r="I218" s="33"/>
    </row>
    <row r="219" spans="1:9" ht="7" hidden="1" customHeight="1" thickTop="1" x14ac:dyDescent="0.15">
      <c r="A219" s="71"/>
      <c r="B219" s="44"/>
      <c r="C219" s="68"/>
      <c r="D219" s="68"/>
      <c r="E219" s="68"/>
      <c r="F219" s="68"/>
      <c r="G219" s="68"/>
      <c r="H219" s="67"/>
      <c r="I219" s="33"/>
    </row>
    <row r="220" spans="1:9" s="34" customFormat="1" ht="7" hidden="1" customHeight="1" x14ac:dyDescent="0.25">
      <c r="A220" s="109" t="s">
        <v>260</v>
      </c>
      <c r="B220" s="109"/>
      <c r="C220" s="109"/>
      <c r="D220" s="109"/>
      <c r="E220" s="109"/>
      <c r="F220" s="109"/>
      <c r="G220" s="109"/>
      <c r="H220" s="109"/>
    </row>
    <row r="221" spans="1:9" s="34" customFormat="1" ht="16.5" hidden="1" customHeight="1" x14ac:dyDescent="0.25">
      <c r="A221" s="107" t="s">
        <v>284</v>
      </c>
      <c r="B221" s="107"/>
      <c r="C221" s="107"/>
      <c r="D221" s="107"/>
      <c r="E221" s="107"/>
      <c r="F221" s="107"/>
      <c r="G221" s="107"/>
      <c r="H221" s="107"/>
    </row>
    <row r="222" spans="1:9" ht="12" hidden="1" customHeight="1" thickBot="1" x14ac:dyDescent="0.2">
      <c r="A222" s="65"/>
      <c r="B222" s="65"/>
      <c r="C222" s="66"/>
      <c r="D222" s="65"/>
      <c r="E222" s="65"/>
      <c r="F222" s="65"/>
      <c r="G222" s="65"/>
      <c r="H222" s="64" t="s">
        <v>285</v>
      </c>
    </row>
    <row r="223" spans="1:9" s="83" customFormat="1" ht="15" hidden="1" thickTop="1" x14ac:dyDescent="0.2">
      <c r="A223" s="63"/>
      <c r="B223" s="63"/>
      <c r="C223" s="62"/>
      <c r="D223" s="61"/>
      <c r="E223" s="60"/>
      <c r="F223" s="60" t="s">
        <v>282</v>
      </c>
      <c r="G223" s="60"/>
      <c r="H223" s="59"/>
    </row>
    <row r="224" spans="1:9" s="83" customFormat="1" ht="14" hidden="1" x14ac:dyDescent="0.2">
      <c r="A224" s="57" t="s">
        <v>276</v>
      </c>
      <c r="B224" s="56" t="s">
        <v>277</v>
      </c>
      <c r="C224" s="58" t="s">
        <v>281</v>
      </c>
      <c r="D224" s="108" t="s">
        <v>280</v>
      </c>
      <c r="E224" s="110"/>
      <c r="F224" s="110"/>
      <c r="G224" s="110"/>
      <c r="H224" s="110"/>
    </row>
    <row r="225" spans="1:8" s="83" customFormat="1" ht="13.5" hidden="1" customHeight="1" x14ac:dyDescent="0.2">
      <c r="A225" s="57"/>
      <c r="B225" s="56"/>
      <c r="C225" s="55" t="s">
        <v>279</v>
      </c>
      <c r="D225" s="54" t="s">
        <v>278</v>
      </c>
      <c r="E225" s="54">
        <v>3</v>
      </c>
      <c r="F225" s="54">
        <v>6</v>
      </c>
      <c r="G225" s="54" t="s">
        <v>278</v>
      </c>
      <c r="H225" s="53">
        <v>12</v>
      </c>
    </row>
    <row r="226" spans="1:8" s="83" customFormat="1" ht="14.25" hidden="1" customHeight="1" thickBot="1" x14ac:dyDescent="0.25">
      <c r="A226" s="52"/>
      <c r="B226" s="52"/>
      <c r="C226" s="51"/>
      <c r="D226" s="50" t="s">
        <v>277</v>
      </c>
      <c r="E226" s="49" t="s">
        <v>275</v>
      </c>
      <c r="F226" s="49" t="s">
        <v>275</v>
      </c>
      <c r="G226" s="49" t="s">
        <v>276</v>
      </c>
      <c r="H226" s="48" t="s">
        <v>275</v>
      </c>
    </row>
    <row r="227" spans="1:8" ht="7" hidden="1" customHeight="1" x14ac:dyDescent="0.15">
      <c r="A227" s="79"/>
      <c r="B227" s="79"/>
      <c r="C227" s="82"/>
      <c r="D227" s="43"/>
      <c r="E227" s="81"/>
      <c r="F227" s="81"/>
      <c r="G227" s="81"/>
      <c r="H227" s="80"/>
    </row>
    <row r="228" spans="1:8" hidden="1" x14ac:dyDescent="0.15">
      <c r="A228" s="43">
        <v>2009</v>
      </c>
      <c r="B228" s="74" t="s">
        <v>267</v>
      </c>
      <c r="C228" s="72">
        <v>2906.74</v>
      </c>
      <c r="D228" s="72">
        <v>0.48</v>
      </c>
      <c r="E228" s="73">
        <v>1.1200000000000001</v>
      </c>
      <c r="F228" s="72">
        <v>2.13</v>
      </c>
      <c r="G228" s="72">
        <v>0.48</v>
      </c>
      <c r="H228" s="67">
        <v>5.84</v>
      </c>
    </row>
    <row r="229" spans="1:8" hidden="1" x14ac:dyDescent="0.15">
      <c r="A229" s="71"/>
      <c r="B229" s="74" t="s">
        <v>266</v>
      </c>
      <c r="C229" s="72">
        <v>2922.73</v>
      </c>
      <c r="D229" s="72">
        <v>0.55000000000000004</v>
      </c>
      <c r="E229" s="73">
        <v>1.32</v>
      </c>
      <c r="F229" s="72">
        <v>2.4</v>
      </c>
      <c r="G229" s="72">
        <v>1.03</v>
      </c>
      <c r="H229" s="67">
        <v>5.9</v>
      </c>
    </row>
    <row r="230" spans="1:8" hidden="1" x14ac:dyDescent="0.15">
      <c r="A230" s="71"/>
      <c r="B230" s="74" t="s">
        <v>265</v>
      </c>
      <c r="C230" s="72">
        <v>2928.57</v>
      </c>
      <c r="D230" s="72">
        <v>0.2</v>
      </c>
      <c r="E230" s="73">
        <v>1.23</v>
      </c>
      <c r="F230" s="72">
        <v>2.34</v>
      </c>
      <c r="G230" s="72">
        <v>1.23</v>
      </c>
      <c r="H230" s="67">
        <v>5.61</v>
      </c>
    </row>
    <row r="231" spans="1:8" hidden="1" x14ac:dyDescent="0.15">
      <c r="A231" s="71"/>
      <c r="B231" s="74" t="s">
        <v>264</v>
      </c>
      <c r="C231" s="72">
        <v>2942.63</v>
      </c>
      <c r="D231" s="72">
        <v>0.48</v>
      </c>
      <c r="E231" s="73">
        <v>1.23</v>
      </c>
      <c r="F231" s="72">
        <v>2.37</v>
      </c>
      <c r="G231" s="72">
        <v>1.72</v>
      </c>
      <c r="H231" s="67">
        <v>5.53</v>
      </c>
    </row>
    <row r="232" spans="1:8" hidden="1" x14ac:dyDescent="0.15">
      <c r="A232" s="71"/>
      <c r="B232" s="74" t="s">
        <v>263</v>
      </c>
      <c r="C232" s="72">
        <v>2956.46</v>
      </c>
      <c r="D232" s="72">
        <v>0.47</v>
      </c>
      <c r="E232" s="73">
        <v>1.1499999999999999</v>
      </c>
      <c r="F232" s="72">
        <v>2.48</v>
      </c>
      <c r="G232" s="72">
        <v>2.2000000000000002</v>
      </c>
      <c r="H232" s="67">
        <v>5.2</v>
      </c>
    </row>
    <row r="233" spans="1:8" hidden="1" x14ac:dyDescent="0.15">
      <c r="A233" s="71"/>
      <c r="B233" s="74" t="s">
        <v>274</v>
      </c>
      <c r="C233" s="72">
        <v>2967.1</v>
      </c>
      <c r="D233" s="72">
        <v>0.36</v>
      </c>
      <c r="E233" s="73">
        <v>1.32</v>
      </c>
      <c r="F233" s="72">
        <v>2.57</v>
      </c>
      <c r="G233" s="72">
        <v>2.57</v>
      </c>
      <c r="H233" s="67">
        <v>4.8</v>
      </c>
    </row>
    <row r="234" spans="1:8" hidden="1" x14ac:dyDescent="0.15">
      <c r="A234" s="71"/>
      <c r="B234" s="74" t="s">
        <v>273</v>
      </c>
      <c r="C234" s="72">
        <v>2974.22</v>
      </c>
      <c r="D234" s="72">
        <v>0.24</v>
      </c>
      <c r="E234" s="73">
        <v>1.07</v>
      </c>
      <c r="F234" s="72">
        <v>2.3199999999999998</v>
      </c>
      <c r="G234" s="72">
        <v>2.81</v>
      </c>
      <c r="H234" s="67">
        <v>4.5</v>
      </c>
    </row>
    <row r="235" spans="1:8" hidden="1" x14ac:dyDescent="0.15">
      <c r="A235" s="71"/>
      <c r="B235" s="74" t="s">
        <v>272</v>
      </c>
      <c r="C235" s="72">
        <v>2978.68</v>
      </c>
      <c r="D235" s="72">
        <v>0.15</v>
      </c>
      <c r="E235" s="73">
        <v>0.75</v>
      </c>
      <c r="F235" s="72">
        <v>1.91</v>
      </c>
      <c r="G235" s="72">
        <v>2.97</v>
      </c>
      <c r="H235" s="67">
        <v>4.3600000000000003</v>
      </c>
    </row>
    <row r="236" spans="1:8" hidden="1" x14ac:dyDescent="0.15">
      <c r="A236" s="71"/>
      <c r="B236" s="74" t="s">
        <v>271</v>
      </c>
      <c r="C236" s="72">
        <v>2985.83</v>
      </c>
      <c r="D236" s="72">
        <v>0.24</v>
      </c>
      <c r="E236" s="73">
        <v>0.63</v>
      </c>
      <c r="F236" s="72">
        <v>1.96</v>
      </c>
      <c r="G236" s="72">
        <v>3.21</v>
      </c>
      <c r="H236" s="67">
        <v>4.34</v>
      </c>
    </row>
    <row r="237" spans="1:8" hidden="1" x14ac:dyDescent="0.15">
      <c r="A237" s="71"/>
      <c r="B237" s="74" t="s">
        <v>270</v>
      </c>
      <c r="C237" s="72">
        <v>2994.19</v>
      </c>
      <c r="D237" s="72">
        <v>0.28000000000000003</v>
      </c>
      <c r="E237" s="73">
        <v>0.67</v>
      </c>
      <c r="F237" s="72">
        <v>1.75</v>
      </c>
      <c r="G237" s="72">
        <v>3.5</v>
      </c>
      <c r="H237" s="67">
        <v>4.17</v>
      </c>
    </row>
    <row r="238" spans="1:8" hidden="1" x14ac:dyDescent="0.15">
      <c r="A238" s="71"/>
      <c r="B238" s="74" t="s">
        <v>269</v>
      </c>
      <c r="C238" s="72">
        <v>3006.47</v>
      </c>
      <c r="D238" s="72">
        <v>0.41</v>
      </c>
      <c r="E238" s="73">
        <v>0.93</v>
      </c>
      <c r="F238" s="72">
        <v>1.69</v>
      </c>
      <c r="G238" s="72">
        <v>3.93</v>
      </c>
      <c r="H238" s="67">
        <v>4.22</v>
      </c>
    </row>
    <row r="239" spans="1:8" hidden="1" x14ac:dyDescent="0.15">
      <c r="A239" s="71"/>
      <c r="B239" s="74" t="s">
        <v>268</v>
      </c>
      <c r="C239" s="72">
        <v>3017.59</v>
      </c>
      <c r="D239" s="72">
        <v>0.37</v>
      </c>
      <c r="E239" s="73">
        <v>1.06</v>
      </c>
      <c r="F239" s="72">
        <v>1.7</v>
      </c>
      <c r="G239" s="72">
        <v>4.3099999999999996</v>
      </c>
      <c r="H239" s="67">
        <v>4.3099999999999996</v>
      </c>
    </row>
    <row r="240" spans="1:8" ht="7" hidden="1" customHeight="1" x14ac:dyDescent="0.15">
      <c r="A240" s="79"/>
      <c r="B240" s="79"/>
      <c r="C240" s="78"/>
      <c r="D240" s="77"/>
      <c r="E240" s="76"/>
      <c r="F240" s="76"/>
      <c r="G240" s="76"/>
      <c r="H240" s="75"/>
    </row>
    <row r="241" spans="1:8" hidden="1" x14ac:dyDescent="0.15">
      <c r="A241" s="43">
        <v>2010</v>
      </c>
      <c r="B241" s="74" t="s">
        <v>267</v>
      </c>
      <c r="C241" s="72">
        <v>3040.22</v>
      </c>
      <c r="D241" s="72">
        <v>0.75</v>
      </c>
      <c r="E241" s="73">
        <v>1.54</v>
      </c>
      <c r="F241" s="72">
        <v>2.2200000000000002</v>
      </c>
      <c r="G241" s="72">
        <v>0.75</v>
      </c>
      <c r="H241" s="67">
        <v>4.59</v>
      </c>
    </row>
    <row r="242" spans="1:8" hidden="1" x14ac:dyDescent="0.15">
      <c r="A242" s="71"/>
      <c r="B242" s="74" t="s">
        <v>266</v>
      </c>
      <c r="C242" s="72">
        <v>3063.93</v>
      </c>
      <c r="D242" s="72">
        <v>0.78</v>
      </c>
      <c r="E242" s="73">
        <v>1.91</v>
      </c>
      <c r="F242" s="72">
        <v>2.86</v>
      </c>
      <c r="G242" s="72">
        <v>1.54</v>
      </c>
      <c r="H242" s="67">
        <v>4.83</v>
      </c>
    </row>
    <row r="243" spans="1:8" hidden="1" x14ac:dyDescent="0.15">
      <c r="A243" s="71"/>
      <c r="B243" s="74" t="s">
        <v>265</v>
      </c>
      <c r="C243" s="72">
        <v>3079.86</v>
      </c>
      <c r="D243" s="72">
        <v>0.52</v>
      </c>
      <c r="E243" s="73">
        <v>2.06</v>
      </c>
      <c r="F243" s="72">
        <v>3.15</v>
      </c>
      <c r="G243" s="72">
        <v>2.06</v>
      </c>
      <c r="H243" s="67">
        <v>5.17</v>
      </c>
    </row>
    <row r="244" spans="1:8" hidden="1" x14ac:dyDescent="0.15">
      <c r="A244" s="71"/>
      <c r="B244" s="74" t="s">
        <v>264</v>
      </c>
      <c r="C244" s="72">
        <v>3097.42</v>
      </c>
      <c r="D244" s="72">
        <v>0.56999999999999995</v>
      </c>
      <c r="E244" s="73">
        <v>1.88</v>
      </c>
      <c r="F244" s="72">
        <v>3.45</v>
      </c>
      <c r="G244" s="72">
        <v>2.65</v>
      </c>
      <c r="H244" s="67">
        <v>5.26</v>
      </c>
    </row>
    <row r="245" spans="1:8" hidden="1" x14ac:dyDescent="0.15">
      <c r="A245" s="71"/>
      <c r="B245" s="74" t="s">
        <v>263</v>
      </c>
      <c r="C245" s="72">
        <v>3110.74</v>
      </c>
      <c r="D245" s="72">
        <v>0.43</v>
      </c>
      <c r="E245" s="73">
        <v>1.53</v>
      </c>
      <c r="F245" s="72">
        <v>3.47</v>
      </c>
      <c r="G245" s="72">
        <v>3.09</v>
      </c>
      <c r="H245" s="67">
        <v>5.22</v>
      </c>
    </row>
    <row r="246" spans="1:8" hidden="1" x14ac:dyDescent="0.15">
      <c r="A246" s="71"/>
      <c r="B246" s="74" t="s">
        <v>274</v>
      </c>
      <c r="C246" s="72">
        <v>3110.74</v>
      </c>
      <c r="D246" s="72">
        <v>0</v>
      </c>
      <c r="E246" s="73">
        <v>1</v>
      </c>
      <c r="F246" s="72">
        <v>3.09</v>
      </c>
      <c r="G246" s="72">
        <v>3.09</v>
      </c>
      <c r="H246" s="67">
        <v>4.84</v>
      </c>
    </row>
    <row r="247" spans="1:8" hidden="1" x14ac:dyDescent="0.15">
      <c r="A247" s="71"/>
      <c r="B247" s="74" t="s">
        <v>273</v>
      </c>
      <c r="C247" s="72">
        <v>3111.05</v>
      </c>
      <c r="D247" s="72">
        <v>0.01</v>
      </c>
      <c r="E247" s="73">
        <v>0.44</v>
      </c>
      <c r="F247" s="72">
        <v>2.33</v>
      </c>
      <c r="G247" s="72">
        <v>3.1</v>
      </c>
      <c r="H247" s="67">
        <v>4.5999999999999996</v>
      </c>
    </row>
    <row r="248" spans="1:8" hidden="1" x14ac:dyDescent="0.15">
      <c r="A248" s="71"/>
      <c r="B248" s="74" t="s">
        <v>272</v>
      </c>
      <c r="C248" s="72">
        <v>3112.29</v>
      </c>
      <c r="D248" s="72">
        <v>0.04</v>
      </c>
      <c r="E248" s="73">
        <v>0.05</v>
      </c>
      <c r="F248" s="72">
        <v>1.58</v>
      </c>
      <c r="G248" s="72">
        <v>3.14</v>
      </c>
      <c r="H248" s="67">
        <v>4.49</v>
      </c>
    </row>
    <row r="249" spans="1:8" hidden="1" x14ac:dyDescent="0.15">
      <c r="A249" s="71"/>
      <c r="B249" s="74" t="s">
        <v>271</v>
      </c>
      <c r="C249" s="72">
        <v>3126.29</v>
      </c>
      <c r="D249" s="72">
        <v>0.45</v>
      </c>
      <c r="E249" s="73">
        <v>0.5</v>
      </c>
      <c r="F249" s="72">
        <v>1.51</v>
      </c>
      <c r="G249" s="72">
        <v>3.6</v>
      </c>
      <c r="H249" s="67">
        <v>4.7</v>
      </c>
    </row>
    <row r="250" spans="1:8" hidden="1" x14ac:dyDescent="0.15">
      <c r="A250" s="71"/>
      <c r="B250" s="74" t="s">
        <v>270</v>
      </c>
      <c r="C250" s="72">
        <v>3149.74</v>
      </c>
      <c r="D250" s="72">
        <v>0.75</v>
      </c>
      <c r="E250" s="73">
        <v>1.24</v>
      </c>
      <c r="F250" s="72">
        <v>1.69</v>
      </c>
      <c r="G250" s="72">
        <v>4.38</v>
      </c>
      <c r="H250" s="67">
        <v>5.2</v>
      </c>
    </row>
    <row r="251" spans="1:8" hidden="1" x14ac:dyDescent="0.15">
      <c r="A251" s="71"/>
      <c r="B251" s="74" t="s">
        <v>269</v>
      </c>
      <c r="C251" s="72">
        <v>3175.88</v>
      </c>
      <c r="D251" s="72">
        <v>0.83</v>
      </c>
      <c r="E251" s="73">
        <v>2.04</v>
      </c>
      <c r="F251" s="72">
        <v>2.09</v>
      </c>
      <c r="G251" s="72">
        <v>5.25</v>
      </c>
      <c r="H251" s="67">
        <v>5.63</v>
      </c>
    </row>
    <row r="252" spans="1:8" hidden="1" x14ac:dyDescent="0.15">
      <c r="A252" s="71"/>
      <c r="B252" s="74" t="s">
        <v>268</v>
      </c>
      <c r="C252" s="72">
        <v>3195.89</v>
      </c>
      <c r="D252" s="72">
        <v>0.63</v>
      </c>
      <c r="E252" s="73">
        <v>2.23</v>
      </c>
      <c r="F252" s="72">
        <v>2.74</v>
      </c>
      <c r="G252" s="72">
        <v>5.91</v>
      </c>
      <c r="H252" s="67">
        <v>5.91</v>
      </c>
    </row>
    <row r="253" spans="1:8" ht="7" hidden="1" customHeight="1" x14ac:dyDescent="0.15">
      <c r="A253" s="79"/>
      <c r="B253" s="79"/>
      <c r="C253" s="78"/>
      <c r="D253" s="77"/>
      <c r="E253" s="76"/>
      <c r="F253" s="76"/>
      <c r="G253" s="76"/>
      <c r="H253" s="75"/>
    </row>
    <row r="254" spans="1:8" hidden="1" x14ac:dyDescent="0.15">
      <c r="A254" s="43">
        <v>2011</v>
      </c>
      <c r="B254" s="74" t="s">
        <v>267</v>
      </c>
      <c r="C254" s="72">
        <v>3222.42</v>
      </c>
      <c r="D254" s="72">
        <v>0.83</v>
      </c>
      <c r="E254" s="73">
        <v>2.31</v>
      </c>
      <c r="F254" s="72">
        <v>3.58</v>
      </c>
      <c r="G254" s="72">
        <v>0.83</v>
      </c>
      <c r="H254" s="67">
        <v>5.99</v>
      </c>
    </row>
    <row r="255" spans="1:8" hidden="1" x14ac:dyDescent="0.15">
      <c r="A255" s="71"/>
      <c r="B255" s="74" t="s">
        <v>266</v>
      </c>
      <c r="C255" s="72">
        <v>3248.2</v>
      </c>
      <c r="D255" s="72">
        <v>0.8</v>
      </c>
      <c r="E255" s="73">
        <v>2.2799999999999998</v>
      </c>
      <c r="F255" s="72">
        <v>4.37</v>
      </c>
      <c r="G255" s="72">
        <v>1.64</v>
      </c>
      <c r="H255" s="67">
        <v>6.01</v>
      </c>
    </row>
    <row r="256" spans="1:8" hidden="1" x14ac:dyDescent="0.15">
      <c r="A256" s="71"/>
      <c r="B256" s="74" t="s">
        <v>265</v>
      </c>
      <c r="C256" s="72">
        <v>3273.86</v>
      </c>
      <c r="D256" s="72">
        <v>0.79</v>
      </c>
      <c r="E256" s="73">
        <v>2.44</v>
      </c>
      <c r="F256" s="72">
        <v>4.72</v>
      </c>
      <c r="G256" s="72">
        <v>2.44</v>
      </c>
      <c r="H256" s="67">
        <v>6.3</v>
      </c>
    </row>
    <row r="257" spans="1:8" hidden="1" x14ac:dyDescent="0.15">
      <c r="A257" s="71"/>
      <c r="B257" s="74" t="s">
        <v>264</v>
      </c>
      <c r="C257" s="72">
        <v>3299.07</v>
      </c>
      <c r="D257" s="72">
        <v>0.77</v>
      </c>
      <c r="E257" s="73">
        <v>2.38</v>
      </c>
      <c r="F257" s="72">
        <v>4.74</v>
      </c>
      <c r="G257" s="72">
        <v>3.23</v>
      </c>
      <c r="H257" s="67">
        <v>6.51</v>
      </c>
    </row>
    <row r="258" spans="1:8" hidden="1" x14ac:dyDescent="0.15">
      <c r="A258" s="71"/>
      <c r="B258" s="74" t="s">
        <v>263</v>
      </c>
      <c r="C258" s="72">
        <v>3314.58</v>
      </c>
      <c r="D258" s="72">
        <v>0.47</v>
      </c>
      <c r="E258" s="73">
        <v>2.04</v>
      </c>
      <c r="F258" s="72">
        <v>4.37</v>
      </c>
      <c r="G258" s="72">
        <v>3.71</v>
      </c>
      <c r="H258" s="67">
        <v>6.55</v>
      </c>
    </row>
    <row r="259" spans="1:8" hidden="1" x14ac:dyDescent="0.15">
      <c r="A259" s="71"/>
      <c r="B259" s="74" t="s">
        <v>274</v>
      </c>
      <c r="C259" s="72">
        <v>3319.55</v>
      </c>
      <c r="D259" s="72">
        <v>0.15</v>
      </c>
      <c r="E259" s="73">
        <v>1.4</v>
      </c>
      <c r="F259" s="72">
        <v>3.87</v>
      </c>
      <c r="G259" s="72">
        <v>3.87</v>
      </c>
      <c r="H259" s="67">
        <v>6.71</v>
      </c>
    </row>
    <row r="260" spans="1:8" hidden="1" x14ac:dyDescent="0.15">
      <c r="A260" s="71"/>
      <c r="B260" s="74" t="s">
        <v>273</v>
      </c>
      <c r="C260" s="72">
        <v>3324.86</v>
      </c>
      <c r="D260" s="72">
        <v>0.16</v>
      </c>
      <c r="E260" s="73">
        <v>0.78</v>
      </c>
      <c r="F260" s="72">
        <v>3.18</v>
      </c>
      <c r="G260" s="72">
        <v>4.04</v>
      </c>
      <c r="H260" s="67">
        <v>6.87</v>
      </c>
    </row>
    <row r="261" spans="1:8" hidden="1" x14ac:dyDescent="0.15">
      <c r="A261" s="71"/>
      <c r="B261" s="74" t="s">
        <v>272</v>
      </c>
      <c r="C261" s="72">
        <v>3337.16</v>
      </c>
      <c r="D261" s="72">
        <v>0.37</v>
      </c>
      <c r="E261" s="73">
        <v>0.68</v>
      </c>
      <c r="F261" s="72">
        <v>2.74</v>
      </c>
      <c r="G261" s="72">
        <v>4.42</v>
      </c>
      <c r="H261" s="67">
        <v>7.23</v>
      </c>
    </row>
    <row r="262" spans="1:8" hidden="1" x14ac:dyDescent="0.15">
      <c r="A262" s="71"/>
      <c r="B262" s="74" t="s">
        <v>271</v>
      </c>
      <c r="C262" s="72">
        <v>3354.85</v>
      </c>
      <c r="D262" s="72">
        <v>0.53</v>
      </c>
      <c r="E262" s="73">
        <v>1.06</v>
      </c>
      <c r="F262" s="72">
        <v>2.4700000000000002</v>
      </c>
      <c r="G262" s="72">
        <v>4.97</v>
      </c>
      <c r="H262" s="67">
        <v>7.31</v>
      </c>
    </row>
    <row r="263" spans="1:8" hidden="1" x14ac:dyDescent="0.15">
      <c r="A263" s="71"/>
      <c r="B263" s="74" t="s">
        <v>270</v>
      </c>
      <c r="C263" s="72">
        <v>3369.28</v>
      </c>
      <c r="D263" s="72">
        <v>0.43</v>
      </c>
      <c r="E263" s="73">
        <v>1.34</v>
      </c>
      <c r="F263" s="72">
        <v>2.13</v>
      </c>
      <c r="G263" s="72">
        <v>5.43</v>
      </c>
      <c r="H263" s="67">
        <v>6.97</v>
      </c>
    </row>
    <row r="264" spans="1:8" hidden="1" x14ac:dyDescent="0.15">
      <c r="A264" s="71"/>
      <c r="B264" s="74" t="s">
        <v>269</v>
      </c>
      <c r="C264" s="72">
        <v>3386.8</v>
      </c>
      <c r="D264" s="72">
        <v>0.52</v>
      </c>
      <c r="E264" s="73">
        <v>1.49</v>
      </c>
      <c r="F264" s="72">
        <v>2.1800000000000002</v>
      </c>
      <c r="G264" s="72">
        <v>5.97</v>
      </c>
      <c r="H264" s="67">
        <v>6.64</v>
      </c>
    </row>
    <row r="265" spans="1:8" hidden="1" x14ac:dyDescent="0.15">
      <c r="A265" s="71"/>
      <c r="B265" s="74" t="s">
        <v>268</v>
      </c>
      <c r="C265" s="72">
        <v>3403.73</v>
      </c>
      <c r="D265" s="72">
        <v>0.5</v>
      </c>
      <c r="E265" s="73">
        <v>1.46</v>
      </c>
      <c r="F265" s="72">
        <v>2.54</v>
      </c>
      <c r="G265" s="72">
        <v>6.5</v>
      </c>
      <c r="H265" s="67">
        <v>6.5</v>
      </c>
    </row>
    <row r="266" spans="1:8" ht="7" hidden="1" customHeight="1" x14ac:dyDescent="0.15">
      <c r="A266" s="71"/>
      <c r="B266" s="74"/>
      <c r="C266" s="72"/>
      <c r="D266" s="72"/>
      <c r="E266" s="73"/>
      <c r="F266" s="72"/>
      <c r="G266" s="72"/>
      <c r="H266" s="67"/>
    </row>
    <row r="267" spans="1:8" hidden="1" x14ac:dyDescent="0.15">
      <c r="A267" s="43">
        <v>2012</v>
      </c>
      <c r="B267" s="74" t="s">
        <v>267</v>
      </c>
      <c r="C267" s="72">
        <v>3422.79</v>
      </c>
      <c r="D267" s="72">
        <v>0.56000000000000005</v>
      </c>
      <c r="E267" s="73">
        <v>1.59</v>
      </c>
      <c r="F267" s="72">
        <v>2.95</v>
      </c>
      <c r="G267" s="72">
        <v>0.56000000000000005</v>
      </c>
      <c r="H267" s="67">
        <v>6.22</v>
      </c>
    </row>
    <row r="268" spans="1:8" hidden="1" x14ac:dyDescent="0.15">
      <c r="A268" s="71"/>
      <c r="B268" s="74" t="s">
        <v>266</v>
      </c>
      <c r="C268" s="72">
        <v>3438.19</v>
      </c>
      <c r="D268" s="72">
        <v>0.45</v>
      </c>
      <c r="E268" s="73">
        <v>1.52</v>
      </c>
      <c r="F268" s="72">
        <v>3.03</v>
      </c>
      <c r="G268" s="72">
        <v>1.01</v>
      </c>
      <c r="H268" s="67">
        <v>5.85</v>
      </c>
    </row>
    <row r="269" spans="1:8" hidden="1" x14ac:dyDescent="0.15">
      <c r="A269" s="71"/>
      <c r="B269" s="74" t="s">
        <v>265</v>
      </c>
      <c r="C269" s="72">
        <v>3445.41</v>
      </c>
      <c r="D269" s="72">
        <v>0.21</v>
      </c>
      <c r="E269" s="73">
        <v>1.22</v>
      </c>
      <c r="F269" s="72">
        <v>2.7</v>
      </c>
      <c r="G269" s="72">
        <v>1.22</v>
      </c>
      <c r="H269" s="67">
        <v>5.24</v>
      </c>
    </row>
    <row r="270" spans="1:8" hidden="1" x14ac:dyDescent="0.15">
      <c r="A270" s="71"/>
      <c r="B270" s="74" t="s">
        <v>264</v>
      </c>
      <c r="C270" s="72">
        <v>3467.46</v>
      </c>
      <c r="D270" s="72">
        <v>0.64</v>
      </c>
      <c r="E270" s="73">
        <v>1.31</v>
      </c>
      <c r="F270" s="72">
        <v>2.91</v>
      </c>
      <c r="G270" s="72">
        <v>1.87</v>
      </c>
      <c r="H270" s="67">
        <v>5.0999999999999996</v>
      </c>
    </row>
    <row r="271" spans="1:8" hidden="1" x14ac:dyDescent="0.15">
      <c r="A271" s="71"/>
      <c r="B271" s="74" t="s">
        <v>263</v>
      </c>
      <c r="C271" s="72">
        <v>3479.94</v>
      </c>
      <c r="D271" s="72">
        <v>0.36</v>
      </c>
      <c r="E271" s="73">
        <v>1.21</v>
      </c>
      <c r="F271" s="72">
        <v>2.75</v>
      </c>
      <c r="G271" s="72">
        <v>2.2400000000000002</v>
      </c>
      <c r="H271" s="67">
        <v>4.99</v>
      </c>
    </row>
    <row r="272" spans="1:8" hidden="1" x14ac:dyDescent="0.15">
      <c r="A272" s="71"/>
      <c r="B272" s="74" t="s">
        <v>274</v>
      </c>
      <c r="C272" s="72">
        <v>3482.72</v>
      </c>
      <c r="D272" s="72">
        <v>0.08</v>
      </c>
      <c r="E272" s="73">
        <v>1.08</v>
      </c>
      <c r="F272" s="72">
        <v>2.3199999999999998</v>
      </c>
      <c r="G272" s="72">
        <v>2.3199999999999998</v>
      </c>
      <c r="H272" s="67">
        <v>4.92</v>
      </c>
    </row>
    <row r="273" spans="1:8" hidden="1" x14ac:dyDescent="0.15">
      <c r="A273" s="71"/>
      <c r="B273" s="74" t="s">
        <v>273</v>
      </c>
      <c r="C273" s="72">
        <v>3497.7</v>
      </c>
      <c r="D273" s="72">
        <v>0.43</v>
      </c>
      <c r="E273" s="73">
        <v>0.87</v>
      </c>
      <c r="F273" s="72">
        <v>2.19</v>
      </c>
      <c r="G273" s="72">
        <v>2.76</v>
      </c>
      <c r="H273" s="67">
        <v>5.2</v>
      </c>
    </row>
    <row r="274" spans="1:8" hidden="1" x14ac:dyDescent="0.15">
      <c r="A274" s="71"/>
      <c r="B274" s="69" t="s">
        <v>272</v>
      </c>
      <c r="C274" s="41">
        <v>3512.04</v>
      </c>
      <c r="D274" s="41">
        <v>0.41</v>
      </c>
      <c r="E274" s="41">
        <v>0.92</v>
      </c>
      <c r="F274" s="41">
        <v>2.15</v>
      </c>
      <c r="G274" s="41">
        <v>3.18</v>
      </c>
      <c r="H274" s="47">
        <v>5.24</v>
      </c>
    </row>
    <row r="275" spans="1:8" hidden="1" x14ac:dyDescent="0.15">
      <c r="A275" s="71"/>
      <c r="B275" s="69" t="s">
        <v>271</v>
      </c>
      <c r="C275" s="41">
        <v>3532.06</v>
      </c>
      <c r="D275" s="41">
        <v>0.56999999999999995</v>
      </c>
      <c r="E275" s="41">
        <v>1.42</v>
      </c>
      <c r="F275" s="41">
        <v>2.5099999999999998</v>
      </c>
      <c r="G275" s="41">
        <v>3.77</v>
      </c>
      <c r="H275" s="47">
        <v>5.28</v>
      </c>
    </row>
    <row r="276" spans="1:8" hidden="1" x14ac:dyDescent="0.15">
      <c r="A276" s="70"/>
      <c r="B276" s="69" t="s">
        <v>270</v>
      </c>
      <c r="C276" s="41">
        <v>3552.9</v>
      </c>
      <c r="D276" s="41">
        <v>0.59</v>
      </c>
      <c r="E276" s="41">
        <v>1.58</v>
      </c>
      <c r="F276" s="41">
        <v>2.46</v>
      </c>
      <c r="G276" s="41">
        <v>4.38</v>
      </c>
      <c r="H276" s="47">
        <v>5.45</v>
      </c>
    </row>
    <row r="277" spans="1:8" hidden="1" x14ac:dyDescent="0.15">
      <c r="A277" s="70"/>
      <c r="B277" s="69" t="s">
        <v>269</v>
      </c>
      <c r="C277" s="41">
        <v>3574.22</v>
      </c>
      <c r="D277" s="41">
        <v>0.6</v>
      </c>
      <c r="E277" s="41">
        <v>1.77</v>
      </c>
      <c r="F277" s="41">
        <v>2.71</v>
      </c>
      <c r="G277" s="41">
        <v>5.01</v>
      </c>
      <c r="H277" s="47">
        <v>5.53</v>
      </c>
    </row>
    <row r="278" spans="1:8" x14ac:dyDescent="0.15">
      <c r="A278" s="43">
        <v>2012</v>
      </c>
      <c r="B278" s="69" t="s">
        <v>268</v>
      </c>
      <c r="C278" s="41">
        <v>3602.46</v>
      </c>
      <c r="D278" s="41">
        <v>0.79</v>
      </c>
      <c r="E278" s="41">
        <v>1.99</v>
      </c>
      <c r="F278" s="41">
        <v>3.44</v>
      </c>
      <c r="G278" s="41">
        <v>5.84</v>
      </c>
      <c r="H278" s="47">
        <v>5.84</v>
      </c>
    </row>
    <row r="279" spans="1:8" ht="7" hidden="1" customHeight="1" x14ac:dyDescent="0.15">
      <c r="A279" s="70"/>
      <c r="B279" s="69"/>
      <c r="C279" s="41"/>
      <c r="D279" s="41"/>
      <c r="E279" s="41"/>
      <c r="F279" s="41"/>
      <c r="G279" s="41"/>
      <c r="H279" s="47"/>
    </row>
    <row r="280" spans="1:8" hidden="1" x14ac:dyDescent="0.15">
      <c r="A280" s="43">
        <v>2013</v>
      </c>
      <c r="B280" s="42" t="s">
        <v>267</v>
      </c>
      <c r="C280" s="41">
        <v>3633.44</v>
      </c>
      <c r="D280" s="41">
        <v>0.86</v>
      </c>
      <c r="E280" s="41">
        <v>2.27</v>
      </c>
      <c r="F280" s="41">
        <v>3.88</v>
      </c>
      <c r="G280" s="41">
        <v>0.86</v>
      </c>
      <c r="H280" s="47">
        <v>6.15</v>
      </c>
    </row>
    <row r="281" spans="1:8" hidden="1" x14ac:dyDescent="0.15">
      <c r="A281" s="43"/>
      <c r="B281" s="42" t="s">
        <v>266</v>
      </c>
      <c r="C281" s="41">
        <v>3655.24</v>
      </c>
      <c r="D281" s="41">
        <v>0.6</v>
      </c>
      <c r="E281" s="41">
        <v>2.27</v>
      </c>
      <c r="F281" s="41">
        <v>4.08</v>
      </c>
      <c r="G281" s="41">
        <v>1.47</v>
      </c>
      <c r="H281" s="47">
        <v>6.31</v>
      </c>
    </row>
    <row r="282" spans="1:8" hidden="1" x14ac:dyDescent="0.15">
      <c r="A282" s="43"/>
      <c r="B282" s="42" t="s">
        <v>265</v>
      </c>
      <c r="C282" s="41">
        <v>3672.42</v>
      </c>
      <c r="D282" s="41">
        <v>0.47</v>
      </c>
      <c r="E282" s="41">
        <v>1.94</v>
      </c>
      <c r="F282" s="41">
        <v>3.97</v>
      </c>
      <c r="G282" s="41">
        <v>1.94</v>
      </c>
      <c r="H282" s="47">
        <v>6.59</v>
      </c>
    </row>
    <row r="283" spans="1:8" hidden="1" x14ac:dyDescent="0.15">
      <c r="A283" s="45"/>
      <c r="B283" s="44" t="s">
        <v>264</v>
      </c>
      <c r="C283" s="41">
        <v>3692.62</v>
      </c>
      <c r="D283" s="41">
        <v>0.55000000000000004</v>
      </c>
      <c r="E283" s="41">
        <v>1.63</v>
      </c>
      <c r="F283" s="41">
        <v>3.93</v>
      </c>
      <c r="G283" s="41">
        <v>2.5</v>
      </c>
      <c r="H283" s="47">
        <v>6.49</v>
      </c>
    </row>
    <row r="284" spans="1:8" hidden="1" x14ac:dyDescent="0.15">
      <c r="A284" s="43"/>
      <c r="B284" s="42" t="s">
        <v>263</v>
      </c>
      <c r="C284" s="41">
        <v>3706.28</v>
      </c>
      <c r="D284" s="41">
        <v>0.37</v>
      </c>
      <c r="E284" s="41">
        <v>1.4</v>
      </c>
      <c r="F284" s="41">
        <v>3.69</v>
      </c>
      <c r="G284" s="41">
        <v>2.88</v>
      </c>
      <c r="H284" s="47">
        <v>6.5</v>
      </c>
    </row>
    <row r="285" spans="1:8" hidden="1" x14ac:dyDescent="0.15">
      <c r="A285" s="43"/>
      <c r="B285" s="42" t="s">
        <v>274</v>
      </c>
      <c r="C285" s="41">
        <v>3715.92</v>
      </c>
      <c r="D285" s="41">
        <v>0.26</v>
      </c>
      <c r="E285" s="41">
        <v>1.18</v>
      </c>
      <c r="F285" s="41">
        <v>3.15</v>
      </c>
      <c r="G285" s="41">
        <v>3.15</v>
      </c>
      <c r="H285" s="47">
        <v>6.7</v>
      </c>
    </row>
    <row r="286" spans="1:8" hidden="1" x14ac:dyDescent="0.15">
      <c r="A286" s="45"/>
      <c r="B286" s="44" t="s">
        <v>273</v>
      </c>
      <c r="C286" s="41">
        <v>3717.03</v>
      </c>
      <c r="D286" s="41">
        <v>0.03</v>
      </c>
      <c r="E286" s="41">
        <v>0.66</v>
      </c>
      <c r="F286" s="41">
        <v>2.2999999999999998</v>
      </c>
      <c r="G286" s="41">
        <v>3.18</v>
      </c>
      <c r="H286" s="47">
        <v>6.27</v>
      </c>
    </row>
    <row r="287" spans="1:8" hidden="1" x14ac:dyDescent="0.15">
      <c r="A287" s="45"/>
      <c r="B287" s="44" t="s">
        <v>272</v>
      </c>
      <c r="C287" s="41">
        <v>3725.95</v>
      </c>
      <c r="D287" s="41">
        <v>0.24</v>
      </c>
      <c r="E287" s="41">
        <v>0.53</v>
      </c>
      <c r="F287" s="41">
        <v>1.93</v>
      </c>
      <c r="G287" s="41">
        <v>3.43</v>
      </c>
      <c r="H287" s="47">
        <v>6.09</v>
      </c>
    </row>
    <row r="288" spans="1:8" hidden="1" x14ac:dyDescent="0.15">
      <c r="A288" s="45"/>
      <c r="B288" s="44" t="s">
        <v>271</v>
      </c>
      <c r="C288" s="41">
        <v>3738.99</v>
      </c>
      <c r="D288" s="41">
        <v>0.35</v>
      </c>
      <c r="E288" s="41">
        <v>0.62</v>
      </c>
      <c r="F288" s="41">
        <v>1.81</v>
      </c>
      <c r="G288" s="41">
        <v>3.79</v>
      </c>
      <c r="H288" s="47">
        <v>5.86</v>
      </c>
    </row>
    <row r="289" spans="1:8" hidden="1" x14ac:dyDescent="0.15">
      <c r="A289" s="45"/>
      <c r="B289" s="44" t="s">
        <v>270</v>
      </c>
      <c r="C289" s="41">
        <v>3760.3</v>
      </c>
      <c r="D289" s="41">
        <v>0.56999999999999995</v>
      </c>
      <c r="E289" s="41">
        <v>1.1599999999999999</v>
      </c>
      <c r="F289" s="41">
        <v>1.83</v>
      </c>
      <c r="G289" s="41">
        <v>4.38</v>
      </c>
      <c r="H289" s="47">
        <v>5.84</v>
      </c>
    </row>
    <row r="290" spans="1:8" hidden="1" x14ac:dyDescent="0.15">
      <c r="A290" s="45"/>
      <c r="B290" s="44" t="s">
        <v>269</v>
      </c>
      <c r="C290" s="41">
        <v>3780.61</v>
      </c>
      <c r="D290" s="41">
        <v>0.54</v>
      </c>
      <c r="E290" s="41">
        <v>1.47</v>
      </c>
      <c r="F290" s="41">
        <v>2.0099999999999998</v>
      </c>
      <c r="G290" s="41">
        <v>4.95</v>
      </c>
      <c r="H290" s="47">
        <v>5.77</v>
      </c>
    </row>
    <row r="291" spans="1:8" ht="12" thickBot="1" x14ac:dyDescent="0.2">
      <c r="A291" s="43">
        <v>2013</v>
      </c>
      <c r="B291" s="39" t="s">
        <v>268</v>
      </c>
      <c r="C291" s="38">
        <v>3815.39</v>
      </c>
      <c r="D291" s="38">
        <v>0.92</v>
      </c>
      <c r="E291" s="38">
        <v>2.04</v>
      </c>
      <c r="F291" s="38">
        <v>2.68</v>
      </c>
      <c r="G291" s="38">
        <v>5.91</v>
      </c>
      <c r="H291" s="37">
        <v>5.91</v>
      </c>
    </row>
    <row r="292" spans="1:8" ht="7" hidden="1" customHeight="1" thickTop="1" x14ac:dyDescent="0.15">
      <c r="A292" s="43"/>
      <c r="B292" s="44"/>
      <c r="C292" s="68"/>
      <c r="D292" s="68"/>
      <c r="E292" s="68"/>
      <c r="F292" s="68"/>
      <c r="G292" s="68"/>
      <c r="H292" s="67"/>
    </row>
    <row r="293" spans="1:8" ht="7" hidden="1" customHeight="1" x14ac:dyDescent="0.15">
      <c r="A293" s="43"/>
      <c r="B293" s="44"/>
      <c r="C293" s="68"/>
      <c r="D293" s="68"/>
      <c r="E293" s="68"/>
      <c r="F293" s="68"/>
      <c r="G293" s="68"/>
      <c r="H293" s="67"/>
    </row>
    <row r="294" spans="1:8" ht="17" hidden="1" x14ac:dyDescent="0.25">
      <c r="A294" s="107" t="s">
        <v>284</v>
      </c>
      <c r="B294" s="107"/>
      <c r="C294" s="107"/>
      <c r="D294" s="107"/>
      <c r="E294" s="107"/>
      <c r="F294" s="107"/>
      <c r="G294" s="107"/>
      <c r="H294" s="107"/>
    </row>
    <row r="295" spans="1:8" ht="12" hidden="1" thickBot="1" x14ac:dyDescent="0.2">
      <c r="A295" s="65"/>
      <c r="B295" s="65"/>
      <c r="C295" s="66"/>
      <c r="D295" s="65"/>
      <c r="E295" s="65"/>
      <c r="F295" s="65"/>
      <c r="G295" s="65"/>
      <c r="H295" s="64" t="s">
        <v>285</v>
      </c>
    </row>
    <row r="296" spans="1:8" ht="15" hidden="1" thickTop="1" x14ac:dyDescent="0.2">
      <c r="A296" s="63"/>
      <c r="B296" s="63"/>
      <c r="C296" s="62"/>
      <c r="D296" s="61"/>
      <c r="E296" s="60"/>
      <c r="F296" s="60" t="s">
        <v>282</v>
      </c>
      <c r="G296" s="60"/>
      <c r="H296" s="59"/>
    </row>
    <row r="297" spans="1:8" ht="14" hidden="1" x14ac:dyDescent="0.2">
      <c r="A297" s="57" t="s">
        <v>276</v>
      </c>
      <c r="B297" s="56" t="s">
        <v>277</v>
      </c>
      <c r="C297" s="58" t="s">
        <v>281</v>
      </c>
      <c r="D297" s="108" t="s">
        <v>280</v>
      </c>
      <c r="E297" s="110"/>
      <c r="F297" s="110"/>
      <c r="G297" s="110"/>
      <c r="H297" s="110"/>
    </row>
    <row r="298" spans="1:8" ht="14" hidden="1" x14ac:dyDescent="0.2">
      <c r="A298" s="57"/>
      <c r="B298" s="56"/>
      <c r="C298" s="55" t="s">
        <v>279</v>
      </c>
      <c r="D298" s="54" t="s">
        <v>278</v>
      </c>
      <c r="E298" s="54">
        <v>3</v>
      </c>
      <c r="F298" s="54">
        <v>6</v>
      </c>
      <c r="G298" s="54" t="s">
        <v>278</v>
      </c>
      <c r="H298" s="53">
        <v>12</v>
      </c>
    </row>
    <row r="299" spans="1:8" ht="14.25" hidden="1" customHeight="1" thickBot="1" x14ac:dyDescent="0.25">
      <c r="A299" s="52"/>
      <c r="B299" s="52"/>
      <c r="C299" s="51"/>
      <c r="D299" s="50" t="s">
        <v>277</v>
      </c>
      <c r="E299" s="49" t="s">
        <v>275</v>
      </c>
      <c r="F299" s="49" t="s">
        <v>275</v>
      </c>
      <c r="G299" s="49" t="s">
        <v>276</v>
      </c>
      <c r="H299" s="48" t="s">
        <v>275</v>
      </c>
    </row>
    <row r="300" spans="1:8" ht="7" hidden="1" customHeight="1" x14ac:dyDescent="0.15">
      <c r="A300" s="43"/>
      <c r="B300" s="42"/>
      <c r="C300" s="41"/>
      <c r="D300" s="41"/>
      <c r="E300" s="41"/>
      <c r="F300" s="41"/>
      <c r="G300" s="41"/>
      <c r="H300" s="47"/>
    </row>
    <row r="301" spans="1:8" ht="11.25" hidden="1" customHeight="1" x14ac:dyDescent="0.15">
      <c r="A301" s="43">
        <v>2014</v>
      </c>
      <c r="B301" s="74" t="s">
        <v>267</v>
      </c>
      <c r="C301" s="72">
        <v>3836.37</v>
      </c>
      <c r="D301" s="72">
        <v>0.55000000000000004</v>
      </c>
      <c r="E301" s="73">
        <v>2.02</v>
      </c>
      <c r="F301" s="72">
        <v>3.21</v>
      </c>
      <c r="G301" s="72">
        <v>0.55000000000000004</v>
      </c>
      <c r="H301" s="67">
        <v>5.59</v>
      </c>
    </row>
    <row r="302" spans="1:8" ht="11.25" hidden="1" customHeight="1" x14ac:dyDescent="0.15">
      <c r="A302" s="71"/>
      <c r="B302" s="74" t="s">
        <v>266</v>
      </c>
      <c r="C302" s="72">
        <v>3862.84</v>
      </c>
      <c r="D302" s="72">
        <v>0.69</v>
      </c>
      <c r="E302" s="73">
        <v>2.1800000000000002</v>
      </c>
      <c r="F302" s="72">
        <v>3.67</v>
      </c>
      <c r="G302" s="72">
        <v>1.24</v>
      </c>
      <c r="H302" s="67">
        <v>5.68</v>
      </c>
    </row>
    <row r="303" spans="1:8" ht="11.25" hidden="1" customHeight="1" x14ac:dyDescent="0.15">
      <c r="A303" s="71"/>
      <c r="B303" s="74" t="s">
        <v>265</v>
      </c>
      <c r="C303" s="72">
        <v>3898.38</v>
      </c>
      <c r="D303" s="72">
        <v>0.92</v>
      </c>
      <c r="E303" s="73">
        <v>2.1800000000000002</v>
      </c>
      <c r="F303" s="72">
        <v>4.26</v>
      </c>
      <c r="G303" s="72">
        <v>2.1800000000000002</v>
      </c>
      <c r="H303" s="67">
        <v>6.15</v>
      </c>
    </row>
    <row r="304" spans="1:8" ht="11.25" hidden="1" customHeight="1" x14ac:dyDescent="0.15">
      <c r="A304" s="71"/>
      <c r="B304" s="74" t="s">
        <v>264</v>
      </c>
      <c r="C304" s="72">
        <v>3924.5</v>
      </c>
      <c r="D304" s="72">
        <v>0.67</v>
      </c>
      <c r="E304" s="73">
        <v>2.2999999999999998</v>
      </c>
      <c r="F304" s="72">
        <v>4.37</v>
      </c>
      <c r="G304" s="72">
        <v>2.86</v>
      </c>
      <c r="H304" s="67">
        <v>6.28</v>
      </c>
    </row>
    <row r="305" spans="1:8" ht="11.25" hidden="1" customHeight="1" x14ac:dyDescent="0.15">
      <c r="A305" s="71"/>
      <c r="B305" s="74" t="s">
        <v>263</v>
      </c>
      <c r="C305" s="72">
        <v>3942.55</v>
      </c>
      <c r="D305" s="72">
        <v>0.46</v>
      </c>
      <c r="E305" s="73">
        <v>2.06</v>
      </c>
      <c r="F305" s="72">
        <v>4.28</v>
      </c>
      <c r="G305" s="72">
        <v>3.33</v>
      </c>
      <c r="H305" s="67">
        <v>6.37</v>
      </c>
    </row>
    <row r="306" spans="1:8" ht="11.25" hidden="1" customHeight="1" x14ac:dyDescent="0.15">
      <c r="A306" s="71"/>
      <c r="B306" s="74" t="s">
        <v>274</v>
      </c>
      <c r="C306" s="72">
        <v>3958.32</v>
      </c>
      <c r="D306" s="72">
        <v>0.4</v>
      </c>
      <c r="E306" s="73">
        <v>1.54</v>
      </c>
      <c r="F306" s="72">
        <v>3.75</v>
      </c>
      <c r="G306" s="72">
        <v>3.75</v>
      </c>
      <c r="H306" s="67">
        <v>6.52</v>
      </c>
    </row>
    <row r="307" spans="1:8" ht="11.25" hidden="1" customHeight="1" x14ac:dyDescent="0.15">
      <c r="A307" s="71"/>
      <c r="B307" s="74" t="s">
        <v>273</v>
      </c>
      <c r="C307" s="72">
        <v>3958.72</v>
      </c>
      <c r="D307" s="72">
        <v>0.01</v>
      </c>
      <c r="E307" s="73">
        <v>0.87</v>
      </c>
      <c r="F307" s="72">
        <v>3.19</v>
      </c>
      <c r="G307" s="72">
        <v>3.76</v>
      </c>
      <c r="H307" s="67">
        <v>6.5</v>
      </c>
    </row>
    <row r="308" spans="1:8" ht="11.25" hidden="1" customHeight="1" x14ac:dyDescent="0.15">
      <c r="A308" s="71"/>
      <c r="B308" s="74" t="s">
        <v>272</v>
      </c>
      <c r="C308" s="72">
        <v>3968.62</v>
      </c>
      <c r="D308" s="72">
        <v>0.25</v>
      </c>
      <c r="E308" s="73">
        <v>0.66</v>
      </c>
      <c r="F308" s="72">
        <v>2.74</v>
      </c>
      <c r="G308" s="72">
        <v>4.0199999999999996</v>
      </c>
      <c r="H308" s="67">
        <v>6.51</v>
      </c>
    </row>
    <row r="309" spans="1:8" ht="11.25" hidden="1" customHeight="1" x14ac:dyDescent="0.15">
      <c r="A309" s="71"/>
      <c r="B309" s="74" t="s">
        <v>271</v>
      </c>
      <c r="C309" s="72">
        <v>3991.24</v>
      </c>
      <c r="D309" s="72">
        <v>0.56999999999999995</v>
      </c>
      <c r="E309" s="73">
        <v>0.83</v>
      </c>
      <c r="F309" s="72">
        <v>2.38</v>
      </c>
      <c r="G309" s="72">
        <v>4.6100000000000003</v>
      </c>
      <c r="H309" s="67">
        <v>6.75</v>
      </c>
    </row>
    <row r="310" spans="1:8" ht="11.25" hidden="1" customHeight="1" x14ac:dyDescent="0.15">
      <c r="A310" s="71"/>
      <c r="B310" s="74" t="s">
        <v>270</v>
      </c>
      <c r="C310" s="72">
        <v>4008</v>
      </c>
      <c r="D310" s="72">
        <v>0.42</v>
      </c>
      <c r="E310" s="73">
        <v>1.24</v>
      </c>
      <c r="F310" s="72">
        <v>2.13</v>
      </c>
      <c r="G310" s="72">
        <v>5.05</v>
      </c>
      <c r="H310" s="67">
        <v>6.59</v>
      </c>
    </row>
    <row r="311" spans="1:8" ht="11.25" hidden="1" customHeight="1" x14ac:dyDescent="0.15">
      <c r="A311" s="71"/>
      <c r="B311" s="74" t="s">
        <v>269</v>
      </c>
      <c r="C311" s="72">
        <v>4028.44</v>
      </c>
      <c r="D311" s="72">
        <v>0.51</v>
      </c>
      <c r="E311" s="73">
        <v>1.51</v>
      </c>
      <c r="F311" s="72">
        <v>2.1800000000000002</v>
      </c>
      <c r="G311" s="72">
        <v>5.58</v>
      </c>
      <c r="H311" s="67">
        <v>6.56</v>
      </c>
    </row>
    <row r="312" spans="1:8" ht="11.25" customHeight="1" thickTop="1" x14ac:dyDescent="0.15">
      <c r="A312" s="43">
        <v>2014</v>
      </c>
      <c r="B312" s="74" t="s">
        <v>268</v>
      </c>
      <c r="C312" s="72">
        <v>4059.86</v>
      </c>
      <c r="D312" s="72">
        <v>0.78</v>
      </c>
      <c r="E312" s="73">
        <v>1.72</v>
      </c>
      <c r="F312" s="72">
        <v>2.57</v>
      </c>
      <c r="G312" s="72">
        <v>6.41</v>
      </c>
      <c r="H312" s="67">
        <v>6.41</v>
      </c>
    </row>
    <row r="313" spans="1:8" ht="7" hidden="1" customHeight="1" x14ac:dyDescent="0.15">
      <c r="A313" s="79"/>
      <c r="B313" s="79"/>
      <c r="C313" s="78"/>
      <c r="D313" s="77"/>
      <c r="E313" s="76"/>
      <c r="F313" s="76"/>
      <c r="G313" s="76"/>
      <c r="H313" s="75"/>
    </row>
    <row r="314" spans="1:8" ht="11.25" hidden="1" customHeight="1" x14ac:dyDescent="0.15">
      <c r="A314" s="43">
        <v>2015</v>
      </c>
      <c r="B314" s="74" t="s">
        <v>267</v>
      </c>
      <c r="C314" s="72">
        <v>4110.2</v>
      </c>
      <c r="D314" s="72">
        <v>1.24</v>
      </c>
      <c r="E314" s="73">
        <v>2.5499999999999998</v>
      </c>
      <c r="F314" s="72">
        <v>3.83</v>
      </c>
      <c r="G314" s="72">
        <v>1.24</v>
      </c>
      <c r="H314" s="67">
        <v>7.14</v>
      </c>
    </row>
    <row r="315" spans="1:8" ht="11.25" hidden="1" customHeight="1" x14ac:dyDescent="0.15">
      <c r="A315" s="71"/>
      <c r="B315" s="74" t="s">
        <v>266</v>
      </c>
      <c r="C315" s="72">
        <v>4160.34</v>
      </c>
      <c r="D315" s="72">
        <v>1.22</v>
      </c>
      <c r="E315" s="73">
        <v>3.27</v>
      </c>
      <c r="F315" s="72">
        <v>4.83</v>
      </c>
      <c r="G315" s="72">
        <v>2.48</v>
      </c>
      <c r="H315" s="67">
        <v>7.7</v>
      </c>
    </row>
    <row r="316" spans="1:8" ht="11.25" hidden="1" customHeight="1" x14ac:dyDescent="0.15">
      <c r="A316" s="71"/>
      <c r="B316" s="74" t="s">
        <v>265</v>
      </c>
      <c r="C316" s="72">
        <v>4215.26</v>
      </c>
      <c r="D316" s="72">
        <v>1.32</v>
      </c>
      <c r="E316" s="73">
        <v>3.83</v>
      </c>
      <c r="F316" s="72">
        <v>5.61</v>
      </c>
      <c r="G316" s="72">
        <v>3.83</v>
      </c>
      <c r="H316" s="67">
        <v>8.1300000000000008</v>
      </c>
    </row>
    <row r="317" spans="1:8" ht="11.25" hidden="1" customHeight="1" x14ac:dyDescent="0.15">
      <c r="A317" s="71"/>
      <c r="B317" s="74" t="s">
        <v>264</v>
      </c>
      <c r="C317" s="72">
        <v>4245.1899999999996</v>
      </c>
      <c r="D317" s="72">
        <v>0.71</v>
      </c>
      <c r="E317" s="73">
        <v>3.28</v>
      </c>
      <c r="F317" s="72">
        <v>5.92</v>
      </c>
      <c r="G317" s="72">
        <v>4.5599999999999996</v>
      </c>
      <c r="H317" s="67">
        <v>8.17</v>
      </c>
    </row>
    <row r="318" spans="1:8" ht="11.25" hidden="1" customHeight="1" x14ac:dyDescent="0.15">
      <c r="A318" s="71"/>
      <c r="B318" s="74" t="s">
        <v>263</v>
      </c>
      <c r="C318" s="72">
        <v>4276.6000000000004</v>
      </c>
      <c r="D318" s="72">
        <v>0.74</v>
      </c>
      <c r="E318" s="73">
        <v>2.79</v>
      </c>
      <c r="F318" s="72">
        <v>6.16</v>
      </c>
      <c r="G318" s="72">
        <v>5.34</v>
      </c>
      <c r="H318" s="67">
        <v>8.4700000000000006</v>
      </c>
    </row>
    <row r="319" spans="1:8" ht="11.25" hidden="1" customHeight="1" x14ac:dyDescent="0.15">
      <c r="A319" s="71"/>
      <c r="B319" s="74" t="s">
        <v>274</v>
      </c>
      <c r="C319" s="72">
        <v>4310.3900000000003</v>
      </c>
      <c r="D319" s="72">
        <v>0.79</v>
      </c>
      <c r="E319" s="73">
        <v>2.2599999999999998</v>
      </c>
      <c r="F319" s="72">
        <v>6.17</v>
      </c>
      <c r="G319" s="72">
        <v>6.17</v>
      </c>
      <c r="H319" s="67">
        <v>8.89</v>
      </c>
    </row>
    <row r="320" spans="1:8" ht="11.25" hidden="1" customHeight="1" x14ac:dyDescent="0.15">
      <c r="A320" s="71"/>
      <c r="B320" s="74" t="s">
        <v>273</v>
      </c>
      <c r="C320" s="72">
        <v>4337.1099999999997</v>
      </c>
      <c r="D320" s="72">
        <v>0.62</v>
      </c>
      <c r="E320" s="73">
        <v>2.17</v>
      </c>
      <c r="F320" s="72">
        <v>5.52</v>
      </c>
      <c r="G320" s="72">
        <v>6.83</v>
      </c>
      <c r="H320" s="67">
        <v>9.56</v>
      </c>
    </row>
    <row r="321" spans="1:8" ht="11.25" hidden="1" customHeight="1" x14ac:dyDescent="0.15">
      <c r="A321" s="71"/>
      <c r="B321" s="74" t="s">
        <v>272</v>
      </c>
      <c r="C321" s="72">
        <v>4346.6499999999996</v>
      </c>
      <c r="D321" s="72">
        <v>0.22</v>
      </c>
      <c r="E321" s="73">
        <v>1.64</v>
      </c>
      <c r="F321" s="72">
        <v>4.4800000000000004</v>
      </c>
      <c r="G321" s="72">
        <v>7.06</v>
      </c>
      <c r="H321" s="67">
        <v>9.5299999999999994</v>
      </c>
    </row>
    <row r="322" spans="1:8" ht="11.25" hidden="1" customHeight="1" x14ac:dyDescent="0.15">
      <c r="A322" s="71"/>
      <c r="B322" s="74" t="s">
        <v>271</v>
      </c>
      <c r="C322" s="72">
        <v>4370.12</v>
      </c>
      <c r="D322" s="72">
        <v>0.54</v>
      </c>
      <c r="E322" s="73">
        <v>1.39</v>
      </c>
      <c r="F322" s="72">
        <v>3.67</v>
      </c>
      <c r="G322" s="72">
        <v>7.64</v>
      </c>
      <c r="H322" s="67">
        <v>9.49</v>
      </c>
    </row>
    <row r="323" spans="1:8" ht="11.25" hidden="1" customHeight="1" x14ac:dyDescent="0.15">
      <c r="A323" s="71"/>
      <c r="B323" s="74" t="s">
        <v>270</v>
      </c>
      <c r="C323" s="72">
        <v>4405.95</v>
      </c>
      <c r="D323" s="72">
        <v>0.82</v>
      </c>
      <c r="E323" s="73">
        <v>1.59</v>
      </c>
      <c r="F323" s="72">
        <v>3.79</v>
      </c>
      <c r="G323" s="72">
        <v>8.52</v>
      </c>
      <c r="H323" s="67">
        <v>9.93</v>
      </c>
    </row>
    <row r="324" spans="1:8" ht="11.25" hidden="1" customHeight="1" x14ac:dyDescent="0.15">
      <c r="A324" s="71"/>
      <c r="B324" s="74" t="s">
        <v>269</v>
      </c>
      <c r="C324" s="72">
        <v>4450.45</v>
      </c>
      <c r="D324" s="72">
        <v>1.01</v>
      </c>
      <c r="E324" s="73">
        <v>2.39</v>
      </c>
      <c r="F324" s="72">
        <v>4.07</v>
      </c>
      <c r="G324" s="72">
        <v>9.6199999999999992</v>
      </c>
      <c r="H324" s="67">
        <v>10.48</v>
      </c>
    </row>
    <row r="325" spans="1:8" ht="11.25" customHeight="1" x14ac:dyDescent="0.15">
      <c r="A325" s="43">
        <v>2015</v>
      </c>
      <c r="B325" s="74" t="s">
        <v>268</v>
      </c>
      <c r="C325" s="72">
        <v>4493.17</v>
      </c>
      <c r="D325" s="72">
        <v>0.96</v>
      </c>
      <c r="E325" s="73">
        <v>2.82</v>
      </c>
      <c r="F325" s="72">
        <v>4.24</v>
      </c>
      <c r="G325" s="72">
        <v>10.67</v>
      </c>
      <c r="H325" s="67">
        <v>10.67</v>
      </c>
    </row>
    <row r="326" spans="1:8" ht="7" hidden="1" customHeight="1" x14ac:dyDescent="0.15">
      <c r="A326" s="79"/>
      <c r="B326" s="79"/>
      <c r="C326" s="78"/>
      <c r="D326" s="77"/>
      <c r="E326" s="76"/>
      <c r="F326" s="76"/>
      <c r="G326" s="76"/>
      <c r="H326" s="75"/>
    </row>
    <row r="327" spans="1:8" ht="11.25" hidden="1" customHeight="1" x14ac:dyDescent="0.15">
      <c r="A327" s="43">
        <v>2016</v>
      </c>
      <c r="B327" s="74" t="s">
        <v>267</v>
      </c>
      <c r="C327" s="72">
        <v>4550.2299999999996</v>
      </c>
      <c r="D327" s="72">
        <v>1.27</v>
      </c>
      <c r="E327" s="73">
        <v>3.27</v>
      </c>
      <c r="F327" s="72">
        <v>4.91</v>
      </c>
      <c r="G327" s="72">
        <v>1.27</v>
      </c>
      <c r="H327" s="67">
        <v>10.71</v>
      </c>
    </row>
    <row r="328" spans="1:8" ht="11.25" hidden="1" customHeight="1" x14ac:dyDescent="0.15">
      <c r="A328" s="71"/>
      <c r="B328" s="74" t="s">
        <v>266</v>
      </c>
      <c r="C328" s="72">
        <v>4591.18</v>
      </c>
      <c r="D328" s="72">
        <v>0.9</v>
      </c>
      <c r="E328" s="73">
        <v>3.16</v>
      </c>
      <c r="F328" s="72">
        <v>5.63</v>
      </c>
      <c r="G328" s="72">
        <v>2.1800000000000002</v>
      </c>
      <c r="H328" s="67">
        <v>10.36</v>
      </c>
    </row>
    <row r="329" spans="1:8" ht="11.25" hidden="1" customHeight="1" x14ac:dyDescent="0.15">
      <c r="A329" s="71"/>
      <c r="B329" s="74" t="s">
        <v>265</v>
      </c>
      <c r="C329" s="72">
        <v>4610.92</v>
      </c>
      <c r="D329" s="72">
        <v>0.43</v>
      </c>
      <c r="E329" s="73">
        <v>2.62</v>
      </c>
      <c r="F329" s="72">
        <v>5.51</v>
      </c>
      <c r="G329" s="72">
        <v>2.62</v>
      </c>
      <c r="H329" s="67">
        <v>9.39</v>
      </c>
    </row>
    <row r="330" spans="1:8" ht="11.25" hidden="1" customHeight="1" x14ac:dyDescent="0.15">
      <c r="A330" s="71"/>
      <c r="B330" s="74" t="s">
        <v>264</v>
      </c>
      <c r="C330" s="72">
        <v>4639.05</v>
      </c>
      <c r="D330" s="72">
        <v>0.61</v>
      </c>
      <c r="E330" s="73">
        <v>1.95</v>
      </c>
      <c r="F330" s="72">
        <v>5.29</v>
      </c>
      <c r="G330" s="72">
        <v>3.25</v>
      </c>
      <c r="H330" s="67">
        <v>9.2799999999999994</v>
      </c>
    </row>
    <row r="331" spans="1:8" ht="11.25" hidden="1" customHeight="1" x14ac:dyDescent="0.15">
      <c r="A331" s="71"/>
      <c r="B331" s="74" t="s">
        <v>263</v>
      </c>
      <c r="C331" s="72">
        <v>4675.2299999999996</v>
      </c>
      <c r="D331" s="72">
        <v>0.78</v>
      </c>
      <c r="E331" s="73">
        <v>1.83</v>
      </c>
      <c r="F331" s="72">
        <v>5.05</v>
      </c>
      <c r="G331" s="72">
        <v>4.05</v>
      </c>
      <c r="H331" s="67">
        <v>9.32</v>
      </c>
    </row>
    <row r="332" spans="1:8" ht="11.25" hidden="1" customHeight="1" x14ac:dyDescent="0.15">
      <c r="A332" s="71"/>
      <c r="B332" s="74" t="s">
        <v>274</v>
      </c>
      <c r="C332" s="72">
        <v>4691.59</v>
      </c>
      <c r="D332" s="72">
        <v>0.35</v>
      </c>
      <c r="E332" s="73">
        <v>1.75</v>
      </c>
      <c r="F332" s="72">
        <v>4.42</v>
      </c>
      <c r="G332" s="72">
        <v>4.42</v>
      </c>
      <c r="H332" s="67">
        <v>8.84</v>
      </c>
    </row>
    <row r="333" spans="1:8" ht="11.25" hidden="1" customHeight="1" x14ac:dyDescent="0.15">
      <c r="A333" s="71"/>
      <c r="B333" s="74" t="s">
        <v>273</v>
      </c>
      <c r="C333" s="72">
        <v>4715.99</v>
      </c>
      <c r="D333" s="72">
        <v>0.52</v>
      </c>
      <c r="E333" s="73">
        <v>1.66</v>
      </c>
      <c r="F333" s="72">
        <v>3.64</v>
      </c>
      <c r="G333" s="72">
        <v>4.96</v>
      </c>
      <c r="H333" s="67">
        <v>8.74</v>
      </c>
    </row>
    <row r="334" spans="1:8" ht="11.25" hidden="1" customHeight="1" x14ac:dyDescent="0.15">
      <c r="A334" s="71"/>
      <c r="B334" s="74" t="s">
        <v>272</v>
      </c>
      <c r="C334" s="72">
        <v>4736.74</v>
      </c>
      <c r="D334" s="72">
        <v>0.44</v>
      </c>
      <c r="E334" s="73">
        <v>1.32</v>
      </c>
      <c r="F334" s="72">
        <v>3.17</v>
      </c>
      <c r="G334" s="72">
        <v>5.42</v>
      </c>
      <c r="H334" s="67">
        <v>8.9700000000000006</v>
      </c>
    </row>
    <row r="335" spans="1:8" ht="11.25" hidden="1" customHeight="1" x14ac:dyDescent="0.15">
      <c r="A335" s="71"/>
      <c r="B335" s="74" t="s">
        <v>271</v>
      </c>
      <c r="C335" s="72">
        <v>4740.53</v>
      </c>
      <c r="D335" s="72">
        <v>0.08</v>
      </c>
      <c r="E335" s="73">
        <v>1.04</v>
      </c>
      <c r="F335" s="72">
        <v>2.81</v>
      </c>
      <c r="G335" s="72">
        <v>5.51</v>
      </c>
      <c r="H335" s="67">
        <v>8.48</v>
      </c>
    </row>
    <row r="336" spans="1:8" ht="11.25" hidden="1" customHeight="1" x14ac:dyDescent="0.15">
      <c r="A336" s="71"/>
      <c r="B336" s="74" t="s">
        <v>270</v>
      </c>
      <c r="C336" s="72">
        <v>4752.8599999999997</v>
      </c>
      <c r="D336" s="72">
        <v>0.26</v>
      </c>
      <c r="E336" s="73">
        <v>0.78</v>
      </c>
      <c r="F336" s="72">
        <v>2.4500000000000002</v>
      </c>
      <c r="G336" s="72">
        <v>5.78</v>
      </c>
      <c r="H336" s="67">
        <v>7.87</v>
      </c>
    </row>
    <row r="337" spans="1:8" ht="11.25" hidden="1" customHeight="1" x14ac:dyDescent="0.15">
      <c r="A337" s="71"/>
      <c r="B337" s="74" t="s">
        <v>269</v>
      </c>
      <c r="C337" s="72">
        <v>4761.42</v>
      </c>
      <c r="D337" s="72">
        <v>0.18</v>
      </c>
      <c r="E337" s="73">
        <v>0.52</v>
      </c>
      <c r="F337" s="72">
        <v>1.84</v>
      </c>
      <c r="G337" s="72">
        <v>5.97</v>
      </c>
      <c r="H337" s="67">
        <v>6.99</v>
      </c>
    </row>
    <row r="338" spans="1:8" ht="11.25" customHeight="1" x14ac:dyDescent="0.15">
      <c r="A338" s="43">
        <v>2016</v>
      </c>
      <c r="B338" s="74" t="s">
        <v>268</v>
      </c>
      <c r="C338" s="72">
        <v>4775.7</v>
      </c>
      <c r="D338" s="72">
        <v>0.3</v>
      </c>
      <c r="E338" s="73">
        <v>0.74</v>
      </c>
      <c r="F338" s="72">
        <v>1.79</v>
      </c>
      <c r="G338" s="72">
        <v>6.29</v>
      </c>
      <c r="H338" s="67">
        <v>6.29</v>
      </c>
    </row>
    <row r="339" spans="1:8" ht="7" hidden="1" customHeight="1" x14ac:dyDescent="0.15">
      <c r="A339" s="71"/>
      <c r="B339" s="74"/>
      <c r="C339" s="72"/>
      <c r="D339" s="72"/>
      <c r="E339" s="73"/>
      <c r="F339" s="72"/>
      <c r="G339" s="72"/>
      <c r="H339" s="67"/>
    </row>
    <row r="340" spans="1:8" ht="11.25" hidden="1" customHeight="1" x14ac:dyDescent="0.15">
      <c r="A340" s="43">
        <v>2017</v>
      </c>
      <c r="B340" s="74" t="s">
        <v>267</v>
      </c>
      <c r="C340" s="72">
        <v>4793.8500000000004</v>
      </c>
      <c r="D340" s="72">
        <v>0.38</v>
      </c>
      <c r="E340" s="73">
        <v>0.86</v>
      </c>
      <c r="F340" s="72">
        <v>1.65</v>
      </c>
      <c r="G340" s="72">
        <v>0.38</v>
      </c>
      <c r="H340" s="67">
        <v>5.35</v>
      </c>
    </row>
    <row r="341" spans="1:8" ht="11.25" hidden="1" customHeight="1" x14ac:dyDescent="0.15">
      <c r="A341" s="71"/>
      <c r="B341" s="74" t="s">
        <v>266</v>
      </c>
      <c r="C341" s="72">
        <v>4809.67</v>
      </c>
      <c r="D341" s="72">
        <v>0.33</v>
      </c>
      <c r="E341" s="73">
        <v>1.01</v>
      </c>
      <c r="F341" s="72">
        <v>1.54</v>
      </c>
      <c r="G341" s="72">
        <v>0.71</v>
      </c>
      <c r="H341" s="67">
        <v>4.76</v>
      </c>
    </row>
    <row r="342" spans="1:8" ht="11.25" hidden="1" customHeight="1" x14ac:dyDescent="0.15">
      <c r="A342" s="71"/>
      <c r="B342" s="74" t="s">
        <v>265</v>
      </c>
      <c r="C342" s="72">
        <v>4821.6899999999996</v>
      </c>
      <c r="D342" s="72">
        <v>0.25</v>
      </c>
      <c r="E342" s="73">
        <v>0.96</v>
      </c>
      <c r="F342" s="72">
        <v>1.71</v>
      </c>
      <c r="G342" s="72">
        <v>0.96</v>
      </c>
      <c r="H342" s="67">
        <v>4.57</v>
      </c>
    </row>
    <row r="343" spans="1:8" ht="11.25" hidden="1" customHeight="1" x14ac:dyDescent="0.15">
      <c r="A343" s="71"/>
      <c r="B343" s="74" t="s">
        <v>264</v>
      </c>
      <c r="C343" s="72">
        <v>4828.4399999999996</v>
      </c>
      <c r="D343" s="72">
        <v>0.14000000000000001</v>
      </c>
      <c r="E343" s="73">
        <v>0.72</v>
      </c>
      <c r="F343" s="72">
        <v>1.59</v>
      </c>
      <c r="G343" s="72">
        <v>1.1000000000000001</v>
      </c>
      <c r="H343" s="67">
        <v>4.08</v>
      </c>
    </row>
    <row r="344" spans="1:8" ht="11.25" hidden="1" customHeight="1" x14ac:dyDescent="0.15">
      <c r="A344" s="71"/>
      <c r="B344" s="74" t="s">
        <v>263</v>
      </c>
      <c r="C344" s="72">
        <v>4843.41</v>
      </c>
      <c r="D344" s="72">
        <v>0.31</v>
      </c>
      <c r="E344" s="73">
        <v>0.7</v>
      </c>
      <c r="F344" s="72">
        <v>1.72</v>
      </c>
      <c r="G344" s="72">
        <v>1.42</v>
      </c>
      <c r="H344" s="67">
        <v>3.6</v>
      </c>
    </row>
    <row r="345" spans="1:8" ht="11.25" hidden="1" customHeight="1" x14ac:dyDescent="0.15">
      <c r="A345" s="71"/>
      <c r="B345" s="74" t="s">
        <v>274</v>
      </c>
      <c r="C345" s="72">
        <v>4832.2700000000004</v>
      </c>
      <c r="D345" s="72">
        <v>-0.23</v>
      </c>
      <c r="E345" s="73">
        <v>0.22</v>
      </c>
      <c r="F345" s="72">
        <v>1.18</v>
      </c>
      <c r="G345" s="72">
        <v>1.18</v>
      </c>
      <c r="H345" s="67">
        <v>3</v>
      </c>
    </row>
    <row r="346" spans="1:8" ht="11.25" hidden="1" customHeight="1" x14ac:dyDescent="0.15">
      <c r="A346" s="71"/>
      <c r="B346" s="74" t="s">
        <v>273</v>
      </c>
      <c r="C346" s="72">
        <v>4843.87</v>
      </c>
      <c r="D346" s="72">
        <v>0.24</v>
      </c>
      <c r="E346" s="73">
        <v>0.32</v>
      </c>
      <c r="F346" s="72">
        <v>1.04</v>
      </c>
      <c r="G346" s="72">
        <v>1.43</v>
      </c>
      <c r="H346" s="67">
        <v>2.71</v>
      </c>
    </row>
    <row r="347" spans="1:8" ht="11.25" hidden="1" customHeight="1" x14ac:dyDescent="0.15">
      <c r="A347" s="71"/>
      <c r="B347" s="69" t="s">
        <v>272</v>
      </c>
      <c r="C347" s="41">
        <v>4853.07</v>
      </c>
      <c r="D347" s="41">
        <v>0.19</v>
      </c>
      <c r="E347" s="41">
        <v>0.2</v>
      </c>
      <c r="F347" s="41">
        <v>0.9</v>
      </c>
      <c r="G347" s="41">
        <v>1.62</v>
      </c>
      <c r="H347" s="47">
        <v>2.46</v>
      </c>
    </row>
    <row r="348" spans="1:8" ht="11.25" hidden="1" customHeight="1" x14ac:dyDescent="0.15">
      <c r="A348" s="71"/>
      <c r="B348" s="69" t="s">
        <v>271</v>
      </c>
      <c r="C348" s="41">
        <v>4860.83</v>
      </c>
      <c r="D348" s="41">
        <v>0.16</v>
      </c>
      <c r="E348" s="41">
        <v>0.59</v>
      </c>
      <c r="F348" s="41">
        <v>0.81</v>
      </c>
      <c r="G348" s="41">
        <v>1.78</v>
      </c>
      <c r="H348" s="47">
        <v>2.54</v>
      </c>
    </row>
    <row r="349" spans="1:8" ht="11.25" hidden="1" customHeight="1" x14ac:dyDescent="0.15">
      <c r="A349" s="70"/>
      <c r="B349" s="69" t="s">
        <v>270</v>
      </c>
      <c r="C349" s="41">
        <v>4881.25</v>
      </c>
      <c r="D349" s="41">
        <v>0.42</v>
      </c>
      <c r="E349" s="41">
        <v>0.77</v>
      </c>
      <c r="F349" s="41">
        <v>1.0900000000000001</v>
      </c>
      <c r="G349" s="41">
        <v>2.21</v>
      </c>
      <c r="H349" s="47">
        <v>2.7</v>
      </c>
    </row>
    <row r="350" spans="1:8" ht="11.25" hidden="1" customHeight="1" x14ac:dyDescent="0.15">
      <c r="A350" s="70"/>
      <c r="B350" s="69" t="s">
        <v>269</v>
      </c>
      <c r="C350" s="41">
        <v>4894.92</v>
      </c>
      <c r="D350" s="41">
        <v>0.28000000000000003</v>
      </c>
      <c r="E350" s="41">
        <v>0.86</v>
      </c>
      <c r="F350" s="41">
        <v>1.06</v>
      </c>
      <c r="G350" s="41">
        <v>2.5</v>
      </c>
      <c r="H350" s="47">
        <v>2.8</v>
      </c>
    </row>
    <row r="351" spans="1:8" ht="11.25" customHeight="1" x14ac:dyDescent="0.15">
      <c r="A351" s="43">
        <v>2017</v>
      </c>
      <c r="B351" s="69" t="s">
        <v>268</v>
      </c>
      <c r="C351" s="41">
        <v>4916.46</v>
      </c>
      <c r="D351" s="41">
        <v>0.44</v>
      </c>
      <c r="E351" s="41">
        <v>1.1399999999999999</v>
      </c>
      <c r="F351" s="41">
        <v>1.74</v>
      </c>
      <c r="G351" s="41">
        <v>2.95</v>
      </c>
      <c r="H351" s="47">
        <v>2.95</v>
      </c>
    </row>
    <row r="352" spans="1:8" ht="7" hidden="1" customHeight="1" x14ac:dyDescent="0.15">
      <c r="A352" s="70"/>
      <c r="B352" s="69"/>
      <c r="C352" s="41"/>
      <c r="D352" s="41"/>
      <c r="E352" s="41"/>
      <c r="F352" s="41"/>
      <c r="G352" s="41"/>
      <c r="H352" s="47"/>
    </row>
    <row r="353" spans="1:8" ht="11.25" hidden="1" customHeight="1" x14ac:dyDescent="0.15">
      <c r="A353" s="43">
        <v>2018</v>
      </c>
      <c r="B353" s="42" t="s">
        <v>267</v>
      </c>
      <c r="C353" s="41">
        <v>4930.72</v>
      </c>
      <c r="D353" s="41">
        <v>0.28999999999999998</v>
      </c>
      <c r="E353" s="41">
        <v>1.01</v>
      </c>
      <c r="F353" s="41">
        <v>1.79</v>
      </c>
      <c r="G353" s="41">
        <v>0.28999999999999998</v>
      </c>
      <c r="H353" s="47">
        <v>2.86</v>
      </c>
    </row>
    <row r="354" spans="1:8" ht="11.25" hidden="1" customHeight="1" x14ac:dyDescent="0.15">
      <c r="A354" s="43"/>
      <c r="B354" s="42" t="s">
        <v>266</v>
      </c>
      <c r="C354" s="41">
        <v>4946.5</v>
      </c>
      <c r="D354" s="41">
        <v>0.32</v>
      </c>
      <c r="E354" s="41">
        <v>1.05</v>
      </c>
      <c r="F354" s="41">
        <v>1.93</v>
      </c>
      <c r="G354" s="41">
        <v>0.61</v>
      </c>
      <c r="H354" s="47">
        <v>2.84</v>
      </c>
    </row>
    <row r="355" spans="1:8" ht="11.25" hidden="1" customHeight="1" x14ac:dyDescent="0.15">
      <c r="A355" s="43"/>
      <c r="B355" s="42" t="s">
        <v>265</v>
      </c>
      <c r="C355" s="41">
        <v>4950.95</v>
      </c>
      <c r="D355" s="41">
        <v>0.09</v>
      </c>
      <c r="E355" s="41">
        <v>0.7</v>
      </c>
      <c r="F355" s="41">
        <v>1.85</v>
      </c>
      <c r="G355" s="41">
        <v>0.7</v>
      </c>
      <c r="H355" s="47">
        <v>2.68</v>
      </c>
    </row>
    <row r="356" spans="1:8" ht="11.25" hidden="1" customHeight="1" x14ac:dyDescent="0.15">
      <c r="A356" s="45"/>
      <c r="B356" s="44" t="s">
        <v>264</v>
      </c>
      <c r="C356" s="41">
        <v>4961.84</v>
      </c>
      <c r="D356" s="41">
        <v>0.22</v>
      </c>
      <c r="E356" s="41">
        <v>0.63</v>
      </c>
      <c r="F356" s="41">
        <v>1.65</v>
      </c>
      <c r="G356" s="41">
        <v>0.92</v>
      </c>
      <c r="H356" s="47">
        <v>2.76</v>
      </c>
    </row>
    <row r="357" spans="1:8" ht="11.25" hidden="1" customHeight="1" x14ac:dyDescent="0.15">
      <c r="A357" s="43"/>
      <c r="B357" s="42" t="s">
        <v>263</v>
      </c>
      <c r="C357" s="41">
        <v>4981.6899999999996</v>
      </c>
      <c r="D357" s="41">
        <v>0.4</v>
      </c>
      <c r="E357" s="41">
        <v>0.71</v>
      </c>
      <c r="F357" s="41">
        <v>1.77</v>
      </c>
      <c r="G357" s="41">
        <v>1.33</v>
      </c>
      <c r="H357" s="47">
        <v>2.86</v>
      </c>
    </row>
    <row r="358" spans="1:8" ht="11.25" hidden="1" customHeight="1" x14ac:dyDescent="0.15">
      <c r="A358" s="43"/>
      <c r="B358" s="42" t="s">
        <v>274</v>
      </c>
      <c r="C358" s="41">
        <v>5044.46</v>
      </c>
      <c r="D358" s="41">
        <v>1.26</v>
      </c>
      <c r="E358" s="41">
        <v>1.89</v>
      </c>
      <c r="F358" s="41">
        <v>2.6</v>
      </c>
      <c r="G358" s="41">
        <v>2.6</v>
      </c>
      <c r="H358" s="47">
        <v>4.3899999999999997</v>
      </c>
    </row>
    <row r="359" spans="1:8" ht="11.25" hidden="1" customHeight="1" x14ac:dyDescent="0.15">
      <c r="A359" s="45"/>
      <c r="B359" s="44" t="s">
        <v>273</v>
      </c>
      <c r="C359" s="41">
        <v>5061.1099999999997</v>
      </c>
      <c r="D359" s="41">
        <v>0.33</v>
      </c>
      <c r="E359" s="41">
        <v>2</v>
      </c>
      <c r="F359" s="41">
        <v>2.64</v>
      </c>
      <c r="G359" s="41">
        <v>2.94</v>
      </c>
      <c r="H359" s="47">
        <v>4.4800000000000004</v>
      </c>
    </row>
    <row r="360" spans="1:8" ht="11.25" hidden="1" customHeight="1" x14ac:dyDescent="0.15">
      <c r="A360" s="45"/>
      <c r="B360" s="44" t="s">
        <v>272</v>
      </c>
      <c r="C360" s="41">
        <v>5056.5600000000004</v>
      </c>
      <c r="D360" s="41">
        <v>-0.09</v>
      </c>
      <c r="E360" s="41">
        <v>1.5</v>
      </c>
      <c r="F360" s="41">
        <v>2.23</v>
      </c>
      <c r="G360" s="41">
        <v>2.85</v>
      </c>
      <c r="H360" s="47">
        <v>4.1900000000000004</v>
      </c>
    </row>
    <row r="361" spans="1:8" ht="11.25" hidden="1" customHeight="1" x14ac:dyDescent="0.15">
      <c r="A361" s="45"/>
      <c r="B361" s="44" t="s">
        <v>271</v>
      </c>
      <c r="C361" s="41">
        <v>5080.83</v>
      </c>
      <c r="D361" s="41">
        <v>0.48</v>
      </c>
      <c r="E361" s="41">
        <v>0.72</v>
      </c>
      <c r="F361" s="41">
        <v>2.62</v>
      </c>
      <c r="G361" s="41">
        <v>3.34</v>
      </c>
      <c r="H361" s="47">
        <v>4.53</v>
      </c>
    </row>
    <row r="362" spans="1:8" ht="11.25" hidden="1" customHeight="1" x14ac:dyDescent="0.15">
      <c r="A362" s="45"/>
      <c r="B362" s="44" t="s">
        <v>270</v>
      </c>
      <c r="C362" s="41">
        <v>5103.6899999999996</v>
      </c>
      <c r="D362" s="41">
        <v>0.45</v>
      </c>
      <c r="E362" s="41">
        <v>0.84</v>
      </c>
      <c r="F362" s="41">
        <v>2.86</v>
      </c>
      <c r="G362" s="41">
        <v>3.81</v>
      </c>
      <c r="H362" s="47">
        <v>4.5599999999999996</v>
      </c>
    </row>
    <row r="363" spans="1:8" ht="11.25" hidden="1" customHeight="1" x14ac:dyDescent="0.15">
      <c r="A363" s="45"/>
      <c r="B363" s="44" t="s">
        <v>269</v>
      </c>
      <c r="C363" s="41">
        <v>5092.97</v>
      </c>
      <c r="D363" s="41">
        <v>-0.21</v>
      </c>
      <c r="E363" s="41">
        <v>0.72</v>
      </c>
      <c r="F363" s="41">
        <v>2.23</v>
      </c>
      <c r="G363" s="41">
        <v>3.59</v>
      </c>
      <c r="H363" s="47">
        <v>4.05</v>
      </c>
    </row>
    <row r="364" spans="1:8" ht="11.25" customHeight="1" thickBot="1" x14ac:dyDescent="0.2">
      <c r="A364" s="43">
        <v>2018</v>
      </c>
      <c r="B364" s="39" t="s">
        <v>268</v>
      </c>
      <c r="C364" s="38">
        <v>5100.6099999999997</v>
      </c>
      <c r="D364" s="38">
        <v>0.15</v>
      </c>
      <c r="E364" s="38">
        <v>0.39</v>
      </c>
      <c r="F364" s="38">
        <v>1.1100000000000001</v>
      </c>
      <c r="G364" s="38">
        <v>3.75</v>
      </c>
      <c r="H364" s="37">
        <v>3.75</v>
      </c>
    </row>
    <row r="365" spans="1:8" ht="7" hidden="1" customHeight="1" thickTop="1" x14ac:dyDescent="0.15">
      <c r="A365" s="43"/>
      <c r="B365" s="44"/>
      <c r="C365" s="68"/>
      <c r="D365" s="68"/>
      <c r="E365" s="68"/>
      <c r="F365" s="68"/>
      <c r="G365" s="68"/>
      <c r="H365" s="67"/>
    </row>
    <row r="366" spans="1:8" ht="7" hidden="1" customHeight="1" x14ac:dyDescent="0.15">
      <c r="A366" s="43"/>
      <c r="B366" s="44"/>
      <c r="C366" s="68"/>
      <c r="D366" s="68"/>
      <c r="E366" s="68"/>
      <c r="F366" s="68"/>
      <c r="G366" s="68"/>
      <c r="H366" s="67"/>
    </row>
    <row r="367" spans="1:8" ht="16.5" hidden="1" customHeight="1" x14ac:dyDescent="0.25">
      <c r="A367" s="107" t="s">
        <v>284</v>
      </c>
      <c r="B367" s="107"/>
      <c r="C367" s="107"/>
      <c r="D367" s="107"/>
      <c r="E367" s="107"/>
      <c r="F367" s="107"/>
      <c r="G367" s="107"/>
      <c r="H367" s="107"/>
    </row>
    <row r="368" spans="1:8" ht="12" hidden="1" customHeight="1" thickBot="1" x14ac:dyDescent="0.2">
      <c r="A368" s="65"/>
      <c r="B368" s="65"/>
      <c r="C368" s="66"/>
      <c r="D368" s="65"/>
      <c r="E368" s="65"/>
      <c r="F368" s="65"/>
      <c r="G368" s="65"/>
      <c r="H368" s="64" t="s">
        <v>283</v>
      </c>
    </row>
    <row r="369" spans="1:8" ht="14.25" hidden="1" customHeight="1" thickTop="1" x14ac:dyDescent="0.2">
      <c r="A369" s="63"/>
      <c r="B369" s="63"/>
      <c r="C369" s="62"/>
      <c r="D369" s="61"/>
      <c r="E369" s="60"/>
      <c r="F369" s="60" t="s">
        <v>282</v>
      </c>
      <c r="G369" s="60"/>
      <c r="H369" s="59"/>
    </row>
    <row r="370" spans="1:8" ht="13.5" hidden="1" customHeight="1" x14ac:dyDescent="0.2">
      <c r="A370" s="57" t="s">
        <v>276</v>
      </c>
      <c r="B370" s="56" t="s">
        <v>277</v>
      </c>
      <c r="C370" s="58" t="s">
        <v>281</v>
      </c>
      <c r="D370" s="108" t="s">
        <v>280</v>
      </c>
      <c r="E370" s="110"/>
      <c r="F370" s="110"/>
      <c r="G370" s="110"/>
      <c r="H370" s="110"/>
    </row>
    <row r="371" spans="1:8" ht="13.5" hidden="1" customHeight="1" x14ac:dyDescent="0.2">
      <c r="A371" s="57"/>
      <c r="B371" s="56"/>
      <c r="C371" s="55" t="s">
        <v>279</v>
      </c>
      <c r="D371" s="54" t="s">
        <v>278</v>
      </c>
      <c r="E371" s="54">
        <v>3</v>
      </c>
      <c r="F371" s="54">
        <v>6</v>
      </c>
      <c r="G371" s="54" t="s">
        <v>278</v>
      </c>
      <c r="H371" s="53">
        <v>12</v>
      </c>
    </row>
    <row r="372" spans="1:8" ht="14.25" hidden="1" customHeight="1" thickBot="1" x14ac:dyDescent="0.25">
      <c r="A372" s="52"/>
      <c r="B372" s="52"/>
      <c r="C372" s="51"/>
      <c r="D372" s="50" t="s">
        <v>277</v>
      </c>
      <c r="E372" s="49" t="s">
        <v>275</v>
      </c>
      <c r="F372" s="49" t="s">
        <v>275</v>
      </c>
      <c r="G372" s="49" t="s">
        <v>276</v>
      </c>
      <c r="H372" s="48" t="s">
        <v>275</v>
      </c>
    </row>
    <row r="373" spans="1:8" ht="7" hidden="1" customHeight="1" x14ac:dyDescent="0.15">
      <c r="A373" s="45"/>
      <c r="B373" s="44"/>
      <c r="C373" s="41"/>
      <c r="D373" s="41"/>
      <c r="E373" s="41"/>
      <c r="F373" s="41"/>
      <c r="G373" s="41"/>
      <c r="H373" s="47"/>
    </row>
    <row r="374" spans="1:8" hidden="1" x14ac:dyDescent="0.15">
      <c r="A374" s="45">
        <v>2019</v>
      </c>
      <c r="B374" s="44" t="s">
        <v>267</v>
      </c>
      <c r="C374" s="41">
        <v>5116.93</v>
      </c>
      <c r="D374" s="41">
        <v>0.32</v>
      </c>
      <c r="E374" s="41">
        <v>0.26</v>
      </c>
      <c r="F374" s="41">
        <v>1.1000000000000001</v>
      </c>
      <c r="G374" s="41">
        <v>0.32</v>
      </c>
      <c r="H374" s="47">
        <v>3.78</v>
      </c>
    </row>
    <row r="375" spans="1:8" hidden="1" x14ac:dyDescent="0.15">
      <c r="A375" s="45"/>
      <c r="B375" s="44" t="s">
        <v>266</v>
      </c>
      <c r="C375" s="41">
        <v>5138.93</v>
      </c>
      <c r="D375" s="41">
        <v>0.43</v>
      </c>
      <c r="E375" s="41">
        <v>0.9</v>
      </c>
      <c r="F375" s="41">
        <v>1.63</v>
      </c>
      <c r="G375" s="41">
        <v>0.75</v>
      </c>
      <c r="H375" s="47">
        <v>3.89</v>
      </c>
    </row>
    <row r="376" spans="1:8" hidden="1" x14ac:dyDescent="0.15">
      <c r="A376" s="43"/>
      <c r="B376" s="42" t="s">
        <v>265</v>
      </c>
      <c r="C376" s="41">
        <v>5177.47</v>
      </c>
      <c r="D376" s="41">
        <v>0.75</v>
      </c>
      <c r="E376" s="41">
        <v>1.51</v>
      </c>
      <c r="F376" s="41">
        <v>1.9</v>
      </c>
      <c r="G376" s="41">
        <v>1.51</v>
      </c>
      <c r="H376" s="47">
        <v>4.58</v>
      </c>
    </row>
    <row r="377" spans="1:8" hidden="1" x14ac:dyDescent="0.15">
      <c r="A377" s="43"/>
      <c r="B377" s="42" t="s">
        <v>264</v>
      </c>
      <c r="C377" s="41">
        <v>5206.9799999999996</v>
      </c>
      <c r="D377" s="41">
        <v>0.56999999999999995</v>
      </c>
      <c r="E377" s="41">
        <v>1.76</v>
      </c>
      <c r="F377" s="41">
        <v>2.02</v>
      </c>
      <c r="G377" s="41">
        <v>2.09</v>
      </c>
      <c r="H377" s="47">
        <v>4.9400000000000004</v>
      </c>
    </row>
    <row r="378" spans="1:8" hidden="1" x14ac:dyDescent="0.15">
      <c r="A378" s="43"/>
      <c r="B378" s="42" t="s">
        <v>263</v>
      </c>
      <c r="C378" s="41">
        <v>5213.75</v>
      </c>
      <c r="D378" s="41">
        <v>0.13</v>
      </c>
      <c r="E378" s="41">
        <v>1.46</v>
      </c>
      <c r="F378" s="41">
        <v>2.37</v>
      </c>
      <c r="G378" s="41">
        <v>2.2200000000000002</v>
      </c>
      <c r="H378" s="41">
        <v>4.66</v>
      </c>
    </row>
    <row r="379" spans="1:8" hidden="1" x14ac:dyDescent="0.15">
      <c r="A379" s="43"/>
      <c r="B379" s="42" t="s">
        <v>274</v>
      </c>
      <c r="C379" s="41">
        <v>5214.2700000000004</v>
      </c>
      <c r="D379" s="41">
        <v>0.01</v>
      </c>
      <c r="E379" s="41">
        <v>0.71</v>
      </c>
      <c r="F379" s="41">
        <v>2.23</v>
      </c>
      <c r="G379" s="41">
        <v>2.23</v>
      </c>
      <c r="H379" s="41">
        <v>3.37</v>
      </c>
    </row>
    <row r="380" spans="1:8" hidden="1" x14ac:dyDescent="0.15">
      <c r="A380" s="43"/>
      <c r="B380" s="42" t="s">
        <v>273</v>
      </c>
      <c r="C380" s="41">
        <v>5224.18</v>
      </c>
      <c r="D380" s="41">
        <v>0.19</v>
      </c>
      <c r="E380" s="41">
        <v>0.33</v>
      </c>
      <c r="F380" s="41">
        <v>2.1</v>
      </c>
      <c r="G380" s="41">
        <v>2.42</v>
      </c>
      <c r="H380" s="41">
        <v>3.22</v>
      </c>
    </row>
    <row r="381" spans="1:8" hidden="1" x14ac:dyDescent="0.15">
      <c r="A381" s="43"/>
      <c r="B381" s="42" t="s">
        <v>272</v>
      </c>
      <c r="C381" s="41">
        <v>5229.93</v>
      </c>
      <c r="D381" s="41">
        <v>0.11</v>
      </c>
      <c r="E381" s="41">
        <v>0.31</v>
      </c>
      <c r="F381" s="41">
        <v>1.77</v>
      </c>
      <c r="G381" s="41">
        <v>2.54</v>
      </c>
      <c r="H381" s="41">
        <v>3.43</v>
      </c>
    </row>
    <row r="382" spans="1:8" hidden="1" x14ac:dyDescent="0.15">
      <c r="A382" s="43"/>
      <c r="B382" s="42" t="s">
        <v>271</v>
      </c>
      <c r="C382" s="41">
        <v>5227.84</v>
      </c>
      <c r="D382" s="41">
        <v>-0.04</v>
      </c>
      <c r="E382" s="41">
        <v>0.26</v>
      </c>
      <c r="F382" s="41">
        <v>0.97</v>
      </c>
      <c r="G382" s="41">
        <v>2.4900000000000002</v>
      </c>
      <c r="H382" s="41">
        <v>2.89</v>
      </c>
    </row>
    <row r="383" spans="1:8" hidden="1" x14ac:dyDescent="0.15">
      <c r="A383" s="43"/>
      <c r="B383" s="42" t="s">
        <v>270</v>
      </c>
      <c r="C383" s="41">
        <v>5233.07</v>
      </c>
      <c r="D383" s="41">
        <v>0.1</v>
      </c>
      <c r="E383" s="41">
        <v>0.17</v>
      </c>
      <c r="F383" s="41">
        <v>0.5</v>
      </c>
      <c r="G383" s="41">
        <v>2.6</v>
      </c>
      <c r="H383" s="41">
        <v>2.54</v>
      </c>
    </row>
    <row r="384" spans="1:8" hidden="1" x14ac:dyDescent="0.15">
      <c r="A384" s="43"/>
      <c r="B384" s="42" t="s">
        <v>269</v>
      </c>
      <c r="C384" s="41">
        <v>5259.76</v>
      </c>
      <c r="D384" s="41">
        <v>0.51</v>
      </c>
      <c r="E384" s="41">
        <v>0.56999999999999995</v>
      </c>
      <c r="F384" s="41">
        <v>0.88</v>
      </c>
      <c r="G384" s="41">
        <v>3.12</v>
      </c>
      <c r="H384" s="41">
        <v>3.27</v>
      </c>
    </row>
    <row r="385" spans="1:8" ht="12" thickTop="1" x14ac:dyDescent="0.15">
      <c r="A385" s="45">
        <v>2019</v>
      </c>
      <c r="B385" s="42" t="s">
        <v>268</v>
      </c>
      <c r="C385" s="41">
        <v>5320.25</v>
      </c>
      <c r="D385" s="41">
        <v>1.1499999999999999</v>
      </c>
      <c r="E385" s="41">
        <v>1.77</v>
      </c>
      <c r="F385" s="41">
        <v>2.0299999999999998</v>
      </c>
      <c r="G385" s="41">
        <v>4.3099999999999996</v>
      </c>
      <c r="H385" s="41">
        <v>4.3099999999999996</v>
      </c>
    </row>
    <row r="386" spans="1:8" hidden="1" x14ac:dyDescent="0.15">
      <c r="A386" s="43"/>
      <c r="B386" s="42"/>
      <c r="C386" s="41"/>
      <c r="D386" s="41"/>
      <c r="E386" s="41"/>
      <c r="F386" s="41"/>
      <c r="G386" s="41"/>
      <c r="H386" s="41"/>
    </row>
    <row r="387" spans="1:8" hidden="1" x14ac:dyDescent="0.15">
      <c r="A387" s="45">
        <v>2020</v>
      </c>
      <c r="B387" s="44" t="s">
        <v>267</v>
      </c>
      <c r="C387" s="41">
        <v>5331.42</v>
      </c>
      <c r="D387" s="41">
        <v>0.21</v>
      </c>
      <c r="E387" s="41">
        <v>1.88</v>
      </c>
      <c r="F387" s="41">
        <v>2.0499999999999998</v>
      </c>
      <c r="G387" s="41">
        <v>0.21</v>
      </c>
      <c r="H387" s="41">
        <v>4.1900000000000004</v>
      </c>
    </row>
    <row r="388" spans="1:8" hidden="1" x14ac:dyDescent="0.15">
      <c r="A388" s="43"/>
      <c r="B388" s="42" t="s">
        <v>266</v>
      </c>
      <c r="C388" s="41">
        <v>5344.75</v>
      </c>
      <c r="D388" s="41">
        <v>0.25</v>
      </c>
      <c r="E388" s="41">
        <v>1.62</v>
      </c>
      <c r="F388" s="41">
        <v>2.2000000000000002</v>
      </c>
      <c r="G388" s="41">
        <v>0.46</v>
      </c>
      <c r="H388" s="41">
        <v>4.01</v>
      </c>
    </row>
    <row r="389" spans="1:8" hidden="1" x14ac:dyDescent="0.15">
      <c r="A389" s="43"/>
      <c r="B389" s="42" t="s">
        <v>265</v>
      </c>
      <c r="C389" s="41">
        <v>5348.49</v>
      </c>
      <c r="D389" s="41">
        <v>7.0000000000000007E-2</v>
      </c>
      <c r="E389" s="41">
        <v>0.53</v>
      </c>
      <c r="F389" s="41">
        <v>2.31</v>
      </c>
      <c r="G389" s="41">
        <v>0.53</v>
      </c>
      <c r="H389" s="41">
        <v>3.3</v>
      </c>
    </row>
    <row r="390" spans="1:8" hidden="1" x14ac:dyDescent="0.15">
      <c r="A390" s="43"/>
      <c r="B390" s="42" t="s">
        <v>264</v>
      </c>
      <c r="C390" s="41">
        <v>5331.91</v>
      </c>
      <c r="D390" s="41">
        <v>-0.31</v>
      </c>
      <c r="E390" s="41">
        <v>0.01</v>
      </c>
      <c r="F390" s="41">
        <v>1.89</v>
      </c>
      <c r="G390" s="41">
        <v>0.22</v>
      </c>
      <c r="H390" s="41">
        <v>2.4</v>
      </c>
    </row>
    <row r="391" spans="1:8" hidden="1" x14ac:dyDescent="0.15">
      <c r="A391" s="45"/>
      <c r="B391" s="44" t="s">
        <v>263</v>
      </c>
      <c r="C391" s="41">
        <v>5311.65</v>
      </c>
      <c r="D391" s="41">
        <v>-0.38</v>
      </c>
      <c r="E391" s="41">
        <v>-0.62</v>
      </c>
      <c r="F391" s="41">
        <v>0.99</v>
      </c>
      <c r="G391" s="41">
        <v>-0.16</v>
      </c>
      <c r="H391" s="41">
        <v>1.88</v>
      </c>
    </row>
    <row r="392" spans="1:8" hidden="1" x14ac:dyDescent="0.15">
      <c r="A392" s="43"/>
      <c r="B392" s="42" t="s">
        <v>274</v>
      </c>
      <c r="C392" s="41">
        <v>5325.46</v>
      </c>
      <c r="D392" s="41">
        <v>0.26</v>
      </c>
      <c r="E392" s="41">
        <v>-0.43</v>
      </c>
      <c r="F392" s="41">
        <v>0.1</v>
      </c>
      <c r="G392" s="41">
        <v>0.1</v>
      </c>
      <c r="H392" s="41">
        <v>2.13</v>
      </c>
    </row>
    <row r="393" spans="1:8" hidden="1" x14ac:dyDescent="0.15">
      <c r="A393" s="43"/>
      <c r="B393" s="42" t="s">
        <v>273</v>
      </c>
      <c r="C393" s="41">
        <v>5344.63</v>
      </c>
      <c r="D393" s="41">
        <v>0.36</v>
      </c>
      <c r="E393" s="41">
        <v>0.24</v>
      </c>
      <c r="F393" s="41">
        <v>0.25</v>
      </c>
      <c r="G393" s="41">
        <v>0.46</v>
      </c>
      <c r="H393" s="41">
        <v>2.31</v>
      </c>
    </row>
    <row r="394" spans="1:8" hidden="1" x14ac:dyDescent="0.15">
      <c r="A394" s="43"/>
      <c r="B394" s="42" t="s">
        <v>272</v>
      </c>
      <c r="C394" s="41">
        <v>5357.46</v>
      </c>
      <c r="D394" s="41">
        <v>0.24</v>
      </c>
      <c r="E394" s="41">
        <v>0.86</v>
      </c>
      <c r="F394" s="41">
        <v>0.24</v>
      </c>
      <c r="G394" s="41">
        <v>0.7</v>
      </c>
      <c r="H394" s="41">
        <v>2.44</v>
      </c>
    </row>
    <row r="395" spans="1:8" hidden="1" x14ac:dyDescent="0.15">
      <c r="A395" s="43"/>
      <c r="B395" s="42" t="s">
        <v>271</v>
      </c>
      <c r="C395" s="41">
        <v>5391.75</v>
      </c>
      <c r="D395" s="41">
        <v>0.64</v>
      </c>
      <c r="E395" s="41">
        <v>1.24</v>
      </c>
      <c r="F395" s="41">
        <v>0.81</v>
      </c>
      <c r="G395" s="41">
        <v>1.34</v>
      </c>
      <c r="H395" s="41">
        <v>3.14</v>
      </c>
    </row>
    <row r="396" spans="1:8" hidden="1" x14ac:dyDescent="0.15">
      <c r="A396" s="45"/>
      <c r="B396" s="44" t="s">
        <v>270</v>
      </c>
      <c r="C396" s="41">
        <v>5438.12</v>
      </c>
      <c r="D396" s="41">
        <v>0.86</v>
      </c>
      <c r="E396" s="41">
        <v>1.75</v>
      </c>
      <c r="F396" s="41">
        <v>1.99</v>
      </c>
      <c r="G396" s="41">
        <v>2.2200000000000002</v>
      </c>
      <c r="H396" s="41">
        <v>3.92</v>
      </c>
    </row>
    <row r="397" spans="1:8" hidden="1" x14ac:dyDescent="0.15">
      <c r="A397" s="43"/>
      <c r="B397" s="42" t="s">
        <v>269</v>
      </c>
      <c r="C397" s="41">
        <v>5486.52</v>
      </c>
      <c r="D397" s="41">
        <v>0.89</v>
      </c>
      <c r="E397" s="41">
        <v>2.41</v>
      </c>
      <c r="F397" s="41">
        <v>3.29</v>
      </c>
      <c r="G397" s="41">
        <v>3.13</v>
      </c>
      <c r="H397" s="41">
        <v>4.3099999999999996</v>
      </c>
    </row>
    <row r="398" spans="1:8" x14ac:dyDescent="0.15">
      <c r="A398" s="45">
        <v>2020</v>
      </c>
      <c r="B398" s="42" t="s">
        <v>268</v>
      </c>
      <c r="C398" s="41">
        <v>5560.59</v>
      </c>
      <c r="D398" s="41">
        <v>1.35</v>
      </c>
      <c r="E398" s="41">
        <v>3.13</v>
      </c>
      <c r="F398" s="41">
        <v>4.42</v>
      </c>
      <c r="G398" s="41">
        <v>4.5199999999999996</v>
      </c>
      <c r="H398" s="41">
        <v>4.5199999999999996</v>
      </c>
    </row>
    <row r="399" spans="1:8" hidden="1" x14ac:dyDescent="0.15">
      <c r="A399" s="45"/>
      <c r="B399" s="44"/>
      <c r="C399" s="41"/>
      <c r="D399" s="41"/>
      <c r="E399" s="41"/>
      <c r="F399" s="41"/>
      <c r="G399" s="41"/>
      <c r="H399" s="41"/>
    </row>
    <row r="400" spans="1:8" hidden="1" x14ac:dyDescent="0.15">
      <c r="A400" s="45">
        <v>2021</v>
      </c>
      <c r="B400" s="44" t="s">
        <v>267</v>
      </c>
      <c r="C400" s="41">
        <v>5574.49</v>
      </c>
      <c r="D400" s="41">
        <v>0.25</v>
      </c>
      <c r="E400" s="41">
        <v>2.5099999999999998</v>
      </c>
      <c r="F400" s="41">
        <v>4.3</v>
      </c>
      <c r="G400" s="41">
        <v>0.25</v>
      </c>
      <c r="H400" s="41">
        <v>4.5599999999999996</v>
      </c>
    </row>
    <row r="401" spans="1:8" hidden="1" x14ac:dyDescent="0.15">
      <c r="A401" s="45"/>
      <c r="B401" s="44" t="s">
        <v>266</v>
      </c>
      <c r="C401" s="41">
        <v>5622.43</v>
      </c>
      <c r="D401" s="41">
        <v>0.86</v>
      </c>
      <c r="E401" s="41">
        <v>2.48</v>
      </c>
      <c r="F401" s="41">
        <v>4.95</v>
      </c>
      <c r="G401" s="41">
        <v>1.1100000000000001</v>
      </c>
      <c r="H401" s="41">
        <v>5.2</v>
      </c>
    </row>
    <row r="402" spans="1:8" hidden="1" x14ac:dyDescent="0.15">
      <c r="A402" s="45"/>
      <c r="B402" s="44" t="s">
        <v>265</v>
      </c>
      <c r="C402" s="41">
        <v>5674.72</v>
      </c>
      <c r="D402" s="41">
        <v>0.93</v>
      </c>
      <c r="E402" s="41">
        <v>2.0499999999999998</v>
      </c>
      <c r="F402" s="41">
        <v>5.25</v>
      </c>
      <c r="G402" s="41">
        <v>2.0499999999999998</v>
      </c>
      <c r="H402" s="41">
        <v>6.1</v>
      </c>
    </row>
    <row r="403" spans="1:8" hidden="1" x14ac:dyDescent="0.15">
      <c r="A403" s="45"/>
      <c r="B403" s="44" t="s">
        <v>264</v>
      </c>
      <c r="C403" s="41">
        <v>5692.31</v>
      </c>
      <c r="D403" s="41">
        <v>0.31</v>
      </c>
      <c r="E403" s="41">
        <v>2.11</v>
      </c>
      <c r="F403" s="41">
        <v>4.67</v>
      </c>
      <c r="G403" s="41">
        <v>2.37</v>
      </c>
      <c r="H403" s="41">
        <v>6.76</v>
      </c>
    </row>
    <row r="404" spans="1:8" hidden="1" x14ac:dyDescent="0.15">
      <c r="A404" s="45"/>
      <c r="B404" s="44" t="s">
        <v>263</v>
      </c>
      <c r="C404" s="41">
        <v>5739.56</v>
      </c>
      <c r="D404" s="41">
        <v>0.83</v>
      </c>
      <c r="E404" s="41">
        <v>2.08</v>
      </c>
      <c r="F404" s="41">
        <v>4.6100000000000003</v>
      </c>
      <c r="G404" s="41">
        <v>3.22</v>
      </c>
      <c r="H404" s="41">
        <v>8.06</v>
      </c>
    </row>
    <row r="405" spans="1:8" hidden="1" x14ac:dyDescent="0.15">
      <c r="A405" s="43"/>
      <c r="B405" s="42" t="s">
        <v>274</v>
      </c>
      <c r="C405" s="41">
        <v>5769.98</v>
      </c>
      <c r="D405" s="41">
        <v>0.53</v>
      </c>
      <c r="E405" s="41">
        <v>1.68</v>
      </c>
      <c r="F405" s="41">
        <v>3.77</v>
      </c>
      <c r="G405" s="41">
        <v>3.77</v>
      </c>
      <c r="H405" s="41">
        <v>8.35</v>
      </c>
    </row>
    <row r="406" spans="1:8" hidden="1" x14ac:dyDescent="0.15">
      <c r="A406" s="43"/>
      <c r="B406" s="42" t="s">
        <v>273</v>
      </c>
      <c r="C406" s="41">
        <v>5825.37</v>
      </c>
      <c r="D406" s="41">
        <v>0.96</v>
      </c>
      <c r="E406" s="41">
        <v>2.34</v>
      </c>
      <c r="F406" s="41">
        <v>4.5</v>
      </c>
      <c r="G406" s="41">
        <v>4.76</v>
      </c>
      <c r="H406" s="41">
        <v>8.99</v>
      </c>
    </row>
    <row r="407" spans="1:8" hidden="1" x14ac:dyDescent="0.15">
      <c r="A407" s="43"/>
      <c r="B407" s="42" t="s">
        <v>272</v>
      </c>
      <c r="C407" s="41">
        <v>5876.05</v>
      </c>
      <c r="D407" s="41">
        <v>0.87</v>
      </c>
      <c r="E407" s="41">
        <v>2.38</v>
      </c>
      <c r="F407" s="41">
        <v>4.51</v>
      </c>
      <c r="G407" s="41">
        <v>5.67</v>
      </c>
      <c r="H407" s="41">
        <v>9.68</v>
      </c>
    </row>
    <row r="408" spans="1:8" hidden="1" x14ac:dyDescent="0.15">
      <c r="A408" s="45"/>
      <c r="B408" s="44" t="s">
        <v>271</v>
      </c>
      <c r="C408" s="41">
        <v>5944.21</v>
      </c>
      <c r="D408" s="41">
        <v>1.1599999999999999</v>
      </c>
      <c r="E408" s="41">
        <v>3.02</v>
      </c>
      <c r="F408" s="41">
        <v>4.75</v>
      </c>
      <c r="G408" s="41">
        <v>6.9</v>
      </c>
      <c r="H408" s="41">
        <v>10.25</v>
      </c>
    </row>
    <row r="409" spans="1:8" hidden="1" x14ac:dyDescent="0.15">
      <c r="A409" s="43"/>
      <c r="B409" s="42" t="s">
        <v>270</v>
      </c>
      <c r="C409" s="41">
        <v>6018.51</v>
      </c>
      <c r="D409" s="41">
        <v>1.25</v>
      </c>
      <c r="E409" s="41">
        <v>3.32</v>
      </c>
      <c r="F409" s="41">
        <v>5.73</v>
      </c>
      <c r="G409" s="41">
        <v>8.24</v>
      </c>
      <c r="H409" s="41">
        <v>10.67</v>
      </c>
    </row>
    <row r="410" spans="1:8" hidden="1" x14ac:dyDescent="0.15">
      <c r="A410" s="45"/>
      <c r="B410" s="44" t="s">
        <v>269</v>
      </c>
      <c r="C410" s="41">
        <v>6075.69</v>
      </c>
      <c r="D410" s="41">
        <v>0.95</v>
      </c>
      <c r="E410" s="41">
        <v>3.4</v>
      </c>
      <c r="F410" s="41">
        <v>5.86</v>
      </c>
      <c r="G410" s="41">
        <v>9.26</v>
      </c>
      <c r="H410" s="41">
        <v>10.74</v>
      </c>
    </row>
    <row r="411" spans="1:8" x14ac:dyDescent="0.15">
      <c r="A411" s="45">
        <v>2021</v>
      </c>
      <c r="B411" s="44" t="s">
        <v>268</v>
      </c>
      <c r="C411" s="41">
        <v>6120.04</v>
      </c>
      <c r="D411" s="41">
        <v>0.73</v>
      </c>
      <c r="E411" s="41">
        <v>2.96</v>
      </c>
      <c r="F411" s="41">
        <v>6.07</v>
      </c>
      <c r="G411" s="41">
        <v>10.06</v>
      </c>
      <c r="H411" s="41">
        <v>10.06</v>
      </c>
    </row>
    <row r="412" spans="1:8" hidden="1" x14ac:dyDescent="0.15">
      <c r="A412" s="45"/>
      <c r="B412" s="44"/>
      <c r="C412" s="41"/>
      <c r="D412" s="41"/>
      <c r="E412" s="41"/>
      <c r="F412" s="41"/>
      <c r="G412" s="41"/>
      <c r="H412" s="41"/>
    </row>
    <row r="413" spans="1:8" hidden="1" x14ac:dyDescent="0.15">
      <c r="A413" s="45">
        <v>2022</v>
      </c>
      <c r="B413" s="44" t="s">
        <v>267</v>
      </c>
      <c r="C413" s="41">
        <v>6153.09</v>
      </c>
      <c r="D413" s="41">
        <v>0.54</v>
      </c>
      <c r="E413" s="41">
        <v>2.2400000000000002</v>
      </c>
      <c r="F413" s="41">
        <v>5.63</v>
      </c>
      <c r="G413" s="41">
        <v>0.54</v>
      </c>
      <c r="H413" s="41">
        <v>10.38</v>
      </c>
    </row>
    <row r="414" spans="1:8" hidden="1" x14ac:dyDescent="0.15">
      <c r="A414" s="43"/>
      <c r="B414" s="42" t="s">
        <v>266</v>
      </c>
      <c r="C414" s="41">
        <v>6215.24</v>
      </c>
      <c r="D414" s="41">
        <v>1.01</v>
      </c>
      <c r="E414" s="41">
        <v>2.2999999999999998</v>
      </c>
      <c r="F414" s="41">
        <v>5.77</v>
      </c>
      <c r="G414" s="41">
        <v>1.56</v>
      </c>
      <c r="H414" s="41">
        <v>10.54</v>
      </c>
    </row>
    <row r="415" spans="1:8" hidden="1" x14ac:dyDescent="0.15">
      <c r="A415" s="45"/>
      <c r="B415" s="44" t="s">
        <v>265</v>
      </c>
      <c r="C415" s="41">
        <v>6315.93</v>
      </c>
      <c r="D415" s="41">
        <v>1.62</v>
      </c>
      <c r="E415" s="41">
        <v>3.2</v>
      </c>
      <c r="F415" s="41">
        <v>6.25</v>
      </c>
      <c r="G415" s="41">
        <v>3.2</v>
      </c>
      <c r="H415" s="41">
        <v>11.3</v>
      </c>
    </row>
    <row r="416" spans="1:8" hidden="1" x14ac:dyDescent="0.15">
      <c r="A416" s="45"/>
      <c r="B416" s="44" t="s">
        <v>264</v>
      </c>
      <c r="C416" s="41">
        <v>6382.88</v>
      </c>
      <c r="D416" s="41">
        <v>1.06</v>
      </c>
      <c r="E416" s="41">
        <v>3.73</v>
      </c>
      <c r="F416" s="41">
        <v>6.05</v>
      </c>
      <c r="G416" s="41">
        <v>4.29</v>
      </c>
      <c r="H416" s="41">
        <v>12.13</v>
      </c>
    </row>
    <row r="417" spans="1:8" hidden="1" x14ac:dyDescent="0.15">
      <c r="A417" s="45"/>
      <c r="B417" s="44" t="s">
        <v>263</v>
      </c>
      <c r="C417" s="41">
        <v>6412.88</v>
      </c>
      <c r="D417" s="41">
        <v>0.47</v>
      </c>
      <c r="E417" s="41">
        <v>3.18</v>
      </c>
      <c r="F417" s="41">
        <v>5.55</v>
      </c>
      <c r="G417" s="41">
        <v>4.78</v>
      </c>
      <c r="H417" s="41">
        <v>11.73</v>
      </c>
    </row>
    <row r="418" spans="1:8" hidden="1" x14ac:dyDescent="0.15">
      <c r="A418" s="43"/>
      <c r="B418" s="42" t="s">
        <v>274</v>
      </c>
      <c r="C418" s="41">
        <v>6455.85</v>
      </c>
      <c r="D418" s="41">
        <v>0.67</v>
      </c>
      <c r="E418" s="41">
        <v>2.2200000000000002</v>
      </c>
      <c r="F418" s="41">
        <v>5.49</v>
      </c>
      <c r="G418" s="41">
        <v>5.49</v>
      </c>
      <c r="H418" s="41">
        <v>11.89</v>
      </c>
    </row>
    <row r="419" spans="1:8" hidden="1" x14ac:dyDescent="0.15">
      <c r="A419" s="43"/>
      <c r="B419" s="42" t="s">
        <v>273</v>
      </c>
      <c r="C419" s="41">
        <v>6411.95</v>
      </c>
      <c r="D419" s="41">
        <v>-0.68</v>
      </c>
      <c r="E419" s="41">
        <v>0.46</v>
      </c>
      <c r="F419" s="41">
        <v>4.21</v>
      </c>
      <c r="G419" s="41">
        <v>4.7699999999999996</v>
      </c>
      <c r="H419" s="41">
        <v>10.07</v>
      </c>
    </row>
    <row r="420" spans="1:8" hidden="1" x14ac:dyDescent="0.15">
      <c r="A420" s="43"/>
      <c r="B420" s="42" t="s">
        <v>272</v>
      </c>
      <c r="C420" s="41">
        <v>6388.87</v>
      </c>
      <c r="D420" s="41">
        <v>-0.36</v>
      </c>
      <c r="E420" s="41">
        <v>-0.37</v>
      </c>
      <c r="F420" s="41">
        <v>2.79</v>
      </c>
      <c r="G420" s="41">
        <v>4.3899999999999997</v>
      </c>
      <c r="H420" s="41">
        <v>8.73</v>
      </c>
    </row>
    <row r="421" spans="1:8" hidden="1" x14ac:dyDescent="0.15">
      <c r="A421" s="43"/>
      <c r="B421" s="42" t="s">
        <v>271</v>
      </c>
      <c r="C421" s="41">
        <v>6370.34</v>
      </c>
      <c r="D421" s="41">
        <v>-0.28999999999999998</v>
      </c>
      <c r="E421" s="41">
        <v>-1.32</v>
      </c>
      <c r="F421" s="41">
        <v>0.86</v>
      </c>
      <c r="G421" s="41">
        <v>4.09</v>
      </c>
      <c r="H421" s="41">
        <v>7.17</v>
      </c>
    </row>
    <row r="422" spans="1:8" hidden="1" x14ac:dyDescent="0.15">
      <c r="A422" s="43"/>
      <c r="B422" s="42" t="s">
        <v>270</v>
      </c>
      <c r="C422" s="41">
        <v>6407.93</v>
      </c>
      <c r="D422" s="41">
        <v>0.59</v>
      </c>
      <c r="E422" s="41">
        <v>-0.06</v>
      </c>
      <c r="F422" s="41">
        <v>0.39</v>
      </c>
      <c r="G422" s="41">
        <v>4.7</v>
      </c>
      <c r="H422" s="41">
        <v>6.47</v>
      </c>
    </row>
    <row r="423" spans="1:8" hidden="1" x14ac:dyDescent="0.15">
      <c r="A423" s="45"/>
      <c r="B423" s="46" t="s">
        <v>269</v>
      </c>
      <c r="C423" s="41">
        <v>6434.2</v>
      </c>
      <c r="D423" s="41">
        <v>0.41</v>
      </c>
      <c r="E423" s="41">
        <v>0.71</v>
      </c>
      <c r="F423" s="41">
        <v>0.33</v>
      </c>
      <c r="G423" s="41">
        <v>5.13</v>
      </c>
      <c r="H423" s="41">
        <v>5.9</v>
      </c>
    </row>
    <row r="424" spans="1:8" x14ac:dyDescent="0.15">
      <c r="A424" s="45">
        <v>2022</v>
      </c>
      <c r="B424" s="44" t="s">
        <v>268</v>
      </c>
      <c r="C424" s="41">
        <v>6474.09</v>
      </c>
      <c r="D424" s="41">
        <v>0.62</v>
      </c>
      <c r="E424" s="41">
        <v>1.63</v>
      </c>
      <c r="F424" s="41">
        <v>0.28000000000000003</v>
      </c>
      <c r="G424" s="41">
        <v>5.79</v>
      </c>
      <c r="H424" s="41">
        <v>5.79</v>
      </c>
    </row>
    <row r="425" spans="1:8" hidden="1" x14ac:dyDescent="0.15">
      <c r="A425" s="45"/>
      <c r="B425" s="44"/>
      <c r="C425" s="41"/>
      <c r="D425" s="41"/>
      <c r="E425" s="41"/>
      <c r="F425" s="41"/>
      <c r="G425" s="41"/>
      <c r="H425" s="41"/>
    </row>
    <row r="426" spans="1:8" hidden="1" x14ac:dyDescent="0.15">
      <c r="A426" s="45">
        <v>2023</v>
      </c>
      <c r="B426" s="44" t="s">
        <v>267</v>
      </c>
      <c r="C426" s="41">
        <v>6508.4</v>
      </c>
      <c r="D426" s="41">
        <v>0.53</v>
      </c>
      <c r="E426" s="41">
        <v>1.57</v>
      </c>
      <c r="F426" s="41">
        <v>1.5</v>
      </c>
      <c r="G426" s="41">
        <v>0.53</v>
      </c>
      <c r="H426" s="41">
        <v>5.77</v>
      </c>
    </row>
    <row r="427" spans="1:8" hidden="1" x14ac:dyDescent="0.15">
      <c r="A427" s="45"/>
      <c r="B427" s="44" t="s">
        <v>266</v>
      </c>
      <c r="C427" s="41">
        <v>6563.07</v>
      </c>
      <c r="D427" s="41">
        <v>0.84</v>
      </c>
      <c r="E427" s="41">
        <v>2</v>
      </c>
      <c r="F427" s="41">
        <v>2.73</v>
      </c>
      <c r="G427" s="41">
        <v>1.37</v>
      </c>
      <c r="H427" s="41">
        <v>5.6</v>
      </c>
    </row>
    <row r="428" spans="1:8" hidden="1" x14ac:dyDescent="0.15">
      <c r="A428" s="43"/>
      <c r="B428" s="42" t="s">
        <v>265</v>
      </c>
      <c r="C428" s="41">
        <v>6609.67</v>
      </c>
      <c r="D428" s="41">
        <v>0.71</v>
      </c>
      <c r="E428" s="41">
        <v>2.09</v>
      </c>
      <c r="F428" s="41">
        <v>3.76</v>
      </c>
      <c r="G428" s="41">
        <v>2.09</v>
      </c>
      <c r="H428" s="41">
        <v>4.6500000000000004</v>
      </c>
    </row>
    <row r="429" spans="1:8" hidden="1" x14ac:dyDescent="0.15">
      <c r="A429" s="43"/>
      <c r="B429" s="42" t="s">
        <v>264</v>
      </c>
      <c r="C429" s="41">
        <v>6649.99</v>
      </c>
      <c r="D429" s="41">
        <v>0.61</v>
      </c>
      <c r="E429" s="41">
        <v>2.1800000000000002</v>
      </c>
      <c r="F429" s="41">
        <v>3.78</v>
      </c>
      <c r="G429" s="41">
        <v>2.72</v>
      </c>
      <c r="H429" s="41">
        <v>4.18</v>
      </c>
    </row>
    <row r="430" spans="1:8" hidden="1" x14ac:dyDescent="0.15">
      <c r="A430" s="43"/>
      <c r="B430" s="42" t="s">
        <v>263</v>
      </c>
      <c r="C430" s="41">
        <v>6665.28</v>
      </c>
      <c r="D430" s="41">
        <v>0.23</v>
      </c>
      <c r="E430" s="41">
        <v>1.56</v>
      </c>
      <c r="F430" s="41">
        <v>3.59</v>
      </c>
      <c r="G430" s="41">
        <v>2.95</v>
      </c>
      <c r="H430" s="41">
        <v>3.94</v>
      </c>
    </row>
    <row r="431" spans="1:8" hidden="1" x14ac:dyDescent="0.15">
      <c r="A431" s="43"/>
      <c r="B431" s="42" t="s">
        <v>274</v>
      </c>
      <c r="C431" s="41">
        <v>6659.95</v>
      </c>
      <c r="D431" s="41">
        <v>-0.08</v>
      </c>
      <c r="E431" s="41">
        <v>0.76</v>
      </c>
      <c r="F431" s="41">
        <v>2.87</v>
      </c>
      <c r="G431" s="41">
        <v>2.87</v>
      </c>
      <c r="H431" s="41">
        <v>3.16</v>
      </c>
    </row>
    <row r="432" spans="1:8" hidden="1" x14ac:dyDescent="0.15">
      <c r="A432" s="43"/>
      <c r="B432" s="42" t="s">
        <v>273</v>
      </c>
      <c r="C432" s="41">
        <v>6667.94</v>
      </c>
      <c r="D432" s="41">
        <v>0.12</v>
      </c>
      <c r="E432" s="41">
        <v>0.27</v>
      </c>
      <c r="F432" s="41">
        <v>2.4500000000000002</v>
      </c>
      <c r="G432" s="41">
        <v>2.99</v>
      </c>
      <c r="H432" s="41">
        <v>3.99</v>
      </c>
    </row>
    <row r="433" spans="1:8" hidden="1" x14ac:dyDescent="0.15">
      <c r="A433" s="43"/>
      <c r="B433" s="42" t="s">
        <v>272</v>
      </c>
      <c r="C433" s="41">
        <v>6683.28</v>
      </c>
      <c r="D433" s="41">
        <v>0.23</v>
      </c>
      <c r="E433" s="41">
        <v>0.27</v>
      </c>
      <c r="F433" s="41">
        <v>1.83</v>
      </c>
      <c r="G433" s="41">
        <v>3.23</v>
      </c>
      <c r="H433" s="41">
        <v>4.6100000000000003</v>
      </c>
    </row>
    <row r="434" spans="1:8" hidden="1" x14ac:dyDescent="0.15">
      <c r="A434" s="43"/>
      <c r="B434" s="42" t="s">
        <v>271</v>
      </c>
      <c r="C434" s="41">
        <v>6700.66</v>
      </c>
      <c r="D434" s="41">
        <v>0.26</v>
      </c>
      <c r="E434" s="41">
        <v>0.61</v>
      </c>
      <c r="F434" s="41">
        <v>1.38</v>
      </c>
      <c r="G434" s="41">
        <v>3.5</v>
      </c>
      <c r="H434" s="41">
        <v>5.19</v>
      </c>
    </row>
    <row r="435" spans="1:8" hidden="1" x14ac:dyDescent="0.15">
      <c r="A435" s="43"/>
      <c r="B435" s="42" t="s">
        <v>270</v>
      </c>
      <c r="C435" s="41">
        <v>6716.74</v>
      </c>
      <c r="D435" s="41">
        <v>0.24</v>
      </c>
      <c r="E435" s="41">
        <v>0.73</v>
      </c>
      <c r="F435" s="41">
        <v>1</v>
      </c>
      <c r="G435" s="41">
        <v>3.75</v>
      </c>
      <c r="H435" s="41">
        <v>4.82</v>
      </c>
    </row>
    <row r="436" spans="1:8" hidden="1" x14ac:dyDescent="0.15">
      <c r="A436" s="43"/>
      <c r="B436" s="42" t="s">
        <v>269</v>
      </c>
      <c r="C436" s="41">
        <v>6735.55</v>
      </c>
      <c r="D436" s="41">
        <v>0.28000000000000003</v>
      </c>
      <c r="E436" s="41">
        <v>0.78</v>
      </c>
      <c r="F436" s="41">
        <v>1.05</v>
      </c>
      <c r="G436" s="41">
        <v>4.04</v>
      </c>
      <c r="H436" s="41">
        <v>4.68</v>
      </c>
    </row>
    <row r="437" spans="1:8" x14ac:dyDescent="0.15">
      <c r="A437" s="45">
        <v>2023</v>
      </c>
      <c r="B437" s="42" t="s">
        <v>268</v>
      </c>
      <c r="C437" s="41">
        <v>6773.27</v>
      </c>
      <c r="D437" s="41">
        <v>0.56000000000000005</v>
      </c>
      <c r="E437" s="41">
        <v>1.08</v>
      </c>
      <c r="F437" s="41">
        <v>1.7</v>
      </c>
      <c r="G437" s="41">
        <v>4.62</v>
      </c>
      <c r="H437" s="41">
        <v>4.62</v>
      </c>
    </row>
    <row r="438" spans="1:8" hidden="1" x14ac:dyDescent="0.15">
      <c r="A438" s="43"/>
      <c r="B438" s="42"/>
      <c r="C438" s="41"/>
      <c r="D438" s="41"/>
      <c r="E438" s="41"/>
      <c r="F438" s="41"/>
      <c r="G438" s="41"/>
      <c r="H438" s="41"/>
    </row>
    <row r="439" spans="1:8" hidden="1" x14ac:dyDescent="0.15">
      <c r="A439" s="43">
        <v>2024</v>
      </c>
      <c r="B439" s="42" t="s">
        <v>267</v>
      </c>
      <c r="C439" s="41">
        <v>6801.72</v>
      </c>
      <c r="D439" s="41">
        <v>0.42</v>
      </c>
      <c r="E439" s="41">
        <v>1.27</v>
      </c>
      <c r="F439" s="41">
        <v>2.0099999999999998</v>
      </c>
      <c r="G439" s="41">
        <v>0.42</v>
      </c>
      <c r="H439" s="41">
        <v>4.51</v>
      </c>
    </row>
    <row r="440" spans="1:8" hidden="1" x14ac:dyDescent="0.15">
      <c r="A440" s="43"/>
      <c r="B440" s="42" t="s">
        <v>266</v>
      </c>
      <c r="C440" s="41">
        <v>6858.17</v>
      </c>
      <c r="D440" s="41">
        <v>0.83</v>
      </c>
      <c r="E440" s="41">
        <v>1.82</v>
      </c>
      <c r="F440" s="41">
        <v>2.62</v>
      </c>
      <c r="G440" s="41">
        <v>1.25</v>
      </c>
      <c r="H440" s="41">
        <v>4.5</v>
      </c>
    </row>
    <row r="441" spans="1:8" hidden="1" x14ac:dyDescent="0.15">
      <c r="A441" s="43"/>
      <c r="B441" s="42" t="s">
        <v>265</v>
      </c>
      <c r="C441" s="41">
        <v>6869.14</v>
      </c>
      <c r="D441" s="41">
        <v>0.16</v>
      </c>
      <c r="E441" s="41">
        <v>1.42</v>
      </c>
      <c r="F441" s="41">
        <v>2.5099999999999998</v>
      </c>
      <c r="G441" s="41">
        <v>1.42</v>
      </c>
      <c r="H441" s="41">
        <v>3.93</v>
      </c>
    </row>
    <row r="442" spans="1:8" hidden="1" x14ac:dyDescent="0.15">
      <c r="A442" s="43"/>
      <c r="B442" s="42" t="s">
        <v>264</v>
      </c>
      <c r="C442" s="41">
        <v>6895.24</v>
      </c>
      <c r="D442" s="41">
        <v>0.38</v>
      </c>
      <c r="E442" s="41">
        <v>1.37</v>
      </c>
      <c r="F442" s="41">
        <v>2.66</v>
      </c>
      <c r="G442" s="41">
        <v>1.8</v>
      </c>
      <c r="H442" s="41">
        <v>3.69</v>
      </c>
    </row>
    <row r="443" spans="1:8" hidden="1" x14ac:dyDescent="0.15">
      <c r="A443" s="43"/>
      <c r="B443" s="42" t="s">
        <v>263</v>
      </c>
      <c r="C443" s="41">
        <v>6926.96</v>
      </c>
      <c r="D443" s="41">
        <v>0.46</v>
      </c>
      <c r="E443" s="41">
        <v>1</v>
      </c>
      <c r="F443" s="41">
        <v>2.84</v>
      </c>
      <c r="G443" s="41">
        <v>2.27</v>
      </c>
      <c r="H443" s="41">
        <v>3.93</v>
      </c>
    </row>
    <row r="444" spans="1:8" ht="4.5" customHeight="1" thickBot="1" x14ac:dyDescent="0.2">
      <c r="A444" s="40"/>
      <c r="B444" s="39"/>
      <c r="C444" s="38"/>
      <c r="D444" s="38"/>
      <c r="E444" s="38"/>
      <c r="F444" s="38"/>
      <c r="G444" s="38"/>
      <c r="H444" s="37"/>
    </row>
    <row r="445" spans="1:8" ht="12" thickTop="1" x14ac:dyDescent="0.15">
      <c r="A445" s="36" t="s">
        <v>262</v>
      </c>
    </row>
    <row r="446" spans="1:8" x14ac:dyDescent="0.15">
      <c r="A446" s="31" t="s">
        <v>261</v>
      </c>
      <c r="E446" s="33"/>
    </row>
    <row r="447" spans="1:8" x14ac:dyDescent="0.15">
      <c r="E447" s="33"/>
    </row>
    <row r="448" spans="1:8" x14ac:dyDescent="0.15">
      <c r="B448" s="33"/>
      <c r="E448" s="33"/>
    </row>
    <row r="449" spans="1:14" x14ac:dyDescent="0.15">
      <c r="D449" s="33"/>
      <c r="E449" s="33"/>
      <c r="F449" s="33"/>
      <c r="G449" s="33"/>
      <c r="H449" s="33"/>
    </row>
    <row r="450" spans="1:14" x14ac:dyDescent="0.15">
      <c r="E450" s="33"/>
    </row>
    <row r="451" spans="1:14" x14ac:dyDescent="0.15">
      <c r="E451" s="33"/>
    </row>
    <row r="452" spans="1:14" x14ac:dyDescent="0.15">
      <c r="E452" s="33"/>
      <c r="N452" s="35"/>
    </row>
    <row r="453" spans="1:14" x14ac:dyDescent="0.15">
      <c r="E453" s="33"/>
    </row>
    <row r="454" spans="1:14" s="34" customFormat="1" ht="17" x14ac:dyDescent="0.25">
      <c r="A454" s="109"/>
      <c r="B454" s="109"/>
      <c r="C454" s="109"/>
      <c r="D454" s="109"/>
      <c r="E454" s="109"/>
      <c r="F454" s="109"/>
      <c r="G454" s="109"/>
      <c r="H454" s="109"/>
    </row>
    <row r="455" spans="1:14" x14ac:dyDescent="0.15">
      <c r="D455" s="33"/>
      <c r="E455" s="33"/>
      <c r="F455" s="33"/>
      <c r="G455" s="33"/>
      <c r="H455" s="33"/>
    </row>
    <row r="461" spans="1:14" x14ac:dyDescent="0.15">
      <c r="F461" s="31" t="s">
        <v>260</v>
      </c>
    </row>
  </sheetData>
  <pageMargins left="0.78740157499999996" right="0.78740157499999996" top="0.984251969" bottom="0.984251969" header="0.49212598499999999" footer="0.49212598499999999"/>
  <pageSetup paperSize="9" scale="81" orientation="portrait" r:id="rId1"/>
  <headerFooter alignWithMargins="0"/>
  <rowBreaks count="5" manualBreakCount="5">
    <brk id="73" max="7" man="1"/>
    <brk id="146" max="7" man="1"/>
    <brk id="219" max="7" man="1"/>
    <brk id="292" max="7" man="1"/>
    <brk id="365" max="7" man="1"/>
  </rowBreaks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dimension ref="A2:AZ4"/>
  <sheetViews>
    <sheetView workbookViewId="0"/>
  </sheetViews>
  <sheetFormatPr baseColWidth="10" defaultColWidth="8.83203125" defaultRowHeight="15" x14ac:dyDescent="0.2"/>
  <cols>
    <col min="2" max="52" width="11.1640625" customWidth="1"/>
  </cols>
  <sheetData>
    <row r="2" spans="1:52" x14ac:dyDescent="0.2">
      <c r="A2" t="s">
        <v>105</v>
      </c>
    </row>
    <row r="3" spans="1:52" x14ac:dyDescent="0.2">
      <c r="B3">
        <v>2010</v>
      </c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  <c r="I3">
        <v>2017</v>
      </c>
      <c r="J3">
        <v>2018</v>
      </c>
      <c r="K3">
        <v>2019</v>
      </c>
      <c r="L3">
        <v>2020</v>
      </c>
      <c r="M3">
        <v>2021</v>
      </c>
      <c r="N3">
        <v>2022</v>
      </c>
      <c r="O3">
        <v>2023</v>
      </c>
      <c r="P3">
        <v>2024</v>
      </c>
      <c r="Q3">
        <v>2025</v>
      </c>
      <c r="R3">
        <v>2026</v>
      </c>
      <c r="S3">
        <v>2027</v>
      </c>
      <c r="T3">
        <v>2028</v>
      </c>
      <c r="U3">
        <v>2029</v>
      </c>
      <c r="V3">
        <v>2030</v>
      </c>
      <c r="W3">
        <v>2031</v>
      </c>
      <c r="X3">
        <v>2032</v>
      </c>
      <c r="Y3">
        <v>2033</v>
      </c>
      <c r="Z3">
        <v>2034</v>
      </c>
      <c r="AA3">
        <v>2035</v>
      </c>
      <c r="AB3">
        <v>2036</v>
      </c>
      <c r="AC3">
        <v>2037</v>
      </c>
      <c r="AD3">
        <v>2038</v>
      </c>
      <c r="AE3">
        <v>2039</v>
      </c>
      <c r="AF3">
        <v>2040</v>
      </c>
      <c r="AG3">
        <v>2041</v>
      </c>
      <c r="AH3">
        <v>2042</v>
      </c>
      <c r="AI3">
        <v>2043</v>
      </c>
      <c r="AJ3">
        <v>2044</v>
      </c>
      <c r="AK3">
        <v>2045</v>
      </c>
      <c r="AL3">
        <v>2046</v>
      </c>
      <c r="AM3">
        <v>2047</v>
      </c>
      <c r="AN3">
        <v>2048</v>
      </c>
      <c r="AO3">
        <v>2049</v>
      </c>
      <c r="AP3">
        <v>2050</v>
      </c>
      <c r="AQ3">
        <v>2051</v>
      </c>
      <c r="AR3">
        <v>2052</v>
      </c>
      <c r="AS3">
        <v>2053</v>
      </c>
      <c r="AT3">
        <v>2054</v>
      </c>
      <c r="AU3">
        <v>2055</v>
      </c>
      <c r="AV3">
        <v>2056</v>
      </c>
      <c r="AW3">
        <v>2057</v>
      </c>
      <c r="AX3">
        <v>2058</v>
      </c>
      <c r="AY3">
        <v>2059</v>
      </c>
      <c r="AZ3">
        <v>2060</v>
      </c>
    </row>
    <row r="4" spans="1:52" x14ac:dyDescent="0.2">
      <c r="A4" t="s">
        <v>101</v>
      </c>
      <c r="B4" s="23">
        <v>194890682</v>
      </c>
      <c r="C4" s="23">
        <v>196603732</v>
      </c>
      <c r="D4" s="23">
        <v>198314934</v>
      </c>
      <c r="E4" s="23">
        <v>200004188</v>
      </c>
      <c r="F4" s="23">
        <v>201717541</v>
      </c>
      <c r="G4" s="23">
        <v>203475683</v>
      </c>
      <c r="H4" s="23">
        <v>205156587</v>
      </c>
      <c r="I4" s="23">
        <v>206804741</v>
      </c>
      <c r="J4" s="23">
        <v>208494900</v>
      </c>
      <c r="K4" s="23">
        <v>210147125</v>
      </c>
      <c r="L4" s="23">
        <v>211755692</v>
      </c>
      <c r="M4" s="23">
        <v>213317639</v>
      </c>
      <c r="N4" s="23">
        <v>214828540</v>
      </c>
      <c r="O4" s="23">
        <v>216284269</v>
      </c>
      <c r="P4" s="23">
        <v>217684462</v>
      </c>
      <c r="Q4" s="23">
        <v>219029093</v>
      </c>
      <c r="R4" s="23">
        <v>220316530</v>
      </c>
      <c r="S4" s="23">
        <v>221545234</v>
      </c>
      <c r="T4" s="23">
        <v>222713669</v>
      </c>
      <c r="U4" s="23">
        <v>223821305</v>
      </c>
      <c r="V4" s="23">
        <v>224868462</v>
      </c>
      <c r="W4" s="23">
        <v>225854415</v>
      </c>
      <c r="X4" s="23">
        <v>226777802</v>
      </c>
      <c r="Y4" s="23">
        <v>227638581</v>
      </c>
      <c r="Z4" s="23">
        <v>228437122</v>
      </c>
      <c r="AA4" s="23">
        <v>229173685</v>
      </c>
      <c r="AB4" s="23">
        <v>229847832</v>
      </c>
      <c r="AC4" s="23">
        <v>230459062</v>
      </c>
      <c r="AD4" s="23">
        <v>231007871</v>
      </c>
      <c r="AE4" s="23">
        <v>231494650</v>
      </c>
      <c r="AF4" s="23">
        <v>231919922</v>
      </c>
      <c r="AG4" s="23">
        <v>232284233</v>
      </c>
      <c r="AH4" s="23">
        <v>232588580</v>
      </c>
      <c r="AI4" s="23">
        <v>232834065</v>
      </c>
      <c r="AJ4" s="23">
        <v>233020996</v>
      </c>
      <c r="AK4" s="23">
        <v>233149625</v>
      </c>
      <c r="AL4" s="23">
        <v>233220257</v>
      </c>
      <c r="AM4" s="23">
        <v>233233670</v>
      </c>
      <c r="AN4" s="23">
        <v>233190482</v>
      </c>
      <c r="AO4" s="23">
        <v>233090464</v>
      </c>
      <c r="AP4" s="23">
        <v>232933276</v>
      </c>
      <c r="AQ4" s="23">
        <v>232719169</v>
      </c>
      <c r="AR4" s="23">
        <v>232448867</v>
      </c>
      <c r="AS4" s="23">
        <v>232122448</v>
      </c>
      <c r="AT4" s="23">
        <v>231739632</v>
      </c>
      <c r="AU4" s="23">
        <v>231300323</v>
      </c>
      <c r="AV4" s="23">
        <v>230805223</v>
      </c>
      <c r="AW4" s="23">
        <v>230255685</v>
      </c>
      <c r="AX4" s="23">
        <v>229652286</v>
      </c>
      <c r="AY4" s="23">
        <v>228995541</v>
      </c>
      <c r="AZ4" s="23">
        <v>228286347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D874-59CE-46B9-9B48-38FE51AB28B9}">
  <dimension ref="A1:M17"/>
  <sheetViews>
    <sheetView workbookViewId="0">
      <selection activeCell="A4" sqref="A4"/>
    </sheetView>
  </sheetViews>
  <sheetFormatPr baseColWidth="10" defaultColWidth="8.83203125" defaultRowHeight="12" x14ac:dyDescent="0.2"/>
  <cols>
    <col min="1" max="1" width="45.83203125" style="22" customWidth="1"/>
    <col min="2" max="2" width="10.5" style="18" bestFit="1" customWidth="1"/>
    <col min="3" max="13" width="8.83203125" style="18"/>
    <col min="14" max="16384" width="8.83203125" style="17"/>
  </cols>
  <sheetData>
    <row r="1" spans="1:13" x14ac:dyDescent="0.2">
      <c r="A1" s="17" t="s">
        <v>95</v>
      </c>
    </row>
    <row r="2" spans="1:13" x14ac:dyDescent="0.2">
      <c r="A2" s="19"/>
    </row>
    <row r="3" spans="1:13" x14ac:dyDescent="0.2">
      <c r="A3" s="19" t="s">
        <v>106</v>
      </c>
      <c r="B3" s="20">
        <v>2012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0">
        <v>2019</v>
      </c>
      <c r="J3" s="20">
        <v>2020</v>
      </c>
      <c r="K3" s="20">
        <v>2021</v>
      </c>
      <c r="L3" s="20">
        <v>2022</v>
      </c>
      <c r="M3" s="20">
        <v>2023</v>
      </c>
    </row>
    <row r="4" spans="1:13" x14ac:dyDescent="0.2">
      <c r="A4" s="19" t="s">
        <v>103</v>
      </c>
      <c r="B4" s="18">
        <f>'ibge pop'!F4/1000</f>
        <v>201717.541</v>
      </c>
      <c r="C4" s="18">
        <f>'ibge pop'!G4/1000</f>
        <v>203475.68299999999</v>
      </c>
      <c r="D4" s="18">
        <f>'ibge pop'!H4/1000</f>
        <v>205156.587</v>
      </c>
      <c r="E4" s="18">
        <f>'ibge pop'!I4/1000</f>
        <v>206804.74100000001</v>
      </c>
      <c r="F4" s="18">
        <f>'ibge pop'!J4/1000</f>
        <v>208494.9</v>
      </c>
      <c r="G4" s="18">
        <f>'ibge pop'!K4/1000</f>
        <v>210147.125</v>
      </c>
      <c r="H4" s="18">
        <f>'ibge pop'!L4/1000</f>
        <v>211755.69200000001</v>
      </c>
      <c r="I4" s="18">
        <f>'ibge pop'!M4/1000</f>
        <v>213317.639</v>
      </c>
      <c r="J4" s="18">
        <f>'ibge pop'!N4/1000</f>
        <v>214828.54</v>
      </c>
      <c r="K4" s="18">
        <f>'ibge pop'!O4/1000</f>
        <v>216284.269</v>
      </c>
      <c r="L4" s="18">
        <f>'ibge pop'!P4/1000</f>
        <v>217684.462</v>
      </c>
      <c r="M4" s="18">
        <f>'ibge pop'!Q4/1000</f>
        <v>219029.09299999999</v>
      </c>
    </row>
    <row r="5" spans="1:13" x14ac:dyDescent="0.2">
      <c r="A5" s="19" t="s">
        <v>96</v>
      </c>
      <c r="B5" s="18">
        <v>155330</v>
      </c>
      <c r="C5" s="18">
        <v>157565</v>
      </c>
      <c r="D5" s="18">
        <v>159679</v>
      </c>
      <c r="E5" s="18">
        <v>161679</v>
      </c>
      <c r="F5" s="18">
        <v>163603</v>
      </c>
      <c r="G5" s="18">
        <v>165459</v>
      </c>
      <c r="H5" s="18">
        <v>167246</v>
      </c>
      <c r="I5" s="18">
        <v>168997</v>
      </c>
      <c r="J5" s="18">
        <v>170678</v>
      </c>
      <c r="K5" s="18">
        <v>172283</v>
      </c>
      <c r="L5" s="18">
        <v>173844</v>
      </c>
      <c r="M5" s="18">
        <v>175352</v>
      </c>
    </row>
    <row r="6" spans="1:13" x14ac:dyDescent="0.2">
      <c r="A6" s="19" t="s">
        <v>97</v>
      </c>
      <c r="B6" s="18">
        <v>6730</v>
      </c>
      <c r="C6" s="18">
        <v>6151</v>
      </c>
      <c r="D6" s="18">
        <v>6555</v>
      </c>
      <c r="E6" s="18">
        <v>9222</v>
      </c>
      <c r="F6" s="18">
        <v>12476</v>
      </c>
      <c r="G6" s="18">
        <v>12453</v>
      </c>
      <c r="H6" s="18">
        <v>12413</v>
      </c>
      <c r="I6" s="18">
        <v>11903</v>
      </c>
      <c r="J6" s="18">
        <v>14412</v>
      </c>
      <c r="K6" s="18">
        <v>12011</v>
      </c>
      <c r="L6" s="18">
        <v>8572</v>
      </c>
      <c r="M6" s="18">
        <v>8082</v>
      </c>
    </row>
    <row r="7" spans="1:13" x14ac:dyDescent="0.2">
      <c r="A7" s="19" t="s">
        <v>98</v>
      </c>
      <c r="B7" s="18">
        <v>58007</v>
      </c>
      <c r="C7" s="18">
        <v>59244</v>
      </c>
      <c r="D7" s="18">
        <v>60162</v>
      </c>
      <c r="E7" s="18">
        <v>60092</v>
      </c>
      <c r="F7" s="18">
        <v>60953</v>
      </c>
      <c r="G7" s="18">
        <v>60777</v>
      </c>
      <c r="H7" s="18">
        <v>61299</v>
      </c>
      <c r="I7" s="18">
        <v>61579</v>
      </c>
      <c r="J7" s="18">
        <v>69042</v>
      </c>
      <c r="K7" s="18">
        <v>64525</v>
      </c>
      <c r="L7" s="18">
        <v>65903</v>
      </c>
      <c r="M7" s="18">
        <v>66286</v>
      </c>
    </row>
    <row r="8" spans="1:13" x14ac:dyDescent="0.2">
      <c r="A8" s="19" t="s">
        <v>99</v>
      </c>
      <c r="B8" s="21">
        <v>0.627</v>
      </c>
      <c r="C8" s="21">
        <v>0.624</v>
      </c>
      <c r="D8" s="21">
        <v>0.623</v>
      </c>
      <c r="E8" s="21">
        <v>0.628</v>
      </c>
      <c r="F8" s="21">
        <v>0.627</v>
      </c>
      <c r="G8" s="21">
        <v>0.63300000000000001</v>
      </c>
      <c r="H8" s="21">
        <v>0.63300000000000001</v>
      </c>
      <c r="I8" s="21">
        <v>0.63600000000000001</v>
      </c>
      <c r="J8" s="21">
        <v>0.59499999999999997</v>
      </c>
      <c r="K8" s="21">
        <v>0.625</v>
      </c>
      <c r="L8" s="21">
        <v>0.621</v>
      </c>
      <c r="M8" s="21">
        <v>0.622</v>
      </c>
    </row>
    <row r="9" spans="1:13" x14ac:dyDescent="0.2">
      <c r="A9" s="19" t="s">
        <v>100</v>
      </c>
      <c r="B9" s="18" cm="1">
        <f t="array" ref="B9">TREND(C$9:K$9,$E$3:$M$3,B3,TRUE)</f>
        <v>33438.782860082341</v>
      </c>
      <c r="C9" s="18" cm="1">
        <f t="array" ref="C9">TREND(D$9:L$9,$E$3:$M$3,C3,TRUE)</f>
        <v>34391.029629629571</v>
      </c>
      <c r="D9" s="18" cm="1">
        <f t="array" ref="D9">TREND(E$9:M$9,$E$3:$M$3,D3,TRUE)</f>
        <v>35082.166666666628</v>
      </c>
      <c r="E9" s="18">
        <v>35361</v>
      </c>
      <c r="F9" s="18">
        <v>35202</v>
      </c>
      <c r="G9" s="18">
        <v>37111</v>
      </c>
      <c r="H9" s="18">
        <v>38042</v>
      </c>
      <c r="I9" s="18">
        <v>38756</v>
      </c>
      <c r="J9" s="18">
        <v>34052</v>
      </c>
      <c r="K9" s="18">
        <v>38945</v>
      </c>
      <c r="L9" s="18">
        <v>38554</v>
      </c>
      <c r="M9" s="18">
        <v>39533</v>
      </c>
    </row>
    <row r="10" spans="1:13" ht="15" x14ac:dyDescent="0.2">
      <c r="A10" s="25" t="s">
        <v>104</v>
      </c>
      <c r="B10" s="27">
        <f>B5-(B6+B7)</f>
        <v>90593</v>
      </c>
      <c r="C10" s="27">
        <f t="shared" ref="C10:M10" si="0">C5-(C6+C7)</f>
        <v>92170</v>
      </c>
      <c r="D10" s="27">
        <f t="shared" si="0"/>
        <v>92962</v>
      </c>
      <c r="E10" s="27">
        <f t="shared" si="0"/>
        <v>92365</v>
      </c>
      <c r="F10" s="27">
        <f t="shared" si="0"/>
        <v>90174</v>
      </c>
      <c r="G10" s="27">
        <f t="shared" si="0"/>
        <v>92229</v>
      </c>
      <c r="H10" s="27">
        <f t="shared" si="0"/>
        <v>93534</v>
      </c>
      <c r="I10" s="27">
        <f t="shared" si="0"/>
        <v>95515</v>
      </c>
      <c r="J10" s="27">
        <f t="shared" si="0"/>
        <v>87224</v>
      </c>
      <c r="K10" s="27">
        <f t="shared" si="0"/>
        <v>95747</v>
      </c>
      <c r="L10" s="27">
        <f t="shared" si="0"/>
        <v>99369</v>
      </c>
      <c r="M10" s="27">
        <f t="shared" si="0"/>
        <v>100984</v>
      </c>
    </row>
    <row r="11" spans="1:13" ht="15" x14ac:dyDescent="0.2">
      <c r="A11" s="25" t="s">
        <v>102</v>
      </c>
      <c r="B11" s="26">
        <f>SUM(B7,B9)/B4</f>
        <v>0.45333580018250541</v>
      </c>
      <c r="C11" s="26">
        <f t="shared" ref="C11:M11" si="1">SUM(C7,C9)/C4</f>
        <v>0.46017798416545713</v>
      </c>
      <c r="D11" s="26">
        <f t="shared" si="1"/>
        <v>0.46425107796644438</v>
      </c>
      <c r="E11" s="26">
        <f t="shared" si="1"/>
        <v>0.46156098520004429</v>
      </c>
      <c r="F11" s="26">
        <f t="shared" si="1"/>
        <v>0.46118634076900683</v>
      </c>
      <c r="G11" s="26">
        <f t="shared" si="1"/>
        <v>0.46580699117344576</v>
      </c>
      <c r="H11" s="26">
        <f t="shared" si="1"/>
        <v>0.46913024656735081</v>
      </c>
      <c r="I11" s="26">
        <f t="shared" si="1"/>
        <v>0.47035491518823719</v>
      </c>
      <c r="J11" s="26">
        <f t="shared" si="1"/>
        <v>0.47988968318641462</v>
      </c>
      <c r="K11" s="26">
        <f t="shared" si="1"/>
        <v>0.47839817698438347</v>
      </c>
      <c r="L11" s="26">
        <f t="shared" si="1"/>
        <v>0.47985510330085018</v>
      </c>
      <c r="M11" s="26">
        <f t="shared" si="1"/>
        <v>0.48312759985724818</v>
      </c>
    </row>
    <row r="12" spans="1:13" ht="15" x14ac:dyDescent="0.2">
      <c r="A12"/>
      <c r="B12" s="24"/>
    </row>
    <row r="13" spans="1:13" ht="15" x14ac:dyDescent="0.2">
      <c r="A13" t="s">
        <v>2</v>
      </c>
      <c r="B13"/>
    </row>
    <row r="14" spans="1:13" ht="15" x14ac:dyDescent="0.2">
      <c r="A14" t="s">
        <v>3</v>
      </c>
      <c r="B14" s="5">
        <f>DATE(B3,1,1)</f>
        <v>40909</v>
      </c>
    </row>
    <row r="15" spans="1:13" ht="15" x14ac:dyDescent="0.2">
      <c r="A15" t="s">
        <v>4</v>
      </c>
      <c r="B15" s="5">
        <f>DATE(M3,12,31)</f>
        <v>45291</v>
      </c>
    </row>
    <row r="16" spans="1:13" ht="15" x14ac:dyDescent="0.2">
      <c r="A16"/>
      <c r="B16"/>
    </row>
    <row r="17" spans="1:2" ht="15" x14ac:dyDescent="0.2">
      <c r="A17" t="s">
        <v>5</v>
      </c>
      <c r="B17" s="6">
        <f>AVERAGE(B11:M11)</f>
        <v>0.46892290871178238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7805-DA60-421A-9624-2957A8728E79}">
  <dimension ref="A3:EN9"/>
  <sheetViews>
    <sheetView workbookViewId="0">
      <selection activeCell="B7" sqref="B7"/>
    </sheetView>
  </sheetViews>
  <sheetFormatPr baseColWidth="10" defaultColWidth="8.83203125" defaultRowHeight="16" x14ac:dyDescent="0.2"/>
  <cols>
    <col min="1" max="1" width="8.83203125" style="28"/>
    <col min="2" max="2" width="13.5" style="28" customWidth="1"/>
    <col min="3" max="16384" width="8.83203125" style="28"/>
  </cols>
  <sheetData>
    <row r="3" spans="1:144" x14ac:dyDescent="0.2">
      <c r="C3" s="28">
        <v>2012</v>
      </c>
      <c r="D3" s="28">
        <f>1+C3</f>
        <v>2013</v>
      </c>
      <c r="E3" s="28">
        <f t="shared" ref="E3:L3" si="0">1+D3</f>
        <v>2014</v>
      </c>
      <c r="F3" s="28">
        <f t="shared" si="0"/>
        <v>2015</v>
      </c>
      <c r="G3" s="28">
        <f t="shared" si="0"/>
        <v>2016</v>
      </c>
      <c r="H3" s="28">
        <f t="shared" si="0"/>
        <v>2017</v>
      </c>
      <c r="I3" s="28">
        <f t="shared" si="0"/>
        <v>2018</v>
      </c>
      <c r="J3" s="28">
        <f t="shared" si="0"/>
        <v>2019</v>
      </c>
      <c r="K3" s="28">
        <f t="shared" si="0"/>
        <v>2020</v>
      </c>
      <c r="L3" s="28">
        <f t="shared" si="0"/>
        <v>2021</v>
      </c>
      <c r="M3" s="28">
        <f t="shared" ref="M3:N3" si="1">1+L3</f>
        <v>2022</v>
      </c>
      <c r="N3" s="28">
        <f t="shared" si="1"/>
        <v>2023</v>
      </c>
    </row>
    <row r="4" spans="1:144" x14ac:dyDescent="0.2">
      <c r="B4" s="30" t="s">
        <v>251</v>
      </c>
      <c r="C4" s="29">
        <f t="shared" ref="C4:L4" si="2">AVERAGEIF($C$6:$EN$6,C$3,$C$8:$EN$8)</f>
        <v>2863.8</v>
      </c>
      <c r="D4" s="29">
        <f t="shared" si="2"/>
        <v>2939.6666666666665</v>
      </c>
      <c r="E4" s="29">
        <f t="shared" si="2"/>
        <v>2999.0833333333335</v>
      </c>
      <c r="F4" s="29">
        <f t="shared" si="2"/>
        <v>2974.0833333333335</v>
      </c>
      <c r="G4" s="29">
        <f t="shared" si="2"/>
        <v>2907.0833333333335</v>
      </c>
      <c r="H4" s="29">
        <f t="shared" si="2"/>
        <v>2952.8333333333335</v>
      </c>
      <c r="I4" s="29">
        <f t="shared" si="2"/>
        <v>2999.5</v>
      </c>
      <c r="J4" s="29">
        <f t="shared" si="2"/>
        <v>3016.4166666666665</v>
      </c>
      <c r="K4" s="29">
        <f t="shared" si="2"/>
        <v>3141.5</v>
      </c>
      <c r="L4" s="29">
        <f t="shared" si="2"/>
        <v>2954.75</v>
      </c>
      <c r="M4" s="29">
        <f t="shared" ref="M4:N4" si="3">AVERAGEIF($C$6:$EN$6,M$3,$C$8:$EN$8)</f>
        <v>2878.4166666666665</v>
      </c>
      <c r="N4" s="29">
        <f t="shared" si="3"/>
        <v>3039.0833333333335</v>
      </c>
    </row>
    <row r="5" spans="1:144" x14ac:dyDescent="0.2">
      <c r="B5" s="30"/>
    </row>
    <row r="6" spans="1:144" x14ac:dyDescent="0.2">
      <c r="C6" s="28">
        <f>VALUE(RIGHT(C7,4))</f>
        <v>2012</v>
      </c>
      <c r="D6" s="28">
        <f t="shared" ref="D6:BO6" si="4">VALUE(RIGHT(D7,4))</f>
        <v>2012</v>
      </c>
      <c r="E6" s="28">
        <f t="shared" si="4"/>
        <v>2012</v>
      </c>
      <c r="F6" s="28">
        <f t="shared" si="4"/>
        <v>2012</v>
      </c>
      <c r="G6" s="28">
        <f t="shared" si="4"/>
        <v>2012</v>
      </c>
      <c r="H6" s="28">
        <f t="shared" si="4"/>
        <v>2012</v>
      </c>
      <c r="I6" s="28">
        <f t="shared" si="4"/>
        <v>2012</v>
      </c>
      <c r="J6" s="28">
        <f t="shared" si="4"/>
        <v>2012</v>
      </c>
      <c r="K6" s="28">
        <f t="shared" si="4"/>
        <v>2012</v>
      </c>
      <c r="L6" s="28">
        <f t="shared" si="4"/>
        <v>2012</v>
      </c>
      <c r="M6" s="28">
        <f t="shared" si="4"/>
        <v>2013</v>
      </c>
      <c r="N6" s="28">
        <f t="shared" si="4"/>
        <v>2013</v>
      </c>
      <c r="O6" s="28">
        <f t="shared" si="4"/>
        <v>2013</v>
      </c>
      <c r="P6" s="28">
        <f t="shared" si="4"/>
        <v>2013</v>
      </c>
      <c r="Q6" s="28">
        <f t="shared" si="4"/>
        <v>2013</v>
      </c>
      <c r="R6" s="28">
        <f t="shared" si="4"/>
        <v>2013</v>
      </c>
      <c r="S6" s="28">
        <f t="shared" si="4"/>
        <v>2013</v>
      </c>
      <c r="T6" s="28">
        <f t="shared" si="4"/>
        <v>2013</v>
      </c>
      <c r="U6" s="28">
        <f t="shared" si="4"/>
        <v>2013</v>
      </c>
      <c r="V6" s="28">
        <f t="shared" si="4"/>
        <v>2013</v>
      </c>
      <c r="W6" s="28">
        <f t="shared" si="4"/>
        <v>2013</v>
      </c>
      <c r="X6" s="28">
        <f t="shared" si="4"/>
        <v>2013</v>
      </c>
      <c r="Y6" s="28">
        <f t="shared" si="4"/>
        <v>2014</v>
      </c>
      <c r="Z6" s="28">
        <f t="shared" si="4"/>
        <v>2014</v>
      </c>
      <c r="AA6" s="28">
        <f t="shared" si="4"/>
        <v>2014</v>
      </c>
      <c r="AB6" s="28">
        <f t="shared" si="4"/>
        <v>2014</v>
      </c>
      <c r="AC6" s="28">
        <f t="shared" si="4"/>
        <v>2014</v>
      </c>
      <c r="AD6" s="28">
        <f t="shared" si="4"/>
        <v>2014</v>
      </c>
      <c r="AE6" s="28">
        <f t="shared" si="4"/>
        <v>2014</v>
      </c>
      <c r="AF6" s="28">
        <f t="shared" si="4"/>
        <v>2014</v>
      </c>
      <c r="AG6" s="28">
        <f t="shared" si="4"/>
        <v>2014</v>
      </c>
      <c r="AH6" s="28">
        <f t="shared" si="4"/>
        <v>2014</v>
      </c>
      <c r="AI6" s="28">
        <f t="shared" si="4"/>
        <v>2014</v>
      </c>
      <c r="AJ6" s="28">
        <f t="shared" si="4"/>
        <v>2014</v>
      </c>
      <c r="AK6" s="28">
        <f t="shared" si="4"/>
        <v>2015</v>
      </c>
      <c r="AL6" s="28">
        <f t="shared" si="4"/>
        <v>2015</v>
      </c>
      <c r="AM6" s="28">
        <f t="shared" si="4"/>
        <v>2015</v>
      </c>
      <c r="AN6" s="28">
        <f t="shared" si="4"/>
        <v>2015</v>
      </c>
      <c r="AO6" s="28">
        <f t="shared" si="4"/>
        <v>2015</v>
      </c>
      <c r="AP6" s="28">
        <f t="shared" si="4"/>
        <v>2015</v>
      </c>
      <c r="AQ6" s="28">
        <f t="shared" si="4"/>
        <v>2015</v>
      </c>
      <c r="AR6" s="28">
        <f t="shared" si="4"/>
        <v>2015</v>
      </c>
      <c r="AS6" s="28">
        <f t="shared" si="4"/>
        <v>2015</v>
      </c>
      <c r="AT6" s="28">
        <f t="shared" si="4"/>
        <v>2015</v>
      </c>
      <c r="AU6" s="28">
        <f t="shared" si="4"/>
        <v>2015</v>
      </c>
      <c r="AV6" s="28">
        <f t="shared" si="4"/>
        <v>2015</v>
      </c>
      <c r="AW6" s="28">
        <f t="shared" si="4"/>
        <v>2016</v>
      </c>
      <c r="AX6" s="28">
        <f t="shared" si="4"/>
        <v>2016</v>
      </c>
      <c r="AY6" s="28">
        <f t="shared" si="4"/>
        <v>2016</v>
      </c>
      <c r="AZ6" s="28">
        <f t="shared" si="4"/>
        <v>2016</v>
      </c>
      <c r="BA6" s="28">
        <f t="shared" si="4"/>
        <v>2016</v>
      </c>
      <c r="BB6" s="28">
        <f t="shared" si="4"/>
        <v>2016</v>
      </c>
      <c r="BC6" s="28">
        <f t="shared" si="4"/>
        <v>2016</v>
      </c>
      <c r="BD6" s="28">
        <f t="shared" si="4"/>
        <v>2016</v>
      </c>
      <c r="BE6" s="28">
        <f t="shared" si="4"/>
        <v>2016</v>
      </c>
      <c r="BF6" s="28">
        <f t="shared" si="4"/>
        <v>2016</v>
      </c>
      <c r="BG6" s="28">
        <f t="shared" si="4"/>
        <v>2016</v>
      </c>
      <c r="BH6" s="28">
        <f t="shared" si="4"/>
        <v>2016</v>
      </c>
      <c r="BI6" s="28">
        <f t="shared" si="4"/>
        <v>2017</v>
      </c>
      <c r="BJ6" s="28">
        <f t="shared" si="4"/>
        <v>2017</v>
      </c>
      <c r="BK6" s="28">
        <f t="shared" si="4"/>
        <v>2017</v>
      </c>
      <c r="BL6" s="28">
        <f t="shared" si="4"/>
        <v>2017</v>
      </c>
      <c r="BM6" s="28">
        <f t="shared" si="4"/>
        <v>2017</v>
      </c>
      <c r="BN6" s="28">
        <f t="shared" si="4"/>
        <v>2017</v>
      </c>
      <c r="BO6" s="28">
        <f t="shared" si="4"/>
        <v>2017</v>
      </c>
      <c r="BP6" s="28">
        <f t="shared" ref="BP6:EA6" si="5">VALUE(RIGHT(BP7,4))</f>
        <v>2017</v>
      </c>
      <c r="BQ6" s="28">
        <f t="shared" si="5"/>
        <v>2017</v>
      </c>
      <c r="BR6" s="28">
        <f t="shared" si="5"/>
        <v>2017</v>
      </c>
      <c r="BS6" s="28">
        <f t="shared" si="5"/>
        <v>2017</v>
      </c>
      <c r="BT6" s="28">
        <f t="shared" si="5"/>
        <v>2017</v>
      </c>
      <c r="BU6" s="28">
        <f t="shared" si="5"/>
        <v>2018</v>
      </c>
      <c r="BV6" s="28">
        <f t="shared" si="5"/>
        <v>2018</v>
      </c>
      <c r="BW6" s="28">
        <f t="shared" si="5"/>
        <v>2018</v>
      </c>
      <c r="BX6" s="28">
        <f t="shared" si="5"/>
        <v>2018</v>
      </c>
      <c r="BY6" s="28">
        <f t="shared" si="5"/>
        <v>2018</v>
      </c>
      <c r="BZ6" s="28">
        <f t="shared" si="5"/>
        <v>2018</v>
      </c>
      <c r="CA6" s="28">
        <f t="shared" si="5"/>
        <v>2018</v>
      </c>
      <c r="CB6" s="28">
        <f t="shared" si="5"/>
        <v>2018</v>
      </c>
      <c r="CC6" s="28">
        <f t="shared" si="5"/>
        <v>2018</v>
      </c>
      <c r="CD6" s="28">
        <f t="shared" si="5"/>
        <v>2018</v>
      </c>
      <c r="CE6" s="28">
        <f t="shared" si="5"/>
        <v>2018</v>
      </c>
      <c r="CF6" s="28">
        <f t="shared" si="5"/>
        <v>2018</v>
      </c>
      <c r="CG6" s="28">
        <f t="shared" si="5"/>
        <v>2019</v>
      </c>
      <c r="CH6" s="28">
        <f t="shared" si="5"/>
        <v>2019</v>
      </c>
      <c r="CI6" s="28">
        <f t="shared" si="5"/>
        <v>2019</v>
      </c>
      <c r="CJ6" s="28">
        <f t="shared" si="5"/>
        <v>2019</v>
      </c>
      <c r="CK6" s="28">
        <f t="shared" si="5"/>
        <v>2019</v>
      </c>
      <c r="CL6" s="28">
        <f t="shared" si="5"/>
        <v>2019</v>
      </c>
      <c r="CM6" s="28">
        <f t="shared" si="5"/>
        <v>2019</v>
      </c>
      <c r="CN6" s="28">
        <f t="shared" si="5"/>
        <v>2019</v>
      </c>
      <c r="CO6" s="28">
        <f t="shared" si="5"/>
        <v>2019</v>
      </c>
      <c r="CP6" s="28">
        <f t="shared" si="5"/>
        <v>2019</v>
      </c>
      <c r="CQ6" s="28">
        <f t="shared" si="5"/>
        <v>2019</v>
      </c>
      <c r="CR6" s="28">
        <f t="shared" si="5"/>
        <v>2019</v>
      </c>
      <c r="CS6" s="28">
        <f t="shared" si="5"/>
        <v>2020</v>
      </c>
      <c r="CT6" s="28">
        <f t="shared" si="5"/>
        <v>2020</v>
      </c>
      <c r="CU6" s="28">
        <f t="shared" si="5"/>
        <v>2020</v>
      </c>
      <c r="CV6" s="28">
        <f t="shared" si="5"/>
        <v>2020</v>
      </c>
      <c r="CW6" s="28">
        <f t="shared" si="5"/>
        <v>2020</v>
      </c>
      <c r="CX6" s="28">
        <f t="shared" si="5"/>
        <v>2020</v>
      </c>
      <c r="CY6" s="28">
        <f t="shared" si="5"/>
        <v>2020</v>
      </c>
      <c r="CZ6" s="28">
        <f t="shared" si="5"/>
        <v>2020</v>
      </c>
      <c r="DA6" s="28">
        <f t="shared" si="5"/>
        <v>2020</v>
      </c>
      <c r="DB6" s="28">
        <f t="shared" si="5"/>
        <v>2020</v>
      </c>
      <c r="DC6" s="28">
        <f t="shared" si="5"/>
        <v>2020</v>
      </c>
      <c r="DD6" s="28">
        <f t="shared" si="5"/>
        <v>2020</v>
      </c>
      <c r="DE6" s="28">
        <f t="shared" si="5"/>
        <v>2021</v>
      </c>
      <c r="DF6" s="28">
        <f t="shared" si="5"/>
        <v>2021</v>
      </c>
      <c r="DG6" s="28">
        <f t="shared" si="5"/>
        <v>2021</v>
      </c>
      <c r="DH6" s="28">
        <f t="shared" si="5"/>
        <v>2021</v>
      </c>
      <c r="DI6" s="28">
        <f t="shared" si="5"/>
        <v>2021</v>
      </c>
      <c r="DJ6" s="28">
        <f t="shared" si="5"/>
        <v>2021</v>
      </c>
      <c r="DK6" s="28">
        <f t="shared" si="5"/>
        <v>2021</v>
      </c>
      <c r="DL6" s="28">
        <f t="shared" si="5"/>
        <v>2021</v>
      </c>
      <c r="DM6" s="28">
        <f t="shared" si="5"/>
        <v>2021</v>
      </c>
      <c r="DN6" s="28">
        <f t="shared" si="5"/>
        <v>2021</v>
      </c>
      <c r="DO6" s="28">
        <f t="shared" si="5"/>
        <v>2021</v>
      </c>
      <c r="DP6" s="28">
        <f t="shared" si="5"/>
        <v>2021</v>
      </c>
      <c r="DQ6" s="28">
        <f t="shared" si="5"/>
        <v>2022</v>
      </c>
      <c r="DR6" s="28">
        <f t="shared" si="5"/>
        <v>2022</v>
      </c>
      <c r="DS6" s="28">
        <f t="shared" si="5"/>
        <v>2022</v>
      </c>
      <c r="DT6" s="28">
        <f t="shared" si="5"/>
        <v>2022</v>
      </c>
      <c r="DU6" s="28">
        <f t="shared" si="5"/>
        <v>2022</v>
      </c>
      <c r="DV6" s="28">
        <f t="shared" si="5"/>
        <v>2022</v>
      </c>
      <c r="DW6" s="28">
        <f t="shared" si="5"/>
        <v>2022</v>
      </c>
      <c r="DX6" s="28">
        <f t="shared" si="5"/>
        <v>2022</v>
      </c>
      <c r="DY6" s="28">
        <f t="shared" si="5"/>
        <v>2022</v>
      </c>
      <c r="DZ6" s="28">
        <f t="shared" si="5"/>
        <v>2022</v>
      </c>
      <c r="EA6" s="28">
        <f t="shared" si="5"/>
        <v>2022</v>
      </c>
      <c r="EB6" s="28">
        <f t="shared" ref="EB6:EN6" si="6">VALUE(RIGHT(EB7,4))</f>
        <v>2022</v>
      </c>
      <c r="EC6" s="28">
        <f t="shared" si="6"/>
        <v>2023</v>
      </c>
      <c r="ED6" s="28">
        <f t="shared" si="6"/>
        <v>2023</v>
      </c>
      <c r="EE6" s="28">
        <f t="shared" si="6"/>
        <v>2023</v>
      </c>
      <c r="EF6" s="28">
        <f t="shared" si="6"/>
        <v>2023</v>
      </c>
      <c r="EG6" s="28">
        <f t="shared" si="6"/>
        <v>2023</v>
      </c>
      <c r="EH6" s="28">
        <f t="shared" si="6"/>
        <v>2023</v>
      </c>
      <c r="EI6" s="28">
        <f t="shared" si="6"/>
        <v>2023</v>
      </c>
      <c r="EJ6" s="28">
        <f t="shared" si="6"/>
        <v>2023</v>
      </c>
      <c r="EK6" s="28">
        <f t="shared" si="6"/>
        <v>2023</v>
      </c>
      <c r="EL6" s="28">
        <f t="shared" si="6"/>
        <v>2023</v>
      </c>
      <c r="EM6" s="28">
        <f t="shared" si="6"/>
        <v>2023</v>
      </c>
      <c r="EN6" s="28">
        <f t="shared" si="6"/>
        <v>2023</v>
      </c>
    </row>
    <row r="7" spans="1:144" x14ac:dyDescent="0.2">
      <c r="C7" s="28" t="s">
        <v>108</v>
      </c>
      <c r="D7" s="28" t="s">
        <v>109</v>
      </c>
      <c r="E7" s="28" t="s">
        <v>110</v>
      </c>
      <c r="F7" s="28" t="s">
        <v>111</v>
      </c>
      <c r="G7" s="28" t="s">
        <v>112</v>
      </c>
      <c r="H7" s="28" t="s">
        <v>113</v>
      </c>
      <c r="I7" s="28" t="s">
        <v>114</v>
      </c>
      <c r="J7" s="28" t="s">
        <v>115</v>
      </c>
      <c r="K7" s="28" t="s">
        <v>116</v>
      </c>
      <c r="L7" s="28" t="s">
        <v>117</v>
      </c>
      <c r="M7" s="28" t="s">
        <v>118</v>
      </c>
      <c r="N7" s="28" t="s">
        <v>119</v>
      </c>
      <c r="O7" s="28" t="s">
        <v>120</v>
      </c>
      <c r="P7" s="28" t="s">
        <v>121</v>
      </c>
      <c r="Q7" s="28" t="s">
        <v>122</v>
      </c>
      <c r="R7" s="28" t="s">
        <v>123</v>
      </c>
      <c r="S7" s="28" t="s">
        <v>124</v>
      </c>
      <c r="T7" s="28" t="s">
        <v>125</v>
      </c>
      <c r="U7" s="28" t="s">
        <v>126</v>
      </c>
      <c r="V7" s="28" t="s">
        <v>127</v>
      </c>
      <c r="W7" s="28" t="s">
        <v>128</v>
      </c>
      <c r="X7" s="28" t="s">
        <v>129</v>
      </c>
      <c r="Y7" s="28" t="s">
        <v>130</v>
      </c>
      <c r="Z7" s="28" t="s">
        <v>131</v>
      </c>
      <c r="AA7" s="28" t="s">
        <v>132</v>
      </c>
      <c r="AB7" s="28" t="s">
        <v>133</v>
      </c>
      <c r="AC7" s="28" t="s">
        <v>134</v>
      </c>
      <c r="AD7" s="28" t="s">
        <v>135</v>
      </c>
      <c r="AE7" s="28" t="s">
        <v>136</v>
      </c>
      <c r="AF7" s="28" t="s">
        <v>137</v>
      </c>
      <c r="AG7" s="28" t="s">
        <v>138</v>
      </c>
      <c r="AH7" s="28" t="s">
        <v>139</v>
      </c>
      <c r="AI7" s="28" t="s">
        <v>140</v>
      </c>
      <c r="AJ7" s="28" t="s">
        <v>141</v>
      </c>
      <c r="AK7" s="28" t="s">
        <v>142</v>
      </c>
      <c r="AL7" s="28" t="s">
        <v>143</v>
      </c>
      <c r="AM7" s="28" t="s">
        <v>144</v>
      </c>
      <c r="AN7" s="28" t="s">
        <v>145</v>
      </c>
      <c r="AO7" s="28" t="s">
        <v>146</v>
      </c>
      <c r="AP7" s="28" t="s">
        <v>147</v>
      </c>
      <c r="AQ7" s="28" t="s">
        <v>148</v>
      </c>
      <c r="AR7" s="28" t="s">
        <v>149</v>
      </c>
      <c r="AS7" s="28" t="s">
        <v>150</v>
      </c>
      <c r="AT7" s="28" t="s">
        <v>151</v>
      </c>
      <c r="AU7" s="28" t="s">
        <v>152</v>
      </c>
      <c r="AV7" s="28" t="s">
        <v>153</v>
      </c>
      <c r="AW7" s="28" t="s">
        <v>154</v>
      </c>
      <c r="AX7" s="28" t="s">
        <v>155</v>
      </c>
      <c r="AY7" s="28" t="s">
        <v>156</v>
      </c>
      <c r="AZ7" s="28" t="s">
        <v>157</v>
      </c>
      <c r="BA7" s="28" t="s">
        <v>158</v>
      </c>
      <c r="BB7" s="28" t="s">
        <v>159</v>
      </c>
      <c r="BC7" s="28" t="s">
        <v>160</v>
      </c>
      <c r="BD7" s="28" t="s">
        <v>161</v>
      </c>
      <c r="BE7" s="28" t="s">
        <v>162</v>
      </c>
      <c r="BF7" s="28" t="s">
        <v>163</v>
      </c>
      <c r="BG7" s="28" t="s">
        <v>164</v>
      </c>
      <c r="BH7" s="28" t="s">
        <v>165</v>
      </c>
      <c r="BI7" s="28" t="s">
        <v>166</v>
      </c>
      <c r="BJ7" s="28" t="s">
        <v>167</v>
      </c>
      <c r="BK7" s="28" t="s">
        <v>168</v>
      </c>
      <c r="BL7" s="28" t="s">
        <v>169</v>
      </c>
      <c r="BM7" s="28" t="s">
        <v>170</v>
      </c>
      <c r="BN7" s="28" t="s">
        <v>171</v>
      </c>
      <c r="BO7" s="28" t="s">
        <v>172</v>
      </c>
      <c r="BP7" s="28" t="s">
        <v>173</v>
      </c>
      <c r="BQ7" s="28" t="s">
        <v>174</v>
      </c>
      <c r="BR7" s="28" t="s">
        <v>175</v>
      </c>
      <c r="BS7" s="28" t="s">
        <v>176</v>
      </c>
      <c r="BT7" s="28" t="s">
        <v>177</v>
      </c>
      <c r="BU7" s="28" t="s">
        <v>178</v>
      </c>
      <c r="BV7" s="28" t="s">
        <v>179</v>
      </c>
      <c r="BW7" s="28" t="s">
        <v>180</v>
      </c>
      <c r="BX7" s="28" t="s">
        <v>181</v>
      </c>
      <c r="BY7" s="28" t="s">
        <v>182</v>
      </c>
      <c r="BZ7" s="28" t="s">
        <v>183</v>
      </c>
      <c r="CA7" s="28" t="s">
        <v>184</v>
      </c>
      <c r="CB7" s="28" t="s">
        <v>185</v>
      </c>
      <c r="CC7" s="28" t="s">
        <v>186</v>
      </c>
      <c r="CD7" s="28" t="s">
        <v>187</v>
      </c>
      <c r="CE7" s="28" t="s">
        <v>188</v>
      </c>
      <c r="CF7" s="28" t="s">
        <v>189</v>
      </c>
      <c r="CG7" s="28" t="s">
        <v>190</v>
      </c>
      <c r="CH7" s="28" t="s">
        <v>191</v>
      </c>
      <c r="CI7" s="28" t="s">
        <v>192</v>
      </c>
      <c r="CJ7" s="28" t="s">
        <v>193</v>
      </c>
      <c r="CK7" s="28" t="s">
        <v>194</v>
      </c>
      <c r="CL7" s="28" t="s">
        <v>195</v>
      </c>
      <c r="CM7" s="28" t="s">
        <v>196</v>
      </c>
      <c r="CN7" s="28" t="s">
        <v>197</v>
      </c>
      <c r="CO7" s="28" t="s">
        <v>198</v>
      </c>
      <c r="CP7" s="28" t="s">
        <v>199</v>
      </c>
      <c r="CQ7" s="28" t="s">
        <v>200</v>
      </c>
      <c r="CR7" s="28" t="s">
        <v>201</v>
      </c>
      <c r="CS7" s="28" t="s">
        <v>202</v>
      </c>
      <c r="CT7" s="28" t="s">
        <v>203</v>
      </c>
      <c r="CU7" s="28" t="s">
        <v>204</v>
      </c>
      <c r="CV7" s="28" t="s">
        <v>205</v>
      </c>
      <c r="CW7" s="28" t="s">
        <v>206</v>
      </c>
      <c r="CX7" s="28" t="s">
        <v>207</v>
      </c>
      <c r="CY7" s="28" t="s">
        <v>208</v>
      </c>
      <c r="CZ7" s="28" t="s">
        <v>209</v>
      </c>
      <c r="DA7" s="28" t="s">
        <v>210</v>
      </c>
      <c r="DB7" s="28" t="s">
        <v>211</v>
      </c>
      <c r="DC7" s="28" t="s">
        <v>212</v>
      </c>
      <c r="DD7" s="28" t="s">
        <v>213</v>
      </c>
      <c r="DE7" s="28" t="s">
        <v>214</v>
      </c>
      <c r="DF7" s="28" t="s">
        <v>215</v>
      </c>
      <c r="DG7" s="28" t="s">
        <v>216</v>
      </c>
      <c r="DH7" s="28" t="s">
        <v>217</v>
      </c>
      <c r="DI7" s="28" t="s">
        <v>218</v>
      </c>
      <c r="DJ7" s="28" t="s">
        <v>219</v>
      </c>
      <c r="DK7" s="28" t="s">
        <v>220</v>
      </c>
      <c r="DL7" s="28" t="s">
        <v>221</v>
      </c>
      <c r="DM7" s="28" t="s">
        <v>222</v>
      </c>
      <c r="DN7" s="28" t="s">
        <v>223</v>
      </c>
      <c r="DO7" s="28" t="s">
        <v>224</v>
      </c>
      <c r="DP7" s="28" t="s">
        <v>225</v>
      </c>
      <c r="DQ7" s="28" t="s">
        <v>226</v>
      </c>
      <c r="DR7" s="28" t="s">
        <v>227</v>
      </c>
      <c r="DS7" s="28" t="s">
        <v>228</v>
      </c>
      <c r="DT7" s="28" t="s">
        <v>229</v>
      </c>
      <c r="DU7" s="28" t="s">
        <v>230</v>
      </c>
      <c r="DV7" s="28" t="s">
        <v>231</v>
      </c>
      <c r="DW7" s="28" t="s">
        <v>232</v>
      </c>
      <c r="DX7" s="28" t="s">
        <v>233</v>
      </c>
      <c r="DY7" s="28" t="s">
        <v>234</v>
      </c>
      <c r="DZ7" s="28" t="s">
        <v>235</v>
      </c>
      <c r="EA7" s="28" t="s">
        <v>236</v>
      </c>
      <c r="EB7" s="28" t="s">
        <v>237</v>
      </c>
      <c r="EC7" s="28" t="s">
        <v>238</v>
      </c>
      <c r="ED7" s="28" t="s">
        <v>239</v>
      </c>
      <c r="EE7" s="28" t="s">
        <v>240</v>
      </c>
      <c r="EF7" s="28" t="s">
        <v>241</v>
      </c>
      <c r="EG7" s="28" t="s">
        <v>242</v>
      </c>
      <c r="EH7" s="28" t="s">
        <v>243</v>
      </c>
      <c r="EI7" s="28" t="s">
        <v>244</v>
      </c>
      <c r="EJ7" s="28" t="s">
        <v>245</v>
      </c>
      <c r="EK7" s="28" t="s">
        <v>246</v>
      </c>
      <c r="EL7" s="28" t="s">
        <v>247</v>
      </c>
      <c r="EM7" s="28" t="s">
        <v>248</v>
      </c>
      <c r="EN7" s="28" t="s">
        <v>249</v>
      </c>
    </row>
    <row r="8" spans="1:144" x14ac:dyDescent="0.2">
      <c r="A8" s="28" t="s">
        <v>107</v>
      </c>
      <c r="C8" s="29">
        <v>2847</v>
      </c>
      <c r="D8" s="29">
        <v>2857</v>
      </c>
      <c r="E8" s="29">
        <v>2850</v>
      </c>
      <c r="F8" s="29">
        <v>2856</v>
      </c>
      <c r="G8" s="29">
        <v>2871</v>
      </c>
      <c r="H8" s="29">
        <v>2880</v>
      </c>
      <c r="I8" s="29">
        <v>2875</v>
      </c>
      <c r="J8" s="29">
        <v>2871</v>
      </c>
      <c r="K8" s="29">
        <v>2869</v>
      </c>
      <c r="L8" s="29">
        <v>2862</v>
      </c>
      <c r="M8" s="29">
        <v>2874</v>
      </c>
      <c r="N8" s="29">
        <v>2891</v>
      </c>
      <c r="O8" s="29">
        <v>2907</v>
      </c>
      <c r="P8" s="29">
        <v>2914</v>
      </c>
      <c r="Q8" s="29">
        <v>2916</v>
      </c>
      <c r="R8" s="29">
        <v>2940</v>
      </c>
      <c r="S8" s="29">
        <v>2959</v>
      </c>
      <c r="T8" s="29">
        <v>2979</v>
      </c>
      <c r="U8" s="29">
        <v>2979</v>
      </c>
      <c r="V8" s="29">
        <v>2988</v>
      </c>
      <c r="W8" s="29">
        <v>2976</v>
      </c>
      <c r="X8" s="29">
        <v>2953</v>
      </c>
      <c r="Y8" s="29">
        <v>2950</v>
      </c>
      <c r="Z8" s="29">
        <v>2978</v>
      </c>
      <c r="AA8" s="29">
        <v>3013</v>
      </c>
      <c r="AB8" s="29">
        <v>3011</v>
      </c>
      <c r="AC8" s="29">
        <v>3005</v>
      </c>
      <c r="AD8" s="29">
        <v>2989</v>
      </c>
      <c r="AE8" s="29">
        <v>2983</v>
      </c>
      <c r="AF8" s="29">
        <v>3005</v>
      </c>
      <c r="AG8" s="29">
        <v>3015</v>
      </c>
      <c r="AH8" s="29">
        <v>3027</v>
      </c>
      <c r="AI8" s="29">
        <v>3006</v>
      </c>
      <c r="AJ8" s="29">
        <v>3007</v>
      </c>
      <c r="AK8" s="29">
        <v>3012</v>
      </c>
      <c r="AL8" s="29">
        <v>3007</v>
      </c>
      <c r="AM8" s="29">
        <v>3007</v>
      </c>
      <c r="AN8" s="29">
        <v>3001</v>
      </c>
      <c r="AO8" s="29">
        <v>2987</v>
      </c>
      <c r="AP8" s="29">
        <v>2995</v>
      </c>
      <c r="AQ8" s="29">
        <v>2975</v>
      </c>
      <c r="AR8" s="29">
        <v>2961</v>
      </c>
      <c r="AS8" s="29">
        <v>2959</v>
      </c>
      <c r="AT8" s="29">
        <v>2948</v>
      </c>
      <c r="AU8" s="29">
        <v>2926</v>
      </c>
      <c r="AV8" s="29">
        <v>2911</v>
      </c>
      <c r="AW8" s="29">
        <v>2920</v>
      </c>
      <c r="AX8" s="29">
        <v>2903</v>
      </c>
      <c r="AY8" s="29">
        <v>2916</v>
      </c>
      <c r="AZ8" s="29">
        <v>2902</v>
      </c>
      <c r="BA8" s="29">
        <v>2911</v>
      </c>
      <c r="BB8" s="29">
        <v>2881</v>
      </c>
      <c r="BC8" s="29">
        <v>2883</v>
      </c>
      <c r="BD8" s="29">
        <v>2908</v>
      </c>
      <c r="BE8" s="29">
        <v>2905</v>
      </c>
      <c r="BF8" s="29">
        <v>2910</v>
      </c>
      <c r="BG8" s="29">
        <v>2916</v>
      </c>
      <c r="BH8" s="29">
        <v>2930</v>
      </c>
      <c r="BI8" s="29">
        <v>2941</v>
      </c>
      <c r="BJ8" s="29">
        <v>2950</v>
      </c>
      <c r="BK8" s="29">
        <v>2967</v>
      </c>
      <c r="BL8" s="29">
        <v>2954</v>
      </c>
      <c r="BM8" s="29">
        <v>2950</v>
      </c>
      <c r="BN8" s="29">
        <v>2938</v>
      </c>
      <c r="BO8" s="29">
        <v>2940</v>
      </c>
      <c r="BP8" s="29">
        <v>2935</v>
      </c>
      <c r="BQ8" s="29">
        <v>2950</v>
      </c>
      <c r="BR8" s="29">
        <v>2960</v>
      </c>
      <c r="BS8" s="29">
        <v>2974</v>
      </c>
      <c r="BT8" s="29">
        <v>2975</v>
      </c>
      <c r="BU8" s="29">
        <v>2987</v>
      </c>
      <c r="BV8" s="29">
        <v>2998</v>
      </c>
      <c r="BW8" s="29">
        <v>2996</v>
      </c>
      <c r="BX8" s="29">
        <v>3006</v>
      </c>
      <c r="BY8" s="29">
        <v>3007</v>
      </c>
      <c r="BZ8" s="29">
        <v>3003</v>
      </c>
      <c r="CA8" s="29">
        <v>2992</v>
      </c>
      <c r="CB8" s="29">
        <v>3004</v>
      </c>
      <c r="CC8" s="29">
        <v>2992</v>
      </c>
      <c r="CD8" s="29">
        <v>2995</v>
      </c>
      <c r="CE8" s="29">
        <v>2998</v>
      </c>
      <c r="CF8" s="29">
        <v>3016</v>
      </c>
      <c r="CG8" s="29">
        <v>3034</v>
      </c>
      <c r="CH8" s="29">
        <v>3045</v>
      </c>
      <c r="CI8" s="29">
        <v>3032</v>
      </c>
      <c r="CJ8" s="29">
        <v>3016</v>
      </c>
      <c r="CK8" s="29">
        <v>2995</v>
      </c>
      <c r="CL8" s="29">
        <v>2996</v>
      </c>
      <c r="CM8" s="29">
        <v>2989</v>
      </c>
      <c r="CN8" s="29">
        <v>3001</v>
      </c>
      <c r="CO8" s="29">
        <v>3001</v>
      </c>
      <c r="CP8" s="29">
        <v>3024</v>
      </c>
      <c r="CQ8" s="29">
        <v>3037</v>
      </c>
      <c r="CR8" s="29">
        <v>3027</v>
      </c>
      <c r="CS8" s="29">
        <v>3034</v>
      </c>
      <c r="CT8" s="29">
        <v>3037</v>
      </c>
      <c r="CU8" s="29">
        <v>3062</v>
      </c>
      <c r="CV8" s="29">
        <v>3096</v>
      </c>
      <c r="CW8" s="29">
        <v>3147</v>
      </c>
      <c r="CX8" s="29">
        <v>3195</v>
      </c>
      <c r="CY8" s="29">
        <v>3233</v>
      </c>
      <c r="CZ8" s="29">
        <v>3228</v>
      </c>
      <c r="DA8" s="29">
        <v>3231</v>
      </c>
      <c r="DB8" s="29">
        <v>3183</v>
      </c>
      <c r="DC8" s="29">
        <v>3150</v>
      </c>
      <c r="DD8" s="29">
        <v>3102</v>
      </c>
      <c r="DE8" s="29">
        <v>3095</v>
      </c>
      <c r="DF8" s="29">
        <v>3067</v>
      </c>
      <c r="DG8" s="29">
        <v>3077</v>
      </c>
      <c r="DH8" s="29">
        <v>3040</v>
      </c>
      <c r="DI8" s="29">
        <v>3038</v>
      </c>
      <c r="DJ8" s="29">
        <v>2991</v>
      </c>
      <c r="DK8" s="29">
        <v>2964</v>
      </c>
      <c r="DL8" s="29">
        <v>2923</v>
      </c>
      <c r="DM8" s="29">
        <v>2872</v>
      </c>
      <c r="DN8" s="29">
        <v>2829</v>
      </c>
      <c r="DO8" s="29">
        <v>2792</v>
      </c>
      <c r="DP8" s="29">
        <v>2769</v>
      </c>
      <c r="DQ8" s="29">
        <v>2796</v>
      </c>
      <c r="DR8" s="29">
        <v>2799</v>
      </c>
      <c r="DS8" s="29">
        <v>2811</v>
      </c>
      <c r="DT8" s="29">
        <v>2799</v>
      </c>
      <c r="DU8" s="29">
        <v>2818</v>
      </c>
      <c r="DV8" s="29">
        <v>2839</v>
      </c>
      <c r="DW8" s="29">
        <v>2880</v>
      </c>
      <c r="DX8" s="29">
        <v>2904</v>
      </c>
      <c r="DY8" s="29">
        <v>2943</v>
      </c>
      <c r="DZ8" s="29">
        <v>2963</v>
      </c>
      <c r="EA8" s="29">
        <v>2991</v>
      </c>
      <c r="EB8" s="29">
        <v>2998</v>
      </c>
      <c r="EC8" s="29">
        <v>3011</v>
      </c>
      <c r="ED8" s="29">
        <v>3010</v>
      </c>
      <c r="EE8" s="29">
        <v>3017</v>
      </c>
      <c r="EF8" s="29">
        <v>3008</v>
      </c>
      <c r="EG8" s="29">
        <v>3003</v>
      </c>
      <c r="EH8" s="29">
        <v>3016</v>
      </c>
      <c r="EI8" s="29">
        <v>3027</v>
      </c>
      <c r="EJ8" s="29">
        <v>3036</v>
      </c>
      <c r="EK8" s="29">
        <v>3067</v>
      </c>
      <c r="EL8" s="29">
        <v>3078</v>
      </c>
      <c r="EM8" s="29">
        <v>3105</v>
      </c>
      <c r="EN8" s="29">
        <v>3091</v>
      </c>
    </row>
    <row r="9" spans="1:144" x14ac:dyDescent="0.2">
      <c r="A9" s="28" t="s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rgb="FF92D050"/>
  </sheetPr>
  <dimension ref="A1:AK29"/>
  <sheetViews>
    <sheetView topLeftCell="A16" workbookViewId="0">
      <selection activeCell="E24" sqref="E24"/>
    </sheetView>
  </sheetViews>
  <sheetFormatPr baseColWidth="10" defaultColWidth="8.83203125" defaultRowHeight="15" x14ac:dyDescent="0.2"/>
  <cols>
    <col min="1" max="1" width="41.33203125" customWidth="1"/>
    <col min="4" max="4" width="9.1640625" customWidth="1"/>
  </cols>
  <sheetData>
    <row r="1" spans="1:13" x14ac:dyDescent="0.2">
      <c r="A1" t="s">
        <v>60</v>
      </c>
    </row>
    <row r="2" spans="1:13" x14ac:dyDescent="0.2">
      <c r="A2" t="s">
        <v>292</v>
      </c>
    </row>
    <row r="3" spans="1:13" x14ac:dyDescent="0.2">
      <c r="A3" t="s">
        <v>61</v>
      </c>
    </row>
    <row r="4" spans="1:13" x14ac:dyDescent="0.2">
      <c r="A4" t="s">
        <v>293</v>
      </c>
    </row>
    <row r="6" spans="1:13" x14ac:dyDescent="0.2">
      <c r="A6" t="s">
        <v>62</v>
      </c>
    </row>
    <row r="7" spans="1:13" x14ac:dyDescent="0.2">
      <c r="A7" t="s">
        <v>63</v>
      </c>
    </row>
    <row r="9" spans="1:13" x14ac:dyDescent="0.2">
      <c r="A9" s="2" t="s">
        <v>64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2">
      <c r="B10">
        <v>2012</v>
      </c>
      <c r="C10">
        <f>1+B10</f>
        <v>2013</v>
      </c>
      <c r="D10">
        <f t="shared" ref="D10:M10" si="0">1+C10</f>
        <v>2014</v>
      </c>
      <c r="E10">
        <f t="shared" si="0"/>
        <v>2015</v>
      </c>
      <c r="F10">
        <f t="shared" si="0"/>
        <v>2016</v>
      </c>
      <c r="G10">
        <f t="shared" si="0"/>
        <v>2017</v>
      </c>
      <c r="H10">
        <f t="shared" si="0"/>
        <v>2018</v>
      </c>
      <c r="I10">
        <f t="shared" si="0"/>
        <v>2019</v>
      </c>
      <c r="J10">
        <f t="shared" si="0"/>
        <v>2020</v>
      </c>
      <c r="K10">
        <f t="shared" si="0"/>
        <v>2021</v>
      </c>
      <c r="L10">
        <f t="shared" si="0"/>
        <v>2022</v>
      </c>
      <c r="M10">
        <f t="shared" si="0"/>
        <v>2023</v>
      </c>
    </row>
    <row r="11" spans="1:13" x14ac:dyDescent="0.2">
      <c r="A11" t="s">
        <v>294</v>
      </c>
      <c r="B11" s="23">
        <f>'ibge revn'!C4</f>
        <v>2863.8</v>
      </c>
      <c r="C11" s="23">
        <f>'ibge revn'!D4</f>
        <v>2939.6666666666665</v>
      </c>
      <c r="D11" s="23">
        <f>'ibge revn'!E4</f>
        <v>2999.0833333333335</v>
      </c>
      <c r="E11" s="23">
        <f>'ibge revn'!F4</f>
        <v>2974.0833333333335</v>
      </c>
      <c r="F11" s="23">
        <f>'ibge revn'!G4</f>
        <v>2907.0833333333335</v>
      </c>
      <c r="G11" s="23">
        <f>'ibge revn'!H4</f>
        <v>2952.8333333333335</v>
      </c>
      <c r="H11" s="23">
        <f>'ibge revn'!I4</f>
        <v>2999.5</v>
      </c>
      <c r="I11" s="23">
        <f>'ibge revn'!J4</f>
        <v>3016.4166666666665</v>
      </c>
      <c r="J11" s="23">
        <f>'ibge revn'!K4</f>
        <v>3141.5</v>
      </c>
      <c r="K11" s="23">
        <f>'ibge revn'!L4</f>
        <v>2954.75</v>
      </c>
      <c r="L11" s="23">
        <f>'ibge revn'!M4</f>
        <v>2878.4166666666665</v>
      </c>
      <c r="M11" s="23">
        <f>'ibge revn'!N4</f>
        <v>3039.0833333333335</v>
      </c>
    </row>
    <row r="12" spans="1:13" ht="16" x14ac:dyDescent="0.2">
      <c r="A12" s="11" t="s">
        <v>295</v>
      </c>
      <c r="B12" s="112">
        <f>IPCA!J7</f>
        <v>1</v>
      </c>
      <c r="C12" s="112">
        <f>IPCA!K7</f>
        <v>1.0591068325533108</v>
      </c>
      <c r="D12" s="112">
        <f>IPCA!L7</f>
        <v>1.0640747079590815</v>
      </c>
      <c r="E12" s="112">
        <f>IPCA!M7</f>
        <v>1.1067302813397506</v>
      </c>
      <c r="F12" s="112">
        <f>IPCA!N7</f>
        <v>1.0628798821322138</v>
      </c>
      <c r="G12" s="112">
        <f>IPCA!O7</f>
        <v>1.0294742132043471</v>
      </c>
      <c r="H12" s="112">
        <f>IPCA!P7</f>
        <v>1.0374558117019155</v>
      </c>
      <c r="I12" s="112">
        <f>IPCA!Q7</f>
        <v>1.0430615161715953</v>
      </c>
      <c r="J12" s="112">
        <f>IPCA!R7</f>
        <v>1.0451745688642451</v>
      </c>
      <c r="K12" s="112">
        <f>IPCA!S7</f>
        <v>1.1006098273744334</v>
      </c>
      <c r="L12" s="112">
        <f>IPCA!T7</f>
        <v>1.0578509290788949</v>
      </c>
      <c r="M12" s="112">
        <f>IPCA!U7</f>
        <v>1.0462119000508181</v>
      </c>
    </row>
    <row r="13" spans="1:13" x14ac:dyDescent="0.2">
      <c r="A13" t="s">
        <v>296</v>
      </c>
      <c r="B13" s="23">
        <f>B11*B12</f>
        <v>2863.8</v>
      </c>
      <c r="C13" s="23">
        <f>C11/C12</f>
        <v>2775.6091985354051</v>
      </c>
      <c r="D13" s="23">
        <f t="shared" ref="D13:M13" si="1">D11/D12</f>
        <v>2818.4894452435965</v>
      </c>
      <c r="E13" s="23">
        <f t="shared" si="1"/>
        <v>2687.2702260690489</v>
      </c>
      <c r="F13" s="23">
        <f t="shared" si="1"/>
        <v>2735.1005341276327</v>
      </c>
      <c r="G13" s="23">
        <f t="shared" si="1"/>
        <v>2868.2926638272252</v>
      </c>
      <c r="H13" s="23">
        <f t="shared" si="1"/>
        <v>2891.2074771448911</v>
      </c>
      <c r="I13" s="23">
        <f t="shared" si="1"/>
        <v>2891.8876019297336</v>
      </c>
      <c r="J13" s="23">
        <f t="shared" si="1"/>
        <v>3005.7179858612126</v>
      </c>
      <c r="K13" s="23">
        <f t="shared" si="1"/>
        <v>2684.6480255848001</v>
      </c>
      <c r="L13" s="23">
        <f t="shared" si="1"/>
        <v>2721.0040541090202</v>
      </c>
      <c r="M13" s="23">
        <f t="shared" si="1"/>
        <v>2904.844929775426</v>
      </c>
    </row>
    <row r="14" spans="1:13" x14ac:dyDescent="0.2">
      <c r="A14" t="s">
        <v>74</v>
      </c>
      <c r="C14" s="13">
        <f>(C13-B13)/B13</f>
        <v>-3.0795028097141942E-2</v>
      </c>
      <c r="D14" s="13">
        <f t="shared" ref="D14:M14" si="2">(D13-C13)/C13</f>
        <v>1.5448949632685272E-2</v>
      </c>
      <c r="E14" s="13">
        <f t="shared" si="2"/>
        <v>-4.6556576394490116E-2</v>
      </c>
      <c r="F14" s="13">
        <f t="shared" si="2"/>
        <v>1.7798845681608354E-2</v>
      </c>
      <c r="G14" s="13">
        <f t="shared" si="2"/>
        <v>4.8697343310663499E-2</v>
      </c>
      <c r="H14" s="13">
        <f t="shared" si="2"/>
        <v>7.989008097622147E-3</v>
      </c>
      <c r="I14" s="13">
        <f t="shared" si="2"/>
        <v>2.3523901007414111E-4</v>
      </c>
      <c r="J14" s="13">
        <f t="shared" si="2"/>
        <v>3.9361966853594478E-2</v>
      </c>
      <c r="K14" s="13">
        <f t="shared" si="2"/>
        <v>-0.10681972220504847</v>
      </c>
      <c r="L14" s="13">
        <f t="shared" si="2"/>
        <v>1.3542195542114199E-2</v>
      </c>
      <c r="M14" s="13">
        <f t="shared" si="2"/>
        <v>6.7563616962931561E-2</v>
      </c>
    </row>
    <row r="15" spans="1:13" x14ac:dyDescent="0.2">
      <c r="A15" s="1" t="s">
        <v>75</v>
      </c>
      <c r="B15" s="15">
        <f>AVERAGE(C14:M14)</f>
        <v>2.4059853086011926E-3</v>
      </c>
    </row>
    <row r="21" spans="1:37" x14ac:dyDescent="0.2">
      <c r="A21" s="2" t="s">
        <v>65</v>
      </c>
      <c r="B21" s="9"/>
    </row>
    <row r="22" spans="1:37" x14ac:dyDescent="0.2">
      <c r="A22" s="10">
        <f>SUM('OECD VAL'!C9:AL9)*10^6</f>
        <v>827890842000</v>
      </c>
      <c r="B22" t="s">
        <v>66</v>
      </c>
    </row>
    <row r="23" spans="1:37" x14ac:dyDescent="0.2">
      <c r="A23" s="10">
        <f>A22*D23</f>
        <v>801962601746.49072</v>
      </c>
      <c r="B23" t="s">
        <v>67</v>
      </c>
      <c r="D23">
        <v>0.9686815713640794</v>
      </c>
      <c r="E23" t="s">
        <v>297</v>
      </c>
    </row>
    <row r="25" spans="1:37" x14ac:dyDescent="0.2">
      <c r="A25" s="1" t="s">
        <v>71</v>
      </c>
    </row>
    <row r="26" spans="1:37" x14ac:dyDescent="0.2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">
      <c r="A27" t="s">
        <v>72</v>
      </c>
      <c r="B27" s="12">
        <v>0</v>
      </c>
      <c r="C27" s="12">
        <f>'ibge pop'!H4/'ibge pop'!G$4-1</f>
        <v>8.2609576496666115E-3</v>
      </c>
      <c r="D27" s="12">
        <f>'ibge pop'!I4/'ibge pop'!H$4-1</f>
        <v>8.0336392026252312E-3</v>
      </c>
      <c r="E27" s="12">
        <f>'ibge pop'!J4/'ibge pop'!I$4-1</f>
        <v>8.1727284965871227E-3</v>
      </c>
      <c r="F27" s="12">
        <f>'ibge pop'!K4/'ibge pop'!J$4-1</f>
        <v>7.9245343651090927E-3</v>
      </c>
      <c r="G27" s="12">
        <f>'ibge pop'!L4/'ibge pop'!K$4-1</f>
        <v>7.6544801647893124E-3</v>
      </c>
      <c r="H27" s="12">
        <f>'ibge pop'!M4/'ibge pop'!L$4-1</f>
        <v>7.3761748043117414E-3</v>
      </c>
      <c r="I27" s="12">
        <f>'ibge pop'!N4/'ibge pop'!M$4-1</f>
        <v>7.0828695042888246E-3</v>
      </c>
      <c r="J27" s="12">
        <f>'ibge pop'!O4/'ibge pop'!N$4-1</f>
        <v>6.7762365279770975E-3</v>
      </c>
      <c r="K27" s="12">
        <f>'ibge pop'!P4/'ibge pop'!O$4-1</f>
        <v>6.4738550171672404E-3</v>
      </c>
      <c r="L27" s="12">
        <f>'ibge pop'!Q4/'ibge pop'!P$4-1</f>
        <v>6.1769727965241827E-3</v>
      </c>
      <c r="M27" s="12">
        <f>'ibge pop'!R4/'ibge pop'!Q$4-1</f>
        <v>5.8779269108328869E-3</v>
      </c>
      <c r="N27" s="12">
        <f>'ibge pop'!S4/'ibge pop'!R$4-1</f>
        <v>5.576994154728121E-3</v>
      </c>
      <c r="O27" s="12">
        <f>'ibge pop'!T4/'ibge pop'!S$4-1</f>
        <v>5.2740245362263849E-3</v>
      </c>
      <c r="P27" s="12">
        <f>'ibge pop'!U4/'ibge pop'!T$4-1</f>
        <v>4.9733633547206502E-3</v>
      </c>
      <c r="Q27" s="12">
        <f>'ibge pop'!V4/'ibge pop'!U$4-1</f>
        <v>4.6785403203686293E-3</v>
      </c>
      <c r="R27" s="12">
        <f>'ibge pop'!W4/'ibge pop'!V$4-1</f>
        <v>4.3845766152836863E-3</v>
      </c>
      <c r="S27" s="12">
        <f>'ibge pop'!X4/'ibge pop'!W$4-1</f>
        <v>4.0884168680077604E-3</v>
      </c>
      <c r="T27" s="12">
        <f>'ibge pop'!Y4/'ibge pop'!X$4-1</f>
        <v>3.795693372140585E-3</v>
      </c>
      <c r="U27" s="12">
        <f>'ibge pop'!Z4/'ibge pop'!Y$4-1</f>
        <v>3.5079334816272567E-3</v>
      </c>
      <c r="V27" s="12">
        <f>'ibge pop'!AA4/'ibge pop'!Z$4-1</f>
        <v>3.2243577293886716E-3</v>
      </c>
      <c r="W27" s="12">
        <f>'ibge pop'!AB4/'ibge pop'!AA$4-1</f>
        <v>2.9416422745045523E-3</v>
      </c>
      <c r="X27" s="12">
        <f>'ibge pop'!AC4/'ibge pop'!AB$4-1</f>
        <v>2.6592811195191857E-3</v>
      </c>
      <c r="Y27" s="12">
        <f>'ibge pop'!AD4/'ibge pop'!AC$4-1</f>
        <v>2.3813730527115773E-3</v>
      </c>
      <c r="Z27" s="12">
        <f>'ibge pop'!AE4/'ibge pop'!AD$4-1</f>
        <v>2.107196598508887E-3</v>
      </c>
      <c r="AA27" s="12">
        <f>'ibge pop'!AF4/'ibge pop'!AE$4-1</f>
        <v>1.8370705327315218E-3</v>
      </c>
      <c r="AB27" s="12">
        <f>'ibge pop'!AG4/'ibge pop'!AF$4-1</f>
        <v>1.5708482344176655E-3</v>
      </c>
      <c r="AC27" s="12">
        <f>'ibge pop'!AH4/'ibge pop'!AG$4-1</f>
        <v>1.3102352926381844E-3</v>
      </c>
      <c r="AD27" s="12">
        <f>'ibge pop'!AI4/'ibge pop'!AH$4-1</f>
        <v>1.0554473482748961E-3</v>
      </c>
      <c r="AE27" s="12">
        <f>'ibge pop'!AJ4/'ibge pop'!AI$4-1</f>
        <v>8.0285073406249907E-4</v>
      </c>
      <c r="AF27" s="12">
        <f>'ibge pop'!AK4/'ibge pop'!AJ$4-1</f>
        <v>5.5200605184957396E-4</v>
      </c>
      <c r="AG27" s="12">
        <f>'ibge pop'!AL4/'ibge pop'!AK$4-1</f>
        <v>3.0294708816280824E-4</v>
      </c>
      <c r="AH27" s="12">
        <f>'ibge pop'!AM4/'ibge pop'!AL$4-1</f>
        <v>5.7512156844907736E-5</v>
      </c>
      <c r="AI27" s="12">
        <f>'ibge pop'!AN4/'ibge pop'!AM$4-1</f>
        <v>-1.8517052019118019E-4</v>
      </c>
      <c r="AJ27" s="12">
        <f>'ibge pop'!AO4/'ibge pop'!AN$4-1</f>
        <v>-4.2891115941856572E-4</v>
      </c>
      <c r="AK27" s="12">
        <f>'ibge pop'!AP4/'ibge pop'!AO$4-1</f>
        <v>-6.7436478225035845E-4</v>
      </c>
    </row>
    <row r="28" spans="1:37" x14ac:dyDescent="0.2">
      <c r="A28" t="s">
        <v>73</v>
      </c>
      <c r="B28">
        <v>0</v>
      </c>
      <c r="C28" s="13">
        <f>B28*(1+$B$15)+$B$15</f>
        <v>2.4059853086011926E-3</v>
      </c>
      <c r="D28" s="13">
        <f>C28*(1+$B$15)+$B$15</f>
        <v>4.8177593825075894E-3</v>
      </c>
      <c r="E28" s="13">
        <f t="shared" ref="E28:AK28" si="3">D28*(1+$B$15)+$B$15</f>
        <v>7.2353361494034707E-3</v>
      </c>
      <c r="F28" s="13">
        <f t="shared" si="3"/>
        <v>9.6587295704829192E-3</v>
      </c>
      <c r="G28" s="13">
        <f t="shared" si="3"/>
        <v>1.2087953640530445E-2</v>
      </c>
      <c r="H28" s="13">
        <f t="shared" si="3"/>
        <v>1.4523022388001806E-2</v>
      </c>
      <c r="I28" s="13">
        <f t="shared" si="3"/>
        <v>1.6963949875105015E-2</v>
      </c>
      <c r="J28" s="13">
        <f t="shared" si="3"/>
        <v>1.9410750197881556E-2</v>
      </c>
      <c r="K28" s="13">
        <f t="shared" si="3"/>
        <v>2.1863437486287777E-2</v>
      </c>
      <c r="L28" s="13">
        <f t="shared" si="3"/>
        <v>2.4322025904276498E-2</v>
      </c>
      <c r="M28" s="13">
        <f t="shared" si="3"/>
        <v>2.6786529649878797E-2</v>
      </c>
      <c r="N28" s="13">
        <f t="shared" si="3"/>
        <v>2.9256962955286007E-2</v>
      </c>
      <c r="O28" s="13">
        <f t="shared" si="3"/>
        <v>3.1733340086931905E-2</v>
      </c>
      <c r="P28" s="13">
        <f t="shared" si="3"/>
        <v>3.4215675345575097E-2</v>
      </c>
      <c r="Q28" s="13">
        <f t="shared" si="3"/>
        <v>3.6703983066381611E-2</v>
      </c>
      <c r="R28" s="13">
        <f t="shared" si="3"/>
        <v>3.9198277619007661E-2</v>
      </c>
      <c r="S28" s="13">
        <f t="shared" si="3"/>
        <v>4.1698573407682654E-2</v>
      </c>
      <c r="T28" s="13">
        <f t="shared" si="3"/>
        <v>4.4204884871292358E-2</v>
      </c>
      <c r="U28" s="13">
        <f t="shared" si="3"/>
        <v>4.6717226483462285E-2</v>
      </c>
      <c r="V28" s="13">
        <f t="shared" si="3"/>
        <v>4.9235612752641281E-2</v>
      </c>
      <c r="W28" s="13">
        <f t="shared" si="3"/>
        <v>5.1760058222185303E-2</v>
      </c>
      <c r="X28" s="13">
        <f t="shared" si="3"/>
        <v>5.4290577470441415E-2</v>
      </c>
      <c r="Y28" s="13">
        <f t="shared" si="3"/>
        <v>5.6827185110831964E-2</v>
      </c>
      <c r="Z28" s="13">
        <f t="shared" si="3"/>
        <v>5.9369895791938979E-2</v>
      </c>
      <c r="AA28" s="13">
        <f t="shared" si="3"/>
        <v>6.1918724197588759E-2</v>
      </c>
      <c r="AB28" s="13">
        <f t="shared" si="3"/>
        <v>6.447368504693668E-2</v>
      </c>
      <c r="AC28" s="13">
        <f t="shared" si="3"/>
        <v>6.7034793094552181E-2</v>
      </c>
      <c r="AD28" s="13">
        <f t="shared" si="3"/>
        <v>6.9602063130503988E-2</v>
      </c>
      <c r="AE28" s="13">
        <f t="shared" si="3"/>
        <v>7.2175509980445501E-2</v>
      </c>
      <c r="AF28" s="13">
        <f t="shared" si="3"/>
        <v>7.4755148505700447E-2</v>
      </c>
      <c r="AG28" s="13">
        <f t="shared" si="3"/>
        <v>7.7340993603348646E-2</v>
      </c>
      <c r="AH28" s="13">
        <f t="shared" si="3"/>
        <v>7.9933060206312107E-2</v>
      </c>
      <c r="AI28" s="13">
        <f t="shared" si="3"/>
        <v>8.2531363283441211E-2</v>
      </c>
      <c r="AJ28" s="13">
        <f t="shared" si="3"/>
        <v>8.51359178396012E-2</v>
      </c>
      <c r="AK28" s="13">
        <f t="shared" si="3"/>
        <v>8.7746738915758737E-2</v>
      </c>
    </row>
    <row r="29" spans="1:37" x14ac:dyDescent="0.2">
      <c r="A29" t="s">
        <v>68</v>
      </c>
      <c r="B29" s="16">
        <f>A23</f>
        <v>801962601746.49072</v>
      </c>
      <c r="C29" s="16">
        <f>$B29*(1+C27)*(1+C28)</f>
        <v>810533030676.34399</v>
      </c>
      <c r="D29" s="16">
        <f t="shared" ref="D29:AK29" si="4">$B29*(1+D27)*(1+D28)</f>
        <v>812299982065.23438</v>
      </c>
      <c r="E29" s="16">
        <f t="shared" si="4"/>
        <v>814366715361.63794</v>
      </c>
      <c r="F29" s="16">
        <f t="shared" si="4"/>
        <v>816125104806.36853</v>
      </c>
      <c r="G29" s="16">
        <f t="shared" si="4"/>
        <v>817869498520.56677</v>
      </c>
      <c r="H29" s="16">
        <f t="shared" si="4"/>
        <v>819610848626.89453</v>
      </c>
      <c r="I29" s="16">
        <f t="shared" si="4"/>
        <v>821343610147.66907</v>
      </c>
      <c r="J29" s="16">
        <f t="shared" si="4"/>
        <v>823069069365.29028</v>
      </c>
      <c r="K29" s="16">
        <f t="shared" si="4"/>
        <v>824801560936.65637</v>
      </c>
      <c r="L29" s="16">
        <f t="shared" si="4"/>
        <v>826542142143.5437</v>
      </c>
      <c r="M29" s="16">
        <f t="shared" si="4"/>
        <v>828284542735.53528</v>
      </c>
      <c r="N29" s="16">
        <f t="shared" si="4"/>
        <v>830028985578.37524</v>
      </c>
      <c r="O29" s="16">
        <f t="shared" si="4"/>
        <v>831775342560.61426</v>
      </c>
      <c r="P29" s="16">
        <f t="shared" si="4"/>
        <v>833527212741.28418</v>
      </c>
      <c r="Q29" s="16">
        <f t="shared" si="4"/>
        <v>835287551740.38074</v>
      </c>
      <c r="R29" s="16">
        <f t="shared" si="4"/>
        <v>837052252509.03247</v>
      </c>
      <c r="S29" s="16">
        <f t="shared" si="4"/>
        <v>838818775101.44263</v>
      </c>
      <c r="T29" s="16">
        <f t="shared" si="4"/>
        <v>840591830212.13989</v>
      </c>
      <c r="U29" s="16">
        <f t="shared" si="4"/>
        <v>842372728076.57336</v>
      </c>
      <c r="V29" s="16">
        <f t="shared" si="4"/>
        <v>844160850313.99927</v>
      </c>
      <c r="W29" s="16">
        <f t="shared" si="4"/>
        <v>845953426281.99976</v>
      </c>
      <c r="X29" s="16">
        <f t="shared" si="4"/>
        <v>847750040984.98145</v>
      </c>
      <c r="Y29" s="16">
        <f t="shared" si="4"/>
        <v>849554178071.28333</v>
      </c>
      <c r="Z29" s="16">
        <f t="shared" si="4"/>
        <v>851365259471.12927</v>
      </c>
      <c r="AA29" s="16">
        <f t="shared" si="4"/>
        <v>853183587259.86279</v>
      </c>
      <c r="AB29" s="16">
        <f t="shared" si="4"/>
        <v>855009068956.51062</v>
      </c>
      <c r="AC29" s="16">
        <f t="shared" si="4"/>
        <v>856843195987.68188</v>
      </c>
      <c r="AD29" s="16">
        <f t="shared" si="4"/>
        <v>858686195908.65576</v>
      </c>
      <c r="AE29" s="16">
        <f t="shared" si="4"/>
        <v>860534988430.46387</v>
      </c>
      <c r="AF29" s="16">
        <f t="shared" si="4"/>
        <v>862389216568.43323</v>
      </c>
      <c r="AG29" s="16">
        <f t="shared" si="4"/>
        <v>864248928600.55957</v>
      </c>
      <c r="AH29" s="16">
        <f t="shared" si="4"/>
        <v>866115735994.51672</v>
      </c>
      <c r="AI29" s="16">
        <f t="shared" si="4"/>
        <v>867988912845.23096</v>
      </c>
      <c r="AJ29" s="16">
        <f t="shared" si="4"/>
        <v>869865168947.83899</v>
      </c>
      <c r="AK29" s="16">
        <f t="shared" si="4"/>
        <v>871743934664.8147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sheetPr>
    <tabColor theme="4" tint="-0.249977111117893"/>
  </sheetPr>
  <dimension ref="A1:AG2"/>
  <sheetViews>
    <sheetView workbookViewId="0">
      <selection activeCell="B2" sqref="B2:AG2"/>
    </sheetView>
  </sheetViews>
  <sheetFormatPr baseColWidth="10" defaultColWidth="8.83203125" defaultRowHeight="15" x14ac:dyDescent="0.2"/>
  <cols>
    <col min="1" max="1" width="22.1640625" customWidth="1"/>
    <col min="2" max="33" width="11.1640625" bestFit="1" customWidth="1"/>
  </cols>
  <sheetData>
    <row r="1" spans="1:33" x14ac:dyDescent="0.2">
      <c r="A1" s="14" t="s">
        <v>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6</v>
      </c>
      <c r="B2" s="10">
        <f>'ibge pop'!K4</f>
        <v>210147125</v>
      </c>
      <c r="C2" s="10">
        <f>'ibge pop'!L4</f>
        <v>211755692</v>
      </c>
      <c r="D2" s="10">
        <f>'ibge pop'!M4</f>
        <v>213317639</v>
      </c>
      <c r="E2" s="10">
        <f>'ibge pop'!N4</f>
        <v>214828540</v>
      </c>
      <c r="F2" s="10">
        <f>'ibge pop'!O4</f>
        <v>216284269</v>
      </c>
      <c r="G2" s="10">
        <f>'ibge pop'!P4</f>
        <v>217684462</v>
      </c>
      <c r="H2" s="10">
        <f>'ibge pop'!Q4</f>
        <v>219029093</v>
      </c>
      <c r="I2" s="10">
        <f>'ibge pop'!R4</f>
        <v>220316530</v>
      </c>
      <c r="J2" s="10">
        <f>'ibge pop'!S4</f>
        <v>221545234</v>
      </c>
      <c r="K2" s="10">
        <f>'ibge pop'!T4</f>
        <v>222713669</v>
      </c>
      <c r="L2" s="10">
        <f>'ibge pop'!U4</f>
        <v>223821305</v>
      </c>
      <c r="M2" s="10">
        <f>'ibge pop'!V4</f>
        <v>224868462</v>
      </c>
      <c r="N2" s="10">
        <f>'ibge pop'!W4</f>
        <v>225854415</v>
      </c>
      <c r="O2" s="10">
        <f>'ibge pop'!X4</f>
        <v>226777802</v>
      </c>
      <c r="P2" s="10">
        <f>'ibge pop'!Y4</f>
        <v>227638581</v>
      </c>
      <c r="Q2" s="10">
        <f>'ibge pop'!Z4</f>
        <v>228437122</v>
      </c>
      <c r="R2" s="10">
        <f>'ibge pop'!AA4</f>
        <v>229173685</v>
      </c>
      <c r="S2" s="10">
        <f>'ibge pop'!AB4</f>
        <v>229847832</v>
      </c>
      <c r="T2" s="10">
        <f>'ibge pop'!AC4</f>
        <v>230459062</v>
      </c>
      <c r="U2" s="10">
        <f>'ibge pop'!AD4</f>
        <v>231007871</v>
      </c>
      <c r="V2" s="10">
        <f>'ibge pop'!AE4</f>
        <v>231494650</v>
      </c>
      <c r="W2" s="10">
        <f>'ibge pop'!AF4</f>
        <v>231919922</v>
      </c>
      <c r="X2" s="10">
        <f>'ibge pop'!AG4</f>
        <v>232284233</v>
      </c>
      <c r="Y2" s="10">
        <f>'ibge pop'!AH4</f>
        <v>232588580</v>
      </c>
      <c r="Z2" s="10">
        <f>'ibge pop'!AI4</f>
        <v>232834065</v>
      </c>
      <c r="AA2" s="10">
        <f>'ibge pop'!AJ4</f>
        <v>233020996</v>
      </c>
      <c r="AB2" s="10">
        <f>'ibge pop'!AK4</f>
        <v>233149625</v>
      </c>
      <c r="AC2" s="10">
        <f>'ibge pop'!AL4</f>
        <v>233220257</v>
      </c>
      <c r="AD2" s="10">
        <f>'ibge pop'!AM4</f>
        <v>233233670</v>
      </c>
      <c r="AE2" s="10">
        <f>'ibge pop'!AN4</f>
        <v>233190482</v>
      </c>
      <c r="AF2" s="10">
        <f>'ibge pop'!AO4</f>
        <v>233090464</v>
      </c>
      <c r="AG2" s="10">
        <f>'ibge pop'!AP4</f>
        <v>232933276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tabSelected="1" workbookViewId="0">
      <selection activeCell="B2" sqref="B2:AG2"/>
    </sheetView>
  </sheetViews>
  <sheetFormatPr baseColWidth="10" defaultColWidth="8.83203125" defaultRowHeight="15" x14ac:dyDescent="0.2"/>
  <cols>
    <col min="1" max="1" width="22.1640625" customWidth="1"/>
    <col min="2" max="33" width="11.1640625" customWidth="1"/>
  </cols>
  <sheetData>
    <row r="1" spans="1:33" x14ac:dyDescent="0.2">
      <c r="A1" s="14" t="s">
        <v>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8</v>
      </c>
      <c r="B2" s="10">
        <f>1000*'ibge emply'!I10</f>
        <v>95515000</v>
      </c>
      <c r="C2" s="10">
        <f>1000*'ibge emply'!J10</f>
        <v>87224000</v>
      </c>
      <c r="D2" s="10">
        <f>1000*'ibge emply'!K10</f>
        <v>95747000</v>
      </c>
      <c r="E2" s="10">
        <f>1000*'ibge emply'!L10</f>
        <v>99369000</v>
      </c>
      <c r="F2" s="10">
        <f>1000*'ibge emply'!M10</f>
        <v>100984000</v>
      </c>
      <c r="G2" s="10">
        <f>'ibge emply'!$B$17*'ibge pop'!P4</f>
        <v>102077231.10239947</v>
      </c>
      <c r="H2" s="10">
        <f>'ibge emply'!$B$17*'ibge pop'!Q4</f>
        <v>102707759.38206349</v>
      </c>
      <c r="I2" s="10">
        <f>'ibge emply'!$B$17*'ibge pop'!R4</f>
        <v>103311468.08488667</v>
      </c>
      <c r="J2" s="10">
        <f>'ibge emply'!$B$17*'ibge pop'!S4</f>
        <v>103887635.53851247</v>
      </c>
      <c r="K2" s="10">
        <f>'ibge emply'!$B$17*'ibge pop'!T4</f>
        <v>104435541.47735311</v>
      </c>
      <c r="L2" s="10">
        <f>'ibge emply'!$B$17*'ibge pop'!U4</f>
        <v>104954937.37226701</v>
      </c>
      <c r="M2" s="10">
        <f>'ibge emply'!$B$17*'ibge pop'!V4</f>
        <v>105445973.27858491</v>
      </c>
      <c r="N2" s="10">
        <f>'ibge emply'!$B$17*'ibge pop'!W4</f>
        <v>105908309.22719802</v>
      </c>
      <c r="O2" s="10">
        <f>'ibge emply'!$B$17*'ibge pop'!X4</f>
        <v>106341306.54510467</v>
      </c>
      <c r="P2" s="10">
        <f>'ibge emply'!$B$17*'ibge pop'!Y4</f>
        <v>106744945.53754269</v>
      </c>
      <c r="Q2" s="10">
        <f>'ibge emply'!$B$17*'ibge pop'!Z4</f>
        <v>107119399.70598829</v>
      </c>
      <c r="R2" s="10">
        <f>'ibge emply'!$B$17*'ibge pop'!AA4</f>
        <v>107464790.97039777</v>
      </c>
      <c r="S2" s="10">
        <f>'ibge emply'!$B$17*'ibge pop'!AB4</f>
        <v>107780913.9425371</v>
      </c>
      <c r="T2" s="10">
        <f>'ibge emply'!$B$17*'ibge pop'!AC4</f>
        <v>108067533.692029</v>
      </c>
      <c r="U2" s="10">
        <f>'ibge emply'!$B$17*'ibge pop'!AD4</f>
        <v>108324882.8046362</v>
      </c>
      <c r="V2" s="10">
        <f>'ibge emply'!$B$17*'ibge pop'!AE4</f>
        <v>108553144.62921602</v>
      </c>
      <c r="W2" s="10">
        <f>'ibge emply'!$B$17*'ibge pop'!AF4</f>
        <v>108752564.41244969</v>
      </c>
      <c r="X2" s="10">
        <f>'ibge emply'!$B$17*'ibge pop'!AG4</f>
        <v>108923398.18624538</v>
      </c>
      <c r="Y2" s="10">
        <f>'ibge emply'!$B$17*'ibge pop'!AH4</f>
        <v>109066113.4667431</v>
      </c>
      <c r="Z2" s="10">
        <f>'ibge emply'!$B$17*'ibge pop'!AI4</f>
        <v>109181227.00698821</v>
      </c>
      <c r="AA2" s="10">
        <f>'ibge emply'!$B$17*'ibge pop'!AJ4</f>
        <v>109268883.23523661</v>
      </c>
      <c r="AB2" s="10">
        <f>'ibge emply'!$B$17*'ibge pop'!AK4</f>
        <v>109329200.3200613</v>
      </c>
      <c r="AC2" s="10">
        <f>'ibge emply'!$B$17*'ibge pop'!AL4</f>
        <v>109362321.28294943</v>
      </c>
      <c r="AD2" s="10">
        <f>'ibge emply'!$B$17*'ibge pop'!AM4</f>
        <v>109368610.94592398</v>
      </c>
      <c r="AE2" s="10">
        <f>'ibge emply'!$B$17*'ibge pop'!AN4</f>
        <v>109348359.10334253</v>
      </c>
      <c r="AF2" s="10">
        <f>'ibge emply'!$B$17*'ibge pop'!AO4</f>
        <v>109301458.371859</v>
      </c>
      <c r="AG2" s="10">
        <f>'ibge emply'!$B$17*'ibge pop'!AP4</f>
        <v>109227749.31768441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4" x14ac:dyDescent="0.2">
      <c r="A1" s="14" t="s">
        <v>70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">
      <c r="A2" t="s">
        <v>69</v>
      </c>
      <c r="B2" s="10">
        <f>'EE Comp Projection'!F29</f>
        <v>816125104806.36853</v>
      </c>
      <c r="C2" s="10">
        <f>'EE Comp Projection'!G29</f>
        <v>817869498520.56677</v>
      </c>
      <c r="D2" s="10">
        <f>'EE Comp Projection'!H29</f>
        <v>819610848626.89453</v>
      </c>
      <c r="E2" s="10">
        <f>'EE Comp Projection'!I29</f>
        <v>821343610147.66907</v>
      </c>
      <c r="F2" s="10">
        <f>'EE Comp Projection'!J29</f>
        <v>823069069365.29028</v>
      </c>
      <c r="G2" s="10">
        <f>'EE Comp Projection'!K29</f>
        <v>824801560936.65637</v>
      </c>
      <c r="H2" s="10">
        <f>'EE Comp Projection'!L29</f>
        <v>826542142143.5437</v>
      </c>
      <c r="I2" s="10">
        <f>'EE Comp Projection'!M29</f>
        <v>828284542735.53528</v>
      </c>
      <c r="J2" s="10">
        <f>'EE Comp Projection'!N29</f>
        <v>830028985578.37524</v>
      </c>
      <c r="K2" s="10">
        <f>'EE Comp Projection'!O29</f>
        <v>831775342560.61426</v>
      </c>
      <c r="L2" s="10">
        <f>'EE Comp Projection'!P29</f>
        <v>833527212741.28418</v>
      </c>
      <c r="M2" s="10">
        <f>'EE Comp Projection'!Q29</f>
        <v>835287551740.38074</v>
      </c>
      <c r="N2" s="10">
        <f>'EE Comp Projection'!R29</f>
        <v>837052252509.03247</v>
      </c>
      <c r="O2" s="10">
        <f>'EE Comp Projection'!S29</f>
        <v>838818775101.44263</v>
      </c>
      <c r="P2" s="10">
        <f>'EE Comp Projection'!T29</f>
        <v>840591830212.13989</v>
      </c>
      <c r="Q2" s="10">
        <f>'EE Comp Projection'!U29</f>
        <v>842372728076.57336</v>
      </c>
      <c r="R2" s="10">
        <f>'EE Comp Projection'!V29</f>
        <v>844160850313.99927</v>
      </c>
      <c r="S2" s="10">
        <f>'EE Comp Projection'!W29</f>
        <v>845953426281.99976</v>
      </c>
      <c r="T2" s="10">
        <f>'EE Comp Projection'!X29</f>
        <v>847750040984.98145</v>
      </c>
      <c r="U2" s="10">
        <f>'EE Comp Projection'!Y29</f>
        <v>849554178071.28333</v>
      </c>
      <c r="V2" s="10">
        <f>'EE Comp Projection'!Z29</f>
        <v>851365259471.12927</v>
      </c>
      <c r="W2" s="10">
        <f>'EE Comp Projection'!AA29</f>
        <v>853183587259.86279</v>
      </c>
      <c r="X2" s="10">
        <f>'EE Comp Projection'!AB29</f>
        <v>855009068956.51062</v>
      </c>
      <c r="Y2" s="10">
        <f>'EE Comp Projection'!AC29</f>
        <v>856843195987.68188</v>
      </c>
      <c r="Z2" s="10">
        <f>'EE Comp Projection'!AD29</f>
        <v>858686195908.65576</v>
      </c>
      <c r="AA2" s="10">
        <f>'EE Comp Projection'!AE29</f>
        <v>860534988430.46387</v>
      </c>
      <c r="AB2" s="10">
        <f>'EE Comp Projection'!AF29</f>
        <v>862389216568.43323</v>
      </c>
      <c r="AC2" s="10">
        <f>'EE Comp Projection'!AG29</f>
        <v>864248928600.55957</v>
      </c>
      <c r="AD2" s="10">
        <f>'EE Comp Projection'!AH29</f>
        <v>866115735994.51672</v>
      </c>
      <c r="AE2" s="10">
        <f>'EE Comp Projection'!AI29</f>
        <v>867988912845.23096</v>
      </c>
      <c r="AF2" s="10">
        <f>'EE Comp Projection'!AJ29</f>
        <v>869865168947.83899</v>
      </c>
      <c r="AG2" s="10">
        <f>'EE Comp Projection'!AK29</f>
        <v>871743934664.8147</v>
      </c>
      <c r="AH2" s="10"/>
    </row>
    <row r="3" spans="1:34" x14ac:dyDescent="0.2">
      <c r="B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About</vt:lpstr>
      <vt:lpstr>OECD VAL</vt:lpstr>
      <vt:lpstr>IPCA</vt:lpstr>
      <vt:lpstr>ibge pop</vt:lpstr>
      <vt:lpstr>ibge emply</vt:lpstr>
      <vt:lpstr>ibge revn</vt:lpstr>
      <vt:lpstr>EE Comp Projection</vt:lpstr>
      <vt:lpstr>BPEaCP-population</vt:lpstr>
      <vt:lpstr>BPEaCP-employedpop</vt:lpstr>
      <vt:lpstr>BPEaCP-employeecomp</vt:lpstr>
      <vt:lpstr>IPCA!Print_Area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Sy, Saidou Abdoulaye</cp:lastModifiedBy>
  <dcterms:created xsi:type="dcterms:W3CDTF">2020-07-11T20:54:19Z</dcterms:created>
  <dcterms:modified xsi:type="dcterms:W3CDTF">2024-07-30T16:37:57Z</dcterms:modified>
</cp:coreProperties>
</file>