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Users\shigu\Documents\_swj\_Talanoa\CPSA Fletcher\dados\InputData (BR) 2024\d17 trans\FoVObE\"/>
    </mc:Choice>
  </mc:AlternateContent>
  <xr:revisionPtr revIDLastSave="0" documentId="13_ncr:1_{9E10E6C3-C124-4D23-921B-056A2CB5706A}" xr6:coauthVersionLast="47" xr6:coauthVersionMax="47" xr10:uidLastSave="{00000000-0000-0000-0000-000000000000}"/>
  <bookViews>
    <workbookView xWindow="4656" yWindow="1356" windowWidth="17628" windowHeight="12000" firstSheet="4" activeTab="7" xr2:uid="{00000000-000D-0000-FFFF-FFFF00000000}"/>
  </bookViews>
  <sheets>
    <sheet name="About" sheetId="1" r:id="rId1"/>
    <sheet name="Results" sheetId="10" r:id="rId2"/>
    <sheet name="freight-HDV" sheetId="17" r:id="rId3"/>
    <sheet name="freight-Ship" sheetId="15" r:id="rId4"/>
    <sheet name="Set_pass" sheetId="18" r:id="rId5"/>
    <sheet name="Set_frght" sheetId="19" r:id="rId6"/>
    <sheet name="FoVObE-passengers" sheetId="11" r:id="rId7"/>
    <sheet name="FoVObE-freight" sheetId="12" r:id="rId8"/>
  </sheets>
  <definedNames>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2" l="1"/>
  <c r="C6" i="12"/>
  <c r="C5" i="12"/>
  <c r="C4" i="12"/>
  <c r="C3" i="12"/>
  <c r="C2" i="12"/>
  <c r="D7" i="19"/>
  <c r="C7" i="19"/>
  <c r="B7" i="19"/>
  <c r="H6" i="19"/>
  <c r="D6" i="19"/>
  <c r="C6" i="19"/>
  <c r="B6" i="19"/>
  <c r="D5" i="19"/>
  <c r="C5" i="19"/>
  <c r="B5" i="19"/>
  <c r="D4" i="19"/>
  <c r="C4" i="19"/>
  <c r="B4" i="19"/>
  <c r="I3" i="19"/>
  <c r="H3" i="19"/>
  <c r="C3" i="19" s="1"/>
  <c r="D3" i="19"/>
  <c r="B3" i="19"/>
  <c r="D2" i="19"/>
  <c r="C2" i="19"/>
  <c r="B2" i="19"/>
  <c r="C7" i="11"/>
  <c r="C6" i="11"/>
  <c r="C5" i="11"/>
  <c r="C4" i="11"/>
  <c r="C3" i="11"/>
  <c r="C2" i="11"/>
  <c r="G7" i="18"/>
  <c r="D7" i="18"/>
  <c r="C7" i="18"/>
  <c r="B7" i="18"/>
  <c r="G6" i="18"/>
  <c r="D6" i="18"/>
  <c r="C6" i="18"/>
  <c r="B6" i="18"/>
  <c r="G5" i="18"/>
  <c r="D5" i="18"/>
  <c r="C5" i="18"/>
  <c r="B5" i="18"/>
  <c r="G4" i="18"/>
  <c r="D4" i="18"/>
  <c r="C4" i="18"/>
  <c r="B4" i="18"/>
  <c r="G3" i="18"/>
  <c r="D3" i="18"/>
  <c r="C3" i="18"/>
  <c r="B3" i="18"/>
  <c r="G2" i="18"/>
  <c r="D2" i="18"/>
  <c r="C2" i="18"/>
  <c r="B2" i="18"/>
  <c r="B17" i="17" l="1"/>
  <c r="B2" i="12" l="1"/>
  <c r="E7" i="10"/>
  <c r="D3" i="12" l="1"/>
  <c r="B4" i="12"/>
  <c r="D4" i="12"/>
  <c r="B5" i="12"/>
  <c r="D5" i="12"/>
  <c r="B6" i="12"/>
  <c r="D6" i="12"/>
  <c r="B7" i="12"/>
  <c r="D7" i="12"/>
  <c r="D2" i="12"/>
  <c r="B3" i="11"/>
  <c r="D3" i="11"/>
  <c r="B4" i="11"/>
  <c r="D4" i="11"/>
  <c r="B5" i="11"/>
  <c r="D5" i="11"/>
  <c r="B6" i="11"/>
  <c r="D6" i="11"/>
  <c r="B7" i="11"/>
  <c r="D7" i="11"/>
  <c r="D3" i="10"/>
  <c r="B2" i="11" l="1"/>
  <c r="D2" i="11" l="1"/>
  <c r="B3" i="12" l="1"/>
</calcChain>
</file>

<file path=xl/sharedStrings.xml><?xml version="1.0" encoding="utf-8"?>
<sst xmlns="http://schemas.openxmlformats.org/spreadsheetml/2006/main" count="207" uniqueCount="121">
  <si>
    <t>LDVs, passenger</t>
  </si>
  <si>
    <t>Subscripts</t>
  </si>
  <si>
    <t>most LDVs</t>
  </si>
  <si>
    <t>LDVs, freight</t>
  </si>
  <si>
    <t>commercial light trucks</t>
  </si>
  <si>
    <t>all other HDVs</t>
  </si>
  <si>
    <t>other commercial flights (not general aviation)</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</si>
  <si>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</si>
  <si>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</si>
  <si>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</si>
  <si>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</si>
  <si>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</si>
  <si>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</si>
  <si>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</si>
  <si>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</si>
  <si>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</si>
  <si>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</si>
  <si>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</si>
  <si>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</si>
  <si>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</si>
  <si>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</si>
  <si>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We assume industry owns all commercial passenger aircraft.</t>
  </si>
  <si>
    <t>motorbikes, passenger</t>
  </si>
  <si>
    <t>motorbikes, freight</t>
  </si>
  <si>
    <t>not used in model</t>
  </si>
  <si>
    <t>FoVObE Fraction of Vehicles Owned by Entity</t>
  </si>
  <si>
    <t>LDVs</t>
  </si>
  <si>
    <t>HDVs</t>
  </si>
  <si>
    <t>aircraft</t>
  </si>
  <si>
    <t>rail</t>
  </si>
  <si>
    <t>ships</t>
  </si>
  <si>
    <t>motorbikes</t>
  </si>
  <si>
    <t>government</t>
  </si>
  <si>
    <t>foreign entities</t>
  </si>
  <si>
    <t>nonenergy industries</t>
  </si>
  <si>
    <t>labor and consumers</t>
  </si>
  <si>
    <t>electricity suppliers</t>
  </si>
  <si>
    <t>coal suppliers</t>
  </si>
  <si>
    <t>natural gas and petroleum suppliers</t>
  </si>
  <si>
    <t>biomass and biofuel suppliers</t>
  </si>
  <si>
    <t>other energy suppliers</t>
  </si>
  <si>
    <t>Fraction Owned by Entity (dimensionless)</t>
  </si>
  <si>
    <t>We lack data on fleet ownership. Thus, we assume that government owns 60% of HDV (representing public and intercity transport), all others is owned by industry.</t>
  </si>
  <si>
    <t>We assume all passenger rail is government-owned (pubic transit systems).</t>
  </si>
  <si>
    <t>We assume government own all vessels.</t>
  </si>
  <si>
    <t>Waterway routes: northern region and metropolitan region of the state of rio de janeiro.</t>
  </si>
  <si>
    <t>most motorbikes</t>
  </si>
  <si>
    <t>We lack data on fleet ownership. Thus, we assume Government-owned motorcyles is 1% and Industry owns 1%, all others is owned by consumers.</t>
  </si>
  <si>
    <t>Buses (transit and intercity) and Micro Buses</t>
  </si>
  <si>
    <t>Commercial air travel for people (not general aviation)</t>
  </si>
  <si>
    <t>Subway, intercity, transit, and commuter rail</t>
  </si>
  <si>
    <t>Main cargoes transported are iron ore, coal, coke, steelmakers, cement, bauxite, containers and agricultural products.</t>
  </si>
  <si>
    <t>Mode</t>
  </si>
  <si>
    <t>Road</t>
  </si>
  <si>
    <t>Product</t>
  </si>
  <si>
    <t>Soybeans</t>
  </si>
  <si>
    <t>Crude soybean oil and soybean pies, cake and meal</t>
  </si>
  <si>
    <t>Corn Grain</t>
  </si>
  <si>
    <t>Herbaceous cotton, Coffee beans, Processed rice and derived products</t>
  </si>
  <si>
    <t>Sugar mills and refining products</t>
  </si>
  <si>
    <t>Alcohol</t>
  </si>
  <si>
    <t>Automotive Gasoline, Gasoline, Fuel Oil, Diesel Oil</t>
  </si>
  <si>
    <t>Other products of petroleum refining and coke</t>
  </si>
  <si>
    <t>Cement</t>
  </si>
  <si>
    <t>Paddy rice, Wheat grains and other cereals, Leaf smoke</t>
  </si>
  <si>
    <t>Sugar cane, Other tillage products and services, Cassava, Citrus fruits</t>
  </si>
  <si>
    <t>Forestry and forestry products</t>
  </si>
  <si>
    <t>Cattle and other live animals, Milk from cow and other animals, Live pigs, Live birds, Eggs of hen and other birds, Fishing and aquaculture</t>
  </si>
  <si>
    <t>Iron ore</t>
  </si>
  <si>
    <t>Non-ferrous metal minerals</t>
  </si>
  <si>
    <t>Non-metallic minerals</t>
  </si>
  <si>
    <t>Slaughter and preparation of meat products, Fresh, chilled or frozen pork, Fresh, chilled or frozen poultry</t>
  </si>
  <si>
    <t>Refined soybean oil, Wheat flour and derivatives, Cassava flour and others, Corn oils, starches and feed, Roasted and ground coffee, Soluble coffee, Tobacco products, Paper, Scrap</t>
  </si>
  <si>
    <t>Pulp and other papermaking pulp</t>
  </si>
  <si>
    <t>Liquefied petroleum gas</t>
  </si>
  <si>
    <t>Inorganic Chemicals, Organic Chemicals, Resin and Elastomer Manufacturing</t>
  </si>
  <si>
    <t>Coal, Pig Iron and Ferroalloys, Semi Finished, Flat, Long Rolled</t>
  </si>
  <si>
    <t>Cars, vans and utilities</t>
  </si>
  <si>
    <t>Trucks and buses</t>
  </si>
  <si>
    <t>Articles of clothing and accessories, Leather preparation and manufacture of goods - except footwear, Footwear manufacturing, Pharmaceuticals, Office machines and computer equipment, Electronic material and communication equipment, Medical, hospital and medical appliances / instruments</t>
  </si>
  <si>
    <t>Processed fish, Canned fruits, vegetables and other vegetables, Other vegetable and animal oils and fats excluding corn, Chilled, sterilized and pasteurized milk, Dairy products and ice cream, Other food products, Beverages, Cotton and other textile processing , Weaving, Manufacture of other textile products, Wood products - excluding furniture, Newspapers, magazines, discs and other engraved products, Pesticides, Perfumery, soap and cleaning products, Paints, varnishes, enamels and lacquers, Miscellaneous chemical preparations, Rubber articles, Plastic articles, Other non-metallic mineral products, Non-ferrous metal metallurgy products, Steel castings, Metal products - excluding machinery and equipment, Machinery and equipment, including maintenance and repair, Appliances, Machines , electrical appliances and materials, Auto parts and accessories, Other electrical equipment Transportation, Furniture and Miscellaneous Industry Products</t>
  </si>
  <si>
    <t>Oil and natural gas</t>
  </si>
  <si>
    <t>TKU products ratio at 2015</t>
  </si>
  <si>
    <t>Notes:</t>
  </si>
  <si>
    <t>We lack data on fleet ownership. Thus, we assume US share ownership. US explanation: "Government-owned passenger LDVs include all 4-wheeled police vehicles and all Federal LDVs.  Industry-owned LDVs are estimated as one per taxi driver or chauffeur (EPS)".</t>
  </si>
  <si>
    <t>Explanation: Brazilian version</t>
  </si>
  <si>
    <t>Sum of TKU products ratio at 2015</t>
  </si>
  <si>
    <t>Grand Total</t>
  </si>
  <si>
    <t>freight-Road</t>
  </si>
  <si>
    <t>Brazilian Ministry of Science, Technology, Innovation and Communication (MCTIC)</t>
  </si>
  <si>
    <t>Report: "Greenhouse gas mitigation options in key sectors in Brazil"</t>
  </si>
  <si>
    <t>Version: "Sector modeling of low carbon options for the transport sector"</t>
  </si>
  <si>
    <t>https://www.mctic.gov.br/mctic/export/sites/institucional/ciencia/SEPED/clima/arquivos/projeto_opcoes_mitigacao/publicacoes/Setor-Transportes.pdf</t>
  </si>
  <si>
    <t>Source</t>
  </si>
  <si>
    <t>freight-Ship</t>
  </si>
  <si>
    <t>Share</t>
  </si>
  <si>
    <t>Table 19 - Products Transported by Road Modal</t>
  </si>
  <si>
    <t>page 76, from Mitigation Option</t>
  </si>
  <si>
    <t>Table 19 translated</t>
  </si>
  <si>
    <t>The table below is from the excel file that generated the results for transportation sector, this file has more detalied informations about the modelling than the report.</t>
  </si>
  <si>
    <t>Notes</t>
  </si>
  <si>
    <r>
      <t xml:space="preserve">To compute industry ownership we assume that the property follows the percentage of the products' share in the total TKU, </t>
    </r>
    <r>
      <rPr>
        <i/>
        <sz val="11"/>
        <color theme="1"/>
        <rFont val="Calibri"/>
        <family val="2"/>
        <scheme val="minor"/>
      </rPr>
      <t>from table 19.</t>
    </r>
  </si>
  <si>
    <t>energy industry participation</t>
  </si>
  <si>
    <t>We lack data on freight LDVs ownership.  We assume all are owned by industry from nonenergy industries.</t>
  </si>
  <si>
    <t>Figure 49 - Distribution of the Main Cargo Transported on Waterways (TKU)</t>
  </si>
  <si>
    <t>page 109</t>
  </si>
  <si>
    <t>FUELS AND MINERAL OILS AND PRODUCTS</t>
  </si>
  <si>
    <t>BAUXITE</t>
  </si>
  <si>
    <t>CONTAINERS</t>
  </si>
  <si>
    <t>SOY</t>
  </si>
  <si>
    <t>IRON ORE</t>
  </si>
  <si>
    <t>OTHERS</t>
  </si>
  <si>
    <t>legend</t>
  </si>
  <si>
    <t>In terms of useful ton-kilometers transported the Brazilian waterway sector presented a distribution of the groups of goods transported according to what is shown in Figure 49.</t>
  </si>
  <si>
    <t>We used this share to represent industry ownership</t>
  </si>
  <si>
    <t>from Mitigation Option</t>
  </si>
  <si>
    <t>We lack data on freight HDVs ownership.  We assume all are owned by industry. See freight-HDV tab to check the methodology used in the breakdown.</t>
  </si>
  <si>
    <t>We assume industry owns all freight ships. See freight-Ship tab to check the methodology used in the breakdown.</t>
  </si>
  <si>
    <t xml:space="preserve">Due to the lack of official data on vehicle ownership in Brazil, we base the analysis on assumptions about the global division between consumers, government and industry. </t>
  </si>
  <si>
    <t>For industry, in road and waterway transport cases, we calculate the industry owership based on the percentage of products transported.</t>
  </si>
  <si>
    <t>domestic industries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</si>
</sst>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Calibri"/>
      <family val="2"/>
      <scheme val="minor"/>
    </font>
    <font>
      <b/>
      <sz val="11"/>
      <color theme="1"/>
      <name val="Calibri"/>
      <family val="2"/>
      <scheme val="minor"/>
    </font>
    <font>
      <b/>
      <sz val="14"/>
      <name val="Arial"/>
      <family val="2"/>
    </font>
    <font>
      <b/>
      <sz val="14"/>
      <name val="Helv"/>
    </font>
    <font>
      <b/>
      <sz val="10"/>
      <name val="Helv"/>
    </font>
    <font>
      <sz val="8"/>
      <name val="Helv"/>
    </font>
    <font>
      <sz val="11"/>
      <color theme="1"/>
      <name val="Calibri"/>
      <family val="2"/>
      <scheme val="minor"/>
    </font>
    <font>
      <b/>
      <sz val="11"/>
      <color rgb="FF000000"/>
      <name val="Calibri"/>
      <family val="2"/>
    </font>
    <font>
      <sz val="12"/>
      <color theme="1"/>
      <name val="Calibri"/>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C5D9F1"/>
        <bgColor rgb="FF000000"/>
      </patternFill>
    </fill>
    <fill>
      <patternFill patternType="solid">
        <fgColor rgb="FFDCE6F1"/>
        <bgColor rgb="FF000000"/>
      </patternFill>
    </fill>
    <fill>
      <patternFill patternType="solid">
        <fgColor rgb="FFD9D9D9"/>
        <bgColor rgb="FF000000"/>
      </patternFill>
    </fill>
    <fill>
      <patternFill patternType="solid">
        <fgColor rgb="FFFFFFFF"/>
        <bgColor rgb="FF000000"/>
      </patternFill>
    </fill>
    <fill>
      <patternFill patternType="solid">
        <fgColor rgb="FFFFC000"/>
        <bgColor indexed="64"/>
      </patternFill>
    </fill>
  </fills>
  <borders count="18">
    <border>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8">
    <xf numFmtId="0" fontId="0" fillId="0" borderId="0"/>
    <xf numFmtId="0" fontId="2" fillId="0" borderId="0" applyNumberFormat="0" applyFill="0" applyBorder="0" applyProtection="0"/>
    <xf numFmtId="0" fontId="3" fillId="0" borderId="0">
      <alignment horizontal="left" vertical="top"/>
    </xf>
    <xf numFmtId="0" fontId="4" fillId="0" borderId="6">
      <alignment horizontal="left"/>
    </xf>
    <xf numFmtId="3" fontId="5" fillId="0" borderId="6">
      <alignment horizontal="right" vertical="center"/>
    </xf>
    <xf numFmtId="0" fontId="5" fillId="0" borderId="0">
      <alignment horizontal="left"/>
    </xf>
    <xf numFmtId="9" fontId="6" fillId="0" borderId="0" applyFont="0" applyFill="0" applyBorder="0" applyAlignment="0" applyProtection="0"/>
    <xf numFmtId="0" fontId="9" fillId="0" borderId="0" applyNumberFormat="0" applyFill="0" applyBorder="0" applyAlignment="0" applyProtection="0"/>
  </cellStyleXfs>
  <cellXfs count="44">
    <xf numFmtId="0" fontId="0" fillId="0" borderId="0" xfId="0"/>
    <xf numFmtId="0" fontId="1" fillId="0" borderId="0" xfId="0" applyFont="1"/>
    <xf numFmtId="0" fontId="1" fillId="2" borderId="0" xfId="0" applyFont="1" applyFill="1"/>
    <xf numFmtId="0" fontId="1" fillId="0" borderId="0" xfId="0" applyFont="1" applyAlignment="1">
      <alignment horizontal="right"/>
    </xf>
    <xf numFmtId="0" fontId="0" fillId="0" borderId="0" xfId="0" applyAlignment="1">
      <alignment wrapText="1"/>
    </xf>
    <xf numFmtId="0" fontId="1" fillId="0" borderId="0" xfId="0" applyFont="1" applyAlignment="1">
      <alignment wrapText="1"/>
    </xf>
    <xf numFmtId="0" fontId="1" fillId="0" borderId="0" xfId="0" applyFont="1" applyAlignment="1">
      <alignment horizontal="right" wrapText="1"/>
    </xf>
    <xf numFmtId="0" fontId="7" fillId="3" borderId="0" xfId="0" applyFont="1" applyFill="1" applyAlignment="1">
      <alignment horizontal="center"/>
    </xf>
    <xf numFmtId="0" fontId="8" fillId="0" borderId="0" xfId="0" applyFont="1" applyAlignment="1">
      <alignment horizontal="center"/>
    </xf>
    <xf numFmtId="0" fontId="8" fillId="4" borderId="3" xfId="0" applyFont="1" applyFill="1" applyBorder="1" applyAlignment="1">
      <alignment vertical="center" wrapText="1"/>
    </xf>
    <xf numFmtId="10" fontId="8" fillId="5" borderId="0" xfId="6" applyNumberFormat="1" applyFont="1" applyFill="1" applyBorder="1"/>
    <xf numFmtId="0" fontId="8" fillId="6" borderId="3" xfId="0" applyFont="1" applyFill="1" applyBorder="1" applyAlignment="1">
      <alignment vertical="center" wrapText="1"/>
    </xf>
    <xf numFmtId="0" fontId="1" fillId="0" borderId="0" xfId="0" applyFont="1" applyAlignment="1">
      <alignment horizontal="left" vertical="center"/>
    </xf>
    <xf numFmtId="0" fontId="7" fillId="3" borderId="0" xfId="0" applyFont="1" applyFill="1" applyAlignment="1">
      <alignment horizontal="center" wrapText="1"/>
    </xf>
    <xf numFmtId="0" fontId="1" fillId="2" borderId="8" xfId="0" applyFont="1" applyFill="1" applyBorder="1" applyAlignment="1">
      <alignment horizontal="left" vertical="center" wrapText="1"/>
    </xf>
    <xf numFmtId="0" fontId="1" fillId="2" borderId="9" xfId="0"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17" xfId="0" applyFont="1" applyFill="1" applyBorder="1" applyAlignment="1">
      <alignment horizontal="left" vertical="center" wrapText="1"/>
    </xf>
    <xf numFmtId="0" fontId="1" fillId="2" borderId="10" xfId="0" applyFont="1" applyFill="1" applyBorder="1" applyAlignment="1">
      <alignment horizontal="left" vertical="center" wrapText="1"/>
    </xf>
    <xf numFmtId="0" fontId="0" fillId="0" borderId="1" xfId="0" applyBorder="1" applyAlignment="1">
      <alignment horizontal="left" vertical="center" wrapText="1"/>
    </xf>
    <xf numFmtId="0" fontId="0" fillId="0" borderId="5" xfId="0" applyBorder="1" applyAlignment="1">
      <alignment horizontal="left" vertical="center" wrapText="1"/>
    </xf>
    <xf numFmtId="0" fontId="0" fillId="0" borderId="11"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0" borderId="15"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0" borderId="14" xfId="0" applyBorder="1" applyAlignment="1">
      <alignment horizontal="left" vertical="center" wrapText="1"/>
    </xf>
    <xf numFmtId="0" fontId="1" fillId="7" borderId="0" xfId="0" applyFont="1" applyFill="1"/>
    <xf numFmtId="0" fontId="0" fillId="7" borderId="3" xfId="0" applyFill="1" applyBorder="1"/>
    <xf numFmtId="0" fontId="0" fillId="0" borderId="0" xfId="0" applyAlignment="1">
      <alignment horizontal="left"/>
    </xf>
    <xf numFmtId="0" fontId="1" fillId="2" borderId="0" xfId="0" applyFont="1" applyFill="1" applyAlignment="1">
      <alignment horizontal="left" vertical="center"/>
    </xf>
    <xf numFmtId="0" fontId="9" fillId="0" borderId="0" xfId="7"/>
    <xf numFmtId="0" fontId="10" fillId="0" borderId="0" xfId="0" applyFont="1"/>
    <xf numFmtId="0" fontId="0" fillId="0" borderId="0" xfId="0" applyAlignment="1">
      <alignment vertical="top"/>
    </xf>
    <xf numFmtId="0" fontId="0" fillId="2" borderId="0" xfId="0" applyFill="1"/>
    <xf numFmtId="2" fontId="0" fillId="0" borderId="0" xfId="0" applyNumberFormat="1"/>
    <xf numFmtId="2" fontId="0" fillId="0" borderId="0" xfId="0" applyNumberFormat="1" applyAlignment="1">
      <alignment horizontal="right"/>
    </xf>
    <xf numFmtId="9" fontId="0" fillId="0" borderId="0" xfId="6" applyFont="1"/>
    <xf numFmtId="164" fontId="0" fillId="0" borderId="0" xfId="0" applyNumberFormat="1"/>
  </cellXfs>
  <cellStyles count="8">
    <cellStyle name="Data_Sheet1 (2)_1" xfId="4" xr:uid="{00000000-0005-0000-0000-000000000000}"/>
    <cellStyle name="Hed Side" xfId="3" xr:uid="{00000000-0005-0000-0000-000001000000}"/>
    <cellStyle name="Hiperlink" xfId="7" builtinId="8"/>
    <cellStyle name="Normal" xfId="0" builtinId="0"/>
    <cellStyle name="Porcentagem" xfId="6" builtinId="5"/>
    <cellStyle name="Source Text" xfId="5" xr:uid="{00000000-0005-0000-0000-000005000000}"/>
    <cellStyle name="Table Title" xfId="1" xr:uid="{00000000-0005-0000-0000-000006000000}"/>
    <cellStyle name="Title-1" xfId="2" xr:uid="{00000000-0005-0000-0000-000007000000}"/>
  </cellStyles>
  <dxfs count="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45</xdr:row>
      <xdr:rowOff>714375</xdr:rowOff>
    </xdr:from>
    <xdr:to>
      <xdr:col>8</xdr:col>
      <xdr:colOff>494520</xdr:colOff>
      <xdr:row>56</xdr:row>
      <xdr:rowOff>8770</xdr:rowOff>
    </xdr:to>
    <xdr:pic>
      <xdr:nvPicPr>
        <xdr:cNvPr id="3" name="Picture 2">
          <a:extLst>
            <a:ext uri="{FF2B5EF4-FFF2-40B4-BE49-F238E27FC236}">
              <a16:creationId xmlns:a16="http://schemas.microsoft.com/office/drawing/2014/main" id="{4219AC8A-C851-4E18-886B-062BE1ECA0CA}"/>
            </a:ext>
          </a:extLst>
        </xdr:cNvPr>
        <xdr:cNvPicPr>
          <a:picLocks noChangeAspect="1"/>
        </xdr:cNvPicPr>
      </xdr:nvPicPr>
      <xdr:blipFill>
        <a:blip xmlns:r="http://schemas.openxmlformats.org/officeDocument/2006/relationships" r:embed="rId1"/>
        <a:stretch>
          <a:fillRect/>
        </a:stretch>
      </xdr:blipFill>
      <xdr:spPr>
        <a:xfrm>
          <a:off x="9639300" y="12220575"/>
          <a:ext cx="6285720" cy="6038095"/>
        </a:xfrm>
        <a:prstGeom prst="rect">
          <a:avLst/>
        </a:prstGeom>
      </xdr:spPr>
    </xdr:pic>
    <xdr:clientData/>
  </xdr:twoCellAnchor>
  <xdr:twoCellAnchor editAs="oneCell">
    <xdr:from>
      <xdr:col>5</xdr:col>
      <xdr:colOff>95250</xdr:colOff>
      <xdr:row>20</xdr:row>
      <xdr:rowOff>180975</xdr:rowOff>
    </xdr:from>
    <xdr:to>
      <xdr:col>8</xdr:col>
      <xdr:colOff>551670</xdr:colOff>
      <xdr:row>45</xdr:row>
      <xdr:rowOff>751532</xdr:rowOff>
    </xdr:to>
    <xdr:pic>
      <xdr:nvPicPr>
        <xdr:cNvPr id="4" name="Picture 3">
          <a:extLst>
            <a:ext uri="{FF2B5EF4-FFF2-40B4-BE49-F238E27FC236}">
              <a16:creationId xmlns:a16="http://schemas.microsoft.com/office/drawing/2014/main" id="{1D4FC022-F918-416D-89F4-2F128FAA58A4}"/>
            </a:ext>
          </a:extLst>
        </xdr:cNvPr>
        <xdr:cNvPicPr>
          <a:picLocks noChangeAspect="1"/>
        </xdr:cNvPicPr>
      </xdr:nvPicPr>
      <xdr:blipFill>
        <a:blip xmlns:r="http://schemas.openxmlformats.org/officeDocument/2006/relationships" r:embed="rId2"/>
        <a:stretch>
          <a:fillRect/>
        </a:stretch>
      </xdr:blipFill>
      <xdr:spPr>
        <a:xfrm>
          <a:off x="9696450" y="4752975"/>
          <a:ext cx="6285720" cy="75047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7</xdr:row>
      <xdr:rowOff>38100</xdr:rowOff>
    </xdr:from>
    <xdr:to>
      <xdr:col>8</xdr:col>
      <xdr:colOff>8639</xdr:colOff>
      <xdr:row>19</xdr:row>
      <xdr:rowOff>190195</xdr:rowOff>
    </xdr:to>
    <xdr:pic>
      <xdr:nvPicPr>
        <xdr:cNvPr id="2" name="Picture 1">
          <a:extLst>
            <a:ext uri="{FF2B5EF4-FFF2-40B4-BE49-F238E27FC236}">
              <a16:creationId xmlns:a16="http://schemas.microsoft.com/office/drawing/2014/main" id="{741F48AD-560B-4D77-AAFB-838566CD06BC}"/>
            </a:ext>
          </a:extLst>
        </xdr:cNvPr>
        <xdr:cNvPicPr>
          <a:picLocks noChangeAspect="1"/>
        </xdr:cNvPicPr>
      </xdr:nvPicPr>
      <xdr:blipFill>
        <a:blip xmlns:r="http://schemas.openxmlformats.org/officeDocument/2006/relationships" r:embed="rId1"/>
        <a:stretch>
          <a:fillRect/>
        </a:stretch>
      </xdr:blipFill>
      <xdr:spPr>
        <a:xfrm>
          <a:off x="0" y="3657600"/>
          <a:ext cx="7085714" cy="243809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ctic.gov.br/mctic/export/sites/institucional/ciencia/SEPED/clima/arquivos/projeto_opcoes_mitigacao/publicacoes/Setor-Transportes.pdf" TargetMode="External"/><Relationship Id="rId1" Type="http://schemas.openxmlformats.org/officeDocument/2006/relationships/hyperlink" Target="https://www.mctic.gov.br/mctic/export/sites/institucional/ciencia/SEPED/clima/arquivos/projeto_opcoes_mitigacao/publicacoes/Setor-Transport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zoomScaleNormal="100" workbookViewId="0">
      <selection activeCell="A20" sqref="A20"/>
    </sheetView>
  </sheetViews>
  <sheetFormatPr defaultColWidth="8.88671875" defaultRowHeight="14.4" x14ac:dyDescent="0.3"/>
  <cols>
    <col min="1" max="1" width="10.109375" customWidth="1"/>
    <col min="2" max="2" width="100.6640625" customWidth="1"/>
  </cols>
  <sheetData>
    <row r="1" spans="1:2" x14ac:dyDescent="0.3">
      <c r="A1" s="1" t="s">
        <v>25</v>
      </c>
    </row>
    <row r="2" spans="1:2" x14ac:dyDescent="0.3">
      <c r="A2" s="1"/>
    </row>
    <row r="3" spans="1:2" x14ac:dyDescent="0.3">
      <c r="A3" s="1" t="s">
        <v>93</v>
      </c>
      <c r="B3" s="35" t="s">
        <v>88</v>
      </c>
    </row>
    <row r="4" spans="1:2" x14ac:dyDescent="0.3">
      <c r="A4" s="1"/>
      <c r="B4" t="s">
        <v>89</v>
      </c>
    </row>
    <row r="5" spans="1:2" x14ac:dyDescent="0.3">
      <c r="B5" s="34">
        <v>2017</v>
      </c>
    </row>
    <row r="6" spans="1:2" x14ac:dyDescent="0.3">
      <c r="B6" t="s">
        <v>90</v>
      </c>
    </row>
    <row r="7" spans="1:2" x14ac:dyDescent="0.3">
      <c r="B7" t="s">
        <v>91</v>
      </c>
    </row>
    <row r="8" spans="1:2" x14ac:dyDescent="0.3">
      <c r="B8" s="36" t="s">
        <v>92</v>
      </c>
    </row>
    <row r="9" spans="1:2" x14ac:dyDescent="0.3">
      <c r="B9" t="s">
        <v>97</v>
      </c>
    </row>
    <row r="10" spans="1:2" x14ac:dyDescent="0.3">
      <c r="B10" t="s">
        <v>96</v>
      </c>
    </row>
    <row r="12" spans="1:2" x14ac:dyDescent="0.3">
      <c r="B12" s="35" t="s">
        <v>94</v>
      </c>
    </row>
    <row r="13" spans="1:2" x14ac:dyDescent="0.3">
      <c r="B13" t="s">
        <v>89</v>
      </c>
    </row>
    <row r="14" spans="1:2" x14ac:dyDescent="0.3">
      <c r="B14" s="34">
        <v>2017</v>
      </c>
    </row>
    <row r="15" spans="1:2" x14ac:dyDescent="0.3">
      <c r="B15" t="s">
        <v>90</v>
      </c>
    </row>
    <row r="16" spans="1:2" x14ac:dyDescent="0.3">
      <c r="B16" t="s">
        <v>91</v>
      </c>
    </row>
    <row r="17" spans="1:2" x14ac:dyDescent="0.3">
      <c r="B17" s="36" t="s">
        <v>92</v>
      </c>
    </row>
    <row r="18" spans="1:2" x14ac:dyDescent="0.3">
      <c r="B18" t="s">
        <v>105</v>
      </c>
    </row>
    <row r="19" spans="1:2" x14ac:dyDescent="0.3">
      <c r="B19" t="s">
        <v>104</v>
      </c>
    </row>
    <row r="21" spans="1:2" x14ac:dyDescent="0.3">
      <c r="A21" t="s">
        <v>83</v>
      </c>
    </row>
    <row r="22" spans="1:2" x14ac:dyDescent="0.3">
      <c r="A22" t="s">
        <v>118</v>
      </c>
    </row>
    <row r="23" spans="1:2" x14ac:dyDescent="0.3">
      <c r="A23" t="s">
        <v>119</v>
      </c>
    </row>
  </sheetData>
  <hyperlinks>
    <hyperlink ref="B8" r:id="rId1" xr:uid="{F0502F94-9ED2-4B1A-ABA7-3A9524076815}"/>
    <hyperlink ref="B17" r:id="rId2" xr:uid="{7A915761-EF2B-4BD8-B2B2-65D40FD453E5}"/>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
  <sheetViews>
    <sheetView workbookViewId="0">
      <selection activeCell="F12" sqref="F12"/>
    </sheetView>
  </sheetViews>
  <sheetFormatPr defaultColWidth="8.88671875" defaultRowHeight="14.4" x14ac:dyDescent="0.3"/>
  <cols>
    <col min="1" max="1" width="24" customWidth="1"/>
    <col min="2" max="2" width="58.33203125" customWidth="1"/>
    <col min="3" max="4" width="16.44140625" customWidth="1"/>
    <col min="5" max="5" width="16.88671875" customWidth="1"/>
    <col min="6" max="6" width="78.44140625" customWidth="1"/>
  </cols>
  <sheetData>
    <row r="1" spans="1:6" s="4" customFormat="1" ht="28.8" x14ac:dyDescent="0.3">
      <c r="A1" s="14" t="s">
        <v>1</v>
      </c>
      <c r="B1" s="15" t="s">
        <v>8</v>
      </c>
      <c r="C1" s="16" t="s">
        <v>17</v>
      </c>
      <c r="D1" s="17" t="s">
        <v>18</v>
      </c>
      <c r="E1" s="18" t="s">
        <v>19</v>
      </c>
      <c r="F1" s="19" t="s">
        <v>85</v>
      </c>
    </row>
    <row r="2" spans="1:6" ht="43.2" x14ac:dyDescent="0.3">
      <c r="A2" s="20" t="s">
        <v>0</v>
      </c>
      <c r="B2" s="21" t="s">
        <v>2</v>
      </c>
      <c r="C2" s="33">
        <v>2.560717709316894E-3</v>
      </c>
      <c r="D2" s="33">
        <v>9.9640174100549227E-4</v>
      </c>
      <c r="E2" s="33">
        <v>0.99644288054967767</v>
      </c>
      <c r="F2" s="22" t="s">
        <v>84</v>
      </c>
    </row>
    <row r="3" spans="1:6" ht="28.8" x14ac:dyDescent="0.3">
      <c r="A3" s="20" t="s">
        <v>9</v>
      </c>
      <c r="B3" s="21" t="s">
        <v>48</v>
      </c>
      <c r="C3" s="33">
        <v>0.6</v>
      </c>
      <c r="D3" s="33">
        <f>1-C3</f>
        <v>0.4</v>
      </c>
      <c r="E3" s="33">
        <v>0</v>
      </c>
      <c r="F3" s="22" t="s">
        <v>42</v>
      </c>
    </row>
    <row r="4" spans="1:6" x14ac:dyDescent="0.3">
      <c r="A4" s="20" t="s">
        <v>11</v>
      </c>
      <c r="B4" s="21" t="s">
        <v>49</v>
      </c>
      <c r="C4" s="33">
        <v>0</v>
      </c>
      <c r="D4" s="33">
        <v>1</v>
      </c>
      <c r="E4" s="33">
        <v>0</v>
      </c>
      <c r="F4" s="22" t="s">
        <v>21</v>
      </c>
    </row>
    <row r="5" spans="1:6" x14ac:dyDescent="0.3">
      <c r="A5" s="20" t="s">
        <v>13</v>
      </c>
      <c r="B5" s="21" t="s">
        <v>50</v>
      </c>
      <c r="C5" s="33">
        <v>1</v>
      </c>
      <c r="D5" s="33">
        <v>0</v>
      </c>
      <c r="E5" s="33">
        <v>0</v>
      </c>
      <c r="F5" s="22" t="s">
        <v>43</v>
      </c>
    </row>
    <row r="6" spans="1:6" ht="29.4" thickBot="1" x14ac:dyDescent="0.35">
      <c r="A6" s="23" t="s">
        <v>15</v>
      </c>
      <c r="B6" s="24" t="s">
        <v>45</v>
      </c>
      <c r="C6" s="33">
        <v>1</v>
      </c>
      <c r="D6" s="33">
        <v>0</v>
      </c>
      <c r="E6" s="33">
        <v>0</v>
      </c>
      <c r="F6" s="25" t="s">
        <v>44</v>
      </c>
    </row>
    <row r="7" spans="1:6" ht="29.4" thickBot="1" x14ac:dyDescent="0.35">
      <c r="A7" s="26" t="s">
        <v>22</v>
      </c>
      <c r="B7" s="24" t="s">
        <v>46</v>
      </c>
      <c r="C7" s="33">
        <v>0.01</v>
      </c>
      <c r="D7" s="33">
        <v>0.01</v>
      </c>
      <c r="E7" s="33">
        <f>1-(C7+D7)</f>
        <v>0.98</v>
      </c>
      <c r="F7" s="27" t="s">
        <v>47</v>
      </c>
    </row>
    <row r="8" spans="1:6" ht="29.4" thickBot="1" x14ac:dyDescent="0.35">
      <c r="A8" s="28" t="s">
        <v>3</v>
      </c>
      <c r="B8" s="29" t="s">
        <v>4</v>
      </c>
      <c r="C8" s="33">
        <v>0</v>
      </c>
      <c r="D8" s="33">
        <v>1</v>
      </c>
      <c r="E8" s="33">
        <v>0</v>
      </c>
      <c r="F8" s="30" t="s">
        <v>103</v>
      </c>
    </row>
    <row r="9" spans="1:6" ht="28.8" x14ac:dyDescent="0.3">
      <c r="A9" s="20" t="s">
        <v>10</v>
      </c>
      <c r="B9" s="21" t="s">
        <v>5</v>
      </c>
      <c r="C9" s="33">
        <v>0</v>
      </c>
      <c r="D9" s="33">
        <v>1</v>
      </c>
      <c r="E9" s="33">
        <v>0</v>
      </c>
      <c r="F9" s="30" t="s">
        <v>116</v>
      </c>
    </row>
    <row r="10" spans="1:6" ht="28.8" x14ac:dyDescent="0.3">
      <c r="A10" s="20" t="s">
        <v>12</v>
      </c>
      <c r="B10" s="21" t="s">
        <v>6</v>
      </c>
      <c r="C10" s="33">
        <v>0</v>
      </c>
      <c r="D10" s="33">
        <v>1</v>
      </c>
      <c r="E10" s="33">
        <v>0</v>
      </c>
      <c r="F10" s="22" t="s">
        <v>103</v>
      </c>
    </row>
    <row r="11" spans="1:6" ht="28.8" x14ac:dyDescent="0.3">
      <c r="A11" s="20" t="s">
        <v>14</v>
      </c>
      <c r="B11" s="21" t="s">
        <v>51</v>
      </c>
      <c r="C11" s="33">
        <v>0</v>
      </c>
      <c r="D11" s="33">
        <v>1</v>
      </c>
      <c r="E11" s="33">
        <v>0</v>
      </c>
      <c r="F11" s="22" t="s">
        <v>103</v>
      </c>
    </row>
    <row r="12" spans="1:6" ht="28.8" x14ac:dyDescent="0.3">
      <c r="A12" s="23" t="s">
        <v>16</v>
      </c>
      <c r="B12" s="31" t="s">
        <v>7</v>
      </c>
      <c r="C12" s="33">
        <v>0</v>
      </c>
      <c r="D12" s="33">
        <v>1</v>
      </c>
      <c r="E12" s="33">
        <v>0</v>
      </c>
      <c r="F12" s="25" t="s">
        <v>117</v>
      </c>
    </row>
    <row r="13" spans="1:6" ht="15" thickBot="1" x14ac:dyDescent="0.35">
      <c r="A13" s="26" t="s">
        <v>23</v>
      </c>
      <c r="B13" s="24" t="s">
        <v>24</v>
      </c>
      <c r="C13" s="26"/>
      <c r="D13" s="24"/>
      <c r="E13" s="27"/>
      <c r="F13" s="27"/>
    </row>
    <row r="15" spans="1:6" x14ac:dyDescent="0.3">
      <c r="A15" s="32" t="s">
        <v>20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F21F3-A7E8-4714-BE33-2DF8847F3A9A}">
  <dimension ref="A1:F48"/>
  <sheetViews>
    <sheetView zoomScale="115" zoomScaleNormal="115" workbookViewId="0">
      <selection activeCell="E14" sqref="E14"/>
    </sheetView>
  </sheetViews>
  <sheetFormatPr defaultColWidth="8.88671875" defaultRowHeight="14.4" x14ac:dyDescent="0.3"/>
  <cols>
    <col min="1" max="1" width="41.5546875" customWidth="1"/>
    <col min="2" max="2" width="54.6640625" style="4" customWidth="1"/>
    <col min="3" max="3" width="24.33203125" bestFit="1" customWidth="1"/>
    <col min="5" max="5" width="23.109375" customWidth="1"/>
    <col min="6" max="6" width="47.109375" bestFit="1" customWidth="1"/>
    <col min="7" max="7" width="31" bestFit="1" customWidth="1"/>
  </cols>
  <sheetData>
    <row r="1" spans="1:2" x14ac:dyDescent="0.3">
      <c r="A1" s="12" t="s">
        <v>100</v>
      </c>
    </row>
    <row r="2" spans="1:2" x14ac:dyDescent="0.3">
      <c r="A2" t="s">
        <v>101</v>
      </c>
    </row>
    <row r="4" spans="1:2" x14ac:dyDescent="0.3">
      <c r="A4" s="1" t="s">
        <v>102</v>
      </c>
    </row>
    <row r="6" spans="1:2" x14ac:dyDescent="0.3">
      <c r="A6" s="2" t="s">
        <v>38</v>
      </c>
      <c r="B6" s="39" t="s">
        <v>86</v>
      </c>
    </row>
    <row r="7" spans="1:2" x14ac:dyDescent="0.3">
      <c r="A7" t="s">
        <v>61</v>
      </c>
      <c r="B7">
        <v>2.2020786406437756E-2</v>
      </c>
    </row>
    <row r="8" spans="1:2" x14ac:dyDescent="0.3">
      <c r="A8" t="s">
        <v>74</v>
      </c>
      <c r="B8">
        <v>9.0092391802747019E-3</v>
      </c>
    </row>
    <row r="9" spans="1:2" x14ac:dyDescent="0.3">
      <c r="A9" t="s">
        <v>81</v>
      </c>
      <c r="B9">
        <v>0</v>
      </c>
    </row>
    <row r="10" spans="1:2" x14ac:dyDescent="0.3">
      <c r="A10" t="s">
        <v>62</v>
      </c>
      <c r="B10">
        <v>1.8017523713989358E-2</v>
      </c>
    </row>
    <row r="11" spans="1:2" x14ac:dyDescent="0.3">
      <c r="A11" s="39" t="s">
        <v>87</v>
      </c>
      <c r="B11" s="39">
        <v>4.904754930070182E-2</v>
      </c>
    </row>
    <row r="12" spans="1:2" x14ac:dyDescent="0.3">
      <c r="B12"/>
    </row>
    <row r="13" spans="1:2" x14ac:dyDescent="0.3">
      <c r="A13" s="2" t="s">
        <v>39</v>
      </c>
      <c r="B13" s="39" t="s">
        <v>86</v>
      </c>
    </row>
    <row r="14" spans="1:2" x14ac:dyDescent="0.3">
      <c r="A14" t="s">
        <v>60</v>
      </c>
      <c r="B14">
        <v>3.9315618317814327E-2</v>
      </c>
    </row>
    <row r="15" spans="1:2" x14ac:dyDescent="0.3">
      <c r="A15" t="s">
        <v>65</v>
      </c>
      <c r="B15">
        <v>9.2243548220630578E-2</v>
      </c>
    </row>
    <row r="16" spans="1:2" x14ac:dyDescent="0.3">
      <c r="A16" t="s">
        <v>59</v>
      </c>
      <c r="B16">
        <v>2.5591170948187771E-2</v>
      </c>
    </row>
    <row r="17" spans="1:6" x14ac:dyDescent="0.3">
      <c r="A17" s="39" t="s">
        <v>87</v>
      </c>
      <c r="B17" s="39">
        <f>SUM(B14:B16)</f>
        <v>0.15715033748663268</v>
      </c>
    </row>
    <row r="19" spans="1:6" x14ac:dyDescent="0.3">
      <c r="A19" s="38" t="s">
        <v>99</v>
      </c>
      <c r="F19" t="s">
        <v>97</v>
      </c>
    </row>
    <row r="20" spans="1:6" x14ac:dyDescent="0.3">
      <c r="A20" s="37" t="s">
        <v>98</v>
      </c>
      <c r="F20" t="s">
        <v>96</v>
      </c>
    </row>
    <row r="21" spans="1:6" x14ac:dyDescent="0.3">
      <c r="A21" s="7" t="s">
        <v>52</v>
      </c>
      <c r="B21" s="13" t="s">
        <v>54</v>
      </c>
      <c r="C21" s="7" t="s">
        <v>82</v>
      </c>
    </row>
    <row r="22" spans="1:6" ht="15.6" x14ac:dyDescent="0.3">
      <c r="A22" s="8" t="s">
        <v>53</v>
      </c>
      <c r="B22" s="9" t="s">
        <v>55</v>
      </c>
      <c r="C22" s="10">
        <v>2.3117122504209692E-2</v>
      </c>
    </row>
    <row r="23" spans="1:6" ht="15.6" x14ac:dyDescent="0.3">
      <c r="A23" s="8" t="s">
        <v>53</v>
      </c>
      <c r="B23" s="11" t="s">
        <v>56</v>
      </c>
      <c r="C23" s="10">
        <v>1.7507071829735373E-2</v>
      </c>
    </row>
    <row r="24" spans="1:6" ht="15.6" x14ac:dyDescent="0.3">
      <c r="A24" s="8" t="s">
        <v>53</v>
      </c>
      <c r="B24" s="9" t="s">
        <v>57</v>
      </c>
      <c r="C24" s="10">
        <v>3.2795253012077023E-2</v>
      </c>
    </row>
    <row r="25" spans="1:6" ht="31.2" x14ac:dyDescent="0.3">
      <c r="A25" s="8" t="s">
        <v>53</v>
      </c>
      <c r="B25" s="11" t="s">
        <v>58</v>
      </c>
      <c r="C25" s="10">
        <v>2.3757774218404481E-2</v>
      </c>
    </row>
    <row r="26" spans="1:6" ht="15.6" x14ac:dyDescent="0.3">
      <c r="A26" s="8" t="s">
        <v>53</v>
      </c>
      <c r="B26" s="9" t="s">
        <v>59</v>
      </c>
      <c r="C26" s="10">
        <v>2.5591170948187771E-2</v>
      </c>
    </row>
    <row r="27" spans="1:6" ht="15.6" x14ac:dyDescent="0.3">
      <c r="A27" s="8" t="s">
        <v>53</v>
      </c>
      <c r="B27" s="11" t="s">
        <v>60</v>
      </c>
      <c r="C27" s="10">
        <v>3.9315618317814327E-2</v>
      </c>
    </row>
    <row r="28" spans="1:6" ht="15.6" x14ac:dyDescent="0.3">
      <c r="A28" s="8" t="s">
        <v>53</v>
      </c>
      <c r="B28" s="9" t="s">
        <v>61</v>
      </c>
      <c r="C28" s="10">
        <v>2.2020786406437756E-2</v>
      </c>
    </row>
    <row r="29" spans="1:6" ht="15.6" x14ac:dyDescent="0.3">
      <c r="A29" s="8" t="s">
        <v>53</v>
      </c>
      <c r="B29" s="11" t="s">
        <v>62</v>
      </c>
      <c r="C29" s="10">
        <v>1.8017523713989358E-2</v>
      </c>
    </row>
    <row r="30" spans="1:6" ht="15.6" x14ac:dyDescent="0.3">
      <c r="A30" s="8" t="s">
        <v>53</v>
      </c>
      <c r="B30" s="9" t="s">
        <v>63</v>
      </c>
      <c r="C30" s="10">
        <v>3.4205700503589336E-2</v>
      </c>
    </row>
    <row r="31" spans="1:6" ht="15.6" x14ac:dyDescent="0.3">
      <c r="A31" s="8" t="s">
        <v>53</v>
      </c>
      <c r="B31" s="11" t="s">
        <v>64</v>
      </c>
      <c r="C31" s="10">
        <v>3.5090520131377118E-2</v>
      </c>
    </row>
    <row r="32" spans="1:6" ht="31.2" x14ac:dyDescent="0.3">
      <c r="A32" s="8" t="s">
        <v>53</v>
      </c>
      <c r="B32" s="9" t="s">
        <v>65</v>
      </c>
      <c r="C32" s="10">
        <v>9.2243548220630578E-2</v>
      </c>
    </row>
    <row r="33" spans="1:3" ht="15.6" x14ac:dyDescent="0.3">
      <c r="A33" s="8" t="s">
        <v>53</v>
      </c>
      <c r="B33" s="11" t="s">
        <v>66</v>
      </c>
      <c r="C33" s="10">
        <v>6.2744062559738425E-2</v>
      </c>
    </row>
    <row r="34" spans="1:3" ht="46.8" x14ac:dyDescent="0.3">
      <c r="A34" s="8" t="s">
        <v>53</v>
      </c>
      <c r="B34" s="9" t="s">
        <v>67</v>
      </c>
      <c r="C34" s="10">
        <v>8.4593754353820341E-2</v>
      </c>
    </row>
    <row r="35" spans="1:3" ht="15.6" x14ac:dyDescent="0.3">
      <c r="A35" s="8" t="s">
        <v>53</v>
      </c>
      <c r="B35" s="11" t="s">
        <v>68</v>
      </c>
      <c r="C35" s="10">
        <v>1.3091291937331022E-2</v>
      </c>
    </row>
    <row r="36" spans="1:3" ht="15.6" x14ac:dyDescent="0.3">
      <c r="A36" s="8" t="s">
        <v>53</v>
      </c>
      <c r="B36" s="9" t="s">
        <v>69</v>
      </c>
      <c r="C36" s="10">
        <v>3.0357499478468873E-3</v>
      </c>
    </row>
    <row r="37" spans="1:3" ht="15.6" x14ac:dyDescent="0.3">
      <c r="A37" s="8" t="s">
        <v>53</v>
      </c>
      <c r="B37" s="11" t="s">
        <v>70</v>
      </c>
      <c r="C37" s="10">
        <v>2.4968163140259625E-2</v>
      </c>
    </row>
    <row r="38" spans="1:3" ht="31.2" x14ac:dyDescent="0.3">
      <c r="A38" s="8" t="s">
        <v>53</v>
      </c>
      <c r="B38" s="9" t="s">
        <v>71</v>
      </c>
      <c r="C38" s="10">
        <v>2.3110369499157818E-2</v>
      </c>
    </row>
    <row r="39" spans="1:3" ht="62.4" x14ac:dyDescent="0.3">
      <c r="A39" s="8" t="s">
        <v>53</v>
      </c>
      <c r="B39" s="11" t="s">
        <v>72</v>
      </c>
      <c r="C39" s="10">
        <v>0.11987236446263898</v>
      </c>
    </row>
    <row r="40" spans="1:3" ht="15.6" x14ac:dyDescent="0.3">
      <c r="A40" s="8" t="s">
        <v>53</v>
      </c>
      <c r="B40" s="9" t="s">
        <v>73</v>
      </c>
      <c r="C40" s="10">
        <v>5.8138044010715446E-3</v>
      </c>
    </row>
    <row r="41" spans="1:3" ht="15.6" x14ac:dyDescent="0.3">
      <c r="A41" s="8" t="s">
        <v>53</v>
      </c>
      <c r="B41" s="11" t="s">
        <v>74</v>
      </c>
      <c r="C41" s="10">
        <v>9.0092391802747019E-3</v>
      </c>
    </row>
    <row r="42" spans="1:3" ht="31.2" x14ac:dyDescent="0.3">
      <c r="A42" s="8" t="s">
        <v>53</v>
      </c>
      <c r="B42" s="9" t="s">
        <v>75</v>
      </c>
      <c r="C42" s="10">
        <v>6.3329301796566734E-2</v>
      </c>
    </row>
    <row r="43" spans="1:3" ht="31.2" x14ac:dyDescent="0.3">
      <c r="A43" s="8" t="s">
        <v>53</v>
      </c>
      <c r="B43" s="11" t="s">
        <v>76</v>
      </c>
      <c r="C43" s="10">
        <v>2.0275875627793455E-2</v>
      </c>
    </row>
    <row r="44" spans="1:3" ht="15.6" x14ac:dyDescent="0.3">
      <c r="A44" s="8" t="s">
        <v>53</v>
      </c>
      <c r="B44" s="9" t="s">
        <v>77</v>
      </c>
      <c r="C44" s="10">
        <v>3.3134121352104595E-3</v>
      </c>
    </row>
    <row r="45" spans="1:3" ht="15.6" x14ac:dyDescent="0.3">
      <c r="A45" s="8" t="s">
        <v>53</v>
      </c>
      <c r="B45" s="11" t="s">
        <v>78</v>
      </c>
      <c r="C45" s="10">
        <v>1.2554555162046196E-2</v>
      </c>
    </row>
    <row r="46" spans="1:3" ht="93.6" x14ac:dyDescent="0.3">
      <c r="A46" s="8" t="s">
        <v>53</v>
      </c>
      <c r="B46" s="9" t="s">
        <v>79</v>
      </c>
      <c r="C46" s="10">
        <v>7.1336422553775879E-3</v>
      </c>
    </row>
    <row r="47" spans="1:3" ht="296.39999999999998" x14ac:dyDescent="0.3">
      <c r="A47" s="8" t="s">
        <v>53</v>
      </c>
      <c r="B47" s="11" t="s">
        <v>80</v>
      </c>
      <c r="C47" s="10">
        <v>0.18349232373441351</v>
      </c>
    </row>
    <row r="48" spans="1:3" ht="15.6" x14ac:dyDescent="0.3">
      <c r="A48" s="8" t="s">
        <v>53</v>
      </c>
      <c r="B48" s="9" t="s">
        <v>81</v>
      </c>
      <c r="C48" s="10">
        <v>0</v>
      </c>
    </row>
  </sheetData>
  <conditionalFormatting sqref="B22:B30">
    <cfRule type="expression" dxfId="7" priority="3">
      <formula>IF($T6&lt;&gt;$T5,1,0)</formula>
    </cfRule>
  </conditionalFormatting>
  <conditionalFormatting sqref="B31">
    <cfRule type="expression" dxfId="6" priority="6">
      <formula>IF(#REF!&lt;&gt;$T14,1,0)</formula>
    </cfRule>
  </conditionalFormatting>
  <conditionalFormatting sqref="B32">
    <cfRule type="expression" dxfId="5" priority="5">
      <formula>IF($T15&lt;&gt;#REF!,1,0)</formula>
    </cfRule>
  </conditionalFormatting>
  <conditionalFormatting sqref="B33:B36">
    <cfRule type="expression" dxfId="4" priority="7">
      <formula>IF($T16&lt;&gt;$T15,1,0)</formula>
    </cfRule>
  </conditionalFormatting>
  <conditionalFormatting sqref="B37">
    <cfRule type="expression" dxfId="3" priority="9">
      <formula>IF(#REF!&lt;&gt;$T19,1,0)</formula>
    </cfRule>
  </conditionalFormatting>
  <conditionalFormatting sqref="B38:B45">
    <cfRule type="expression" dxfId="2" priority="12">
      <formula>IF(#REF!&lt;&gt;#REF!,1,0)</formula>
    </cfRule>
  </conditionalFormatting>
  <conditionalFormatting sqref="B46">
    <cfRule type="expression" dxfId="1" priority="8">
      <formula>IF($T20&lt;&gt;#REF!,1,0)</formula>
    </cfRule>
  </conditionalFormatting>
  <conditionalFormatting sqref="B47:B48">
    <cfRule type="expression" dxfId="0" priority="1">
      <formula>IF($T21&lt;&gt;$T20,1,0)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94B04-9F48-4D7C-99E6-96493902E462}">
  <dimension ref="A1:K16"/>
  <sheetViews>
    <sheetView workbookViewId="0">
      <selection activeCell="A6" sqref="A6:A7"/>
    </sheetView>
  </sheetViews>
  <sheetFormatPr defaultColWidth="8.88671875" defaultRowHeight="14.4" x14ac:dyDescent="0.3"/>
  <cols>
    <col min="1" max="1" width="44.109375" bestFit="1" customWidth="1"/>
    <col min="10" max="10" width="38.5546875" bestFit="1" customWidth="1"/>
  </cols>
  <sheetData>
    <row r="1" spans="1:11" x14ac:dyDescent="0.3">
      <c r="A1" s="12" t="s">
        <v>100</v>
      </c>
    </row>
    <row r="2" spans="1:11" x14ac:dyDescent="0.3">
      <c r="A2" s="34" t="s">
        <v>113</v>
      </c>
    </row>
    <row r="3" spans="1:11" x14ac:dyDescent="0.3">
      <c r="A3" t="s">
        <v>114</v>
      </c>
    </row>
    <row r="5" spans="1:11" x14ac:dyDescent="0.3">
      <c r="A5" s="37" t="s">
        <v>115</v>
      </c>
    </row>
    <row r="6" spans="1:11" x14ac:dyDescent="0.3">
      <c r="A6" t="s">
        <v>105</v>
      </c>
    </row>
    <row r="7" spans="1:11" x14ac:dyDescent="0.3">
      <c r="A7" t="s">
        <v>104</v>
      </c>
    </row>
    <row r="10" spans="1:11" x14ac:dyDescent="0.3">
      <c r="J10" s="37" t="s">
        <v>112</v>
      </c>
      <c r="K10" t="s">
        <v>95</v>
      </c>
    </row>
    <row r="11" spans="1:11" x14ac:dyDescent="0.3">
      <c r="J11" t="s">
        <v>106</v>
      </c>
      <c r="K11" s="42">
        <v>0.54</v>
      </c>
    </row>
    <row r="12" spans="1:11" x14ac:dyDescent="0.3">
      <c r="J12" t="s">
        <v>107</v>
      </c>
      <c r="K12" s="42">
        <v>0.12</v>
      </c>
    </row>
    <row r="13" spans="1:11" x14ac:dyDescent="0.3">
      <c r="J13" t="s">
        <v>108</v>
      </c>
      <c r="K13" s="42">
        <v>0.17</v>
      </c>
    </row>
    <row r="14" spans="1:11" x14ac:dyDescent="0.3">
      <c r="J14" t="s">
        <v>109</v>
      </c>
      <c r="K14" s="42">
        <v>0.04</v>
      </c>
    </row>
    <row r="15" spans="1:11" x14ac:dyDescent="0.3">
      <c r="J15" t="s">
        <v>110</v>
      </c>
      <c r="K15" s="42">
        <v>7.0000000000000007E-2</v>
      </c>
    </row>
    <row r="16" spans="1:11" x14ac:dyDescent="0.3">
      <c r="J16" t="s">
        <v>111</v>
      </c>
      <c r="K16" s="42">
        <v>0.06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E761E-DD35-4A50-BF7C-9B648E01761F}">
  <dimension ref="A1:L7"/>
  <sheetViews>
    <sheetView workbookViewId="0">
      <selection activeCell="G2" sqref="G2"/>
    </sheetView>
  </sheetViews>
  <sheetFormatPr defaultColWidth="8.88671875" defaultRowHeight="14.4" x14ac:dyDescent="0.3"/>
  <cols>
    <col min="1" max="1" width="15.33203125" customWidth="1"/>
    <col min="2" max="2" width="15.6640625" customWidth="1"/>
    <col min="3" max="3" width="17.33203125" customWidth="1"/>
    <col min="4" max="4" width="16.88671875" customWidth="1"/>
    <col min="5" max="6" width="18" customWidth="1"/>
    <col min="7" max="7" width="17.33203125" customWidth="1"/>
    <col min="8" max="10" width="21.109375" style="3" customWidth="1"/>
    <col min="11" max="11" width="21.44140625" style="3" customWidth="1"/>
    <col min="12" max="12" width="16.44140625" customWidth="1"/>
  </cols>
  <sheetData>
    <row r="1" spans="1:12" s="4" customFormat="1" ht="43.2" x14ac:dyDescent="0.3">
      <c r="A1" s="5" t="s">
        <v>41</v>
      </c>
      <c r="B1" s="6" t="s">
        <v>32</v>
      </c>
      <c r="C1" s="6" t="s">
        <v>120</v>
      </c>
      <c r="D1" s="6" t="s">
        <v>35</v>
      </c>
      <c r="E1" s="6" t="s">
        <v>33</v>
      </c>
      <c r="F1" s="6"/>
      <c r="G1" s="6" t="s">
        <v>34</v>
      </c>
      <c r="H1" s="6" t="s">
        <v>36</v>
      </c>
      <c r="I1" s="6" t="s">
        <v>37</v>
      </c>
      <c r="J1" s="6" t="s">
        <v>38</v>
      </c>
      <c r="K1" s="6" t="s">
        <v>39</v>
      </c>
      <c r="L1" s="6" t="s">
        <v>40</v>
      </c>
    </row>
    <row r="2" spans="1:12" x14ac:dyDescent="0.3">
      <c r="A2" t="s">
        <v>26</v>
      </c>
      <c r="B2" s="40">
        <f>Results!C2</f>
        <v>2.560717709316894E-3</v>
      </c>
      <c r="C2" s="43">
        <f>SUM(G2:L2)</f>
        <v>9.9640174100549227E-4</v>
      </c>
      <c r="D2" s="40">
        <f>Results!E2</f>
        <v>0.99644288054967767</v>
      </c>
      <c r="E2" s="40">
        <v>0</v>
      </c>
      <c r="F2" s="40"/>
      <c r="G2" s="40">
        <f>Results!D2</f>
        <v>9.9640174100549227E-4</v>
      </c>
      <c r="H2" s="40">
        <v>0</v>
      </c>
      <c r="I2" s="40">
        <v>0</v>
      </c>
      <c r="J2" s="40">
        <v>0</v>
      </c>
      <c r="K2" s="40">
        <v>0</v>
      </c>
      <c r="L2" s="40">
        <v>0</v>
      </c>
    </row>
    <row r="3" spans="1:12" x14ac:dyDescent="0.3">
      <c r="A3" t="s">
        <v>27</v>
      </c>
      <c r="B3" s="40">
        <f>Results!C3</f>
        <v>0.6</v>
      </c>
      <c r="C3" s="43">
        <f>SUM(G3:L3)</f>
        <v>0.4</v>
      </c>
      <c r="D3" s="40">
        <f>Results!E3</f>
        <v>0</v>
      </c>
      <c r="E3" s="40">
        <v>0</v>
      </c>
      <c r="F3" s="40"/>
      <c r="G3" s="40">
        <f>Results!D3</f>
        <v>0.4</v>
      </c>
      <c r="H3" s="40">
        <v>0</v>
      </c>
      <c r="I3" s="40">
        <v>0</v>
      </c>
      <c r="J3" s="40">
        <v>0</v>
      </c>
      <c r="K3" s="40">
        <v>0</v>
      </c>
      <c r="L3" s="40">
        <v>0</v>
      </c>
    </row>
    <row r="4" spans="1:12" x14ac:dyDescent="0.3">
      <c r="A4" t="s">
        <v>28</v>
      </c>
      <c r="B4" s="40">
        <f>Results!C4</f>
        <v>0</v>
      </c>
      <c r="C4" s="43">
        <f>SUM(G4:L4)</f>
        <v>1</v>
      </c>
      <c r="D4" s="40">
        <f>Results!E4</f>
        <v>0</v>
      </c>
      <c r="E4" s="40">
        <v>0</v>
      </c>
      <c r="F4" s="40"/>
      <c r="G4" s="40">
        <f>Results!D4</f>
        <v>1</v>
      </c>
      <c r="H4" s="40">
        <v>0</v>
      </c>
      <c r="I4" s="40">
        <v>0</v>
      </c>
      <c r="J4" s="40">
        <v>0</v>
      </c>
      <c r="K4" s="40">
        <v>0</v>
      </c>
      <c r="L4" s="40">
        <v>0</v>
      </c>
    </row>
    <row r="5" spans="1:12" x14ac:dyDescent="0.3">
      <c r="A5" t="s">
        <v>29</v>
      </c>
      <c r="B5" s="40">
        <f>Results!C5</f>
        <v>1</v>
      </c>
      <c r="C5" s="43">
        <f>SUM(G5:L5)</f>
        <v>0</v>
      </c>
      <c r="D5" s="40">
        <f>Results!E5</f>
        <v>0</v>
      </c>
      <c r="E5" s="40">
        <v>0</v>
      </c>
      <c r="F5" s="40"/>
      <c r="G5" s="40">
        <f>Results!D5</f>
        <v>0</v>
      </c>
      <c r="H5" s="40">
        <v>0</v>
      </c>
      <c r="I5" s="40">
        <v>0</v>
      </c>
      <c r="J5" s="40">
        <v>0</v>
      </c>
      <c r="K5" s="40">
        <v>0</v>
      </c>
      <c r="L5" s="40">
        <v>0</v>
      </c>
    </row>
    <row r="6" spans="1:12" x14ac:dyDescent="0.3">
      <c r="A6" t="s">
        <v>30</v>
      </c>
      <c r="B6" s="40">
        <f>Results!C6</f>
        <v>1</v>
      </c>
      <c r="C6" s="43">
        <f>SUM(G6:L6)</f>
        <v>0</v>
      </c>
      <c r="D6" s="40">
        <f>Results!E6</f>
        <v>0</v>
      </c>
      <c r="E6" s="40">
        <v>0</v>
      </c>
      <c r="F6" s="40"/>
      <c r="G6" s="40">
        <f>Results!D6</f>
        <v>0</v>
      </c>
      <c r="H6" s="40">
        <v>0</v>
      </c>
      <c r="I6" s="40">
        <v>0</v>
      </c>
      <c r="J6" s="40">
        <v>0</v>
      </c>
      <c r="K6" s="40">
        <v>0</v>
      </c>
      <c r="L6" s="40">
        <v>0</v>
      </c>
    </row>
    <row r="7" spans="1:12" x14ac:dyDescent="0.3">
      <c r="A7" t="s">
        <v>31</v>
      </c>
      <c r="B7" s="40">
        <f>Results!C7</f>
        <v>0.01</v>
      </c>
      <c r="C7" s="43">
        <f>SUM(G7:L7)</f>
        <v>0.01</v>
      </c>
      <c r="D7" s="40">
        <f>Results!E7</f>
        <v>0.98</v>
      </c>
      <c r="E7" s="40">
        <v>0</v>
      </c>
      <c r="F7" s="40"/>
      <c r="G7" s="40">
        <f>Results!D7</f>
        <v>0.01</v>
      </c>
      <c r="H7" s="40">
        <v>0</v>
      </c>
      <c r="I7" s="40">
        <v>0</v>
      </c>
      <c r="J7" s="40">
        <v>0</v>
      </c>
      <c r="K7" s="40">
        <v>0</v>
      </c>
      <c r="L7" s="40">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7217-8465-4E8A-9CE6-CFC73EA6457C}">
  <dimension ref="A1:J7"/>
  <sheetViews>
    <sheetView workbookViewId="0">
      <selection activeCell="C2" sqref="C2"/>
    </sheetView>
  </sheetViews>
  <sheetFormatPr defaultColWidth="8.88671875" defaultRowHeight="14.4" x14ac:dyDescent="0.3"/>
  <cols>
    <col min="1" max="1" width="15.33203125" customWidth="1"/>
    <col min="2" max="4" width="15.6640625" customWidth="1"/>
    <col min="5" max="5" width="19.6640625" customWidth="1"/>
    <col min="6" max="8" width="21.109375" style="3" customWidth="1"/>
    <col min="9" max="9" width="21.44140625" style="3" customWidth="1"/>
    <col min="10" max="10" width="16.44140625" customWidth="1"/>
  </cols>
  <sheetData>
    <row r="1" spans="1:10" ht="43.2" x14ac:dyDescent="0.3">
      <c r="A1" s="5" t="s">
        <v>41</v>
      </c>
      <c r="B1" s="6" t="s">
        <v>32</v>
      </c>
      <c r="C1" s="6" t="s">
        <v>34</v>
      </c>
      <c r="D1" s="6" t="s">
        <v>35</v>
      </c>
      <c r="E1" s="6" t="s">
        <v>33</v>
      </c>
      <c r="F1" s="6" t="s">
        <v>36</v>
      </c>
      <c r="G1" s="6" t="s">
        <v>37</v>
      </c>
      <c r="H1" s="6" t="s">
        <v>38</v>
      </c>
      <c r="I1" s="6" t="s">
        <v>39</v>
      </c>
      <c r="J1" s="6" t="s">
        <v>40</v>
      </c>
    </row>
    <row r="2" spans="1:10" x14ac:dyDescent="0.3">
      <c r="A2" t="s">
        <v>26</v>
      </c>
      <c r="B2" s="40">
        <f>Results!C8</f>
        <v>0</v>
      </c>
      <c r="C2" s="40">
        <f>Results!$D8-SUM(F2:J2)</f>
        <v>1</v>
      </c>
      <c r="D2" s="40">
        <f>Results!E8</f>
        <v>0</v>
      </c>
      <c r="E2" s="40">
        <v>0</v>
      </c>
      <c r="F2" s="40">
        <v>0</v>
      </c>
      <c r="G2" s="40">
        <v>0</v>
      </c>
      <c r="H2" s="40">
        <v>0</v>
      </c>
      <c r="I2" s="40">
        <v>0</v>
      </c>
      <c r="J2" s="40">
        <v>0</v>
      </c>
    </row>
    <row r="3" spans="1:10" x14ac:dyDescent="0.3">
      <c r="A3" t="s">
        <v>27</v>
      </c>
      <c r="B3" s="40">
        <f>Results!C9</f>
        <v>0</v>
      </c>
      <c r="C3" s="40">
        <f>Results!$D9-SUM(F3:J3)</f>
        <v>0.79380211321266547</v>
      </c>
      <c r="D3" s="40">
        <f>Results!E9</f>
        <v>0</v>
      </c>
      <c r="E3" s="40">
        <v>0</v>
      </c>
      <c r="F3" s="40">
        <v>0</v>
      </c>
      <c r="G3" s="40">
        <v>0</v>
      </c>
      <c r="H3" s="41">
        <f>'freight-HDV'!B11</f>
        <v>4.904754930070182E-2</v>
      </c>
      <c r="I3" s="40">
        <f>'freight-HDV'!B17</f>
        <v>0.15715033748663268</v>
      </c>
      <c r="J3" s="40">
        <v>0</v>
      </c>
    </row>
    <row r="4" spans="1:10" x14ac:dyDescent="0.3">
      <c r="A4" t="s">
        <v>28</v>
      </c>
      <c r="B4" s="40">
        <f>Results!C10</f>
        <v>0</v>
      </c>
      <c r="C4" s="40">
        <f>Results!$D10-SUM(F4:J4)</f>
        <v>1</v>
      </c>
      <c r="D4" s="40">
        <f>Results!E10</f>
        <v>0</v>
      </c>
      <c r="E4" s="40">
        <v>0</v>
      </c>
      <c r="F4" s="40">
        <v>0</v>
      </c>
      <c r="G4" s="40">
        <v>0</v>
      </c>
      <c r="H4" s="40">
        <v>0</v>
      </c>
      <c r="I4" s="40">
        <v>0</v>
      </c>
      <c r="J4" s="40">
        <v>0</v>
      </c>
    </row>
    <row r="5" spans="1:10" x14ac:dyDescent="0.3">
      <c r="A5" t="s">
        <v>29</v>
      </c>
      <c r="B5" s="40">
        <f>Results!C11</f>
        <v>0</v>
      </c>
      <c r="C5" s="40">
        <f>Results!$D11-SUM(F5:J5)</f>
        <v>1</v>
      </c>
      <c r="D5" s="40">
        <f>Results!E11</f>
        <v>0</v>
      </c>
      <c r="E5" s="40">
        <v>0</v>
      </c>
      <c r="F5" s="40">
        <v>0</v>
      </c>
      <c r="G5" s="40">
        <v>0</v>
      </c>
      <c r="H5" s="40">
        <v>0</v>
      </c>
      <c r="I5" s="40">
        <v>0</v>
      </c>
      <c r="J5" s="40">
        <v>0</v>
      </c>
    </row>
    <row r="6" spans="1:10" x14ac:dyDescent="0.3">
      <c r="A6" t="s">
        <v>30</v>
      </c>
      <c r="B6" s="40">
        <f>Results!C12</f>
        <v>0</v>
      </c>
      <c r="C6" s="40">
        <f>Results!$D12-SUM(F6:J6)</f>
        <v>0.45999999999999996</v>
      </c>
      <c r="D6" s="40">
        <f>Results!E12</f>
        <v>0</v>
      </c>
      <c r="E6" s="40">
        <v>0</v>
      </c>
      <c r="F6" s="40">
        <v>0</v>
      </c>
      <c r="G6" s="40">
        <v>0</v>
      </c>
      <c r="H6" s="40">
        <f>'freight-Ship'!K11</f>
        <v>0.54</v>
      </c>
      <c r="I6" s="40">
        <v>0</v>
      </c>
      <c r="J6" s="40">
        <v>0</v>
      </c>
    </row>
    <row r="7" spans="1:10" x14ac:dyDescent="0.3">
      <c r="A7" t="s">
        <v>31</v>
      </c>
      <c r="B7" s="40">
        <f>Results!C13</f>
        <v>0</v>
      </c>
      <c r="C7" s="40">
        <f>Results!$D13-SUM(F7:J7)</f>
        <v>0</v>
      </c>
      <c r="D7" s="40">
        <f>Results!E13</f>
        <v>0</v>
      </c>
      <c r="E7" s="40">
        <v>0</v>
      </c>
      <c r="F7" s="40">
        <v>0</v>
      </c>
      <c r="G7" s="40">
        <v>0</v>
      </c>
      <c r="H7" s="40">
        <v>0</v>
      </c>
      <c r="I7" s="40">
        <v>0</v>
      </c>
      <c r="J7" s="40">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L7"/>
  <sheetViews>
    <sheetView workbookViewId="0"/>
  </sheetViews>
  <sheetFormatPr defaultColWidth="8.88671875" defaultRowHeight="14.4" x14ac:dyDescent="0.3"/>
  <cols>
    <col min="1" max="1" width="15.33203125" customWidth="1"/>
    <col min="2" max="2" width="15.6640625" customWidth="1"/>
    <col min="3" max="3" width="17.33203125" customWidth="1"/>
    <col min="4" max="4" width="16.88671875" customWidth="1"/>
    <col min="5" max="6" width="18" customWidth="1"/>
    <col min="7" max="7" width="17.33203125" customWidth="1"/>
    <col min="8" max="10" width="21.109375" style="3" customWidth="1"/>
    <col min="11" max="11" width="21.44140625" style="3" customWidth="1"/>
    <col min="12" max="12" width="16.44140625" customWidth="1"/>
  </cols>
  <sheetData>
    <row r="1" spans="1:12" s="4" customFormat="1" ht="43.2" x14ac:dyDescent="0.3">
      <c r="A1" s="5" t="s">
        <v>41</v>
      </c>
      <c r="B1" s="6" t="s">
        <v>32</v>
      </c>
      <c r="C1" s="6" t="s">
        <v>120</v>
      </c>
      <c r="D1" s="6" t="s">
        <v>35</v>
      </c>
      <c r="E1" s="6" t="s">
        <v>33</v>
      </c>
      <c r="F1" s="6"/>
      <c r="G1" s="6"/>
      <c r="H1" s="6"/>
      <c r="I1" s="6"/>
      <c r="J1" s="6"/>
      <c r="K1" s="6"/>
      <c r="L1" s="6"/>
    </row>
    <row r="2" spans="1:12" x14ac:dyDescent="0.3">
      <c r="A2" t="s">
        <v>26</v>
      </c>
      <c r="B2" s="40">
        <f>Results!C2</f>
        <v>2.560717709316894E-3</v>
      </c>
      <c r="C2" s="43">
        <f>SUM(Set_pass!G2:L2)</f>
        <v>9.9640174100549227E-4</v>
      </c>
      <c r="D2" s="40">
        <f>Results!E2</f>
        <v>0.99644288054967767</v>
      </c>
      <c r="E2" s="40">
        <v>0</v>
      </c>
      <c r="F2" s="40"/>
      <c r="G2" s="40"/>
      <c r="H2" s="40"/>
      <c r="I2" s="40"/>
      <c r="J2" s="40"/>
      <c r="K2" s="40"/>
      <c r="L2" s="40"/>
    </row>
    <row r="3" spans="1:12" x14ac:dyDescent="0.3">
      <c r="A3" t="s">
        <v>27</v>
      </c>
      <c r="B3" s="40">
        <f>Results!C3</f>
        <v>0.6</v>
      </c>
      <c r="C3" s="43">
        <f>SUM(Set_pass!G3:L3)</f>
        <v>0.4</v>
      </c>
      <c r="D3" s="40">
        <f>Results!E3</f>
        <v>0</v>
      </c>
      <c r="E3" s="40">
        <v>0</v>
      </c>
      <c r="F3" s="40"/>
      <c r="G3" s="40"/>
      <c r="H3" s="40"/>
      <c r="I3" s="40"/>
      <c r="J3" s="40"/>
      <c r="K3" s="40"/>
      <c r="L3" s="40"/>
    </row>
    <row r="4" spans="1:12" x14ac:dyDescent="0.3">
      <c r="A4" t="s">
        <v>28</v>
      </c>
      <c r="B4" s="40">
        <f>Results!C4</f>
        <v>0</v>
      </c>
      <c r="C4" s="43">
        <f>SUM(Set_pass!G4:L4)</f>
        <v>1</v>
      </c>
      <c r="D4" s="40">
        <f>Results!E4</f>
        <v>0</v>
      </c>
      <c r="E4" s="40">
        <v>0</v>
      </c>
      <c r="F4" s="40"/>
      <c r="G4" s="40"/>
      <c r="H4" s="40"/>
      <c r="I4" s="40"/>
      <c r="J4" s="40"/>
      <c r="K4" s="40"/>
      <c r="L4" s="40"/>
    </row>
    <row r="5" spans="1:12" x14ac:dyDescent="0.3">
      <c r="A5" t="s">
        <v>29</v>
      </c>
      <c r="B5" s="40">
        <f>Results!C5</f>
        <v>1</v>
      </c>
      <c r="C5" s="43">
        <f>SUM(Set_pass!G5:L5)</f>
        <v>0</v>
      </c>
      <c r="D5" s="40">
        <f>Results!E5</f>
        <v>0</v>
      </c>
      <c r="E5" s="40">
        <v>0</v>
      </c>
      <c r="F5" s="40"/>
      <c r="G5" s="40"/>
      <c r="H5" s="40"/>
      <c r="I5" s="40"/>
      <c r="J5" s="40"/>
      <c r="K5" s="40"/>
      <c r="L5" s="40"/>
    </row>
    <row r="6" spans="1:12" x14ac:dyDescent="0.3">
      <c r="A6" t="s">
        <v>30</v>
      </c>
      <c r="B6" s="40">
        <f>Results!C6</f>
        <v>1</v>
      </c>
      <c r="C6" s="43">
        <f>SUM(Set_pass!G6:L6)</f>
        <v>0</v>
      </c>
      <c r="D6" s="40">
        <f>Results!E6</f>
        <v>0</v>
      </c>
      <c r="E6" s="40">
        <v>0</v>
      </c>
      <c r="F6" s="40"/>
      <c r="G6" s="40"/>
      <c r="H6" s="40"/>
      <c r="I6" s="40"/>
      <c r="J6" s="40"/>
      <c r="K6" s="40"/>
      <c r="L6" s="40"/>
    </row>
    <row r="7" spans="1:12" x14ac:dyDescent="0.3">
      <c r="A7" t="s">
        <v>31</v>
      </c>
      <c r="B7" s="40">
        <f>Results!C7</f>
        <v>0.01</v>
      </c>
      <c r="C7" s="43">
        <f>SUM(Set_pass!G7:L7)</f>
        <v>0.01</v>
      </c>
      <c r="D7" s="40">
        <f>Results!E7</f>
        <v>0.98</v>
      </c>
      <c r="E7" s="40">
        <v>0</v>
      </c>
      <c r="F7" s="40"/>
      <c r="G7" s="40"/>
      <c r="H7" s="40"/>
      <c r="I7" s="40"/>
      <c r="J7" s="40"/>
      <c r="K7" s="40"/>
      <c r="L7" s="4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J7"/>
  <sheetViews>
    <sheetView tabSelected="1" workbookViewId="0"/>
  </sheetViews>
  <sheetFormatPr defaultColWidth="8.88671875" defaultRowHeight="14.4" x14ac:dyDescent="0.3"/>
  <cols>
    <col min="1" max="1" width="15.33203125" customWidth="1"/>
    <col min="2" max="4" width="15.6640625" customWidth="1"/>
    <col min="5" max="5" width="19.6640625" customWidth="1"/>
    <col min="6" max="8" width="21.109375" style="3" customWidth="1"/>
    <col min="9" max="9" width="21.44140625" style="3" customWidth="1"/>
    <col min="10" max="10" width="16.44140625" customWidth="1"/>
  </cols>
  <sheetData>
    <row r="1" spans="1:10" ht="43.2" x14ac:dyDescent="0.3">
      <c r="A1" s="5" t="s">
        <v>41</v>
      </c>
      <c r="B1" s="6" t="s">
        <v>32</v>
      </c>
      <c r="C1" s="6" t="s">
        <v>120</v>
      </c>
      <c r="D1" s="6" t="s">
        <v>35</v>
      </c>
      <c r="E1" s="6" t="s">
        <v>33</v>
      </c>
      <c r="F1" s="6"/>
      <c r="G1" s="6"/>
      <c r="H1" s="6"/>
      <c r="I1" s="6"/>
      <c r="J1" s="6"/>
    </row>
    <row r="2" spans="1:10" x14ac:dyDescent="0.3">
      <c r="A2" t="s">
        <v>26</v>
      </c>
      <c r="B2" s="40">
        <f>Results!C8</f>
        <v>0</v>
      </c>
      <c r="C2" s="40">
        <f>Results!$D8-SUM(Set_frght!F2:J2)</f>
        <v>1</v>
      </c>
      <c r="D2" s="40">
        <f>Results!E8</f>
        <v>0</v>
      </c>
      <c r="E2" s="40">
        <v>0</v>
      </c>
      <c r="F2" s="40"/>
      <c r="G2" s="40"/>
      <c r="H2" s="40"/>
      <c r="I2" s="40"/>
      <c r="J2" s="40"/>
    </row>
    <row r="3" spans="1:10" x14ac:dyDescent="0.3">
      <c r="A3" t="s">
        <v>27</v>
      </c>
      <c r="B3" s="40">
        <f>Results!C9</f>
        <v>0</v>
      </c>
      <c r="C3" s="40">
        <f>Results!$D9-SUM(Set_frght!F3:J3)</f>
        <v>0.79380211321266547</v>
      </c>
      <c r="D3" s="40">
        <f>Results!E9</f>
        <v>0</v>
      </c>
      <c r="E3" s="40">
        <v>0</v>
      </c>
      <c r="F3" s="40"/>
      <c r="G3" s="40"/>
      <c r="H3" s="41"/>
      <c r="I3" s="40"/>
      <c r="J3" s="40"/>
    </row>
    <row r="4" spans="1:10" x14ac:dyDescent="0.3">
      <c r="A4" t="s">
        <v>28</v>
      </c>
      <c r="B4" s="40">
        <f>Results!C10</f>
        <v>0</v>
      </c>
      <c r="C4" s="40">
        <f>Results!$D10-SUM(Set_frght!F4:J4)</f>
        <v>1</v>
      </c>
      <c r="D4" s="40">
        <f>Results!E10</f>
        <v>0</v>
      </c>
      <c r="E4" s="40">
        <v>0</v>
      </c>
      <c r="F4" s="40"/>
      <c r="G4" s="40"/>
      <c r="H4" s="40"/>
      <c r="I4" s="40"/>
      <c r="J4" s="40"/>
    </row>
    <row r="5" spans="1:10" x14ac:dyDescent="0.3">
      <c r="A5" t="s">
        <v>29</v>
      </c>
      <c r="B5" s="40">
        <f>Results!C11</f>
        <v>0</v>
      </c>
      <c r="C5" s="40">
        <f>Results!$D11-SUM(Set_frght!F5:J5)</f>
        <v>1</v>
      </c>
      <c r="D5" s="40">
        <f>Results!E11</f>
        <v>0</v>
      </c>
      <c r="E5" s="40">
        <v>0</v>
      </c>
      <c r="F5" s="40"/>
      <c r="G5" s="40"/>
      <c r="H5" s="40"/>
      <c r="I5" s="40"/>
      <c r="J5" s="40"/>
    </row>
    <row r="6" spans="1:10" x14ac:dyDescent="0.3">
      <c r="A6" t="s">
        <v>30</v>
      </c>
      <c r="B6" s="40">
        <f>Results!C12</f>
        <v>0</v>
      </c>
      <c r="C6" s="40">
        <f>Results!$D12-SUM(Set_frght!F6:J6)</f>
        <v>0.45999999999999996</v>
      </c>
      <c r="D6" s="40">
        <f>Results!E12</f>
        <v>0</v>
      </c>
      <c r="E6" s="40">
        <v>0</v>
      </c>
      <c r="F6" s="40"/>
      <c r="G6" s="40"/>
      <c r="H6" s="40"/>
      <c r="I6" s="40"/>
      <c r="J6" s="40"/>
    </row>
    <row r="7" spans="1:10" x14ac:dyDescent="0.3">
      <c r="A7" t="s">
        <v>31</v>
      </c>
      <c r="B7" s="40">
        <f>Results!C13</f>
        <v>0</v>
      </c>
      <c r="C7" s="40">
        <f>Results!$D13-SUM(Set_frght!F7:J7)</f>
        <v>0</v>
      </c>
      <c r="D7" s="40">
        <f>Results!E13</f>
        <v>0</v>
      </c>
      <c r="E7" s="40">
        <v>0</v>
      </c>
      <c r="F7" s="40"/>
      <c r="G7" s="40"/>
      <c r="H7" s="40"/>
      <c r="I7" s="40"/>
      <c r="J7"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About</vt:lpstr>
      <vt:lpstr>Results</vt:lpstr>
      <vt:lpstr>freight-HDV</vt:lpstr>
      <vt:lpstr>freight-Ship</vt:lpstr>
      <vt:lpstr>Set_pass</vt:lpstr>
      <vt:lpstr>Set_frght</vt:lpstr>
      <vt:lpstr>FoVObE-passengers</vt:lpstr>
      <vt:lpstr>FoVObE-freight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Shigueo Watanabe Jr</cp:lastModifiedBy>
  <dcterms:created xsi:type="dcterms:W3CDTF">2014-04-12T22:49:27Z</dcterms:created>
  <dcterms:modified xsi:type="dcterms:W3CDTF">2024-07-11T18:45:39Z</dcterms:modified>
</cp:coreProperties>
</file>