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/>
  <mc:AlternateContent xmlns:mc="http://schemas.openxmlformats.org/markup-compatibility/2006">
    <mc:Choice Requires="x15">
      <x15ac:absPath xmlns:x15ac="http://schemas.microsoft.com/office/spreadsheetml/2010/11/ac" url="/Users/ssy02/Desktop/Brazil/eps-brazil-3.4.2/InputData/trans/SYVbT/"/>
    </mc:Choice>
  </mc:AlternateContent>
  <xr:revisionPtr revIDLastSave="0" documentId="13_ncr:1_{8E3F8073-9448-9842-A6CA-3A7096F37C94}" xr6:coauthVersionLast="47" xr6:coauthVersionMax="47" xr10:uidLastSave="{00000000-0000-0000-0000-000000000000}"/>
  <bookViews>
    <workbookView xWindow="0" yWindow="760" windowWidth="34200" windowHeight="21380" xr2:uid="{00000000-000D-0000-FFFF-FFFF00000000}"/>
  </bookViews>
  <sheets>
    <sheet name="About" sheetId="1" r:id="rId1"/>
    <sheet name="Road" sheetId="2" r:id="rId2"/>
    <sheet name="EV" sheetId="15" r:id="rId3"/>
    <sheet name="Air" sheetId="8" r:id="rId4"/>
    <sheet name="Rail" sheetId="16" r:id="rId5"/>
    <sheet name="Ship" sheetId="10" r:id="rId6"/>
    <sheet name="SYVbT-passenger" sheetId="11" r:id="rId7"/>
    <sheet name="SYVbT-freight" sheetId="1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1" l="1"/>
  <c r="C17" i="8"/>
  <c r="E6" i="12"/>
  <c r="E6" i="11"/>
  <c r="C7" i="10"/>
  <c r="B7" i="10"/>
  <c r="C18" i="10"/>
  <c r="B18" i="10"/>
  <c r="E3" i="12"/>
  <c r="B21" i="2"/>
  <c r="E2" i="12"/>
  <c r="D21" i="16"/>
  <c r="E5" i="12" s="1"/>
  <c r="E4" i="12"/>
  <c r="E4" i="11"/>
  <c r="B2" i="11" l="1"/>
  <c r="F2" i="11"/>
  <c r="F12" i="15"/>
  <c r="F11" i="15"/>
  <c r="F10" i="15"/>
  <c r="F9" i="15"/>
  <c r="F8" i="15"/>
  <c r="F7" i="15"/>
  <c r="F6" i="15"/>
  <c r="F5" i="15"/>
  <c r="F4" i="15"/>
  <c r="B5" i="15"/>
  <c r="B6" i="15" s="1"/>
  <c r="B7" i="15" s="1"/>
  <c r="B8" i="15" s="1"/>
  <c r="B9" i="15" s="1"/>
  <c r="B10" i="15" s="1"/>
  <c r="B11" i="15" s="1"/>
  <c r="B12" i="15" s="1"/>
  <c r="G66" i="2"/>
  <c r="G59" i="2" s="1"/>
  <c r="B19" i="2" s="1"/>
  <c r="G69" i="2"/>
  <c r="G62" i="2" s="1"/>
  <c r="B16" i="2" s="1"/>
  <c r="G68" i="2"/>
  <c r="G57" i="2" s="1"/>
  <c r="B12" i="2" s="1"/>
  <c r="G65" i="2"/>
  <c r="G53" i="2"/>
  <c r="G52" i="2"/>
  <c r="G51" i="2"/>
  <c r="B7" i="2" s="1"/>
  <c r="G50" i="2"/>
  <c r="B6" i="2" s="1"/>
  <c r="G49" i="2"/>
  <c r="B5" i="2" s="1"/>
  <c r="G48" i="2"/>
  <c r="B4" i="2" s="1"/>
  <c r="G60" i="2" l="1"/>
  <c r="B14" i="2" s="1"/>
  <c r="G61" i="2"/>
  <c r="B15" i="2" s="1"/>
  <c r="G58" i="2"/>
  <c r="B18" i="2" s="1"/>
  <c r="D7" i="11" s="1"/>
  <c r="G54" i="2"/>
  <c r="B9" i="2" s="1"/>
  <c r="G55" i="2"/>
  <c r="B10" i="2" s="1"/>
  <c r="G56" i="2"/>
  <c r="B11" i="2" s="1"/>
  <c r="D2" i="11" l="1"/>
  <c r="E3" i="11"/>
</calcChain>
</file>

<file path=xl/sharedStrings.xml><?xml version="1.0" encoding="utf-8"?>
<sst xmlns="http://schemas.openxmlformats.org/spreadsheetml/2006/main" count="400" uniqueCount="190">
  <si>
    <t>SYVbT Start Year Vehicles by Technology</t>
  </si>
  <si>
    <t>Sources</t>
  </si>
  <si>
    <t>Brazilian Ministry of Science, Technology, Innovation and Communication (MCTIC)</t>
  </si>
  <si>
    <t>Report: "Greenhouse gas mitigation options in key sectors in Brazil"</t>
  </si>
  <si>
    <t>Version: "Sector modeling of low carbon options for the transport sector"</t>
  </si>
  <si>
    <t>https://www.mctic.gov.br/mctic/export/sites/institucional/ciencia/SEPED/clima/arquivos/projeto_opcoes_mitigacao/publicacoes/Setor-Transportes.pdf</t>
  </si>
  <si>
    <t>page 215</t>
  </si>
  <si>
    <t>Figure 94 - Evolution of the Current Fleet</t>
  </si>
  <si>
    <t>National Association of Rail Passenger Carriers</t>
  </si>
  <si>
    <t xml:space="preserve">Balance of the Rail Sector </t>
  </si>
  <si>
    <t>https://anptrilhos.org.br/wp-content/uploads/2019/05/anptrilhos-balancosetor-2019-web.pdf</t>
  </si>
  <si>
    <t>Page: 4</t>
  </si>
  <si>
    <t>page 272</t>
  </si>
  <si>
    <t>Table 79 - Number of Wagons per Concessionaire</t>
  </si>
  <si>
    <t xml:space="preserve">Notes </t>
  </si>
  <si>
    <t>This variable tracks the number of vehicles by technology in the start year of the model</t>
  </si>
  <si>
    <t>The start year is the year prior the first simulated year in the model.</t>
  </si>
  <si>
    <t>For the Brazil, the start year is 2015, as the first simulated year is 2016.</t>
  </si>
  <si>
    <t>Passenger</t>
  </si>
  <si>
    <t>Freight:</t>
  </si>
  <si>
    <t>LDVs</t>
  </si>
  <si>
    <t>battery electric vehicle</t>
  </si>
  <si>
    <t>It inclues battery electric vechicles</t>
  </si>
  <si>
    <t>-</t>
  </si>
  <si>
    <t>natural gas vehicle</t>
  </si>
  <si>
    <t>gasoline vehicle</t>
  </si>
  <si>
    <t>Vehicles powered by Gasoline, Ethanol or by any combinations of gasolina and ethanol (flex)</t>
  </si>
  <si>
    <t>diesel vehicle</t>
  </si>
  <si>
    <t>It assumes the commercial light vehicles powered by Diesel</t>
  </si>
  <si>
    <t>plugin hybrid vehicle</t>
  </si>
  <si>
    <t xml:space="preserve">It includes hybrid and plugin flex vehicles </t>
  </si>
  <si>
    <t>LPG vehicle</t>
  </si>
  <si>
    <t>hydrogen vehicle</t>
  </si>
  <si>
    <t>HDVs</t>
  </si>
  <si>
    <t>It includes Bus (transit and intercity) and Micro Bus</t>
  </si>
  <si>
    <t>It considers Semilight Trucks,  Light Trucks, Medium Trucks, Semi-heavy trucks, Heavy Trucks</t>
  </si>
  <si>
    <t>Aircraft</t>
  </si>
  <si>
    <t>Airplanes are powered by diesel vehicle</t>
  </si>
  <si>
    <t>Rail</t>
  </si>
  <si>
    <t>The vehicles are powered by electricity, thus it was treated as a battery electric vehicle</t>
  </si>
  <si>
    <t>Rail are powered by diesel vehicle</t>
  </si>
  <si>
    <t>Ships</t>
  </si>
  <si>
    <t>Ships are powered by diesel vehicle</t>
  </si>
  <si>
    <t>Ships are powered by diesel vehicle and the total number of ships assumes only Brazilian flag merchant fleet</t>
  </si>
  <si>
    <t>Motorbike</t>
  </si>
  <si>
    <t>last mile delivery by motorbike not computed.</t>
  </si>
  <si>
    <t>Gasoline Veichle counts for Gasolina and Flex Motorbikes</t>
  </si>
  <si>
    <t>Start Year</t>
  </si>
  <si>
    <t>translation</t>
  </si>
  <si>
    <t>Automobiles</t>
  </si>
  <si>
    <t>Motorcycles</t>
  </si>
  <si>
    <t>Trucks (Otto)</t>
  </si>
  <si>
    <t>Light Trucks (Diesel)</t>
  </si>
  <si>
    <t>City Buses</t>
  </si>
  <si>
    <t>Micro bus</t>
  </si>
  <si>
    <t>Buses</t>
  </si>
  <si>
    <t>The table below is from the excel file that generated the results for transportation sector.</t>
  </si>
  <si>
    <t>Evolution of the current fleet</t>
  </si>
  <si>
    <t>Vehicle type</t>
  </si>
  <si>
    <t>Auto Gasoline C</t>
  </si>
  <si>
    <t>Auto Ethanol</t>
  </si>
  <si>
    <t>Auto flex</t>
  </si>
  <si>
    <t>Auto Hybrid</t>
  </si>
  <si>
    <t>Auto Plug-in Flex</t>
  </si>
  <si>
    <t>Auto Battery</t>
  </si>
  <si>
    <t>Com. Light Gasoline C</t>
  </si>
  <si>
    <t>Com. Light Ethanol</t>
  </si>
  <si>
    <t>Com. Light Flex</t>
  </si>
  <si>
    <t>Com. Light Diesel</t>
  </si>
  <si>
    <t>Gasoline motorcycle C</t>
  </si>
  <si>
    <t>Moto Flex</t>
  </si>
  <si>
    <t>City Bus Diesel</t>
  </si>
  <si>
    <t>Micro diesel</t>
  </si>
  <si>
    <t>Bus Rodo Diesel</t>
  </si>
  <si>
    <t>Total</t>
  </si>
  <si>
    <t>Wagons</t>
  </si>
  <si>
    <t>Year</t>
  </si>
  <si>
    <t>Light Commercials</t>
  </si>
  <si>
    <t>EFC</t>
  </si>
  <si>
    <t>EFVM</t>
  </si>
  <si>
    <t>FCA</t>
  </si>
  <si>
    <t>FTC</t>
  </si>
  <si>
    <t>MRS</t>
  </si>
  <si>
    <t>Number of Vehicles</t>
  </si>
  <si>
    <t>aircraft</t>
  </si>
  <si>
    <t>rail</t>
  </si>
  <si>
    <t>ships</t>
  </si>
  <si>
    <t>motorbikes</t>
  </si>
  <si>
    <t>.</t>
  </si>
  <si>
    <t>Cars</t>
  </si>
  <si>
    <t>Trucks</t>
  </si>
  <si>
    <t>We assumed light commercials vehicles be powered by diesel.</t>
  </si>
  <si>
    <t>fuel</t>
  </si>
  <si>
    <t>diesel</t>
  </si>
  <si>
    <t>column B</t>
  </si>
  <si>
    <t>Anfavea - Vehicle fleet estimate – 2000/2023</t>
  </si>
  <si>
    <t>use type share from Brazil eps.v2.1.1</t>
  </si>
  <si>
    <t>https://www.abraciclo.com.br/site/wp-content/uploads/2023/08/DADOS-DO-SETOR-DE-DUAS-RODAS-2023.vdef_.pdf</t>
  </si>
  <si>
    <t>https://anfavea.com.br/site/wp-content/uploads/2024/05/ANFAVEA-ANUARIO-DIGITAL-2024-NOVOATUALIZADOalta_compressed.pdf</t>
  </si>
  <si>
    <t>motorcycles</t>
  </si>
  <si>
    <t>Abraciclo - Frota de Motocicletas/Similares (2012 - 2022)</t>
  </si>
  <si>
    <t>https://www.neocharge.com.br/carros-eletricos-brasil#evolucao</t>
  </si>
  <si>
    <t>year</t>
  </si>
  <si>
    <t>phev</t>
  </si>
  <si>
    <t>hev</t>
  </si>
  <si>
    <t>bev</t>
  </si>
  <si>
    <t>total</t>
  </si>
  <si>
    <t>National Manufacturers Association of Motor Vehicles - ANFAVEA - 2024</t>
  </si>
  <si>
    <t>ICE vehicles except motorcycles</t>
  </si>
  <si>
    <t>Brazilian Association of Manufacturers of Motorcycles, Mopeds, Scooters, Bicycles and Similar – Abraciclo</t>
  </si>
  <si>
    <t>Os dados utilizados na divulgação foram retirados do site do DENATRAN, e tratatdos e categorizados pela NeoCharge</t>
  </si>
  <si>
    <t>https://www.gov.br/transportes/pt-br/assuntos/transito/conteudo-Senatran/estatisticas-frota-de-veiculos-senatran</t>
  </si>
  <si>
    <t>Ministry of Transportation</t>
  </si>
  <si>
    <t>Official statistics</t>
  </si>
  <si>
    <t>(no public data crossing type of vehicle and fuel)</t>
  </si>
  <si>
    <t>EV</t>
  </si>
  <si>
    <t>Consumer site using official statistics and classifying by type</t>
  </si>
  <si>
    <t>Brazil EPS-v2.1.1</t>
  </si>
  <si>
    <t>share of vehicles in 2019 per type was used</t>
  </si>
  <si>
    <t>https://www.gov.br/anac/pt-br/assuntos/dados-e-estatisticas/mercado-do-transporte-aereo/panorama-do-mercado/anuario-transporte-aereo</t>
  </si>
  <si>
    <t>2019: https://www.gov.br/anac/pt-br/assuntos/pt-br/assuntos/dados-e-estatisticas/anuario/2019.zip</t>
  </si>
  <si>
    <t>Table 1.7</t>
  </si>
  <si>
    <t># planes per number of passenger seats installed (Brazilian airlines, 2019)</t>
  </si>
  <si>
    <t>qty passenger seats per plane</t>
  </si>
  <si>
    <t>qty of planes</t>
  </si>
  <si>
    <t>None (cargo)</t>
  </si>
  <si>
    <t>&lt;= 50</t>
  </si>
  <si>
    <t>51 to 100</t>
  </si>
  <si>
    <t>101 to 150</t>
  </si>
  <si>
    <t>151 to 200</t>
  </si>
  <si>
    <t>201 to 250</t>
  </si>
  <si>
    <t>251 to 300</t>
  </si>
  <si>
    <t>&gt; 300</t>
  </si>
  <si>
    <t>subtotal passenger</t>
  </si>
  <si>
    <t>Road</t>
  </si>
  <si>
    <t>Air</t>
  </si>
  <si>
    <t>National Civil Aviation Agency (Agência Nacional de Aviação Civil -ANAC)</t>
  </si>
  <si>
    <t>https://www.gov.br/anac/pt-br/assuntos/pt-br/assuntos/dados-e-estatisticas/anuario/2019.zip</t>
  </si>
  <si>
    <t>Ship</t>
  </si>
  <si>
    <t>(for both passenger and freight)</t>
  </si>
  <si>
    <t>opções de mitigação</t>
  </si>
  <si>
    <t>As in Brazil EPS 2.1.1, we assumed the rail-metro system, values for 2019, once MOP doesn't provide this reference.</t>
  </si>
  <si>
    <t>https://anptrilhos.org.br/wp-content/uploads/2020/05/anptrilhos-balanco-1tri2020.pdf</t>
  </si>
  <si>
    <t>pg 7</t>
  </si>
  <si>
    <t>RMS</t>
  </si>
  <si>
    <t>ANTT</t>
  </si>
  <si>
    <t>Tabela 1.3.3.1 - Desempenho da Frota Total de Vagões, no Transporte Ferroviário de Cargas, por Quantidade de Vagão em Circulação
(RMS, 2006 a 2023)</t>
  </si>
  <si>
    <t>EFPO</t>
  </si>
  <si>
    <t>FNSTN</t>
  </si>
  <si>
    <t>FTL</t>
  </si>
  <si>
    <t>RMC</t>
  </si>
  <si>
    <t>RMN</t>
  </si>
  <si>
    <t>RMO</t>
  </si>
  <si>
    <t>RMP</t>
  </si>
  <si>
    <t>Ferrovia Tereza Cristina S.A</t>
  </si>
  <si>
    <t>VALE - Estrada de Ferro Carajás</t>
  </si>
  <si>
    <t>VALE - Estrada de Ferro Vitória a Minas</t>
  </si>
  <si>
    <t>Ferrovia Norte Sul Tramo Central</t>
  </si>
  <si>
    <t>FNSTC</t>
  </si>
  <si>
    <t>Rumo Malha Central </t>
  </si>
  <si>
    <t>Estrada de Ferro Paraná Oeste</t>
  </si>
  <si>
    <t>Ferrovia Centro-Atlântica</t>
  </si>
  <si>
    <t>Ferrovia Transnordestina Logística</t>
  </si>
  <si>
    <t>MRS Logística</t>
  </si>
  <si>
    <t>Rumo Malha Norte</t>
  </si>
  <si>
    <t>Rumo Malha Oeste</t>
  </si>
  <si>
    <t>Rumo Malha Paulista</t>
  </si>
  <si>
    <t>Rumo Malha Sul</t>
  </si>
  <si>
    <t>Ferrovia Norte Sul Tramo Norte</t>
  </si>
  <si>
    <t>no data</t>
  </si>
  <si>
    <t>started ops in 2021</t>
  </si>
  <si>
    <t>total number of wagons in operation in 2019</t>
  </si>
  <si>
    <t>Ministry of Transport</t>
  </si>
  <si>
    <t>Statistical Yearbook of Transports (Anuário Estatístico de Transportes)</t>
  </si>
  <si>
    <t>passenger</t>
  </si>
  <si>
    <t>freight</t>
  </si>
  <si>
    <t>https://ontl.infrasa.gov.br/paineis-analiticos/painel-do-anuario-estatistico/infraestrutura-em-operacao/frota-por-modo-de-transporte/</t>
  </si>
  <si>
    <t>rebocador</t>
  </si>
  <si>
    <t>inland</t>
  </si>
  <si>
    <t>cabotage</t>
  </si>
  <si>
    <t>ferry</t>
  </si>
  <si>
    <t>barge</t>
  </si>
  <si>
    <t>flatboat</t>
  </si>
  <si>
    <t>speedboat</t>
  </si>
  <si>
    <t>other</t>
  </si>
  <si>
    <t>tanker</t>
  </si>
  <si>
    <t>container ship</t>
  </si>
  <si>
    <t>year = 2019</t>
  </si>
  <si>
    <t>FREIGHT</t>
  </si>
  <si>
    <t>PASSENGER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</si>
</sst>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16]#,##0;\(#,##0\);&quot;0&quot;"/>
  </numFmts>
  <fonts count="20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i/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1"/>
      <name val="Calibri"/>
      <family val="2"/>
    </font>
    <font>
      <sz val="11"/>
      <color theme="4"/>
      <name val="Arial"/>
      <family val="2"/>
    </font>
    <font>
      <sz val="9"/>
      <color theme="4"/>
      <name val="Arial"/>
      <family val="2"/>
    </font>
    <font>
      <i/>
      <sz val="11"/>
      <color theme="4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7F7F7F"/>
        <bgColor rgb="FF7F7F7F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9" fontId="9" fillId="0" borderId="0" applyFont="0" applyFill="0" applyBorder="0" applyAlignment="0" applyProtection="0"/>
    <xf numFmtId="0" fontId="19" fillId="0" borderId="2"/>
  </cellStyleXfs>
  <cellXfs count="6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7" fillId="3" borderId="1" xfId="0" applyFont="1" applyFill="1" applyBorder="1"/>
    <xf numFmtId="0" fontId="1" fillId="4" borderId="1" xfId="0" applyFont="1" applyFill="1" applyBorder="1"/>
    <xf numFmtId="1" fontId="2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3" fontId="3" fillId="0" borderId="0" xfId="0" applyNumberFormat="1" applyFont="1"/>
    <xf numFmtId="0" fontId="1" fillId="6" borderId="0" xfId="0" applyFont="1" applyFill="1"/>
    <xf numFmtId="3" fontId="3" fillId="6" borderId="0" xfId="0" applyNumberFormat="1" applyFont="1" applyFill="1"/>
    <xf numFmtId="0" fontId="0" fillId="6" borderId="0" xfId="0" applyFill="1"/>
    <xf numFmtId="0" fontId="10" fillId="0" borderId="0" xfId="0" applyFont="1"/>
    <xf numFmtId="9" fontId="10" fillId="0" borderId="0" xfId="2" applyFont="1" applyAlignment="1">
      <alignment horizontal="center"/>
    </xf>
    <xf numFmtId="0" fontId="10" fillId="0" borderId="0" xfId="0" applyFont="1" applyAlignment="1">
      <alignment horizontal="center"/>
    </xf>
    <xf numFmtId="9" fontId="10" fillId="7" borderId="0" xfId="2" applyFont="1" applyFill="1" applyAlignment="1">
      <alignment horizontal="center"/>
    </xf>
    <xf numFmtId="9" fontId="10" fillId="8" borderId="0" xfId="2" applyFont="1" applyFill="1" applyAlignment="1">
      <alignment horizontal="center"/>
    </xf>
    <xf numFmtId="3" fontId="10" fillId="8" borderId="0" xfId="2" applyNumberFormat="1" applyFont="1" applyFill="1" applyAlignment="1">
      <alignment horizontal="center"/>
    </xf>
    <xf numFmtId="3" fontId="10" fillId="7" borderId="0" xfId="2" applyNumberFormat="1" applyFont="1" applyFill="1" applyAlignment="1">
      <alignment horizontal="center"/>
    </xf>
    <xf numFmtId="0" fontId="10" fillId="0" borderId="0" xfId="0" applyFont="1" applyAlignment="1">
      <alignment horizontal="right" wrapText="1" indent="1"/>
    </xf>
    <xf numFmtId="0" fontId="0" fillId="0" borderId="0" xfId="0" applyAlignment="1">
      <alignment horizontal="right" wrapText="1" indent="1"/>
    </xf>
    <xf numFmtId="0" fontId="10" fillId="0" borderId="0" xfId="0" applyFont="1" applyAlignment="1">
      <alignment horizontal="right" indent="1"/>
    </xf>
    <xf numFmtId="3" fontId="0" fillId="0" borderId="0" xfId="0" applyNumberFormat="1" applyAlignment="1">
      <alignment horizontal="center"/>
    </xf>
    <xf numFmtId="3" fontId="12" fillId="0" borderId="0" xfId="0" applyNumberFormat="1" applyFont="1" applyAlignment="1">
      <alignment horizontal="center"/>
    </xf>
    <xf numFmtId="9" fontId="10" fillId="9" borderId="0" xfId="2" applyFont="1" applyFill="1" applyAlignment="1">
      <alignment horizontal="center"/>
    </xf>
    <xf numFmtId="3" fontId="10" fillId="9" borderId="0" xfId="2" applyNumberFormat="1" applyFont="1" applyFill="1" applyAlignment="1">
      <alignment horizontal="center"/>
    </xf>
    <xf numFmtId="1" fontId="13" fillId="0" borderId="0" xfId="0" applyNumberFormat="1" applyFont="1"/>
    <xf numFmtId="0" fontId="8" fillId="0" borderId="0" xfId="1"/>
    <xf numFmtId="9" fontId="10" fillId="10" borderId="0" xfId="2" applyFont="1" applyFill="1" applyAlignment="1">
      <alignment horizontal="center"/>
    </xf>
    <xf numFmtId="3" fontId="10" fillId="10" borderId="0" xfId="2" applyNumberFormat="1" applyFont="1" applyFill="1" applyAlignment="1">
      <alignment horizontal="center"/>
    </xf>
    <xf numFmtId="0" fontId="15" fillId="0" borderId="0" xfId="0" applyFont="1"/>
    <xf numFmtId="0" fontId="11" fillId="0" borderId="0" xfId="0" applyFont="1"/>
    <xf numFmtId="0" fontId="16" fillId="0" borderId="0" xfId="0" applyFont="1" applyAlignment="1">
      <alignment horizontal="right" indent="1"/>
    </xf>
    <xf numFmtId="0" fontId="14" fillId="0" borderId="0" xfId="0" applyFont="1"/>
    <xf numFmtId="3" fontId="14" fillId="0" borderId="0" xfId="0" quotePrefix="1" applyNumberFormat="1" applyFont="1" applyAlignment="1">
      <alignment horizontal="center"/>
    </xf>
    <xf numFmtId="3" fontId="14" fillId="0" borderId="0" xfId="0" applyNumberFormat="1" applyFont="1"/>
    <xf numFmtId="0" fontId="17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7" fillId="0" borderId="0" xfId="0" applyFont="1"/>
    <xf numFmtId="0" fontId="17" fillId="2" borderId="1" xfId="0" applyFont="1" applyFill="1" applyBorder="1" applyAlignment="1">
      <alignment horizontal="left" vertical="center"/>
    </xf>
    <xf numFmtId="0" fontId="4" fillId="0" borderId="0" xfId="1" applyFont="1"/>
    <xf numFmtId="0" fontId="10" fillId="0" borderId="0" xfId="0" applyFont="1" applyAlignment="1">
      <alignment horizontal="left"/>
    </xf>
    <xf numFmtId="0" fontId="10" fillId="5" borderId="0" xfId="0" applyFont="1" applyFill="1"/>
    <xf numFmtId="0" fontId="17" fillId="2" borderId="1" xfId="0" applyFont="1" applyFill="1" applyBorder="1"/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1" fontId="10" fillId="0" borderId="0" xfId="0" applyNumberFormat="1" applyFont="1"/>
    <xf numFmtId="0" fontId="8" fillId="0" borderId="0" xfId="1" applyAlignment="1">
      <alignment horizontal="left"/>
    </xf>
    <xf numFmtId="164" fontId="18" fillId="0" borderId="3" xfId="3" applyNumberFormat="1" applyFont="1" applyBorder="1" applyAlignment="1">
      <alignment horizontal="right" vertical="top" wrapText="1" readingOrder="1"/>
    </xf>
    <xf numFmtId="0" fontId="10" fillId="0" borderId="0" xfId="0" applyFont="1" applyAlignment="1">
      <alignment horizontal="right"/>
    </xf>
    <xf numFmtId="0" fontId="10" fillId="0" borderId="2" xfId="0" applyFont="1" applyBorder="1"/>
    <xf numFmtId="0" fontId="0" fillId="0" borderId="0" xfId="0" applyAlignment="1">
      <alignment horizontal="right" indent="1"/>
    </xf>
    <xf numFmtId="3" fontId="10" fillId="0" borderId="0" xfId="0" applyNumberFormat="1" applyFont="1" applyAlignment="1">
      <alignment horizontal="center"/>
    </xf>
    <xf numFmtId="0" fontId="10" fillId="8" borderId="0" xfId="0" applyFont="1" applyFill="1"/>
  </cellXfs>
  <cellStyles count="4">
    <cellStyle name="Hyperlink" xfId="1" builtinId="8"/>
    <cellStyle name="Normal" xfId="0" builtinId="0"/>
    <cellStyle name="Normal 2" xfId="3" xr:uid="{363CB4E5-36E3-499F-A410-208F4658B5BF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25</xdr:row>
      <xdr:rowOff>85725</xdr:rowOff>
    </xdr:from>
    <xdr:ext cx="7219950" cy="31527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624840</xdr:colOff>
      <xdr:row>5</xdr:row>
      <xdr:rowOff>67588</xdr:rowOff>
    </xdr:from>
    <xdr:to>
      <xdr:col>3</xdr:col>
      <xdr:colOff>327660</xdr:colOff>
      <xdr:row>17</xdr:row>
      <xdr:rowOff>1589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06BF629-7493-4B16-9AC6-E67B5A6E3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840" y="943888"/>
          <a:ext cx="3596640" cy="203712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488950</xdr:colOff>
      <xdr:row>20</xdr:row>
      <xdr:rowOff>0</xdr:rowOff>
    </xdr:from>
    <xdr:to>
      <xdr:col>12</xdr:col>
      <xdr:colOff>176530</xdr:colOff>
      <xdr:row>36</xdr:row>
      <xdr:rowOff>175260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EA32B878-7CB6-0B5F-7DF4-C2D2DD080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950" y="4191000"/>
          <a:ext cx="10533380" cy="32232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v.br/anac/pt-br/assuntos/pt-br/assuntos/dados-e-estatisticas/anuario/2019.zip" TargetMode="External"/><Relationship Id="rId3" Type="http://schemas.openxmlformats.org/officeDocument/2006/relationships/hyperlink" Target="https://www.mctic.gov.br/mctic/export/sites/institucional/ciencia/SEPED/clima/arquivos/projeto_opcoes_mitigacao/publicacoes/Setor-Transportes.pdf" TargetMode="External"/><Relationship Id="rId7" Type="http://schemas.openxmlformats.org/officeDocument/2006/relationships/hyperlink" Target="https://www.gov.br/anac/pt-br/assuntos/dados-e-estatisticas/mercado-do-transporte-aereo/panorama-do-mercado/anuario-transporte-aereo" TargetMode="External"/><Relationship Id="rId2" Type="http://schemas.openxmlformats.org/officeDocument/2006/relationships/hyperlink" Target="https://anptrilhos.org.br/wp-content/uploads/2019/05/anptrilhos-balancosetor-2019-web.pdf" TargetMode="External"/><Relationship Id="rId1" Type="http://schemas.openxmlformats.org/officeDocument/2006/relationships/hyperlink" Target="https://www.mctic.gov.br/mctic/export/sites/institucional/ciencia/SEPED/clima/arquivos/projeto_opcoes_mitigacao/publicacoes/Setor-Transportes.pdf" TargetMode="External"/><Relationship Id="rId6" Type="http://schemas.openxmlformats.org/officeDocument/2006/relationships/hyperlink" Target="https://www.gov.br/transportes/pt-br/assuntos/transito/conteudo-Senatran/estatisticas-frota-de-veiculos-senatran" TargetMode="External"/><Relationship Id="rId5" Type="http://schemas.openxmlformats.org/officeDocument/2006/relationships/hyperlink" Target="https://anfavea.com.br/site/wp-content/uploads/2024/05/ANFAVEA-ANUARIO-DIGITAL-2024-NOVOATUALIZADOalta_compressed.pdf" TargetMode="External"/><Relationship Id="rId4" Type="http://schemas.openxmlformats.org/officeDocument/2006/relationships/hyperlink" Target="https://www.abraciclo.com.br/site/wp-content/uploads/2023/08/DADOS-DO-SETOR-DE-DUAS-RODAS-2023.vdef_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v.br/anac/pt-br/assuntos/dados-e-estatisticas/mercado-do-transporte-aereo/panorama-do-mercado/anuario-transporte-aereo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82"/>
  <sheetViews>
    <sheetView tabSelected="1" workbookViewId="0"/>
  </sheetViews>
  <sheetFormatPr baseColWidth="10" defaultColWidth="12.6640625" defaultRowHeight="15" customHeight="1" x14ac:dyDescent="0.15"/>
  <cols>
    <col min="1" max="1" width="7.83203125" style="22" customWidth="1"/>
    <col min="2" max="2" width="25.6640625" style="22" customWidth="1"/>
    <col min="3" max="3" width="34.1640625" style="22" customWidth="1"/>
    <col min="4" max="4" width="41.6640625" style="22" customWidth="1"/>
    <col min="5" max="5" width="12" style="22" customWidth="1"/>
    <col min="6" max="6" width="23.5" style="22" customWidth="1"/>
    <col min="7" max="7" width="25.6640625" style="22" customWidth="1"/>
    <col min="8" max="26" width="7.6640625" style="22" customWidth="1"/>
    <col min="27" max="16384" width="12.6640625" style="22"/>
  </cols>
  <sheetData>
    <row r="1" spans="1:4" ht="14.25" customHeight="1" x14ac:dyDescent="0.15">
      <c r="A1" s="46" t="s">
        <v>0</v>
      </c>
      <c r="B1" s="47"/>
      <c r="C1" s="47"/>
      <c r="D1" s="47"/>
    </row>
    <row r="2" spans="1:4" ht="14.25" customHeight="1" x14ac:dyDescent="0.15">
      <c r="A2" s="47"/>
      <c r="B2" s="47"/>
      <c r="C2" s="47"/>
      <c r="D2" s="47"/>
    </row>
    <row r="3" spans="1:4" ht="14.25" customHeight="1" x14ac:dyDescent="0.15">
      <c r="A3" s="48" t="s">
        <v>1</v>
      </c>
      <c r="B3" s="22" t="s">
        <v>139</v>
      </c>
    </row>
    <row r="4" spans="1:4" ht="14.25" customHeight="1" x14ac:dyDescent="0.15">
      <c r="A4" s="48"/>
      <c r="B4" s="49" t="s">
        <v>134</v>
      </c>
    </row>
    <row r="5" spans="1:4" ht="14.25" customHeight="1" x14ac:dyDescent="0.15">
      <c r="B5" s="22" t="s">
        <v>113</v>
      </c>
      <c r="C5" s="41" t="s">
        <v>114</v>
      </c>
    </row>
    <row r="6" spans="1:4" ht="14.25" customHeight="1" x14ac:dyDescent="0.15">
      <c r="B6" s="22" t="s">
        <v>112</v>
      </c>
    </row>
    <row r="7" spans="1:4" ht="14.25" customHeight="1" x14ac:dyDescent="0.15">
      <c r="B7" s="50" t="s">
        <v>111</v>
      </c>
    </row>
    <row r="8" spans="1:4" ht="14.25" customHeight="1" x14ac:dyDescent="0.15"/>
    <row r="9" spans="1:4" ht="14.25" customHeight="1" x14ac:dyDescent="0.15">
      <c r="B9" s="22" t="s">
        <v>108</v>
      </c>
    </row>
    <row r="10" spans="1:4" ht="14.25" customHeight="1" x14ac:dyDescent="0.15">
      <c r="B10" s="5" t="s">
        <v>107</v>
      </c>
      <c r="C10" s="50"/>
    </row>
    <row r="11" spans="1:4" ht="14.25" customHeight="1" x14ac:dyDescent="0.15">
      <c r="B11" s="50" t="s">
        <v>98</v>
      </c>
      <c r="C11" s="50"/>
    </row>
    <row r="12" spans="1:4" ht="14.25" customHeight="1" x14ac:dyDescent="0.15">
      <c r="C12" s="50"/>
    </row>
    <row r="13" spans="1:4" ht="14.25" customHeight="1" x14ac:dyDescent="0.15">
      <c r="B13" s="22" t="s">
        <v>50</v>
      </c>
      <c r="C13" s="50"/>
    </row>
    <row r="14" spans="1:4" ht="14.25" customHeight="1" x14ac:dyDescent="0.15">
      <c r="B14" s="22" t="s">
        <v>109</v>
      </c>
      <c r="C14" s="50"/>
    </row>
    <row r="15" spans="1:4" ht="14.25" customHeight="1" x14ac:dyDescent="0.15">
      <c r="B15" s="50" t="s">
        <v>97</v>
      </c>
    </row>
    <row r="16" spans="1:4" ht="14.25" customHeight="1" x14ac:dyDescent="0.15">
      <c r="B16" s="50"/>
    </row>
    <row r="17" spans="2:3" ht="14.25" customHeight="1" x14ac:dyDescent="0.15">
      <c r="B17" s="22" t="s">
        <v>115</v>
      </c>
    </row>
    <row r="18" spans="2:3" ht="14.25" customHeight="1" x14ac:dyDescent="0.15">
      <c r="B18" s="22" t="s">
        <v>116</v>
      </c>
    </row>
    <row r="19" spans="2:3" ht="14.25" customHeight="1" x14ac:dyDescent="0.15">
      <c r="B19" s="50" t="s">
        <v>101</v>
      </c>
    </row>
    <row r="20" spans="2:3" ht="14.25" customHeight="1" x14ac:dyDescent="0.15"/>
    <row r="21" spans="2:3" ht="14.25" customHeight="1" x14ac:dyDescent="0.15">
      <c r="B21" s="22" t="s">
        <v>117</v>
      </c>
    </row>
    <row r="22" spans="2:3" ht="14.25" customHeight="1" x14ac:dyDescent="0.15">
      <c r="B22" s="22" t="s">
        <v>118</v>
      </c>
    </row>
    <row r="23" spans="2:3" ht="14.25" customHeight="1" x14ac:dyDescent="0.15">
      <c r="B23" s="4" t="s">
        <v>5</v>
      </c>
    </row>
    <row r="24" spans="2:3" ht="14.25" customHeight="1" x14ac:dyDescent="0.15">
      <c r="B24" s="22" t="s">
        <v>6</v>
      </c>
    </row>
    <row r="25" spans="2:3" ht="14.25" customHeight="1" x14ac:dyDescent="0.15">
      <c r="B25" s="22" t="s">
        <v>7</v>
      </c>
    </row>
    <row r="26" spans="2:3" ht="14.25" customHeight="1" x14ac:dyDescent="0.15">
      <c r="B26" s="51"/>
    </row>
    <row r="27" spans="2:3" ht="14.25" customHeight="1" x14ac:dyDescent="0.15">
      <c r="B27" s="49" t="s">
        <v>135</v>
      </c>
    </row>
    <row r="28" spans="2:3" ht="14.25" customHeight="1" x14ac:dyDescent="0.15">
      <c r="B28" s="22" t="s">
        <v>136</v>
      </c>
    </row>
    <row r="29" spans="2:3" ht="14.25" customHeight="1" x14ac:dyDescent="0.15">
      <c r="B29" s="57" t="s">
        <v>119</v>
      </c>
    </row>
    <row r="30" spans="2:3" ht="14.25" customHeight="1" x14ac:dyDescent="0.15">
      <c r="B30" s="24">
        <v>2019</v>
      </c>
      <c r="C30" s="37" t="s">
        <v>137</v>
      </c>
    </row>
    <row r="31" spans="2:3" ht="14.25" customHeight="1" x14ac:dyDescent="0.15">
      <c r="B31" s="51"/>
    </row>
    <row r="32" spans="2:3" ht="14.25" customHeight="1" x14ac:dyDescent="0.15">
      <c r="B32" s="49" t="s">
        <v>38</v>
      </c>
    </row>
    <row r="33" spans="2:2" ht="14.25" customHeight="1" x14ac:dyDescent="0.15">
      <c r="B33" s="22" t="s">
        <v>8</v>
      </c>
    </row>
    <row r="34" spans="2:2" ht="14.25" customHeight="1" x14ac:dyDescent="0.15">
      <c r="B34" s="22" t="s">
        <v>9</v>
      </c>
    </row>
    <row r="35" spans="2:2" ht="14.25" customHeight="1" x14ac:dyDescent="0.15">
      <c r="B35" s="51">
        <v>2018</v>
      </c>
    </row>
    <row r="36" spans="2:2" ht="14.25" customHeight="1" x14ac:dyDescent="0.15">
      <c r="B36" s="4" t="s">
        <v>10</v>
      </c>
    </row>
    <row r="37" spans="2:2" ht="14.25" customHeight="1" x14ac:dyDescent="0.15">
      <c r="B37" s="22" t="s">
        <v>11</v>
      </c>
    </row>
    <row r="38" spans="2:2" ht="14.25" customHeight="1" x14ac:dyDescent="0.15"/>
    <row r="39" spans="2:2" ht="14.25" customHeight="1" x14ac:dyDescent="0.15">
      <c r="B39" s="22" t="s">
        <v>140</v>
      </c>
    </row>
    <row r="40" spans="2:2" ht="14.25" customHeight="1" x14ac:dyDescent="0.15">
      <c r="B40" s="22" t="s">
        <v>13</v>
      </c>
    </row>
    <row r="41" spans="2:2" ht="14.25" customHeight="1" x14ac:dyDescent="0.15"/>
    <row r="42" spans="2:2" ht="14.25" customHeight="1" x14ac:dyDescent="0.15">
      <c r="B42" s="49" t="s">
        <v>138</v>
      </c>
    </row>
    <row r="43" spans="2:2" ht="14.25" customHeight="1" x14ac:dyDescent="0.15">
      <c r="B43" s="22" t="s">
        <v>2</v>
      </c>
    </row>
    <row r="44" spans="2:2" ht="14.25" customHeight="1" x14ac:dyDescent="0.15">
      <c r="B44" s="51">
        <v>2017</v>
      </c>
    </row>
    <row r="45" spans="2:2" ht="14.25" customHeight="1" x14ac:dyDescent="0.15">
      <c r="B45" s="22" t="s">
        <v>3</v>
      </c>
    </row>
    <row r="46" spans="2:2" ht="14.25" customHeight="1" x14ac:dyDescent="0.15">
      <c r="B46" s="22" t="s">
        <v>4</v>
      </c>
    </row>
    <row r="47" spans="2:2" ht="14.25" customHeight="1" x14ac:dyDescent="0.15">
      <c r="B47" s="4" t="s">
        <v>5</v>
      </c>
    </row>
    <row r="48" spans="2:2" ht="14.25" customHeight="1" x14ac:dyDescent="0.15">
      <c r="B48" s="51" t="s">
        <v>12</v>
      </c>
    </row>
    <row r="49" spans="1:7" ht="14.25" customHeight="1" x14ac:dyDescent="0.15"/>
    <row r="50" spans="1:7" ht="14.25" customHeight="1" x14ac:dyDescent="0.15"/>
    <row r="51" spans="1:7" ht="14.25" customHeight="1" x14ac:dyDescent="0.15"/>
    <row r="52" spans="1:7" ht="14.25" customHeight="1" x14ac:dyDescent="0.15">
      <c r="A52" s="46" t="s">
        <v>14</v>
      </c>
      <c r="B52" s="22" t="s">
        <v>15</v>
      </c>
    </row>
    <row r="53" spans="1:7" ht="14.25" customHeight="1" x14ac:dyDescent="0.15">
      <c r="A53" s="47"/>
      <c r="B53" s="22" t="s">
        <v>16</v>
      </c>
    </row>
    <row r="54" spans="1:7" ht="14.25" customHeight="1" x14ac:dyDescent="0.15">
      <c r="A54" s="47"/>
      <c r="B54" s="52" t="s">
        <v>17</v>
      </c>
      <c r="C54" s="52"/>
    </row>
    <row r="55" spans="1:7" ht="14.25" customHeight="1" x14ac:dyDescent="0.15">
      <c r="A55" s="47"/>
    </row>
    <row r="56" spans="1:7" ht="14.25" customHeight="1" x14ac:dyDescent="0.15">
      <c r="A56" s="47"/>
      <c r="B56" s="48" t="s">
        <v>18</v>
      </c>
      <c r="F56" s="48" t="s">
        <v>19</v>
      </c>
    </row>
    <row r="57" spans="1:7" ht="14.25" customHeight="1" x14ac:dyDescent="0.15">
      <c r="A57" s="47"/>
      <c r="B57" s="49" t="s">
        <v>20</v>
      </c>
      <c r="C57" s="47"/>
      <c r="D57" s="47"/>
      <c r="F57" s="53" t="s">
        <v>20</v>
      </c>
    </row>
    <row r="58" spans="1:7" ht="14.25" customHeight="1" x14ac:dyDescent="0.15">
      <c r="A58" s="47"/>
      <c r="B58" s="47" t="s">
        <v>21</v>
      </c>
      <c r="C58" s="47" t="s">
        <v>22</v>
      </c>
      <c r="D58" s="47"/>
      <c r="F58" s="51" t="s">
        <v>21</v>
      </c>
      <c r="G58" s="22" t="s">
        <v>23</v>
      </c>
    </row>
    <row r="59" spans="1:7" ht="14.25" customHeight="1" x14ac:dyDescent="0.15">
      <c r="A59" s="47"/>
      <c r="B59" s="47" t="s">
        <v>24</v>
      </c>
      <c r="C59" s="47" t="s">
        <v>23</v>
      </c>
      <c r="D59" s="47"/>
      <c r="F59" s="51" t="s">
        <v>24</v>
      </c>
      <c r="G59" s="22" t="s">
        <v>23</v>
      </c>
    </row>
    <row r="60" spans="1:7" ht="14.25" customHeight="1" x14ac:dyDescent="0.15">
      <c r="A60" s="47"/>
      <c r="B60" s="47" t="s">
        <v>25</v>
      </c>
      <c r="C60" s="47" t="s">
        <v>26</v>
      </c>
      <c r="D60" s="54"/>
      <c r="F60" s="51" t="s">
        <v>25</v>
      </c>
      <c r="G60" s="22" t="s">
        <v>23</v>
      </c>
    </row>
    <row r="61" spans="1:7" ht="14.25" customHeight="1" x14ac:dyDescent="0.15">
      <c r="A61" s="47"/>
      <c r="B61" s="47" t="s">
        <v>27</v>
      </c>
      <c r="C61" s="47" t="s">
        <v>28</v>
      </c>
      <c r="D61" s="54"/>
      <c r="F61" s="51" t="s">
        <v>27</v>
      </c>
      <c r="G61" s="22" t="s">
        <v>91</v>
      </c>
    </row>
    <row r="62" spans="1:7" ht="14.25" customHeight="1" x14ac:dyDescent="0.15">
      <c r="A62" s="47"/>
      <c r="B62" s="47" t="s">
        <v>29</v>
      </c>
      <c r="C62" s="47" t="s">
        <v>30</v>
      </c>
      <c r="D62" s="47"/>
      <c r="F62" s="51" t="s">
        <v>29</v>
      </c>
      <c r="G62" s="22" t="s">
        <v>23</v>
      </c>
    </row>
    <row r="63" spans="1:7" ht="14.25" customHeight="1" x14ac:dyDescent="0.15">
      <c r="A63" s="47"/>
      <c r="B63" s="47" t="s">
        <v>31</v>
      </c>
      <c r="C63" s="47" t="s">
        <v>23</v>
      </c>
      <c r="D63" s="47"/>
      <c r="F63" s="51" t="s">
        <v>31</v>
      </c>
      <c r="G63" s="22" t="s">
        <v>23</v>
      </c>
    </row>
    <row r="64" spans="1:7" ht="14.25" customHeight="1" x14ac:dyDescent="0.15">
      <c r="A64" s="47"/>
      <c r="B64" s="47" t="s">
        <v>32</v>
      </c>
      <c r="C64" s="47" t="s">
        <v>23</v>
      </c>
      <c r="D64" s="47"/>
      <c r="F64" s="51" t="s">
        <v>32</v>
      </c>
      <c r="G64" s="22" t="s">
        <v>23</v>
      </c>
    </row>
    <row r="65" spans="1:7" ht="14.25" customHeight="1" x14ac:dyDescent="0.15">
      <c r="A65" s="47"/>
      <c r="B65" s="47"/>
      <c r="C65" s="47"/>
      <c r="D65" s="47"/>
    </row>
    <row r="66" spans="1:7" ht="14.25" customHeight="1" x14ac:dyDescent="0.15">
      <c r="A66" s="47"/>
      <c r="B66" s="47"/>
      <c r="C66" s="47"/>
      <c r="D66" s="47"/>
    </row>
    <row r="67" spans="1:7" ht="14.25" customHeight="1" x14ac:dyDescent="0.15">
      <c r="A67" s="47"/>
      <c r="B67" s="55"/>
      <c r="C67" s="47"/>
      <c r="D67" s="47"/>
    </row>
    <row r="68" spans="1:7" ht="14.25" customHeight="1" x14ac:dyDescent="0.15">
      <c r="A68" s="47"/>
      <c r="B68" s="49" t="s">
        <v>33</v>
      </c>
      <c r="C68" s="47"/>
      <c r="D68" s="47"/>
      <c r="F68" s="53" t="s">
        <v>33</v>
      </c>
    </row>
    <row r="69" spans="1:7" ht="14.25" customHeight="1" x14ac:dyDescent="0.15">
      <c r="A69" s="47"/>
      <c r="B69" s="47" t="s">
        <v>21</v>
      </c>
      <c r="C69" s="47" t="s">
        <v>23</v>
      </c>
      <c r="D69" s="47"/>
      <c r="F69" s="51" t="s">
        <v>21</v>
      </c>
      <c r="G69" s="22" t="s">
        <v>23</v>
      </c>
    </row>
    <row r="70" spans="1:7" ht="14.25" customHeight="1" x14ac:dyDescent="0.15">
      <c r="A70" s="47"/>
      <c r="B70" s="47" t="s">
        <v>24</v>
      </c>
      <c r="C70" s="47" t="s">
        <v>23</v>
      </c>
      <c r="D70" s="47"/>
      <c r="F70" s="51" t="s">
        <v>24</v>
      </c>
      <c r="G70" s="22" t="s">
        <v>23</v>
      </c>
    </row>
    <row r="71" spans="1:7" ht="14.25" customHeight="1" x14ac:dyDescent="0.15">
      <c r="A71" s="47"/>
      <c r="B71" s="47" t="s">
        <v>25</v>
      </c>
      <c r="C71" s="47" t="s">
        <v>23</v>
      </c>
      <c r="D71" s="47"/>
      <c r="F71" s="51" t="s">
        <v>25</v>
      </c>
      <c r="G71" s="22" t="s">
        <v>23</v>
      </c>
    </row>
    <row r="72" spans="1:7" ht="14.25" customHeight="1" x14ac:dyDescent="0.15">
      <c r="A72" s="47"/>
      <c r="B72" s="47" t="s">
        <v>27</v>
      </c>
      <c r="C72" s="47" t="s">
        <v>34</v>
      </c>
      <c r="D72" s="47"/>
      <c r="F72" s="51" t="s">
        <v>27</v>
      </c>
      <c r="G72" s="22" t="s">
        <v>35</v>
      </c>
    </row>
    <row r="73" spans="1:7" ht="14.25" customHeight="1" x14ac:dyDescent="0.15">
      <c r="A73" s="47"/>
      <c r="B73" s="47" t="s">
        <v>29</v>
      </c>
      <c r="C73" s="47" t="s">
        <v>23</v>
      </c>
      <c r="D73" s="47"/>
      <c r="F73" s="51" t="s">
        <v>29</v>
      </c>
      <c r="G73" s="22" t="s">
        <v>23</v>
      </c>
    </row>
    <row r="74" spans="1:7" ht="14.25" customHeight="1" x14ac:dyDescent="0.15">
      <c r="A74" s="47"/>
      <c r="B74" s="47" t="s">
        <v>31</v>
      </c>
      <c r="C74" s="47" t="s">
        <v>23</v>
      </c>
      <c r="D74" s="47"/>
      <c r="F74" s="51" t="s">
        <v>31</v>
      </c>
      <c r="G74" s="22" t="s">
        <v>23</v>
      </c>
    </row>
    <row r="75" spans="1:7" ht="14.25" customHeight="1" x14ac:dyDescent="0.15">
      <c r="A75" s="47"/>
      <c r="B75" s="47" t="s">
        <v>32</v>
      </c>
      <c r="C75" s="47" t="s">
        <v>23</v>
      </c>
      <c r="D75" s="47"/>
      <c r="F75" s="51" t="s">
        <v>32</v>
      </c>
      <c r="G75" s="22" t="s">
        <v>23</v>
      </c>
    </row>
    <row r="76" spans="1:7" ht="14.25" customHeight="1" x14ac:dyDescent="0.15">
      <c r="A76" s="47"/>
      <c r="B76" s="47"/>
      <c r="C76" s="47"/>
      <c r="D76" s="47"/>
    </row>
    <row r="77" spans="1:7" ht="14.25" customHeight="1" x14ac:dyDescent="0.15">
      <c r="A77" s="47"/>
      <c r="B77" s="47"/>
      <c r="C77" s="47"/>
      <c r="D77" s="47"/>
    </row>
    <row r="78" spans="1:7" ht="14.25" customHeight="1" x14ac:dyDescent="0.15">
      <c r="A78" s="47"/>
      <c r="B78" s="49" t="s">
        <v>36</v>
      </c>
      <c r="C78" s="47"/>
      <c r="D78" s="47"/>
      <c r="F78" s="53" t="s">
        <v>36</v>
      </c>
    </row>
    <row r="79" spans="1:7" ht="14.25" customHeight="1" x14ac:dyDescent="0.15">
      <c r="A79" s="47"/>
      <c r="B79" s="47" t="s">
        <v>21</v>
      </c>
      <c r="C79" s="47" t="s">
        <v>23</v>
      </c>
      <c r="D79" s="47"/>
      <c r="F79" s="51" t="s">
        <v>21</v>
      </c>
      <c r="G79" s="22" t="s">
        <v>23</v>
      </c>
    </row>
    <row r="80" spans="1:7" ht="14.25" customHeight="1" x14ac:dyDescent="0.15">
      <c r="A80" s="47"/>
      <c r="B80" s="47" t="s">
        <v>24</v>
      </c>
      <c r="C80" s="47" t="s">
        <v>23</v>
      </c>
      <c r="D80" s="47"/>
      <c r="F80" s="51" t="s">
        <v>24</v>
      </c>
      <c r="G80" s="22" t="s">
        <v>23</v>
      </c>
    </row>
    <row r="81" spans="1:7" ht="14.25" customHeight="1" x14ac:dyDescent="0.15">
      <c r="A81" s="47"/>
      <c r="B81" s="47" t="s">
        <v>25</v>
      </c>
      <c r="C81" s="47" t="s">
        <v>23</v>
      </c>
      <c r="D81" s="47"/>
      <c r="F81" s="51" t="s">
        <v>25</v>
      </c>
      <c r="G81" s="22" t="s">
        <v>23</v>
      </c>
    </row>
    <row r="82" spans="1:7" ht="14.25" customHeight="1" x14ac:dyDescent="0.15">
      <c r="A82" s="47"/>
      <c r="B82" s="47" t="s">
        <v>27</v>
      </c>
      <c r="C82" s="47" t="s">
        <v>37</v>
      </c>
      <c r="D82" s="47"/>
      <c r="F82" s="51" t="s">
        <v>27</v>
      </c>
      <c r="G82" s="47" t="s">
        <v>37</v>
      </c>
    </row>
    <row r="83" spans="1:7" ht="14.25" customHeight="1" x14ac:dyDescent="0.15">
      <c r="A83" s="47"/>
      <c r="B83" s="47" t="s">
        <v>29</v>
      </c>
      <c r="C83" s="47" t="s">
        <v>23</v>
      </c>
      <c r="D83" s="47"/>
      <c r="F83" s="51" t="s">
        <v>29</v>
      </c>
      <c r="G83" s="22" t="s">
        <v>23</v>
      </c>
    </row>
    <row r="84" spans="1:7" ht="14.25" customHeight="1" x14ac:dyDescent="0.15">
      <c r="A84" s="47"/>
      <c r="B84" s="47" t="s">
        <v>31</v>
      </c>
      <c r="C84" s="47" t="s">
        <v>23</v>
      </c>
      <c r="D84" s="47"/>
      <c r="F84" s="51" t="s">
        <v>31</v>
      </c>
      <c r="G84" s="22" t="s">
        <v>23</v>
      </c>
    </row>
    <row r="85" spans="1:7" ht="14.25" customHeight="1" x14ac:dyDescent="0.15">
      <c r="A85" s="47"/>
      <c r="B85" s="47" t="s">
        <v>32</v>
      </c>
      <c r="C85" s="47" t="s">
        <v>23</v>
      </c>
      <c r="D85" s="47"/>
      <c r="F85" s="51" t="s">
        <v>32</v>
      </c>
      <c r="G85" s="22" t="s">
        <v>23</v>
      </c>
    </row>
    <row r="86" spans="1:7" ht="14.25" customHeight="1" x14ac:dyDescent="0.15">
      <c r="A86" s="47"/>
      <c r="B86" s="47"/>
      <c r="C86" s="47"/>
      <c r="D86" s="47"/>
    </row>
    <row r="87" spans="1:7" ht="14.25" customHeight="1" x14ac:dyDescent="0.15">
      <c r="A87" s="47"/>
      <c r="B87" s="47"/>
      <c r="C87" s="47"/>
      <c r="D87" s="47"/>
    </row>
    <row r="88" spans="1:7" ht="14.25" customHeight="1" x14ac:dyDescent="0.15">
      <c r="A88" s="47"/>
      <c r="B88" s="49" t="s">
        <v>38</v>
      </c>
      <c r="C88" s="47"/>
      <c r="D88" s="47"/>
      <c r="F88" s="53" t="s">
        <v>38</v>
      </c>
    </row>
    <row r="89" spans="1:7" ht="14.25" customHeight="1" x14ac:dyDescent="0.15">
      <c r="A89" s="47"/>
      <c r="B89" s="47" t="s">
        <v>21</v>
      </c>
      <c r="C89" s="47" t="s">
        <v>39</v>
      </c>
      <c r="D89" s="54"/>
      <c r="F89" s="51" t="s">
        <v>21</v>
      </c>
      <c r="G89" s="22" t="s">
        <v>23</v>
      </c>
    </row>
    <row r="90" spans="1:7" ht="14.25" customHeight="1" x14ac:dyDescent="0.15">
      <c r="A90" s="47"/>
      <c r="B90" s="47" t="s">
        <v>24</v>
      </c>
      <c r="C90" s="47" t="s">
        <v>23</v>
      </c>
      <c r="D90" s="47"/>
      <c r="F90" s="51" t="s">
        <v>24</v>
      </c>
      <c r="G90" s="22" t="s">
        <v>23</v>
      </c>
    </row>
    <row r="91" spans="1:7" ht="14.25" customHeight="1" x14ac:dyDescent="0.15">
      <c r="A91" s="47"/>
      <c r="B91" s="47" t="s">
        <v>25</v>
      </c>
      <c r="C91" s="47" t="s">
        <v>23</v>
      </c>
      <c r="D91" s="47"/>
      <c r="F91" s="51" t="s">
        <v>25</v>
      </c>
      <c r="G91" s="22" t="s">
        <v>23</v>
      </c>
    </row>
    <row r="92" spans="1:7" ht="14.25" customHeight="1" x14ac:dyDescent="0.15">
      <c r="A92" s="47"/>
      <c r="B92" s="47" t="s">
        <v>27</v>
      </c>
      <c r="C92" s="47" t="s">
        <v>23</v>
      </c>
      <c r="D92" s="47"/>
      <c r="F92" s="51" t="s">
        <v>27</v>
      </c>
      <c r="G92" s="47" t="s">
        <v>40</v>
      </c>
    </row>
    <row r="93" spans="1:7" ht="14.25" customHeight="1" x14ac:dyDescent="0.15">
      <c r="A93" s="47"/>
      <c r="B93" s="47" t="s">
        <v>29</v>
      </c>
      <c r="C93" s="47" t="s">
        <v>23</v>
      </c>
      <c r="D93" s="47"/>
      <c r="F93" s="51" t="s">
        <v>29</v>
      </c>
      <c r="G93" s="22" t="s">
        <v>23</v>
      </c>
    </row>
    <row r="94" spans="1:7" ht="14.25" customHeight="1" x14ac:dyDescent="0.15">
      <c r="A94" s="47"/>
      <c r="B94" s="47" t="s">
        <v>31</v>
      </c>
      <c r="C94" s="47" t="s">
        <v>23</v>
      </c>
      <c r="D94" s="47"/>
      <c r="F94" s="51" t="s">
        <v>31</v>
      </c>
      <c r="G94" s="22" t="s">
        <v>23</v>
      </c>
    </row>
    <row r="95" spans="1:7" ht="14.25" customHeight="1" x14ac:dyDescent="0.15">
      <c r="A95" s="47"/>
      <c r="B95" s="47" t="s">
        <v>32</v>
      </c>
      <c r="C95" s="47" t="s">
        <v>23</v>
      </c>
      <c r="D95" s="47"/>
      <c r="F95" s="51" t="s">
        <v>32</v>
      </c>
      <c r="G95" s="22" t="s">
        <v>23</v>
      </c>
    </row>
    <row r="96" spans="1:7" ht="14.25" customHeight="1" x14ac:dyDescent="0.15">
      <c r="A96" s="47"/>
      <c r="B96" s="47"/>
      <c r="C96" s="47"/>
      <c r="D96" s="47"/>
    </row>
    <row r="97" spans="1:7" ht="14.25" customHeight="1" x14ac:dyDescent="0.15">
      <c r="A97" s="47"/>
      <c r="B97" s="47"/>
      <c r="C97" s="47"/>
      <c r="D97" s="47"/>
    </row>
    <row r="98" spans="1:7" ht="14.25" customHeight="1" x14ac:dyDescent="0.15">
      <c r="A98" s="47"/>
      <c r="B98" s="49" t="s">
        <v>41</v>
      </c>
      <c r="C98" s="47"/>
      <c r="D98" s="47"/>
      <c r="F98" s="53" t="s">
        <v>41</v>
      </c>
    </row>
    <row r="99" spans="1:7" ht="14.25" customHeight="1" x14ac:dyDescent="0.15">
      <c r="A99" s="47"/>
      <c r="B99" s="47" t="s">
        <v>21</v>
      </c>
      <c r="C99" s="47" t="s">
        <v>23</v>
      </c>
      <c r="D99" s="47"/>
      <c r="F99" s="51" t="s">
        <v>21</v>
      </c>
      <c r="G99" s="22" t="s">
        <v>23</v>
      </c>
    </row>
    <row r="100" spans="1:7" ht="14.25" customHeight="1" x14ac:dyDescent="0.15">
      <c r="A100" s="47"/>
      <c r="B100" s="47" t="s">
        <v>24</v>
      </c>
      <c r="C100" s="47" t="s">
        <v>23</v>
      </c>
      <c r="D100" s="47"/>
      <c r="F100" s="51" t="s">
        <v>24</v>
      </c>
      <c r="G100" s="22" t="s">
        <v>23</v>
      </c>
    </row>
    <row r="101" spans="1:7" ht="14.25" customHeight="1" x14ac:dyDescent="0.15">
      <c r="A101" s="47"/>
      <c r="B101" s="47" t="s">
        <v>25</v>
      </c>
      <c r="C101" s="47" t="s">
        <v>23</v>
      </c>
      <c r="D101" s="47"/>
      <c r="F101" s="51" t="s">
        <v>25</v>
      </c>
      <c r="G101" s="22" t="s">
        <v>23</v>
      </c>
    </row>
    <row r="102" spans="1:7" ht="14.25" customHeight="1" x14ac:dyDescent="0.15">
      <c r="A102" s="47"/>
      <c r="B102" s="47" t="s">
        <v>27</v>
      </c>
      <c r="C102" s="47" t="s">
        <v>42</v>
      </c>
      <c r="D102" s="47"/>
      <c r="F102" s="51" t="s">
        <v>27</v>
      </c>
      <c r="G102" s="22" t="s">
        <v>43</v>
      </c>
    </row>
    <row r="103" spans="1:7" ht="14.25" customHeight="1" x14ac:dyDescent="0.15">
      <c r="A103" s="47"/>
      <c r="B103" s="47" t="s">
        <v>29</v>
      </c>
      <c r="C103" s="47" t="s">
        <v>23</v>
      </c>
      <c r="D103" s="47"/>
      <c r="F103" s="51" t="s">
        <v>29</v>
      </c>
      <c r="G103" s="22" t="s">
        <v>23</v>
      </c>
    </row>
    <row r="104" spans="1:7" ht="14.25" customHeight="1" x14ac:dyDescent="0.15">
      <c r="A104" s="47"/>
      <c r="B104" s="47" t="s">
        <v>31</v>
      </c>
      <c r="C104" s="47" t="s">
        <v>23</v>
      </c>
      <c r="D104" s="47"/>
      <c r="F104" s="51" t="s">
        <v>31</v>
      </c>
      <c r="G104" s="22" t="s">
        <v>23</v>
      </c>
    </row>
    <row r="105" spans="1:7" ht="14.25" customHeight="1" x14ac:dyDescent="0.15">
      <c r="A105" s="47"/>
      <c r="B105" s="47" t="s">
        <v>32</v>
      </c>
      <c r="C105" s="47" t="s">
        <v>23</v>
      </c>
      <c r="D105" s="47"/>
      <c r="F105" s="51" t="s">
        <v>32</v>
      </c>
      <c r="G105" s="22" t="s">
        <v>23</v>
      </c>
    </row>
    <row r="106" spans="1:7" ht="14.25" customHeight="1" x14ac:dyDescent="0.15">
      <c r="A106" s="47"/>
      <c r="B106" s="47"/>
      <c r="C106" s="47"/>
      <c r="D106" s="47"/>
    </row>
    <row r="107" spans="1:7" ht="14.25" customHeight="1" x14ac:dyDescent="0.15">
      <c r="A107" s="47"/>
      <c r="B107" s="49" t="s">
        <v>44</v>
      </c>
      <c r="C107" s="47"/>
      <c r="D107" s="47"/>
      <c r="F107" s="53" t="s">
        <v>44</v>
      </c>
    </row>
    <row r="108" spans="1:7" ht="14.25" customHeight="1" x14ac:dyDescent="0.15">
      <c r="A108" s="47"/>
      <c r="B108" s="47" t="s">
        <v>21</v>
      </c>
      <c r="C108" s="47" t="s">
        <v>23</v>
      </c>
      <c r="D108" s="47"/>
      <c r="F108" s="22" t="s">
        <v>45</v>
      </c>
    </row>
    <row r="109" spans="1:7" ht="14.25" customHeight="1" x14ac:dyDescent="0.15">
      <c r="A109" s="47"/>
      <c r="B109" s="47" t="s">
        <v>24</v>
      </c>
      <c r="C109" s="47" t="s">
        <v>23</v>
      </c>
      <c r="D109" s="47"/>
      <c r="F109" s="51"/>
    </row>
    <row r="110" spans="1:7" ht="14.25" customHeight="1" x14ac:dyDescent="0.15">
      <c r="A110" s="47"/>
      <c r="B110" s="47" t="s">
        <v>25</v>
      </c>
      <c r="C110" s="47" t="s">
        <v>46</v>
      </c>
      <c r="D110" s="47"/>
      <c r="F110" s="51"/>
    </row>
    <row r="111" spans="1:7" ht="14.25" customHeight="1" x14ac:dyDescent="0.15">
      <c r="A111" s="47"/>
      <c r="B111" s="47" t="s">
        <v>27</v>
      </c>
      <c r="C111" s="47" t="s">
        <v>23</v>
      </c>
      <c r="D111" s="54"/>
      <c r="F111" s="51"/>
    </row>
    <row r="112" spans="1:7" ht="14.25" customHeight="1" x14ac:dyDescent="0.15">
      <c r="A112" s="47"/>
      <c r="B112" s="47" t="s">
        <v>29</v>
      </c>
      <c r="C112" s="47" t="s">
        <v>23</v>
      </c>
      <c r="D112" s="47"/>
      <c r="F112" s="51"/>
    </row>
    <row r="113" spans="1:6" ht="14.25" customHeight="1" x14ac:dyDescent="0.15">
      <c r="B113" s="47" t="s">
        <v>31</v>
      </c>
      <c r="C113" s="47" t="s">
        <v>23</v>
      </c>
      <c r="D113" s="47"/>
      <c r="F113" s="51"/>
    </row>
    <row r="114" spans="1:6" ht="14.25" customHeight="1" x14ac:dyDescent="0.15">
      <c r="B114" s="47" t="s">
        <v>32</v>
      </c>
      <c r="C114" s="47" t="s">
        <v>23</v>
      </c>
      <c r="D114" s="47"/>
      <c r="F114" s="51"/>
    </row>
    <row r="115" spans="1:6" ht="14.25" customHeight="1" x14ac:dyDescent="0.15">
      <c r="B115" s="47"/>
      <c r="C115" s="47"/>
      <c r="D115" s="47"/>
      <c r="F115" s="51"/>
    </row>
    <row r="116" spans="1:6" ht="14.25" customHeight="1" x14ac:dyDescent="0.15">
      <c r="A116" s="22" t="s">
        <v>47</v>
      </c>
      <c r="B116" s="52">
        <v>2017</v>
      </c>
      <c r="D116" s="47"/>
    </row>
    <row r="117" spans="1:6" ht="14.25" customHeight="1" x14ac:dyDescent="0.15"/>
    <row r="118" spans="1:6" ht="14.25" customHeight="1" x14ac:dyDescent="0.15"/>
    <row r="119" spans="1:6" ht="14.25" customHeight="1" x14ac:dyDescent="0.15"/>
    <row r="120" spans="1:6" ht="14.25" customHeight="1" x14ac:dyDescent="0.15"/>
    <row r="121" spans="1:6" ht="14.25" customHeight="1" x14ac:dyDescent="0.15"/>
    <row r="122" spans="1:6" ht="14.25" customHeight="1" x14ac:dyDescent="0.15"/>
    <row r="123" spans="1:6" ht="14.25" customHeight="1" x14ac:dyDescent="0.15"/>
    <row r="124" spans="1:6" ht="14.25" customHeight="1" x14ac:dyDescent="0.15"/>
    <row r="125" spans="1:6" ht="14.25" customHeight="1" x14ac:dyDescent="0.15"/>
    <row r="126" spans="1:6" ht="14.25" customHeight="1" x14ac:dyDescent="0.15"/>
    <row r="127" spans="1:6" ht="14.25" customHeight="1" x14ac:dyDescent="0.15"/>
    <row r="128" spans="1:6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spans="1:2" ht="14.25" customHeight="1" x14ac:dyDescent="0.15"/>
    <row r="162" spans="1:2" ht="14.25" customHeight="1" x14ac:dyDescent="0.15"/>
    <row r="163" spans="1:2" ht="14.25" customHeight="1" x14ac:dyDescent="0.15"/>
    <row r="164" spans="1:2" ht="14.25" customHeight="1" x14ac:dyDescent="0.15"/>
    <row r="165" spans="1:2" ht="14.25" customHeight="1" x14ac:dyDescent="0.15"/>
    <row r="166" spans="1:2" ht="14.25" customHeight="1" x14ac:dyDescent="0.15"/>
    <row r="167" spans="1:2" ht="14.25" customHeight="1" x14ac:dyDescent="0.15"/>
    <row r="168" spans="1:2" ht="14.25" customHeight="1" x14ac:dyDescent="0.15"/>
    <row r="169" spans="1:2" ht="14.25" customHeight="1" x14ac:dyDescent="0.15"/>
    <row r="170" spans="1:2" ht="14.25" customHeight="1" x14ac:dyDescent="0.15"/>
    <row r="171" spans="1:2" ht="14.25" customHeight="1" x14ac:dyDescent="0.15"/>
    <row r="172" spans="1:2" ht="14.25" customHeight="1" x14ac:dyDescent="0.15"/>
    <row r="173" spans="1:2" ht="14.25" customHeight="1" x14ac:dyDescent="0.15"/>
    <row r="174" spans="1:2" ht="14.25" customHeight="1" x14ac:dyDescent="0.15"/>
    <row r="175" spans="1:2" ht="14.25" customHeight="1" x14ac:dyDescent="0.15"/>
    <row r="176" spans="1:2" ht="14.25" customHeight="1" x14ac:dyDescent="0.15">
      <c r="A176" s="22" t="s">
        <v>47</v>
      </c>
      <c r="B176" s="22">
        <v>2015</v>
      </c>
    </row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</sheetData>
  <hyperlinks>
    <hyperlink ref="B23" r:id="rId1" xr:uid="{00000000-0004-0000-0000-000000000000}"/>
    <hyperlink ref="B36" r:id="rId2" xr:uid="{00000000-0004-0000-0000-000003000000}"/>
    <hyperlink ref="B47" r:id="rId3" xr:uid="{00000000-0004-0000-0000-000004000000}"/>
    <hyperlink ref="B15" r:id="rId4" xr:uid="{7B9E1CA5-4299-4205-BFED-6530380DC554}"/>
    <hyperlink ref="B11" r:id="rId5" xr:uid="{2CC4D0B6-1C2F-4A4E-B15C-CD76AAC37405}"/>
    <hyperlink ref="B7" r:id="rId6" xr:uid="{9CF57686-F62F-42F5-833A-50C2630C0CDF}"/>
    <hyperlink ref="B29" r:id="rId7" xr:uid="{1EBF0924-DE10-4A22-B609-281ACBE98FFF}"/>
    <hyperlink ref="C30" r:id="rId8" xr:uid="{5928296F-03A8-4F9C-BCCA-D197C96E760E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L1023"/>
  <sheetViews>
    <sheetView topLeftCell="A22" zoomScaleNormal="100" workbookViewId="0">
      <selection activeCell="A48" sqref="A48"/>
    </sheetView>
  </sheetViews>
  <sheetFormatPr baseColWidth="10" defaultColWidth="12.6640625" defaultRowHeight="15" customHeight="1" x14ac:dyDescent="0.15"/>
  <cols>
    <col min="1" max="1" width="25.5" customWidth="1"/>
    <col min="2" max="3" width="10.1640625" customWidth="1"/>
    <col min="4" max="4" width="12.83203125" customWidth="1"/>
    <col min="5" max="5" width="10.1640625" customWidth="1"/>
    <col min="6" max="29" width="11.1640625" customWidth="1"/>
    <col min="30" max="37" width="10.1640625" customWidth="1"/>
  </cols>
  <sheetData>
    <row r="2" spans="1:29" ht="15" customHeight="1" x14ac:dyDescent="0.15">
      <c r="D2" s="41" t="s">
        <v>95</v>
      </c>
    </row>
    <row r="3" spans="1:29" x14ac:dyDescent="0.15">
      <c r="A3" s="22" t="s">
        <v>96</v>
      </c>
      <c r="D3" s="17" t="s">
        <v>76</v>
      </c>
      <c r="E3" s="16" t="s">
        <v>92</v>
      </c>
      <c r="F3" s="16">
        <v>2000</v>
      </c>
      <c r="G3" s="16">
        <v>2001</v>
      </c>
      <c r="H3" s="16">
        <v>2002</v>
      </c>
      <c r="I3" s="16">
        <v>2003</v>
      </c>
      <c r="J3" s="16">
        <v>2004</v>
      </c>
      <c r="K3" s="16">
        <v>2005</v>
      </c>
      <c r="L3" s="16">
        <v>2006</v>
      </c>
      <c r="M3" s="16">
        <v>2007</v>
      </c>
      <c r="N3" s="16">
        <v>2008</v>
      </c>
      <c r="O3" s="16">
        <v>2009</v>
      </c>
      <c r="P3" s="16">
        <v>2010</v>
      </c>
      <c r="Q3" s="16">
        <v>2011</v>
      </c>
      <c r="R3" s="16">
        <v>2012</v>
      </c>
      <c r="S3" s="16">
        <v>2013</v>
      </c>
      <c r="T3" s="16">
        <v>2014</v>
      </c>
      <c r="U3" s="16">
        <v>2015</v>
      </c>
      <c r="V3" s="16">
        <v>2016</v>
      </c>
      <c r="W3" s="16">
        <v>2017</v>
      </c>
      <c r="X3" s="16">
        <v>2018</v>
      </c>
      <c r="Y3" s="16">
        <v>2019</v>
      </c>
      <c r="Z3">
        <v>2020</v>
      </c>
      <c r="AA3">
        <v>2021</v>
      </c>
      <c r="AB3">
        <v>2022</v>
      </c>
      <c r="AC3">
        <v>2023</v>
      </c>
    </row>
    <row r="4" spans="1:29" ht="15" customHeight="1" x14ac:dyDescent="0.15">
      <c r="A4" s="29" t="s">
        <v>59</v>
      </c>
      <c r="B4" s="15">
        <f>$Y$4*G48</f>
        <v>6811795.5150698107</v>
      </c>
      <c r="D4" s="30" t="s">
        <v>89</v>
      </c>
      <c r="E4" s="33" t="s">
        <v>94</v>
      </c>
      <c r="F4" s="15">
        <v>17080185</v>
      </c>
      <c r="G4" s="15">
        <v>17797010</v>
      </c>
      <c r="H4" s="15">
        <v>18399233</v>
      </c>
      <c r="I4" s="15">
        <v>18865467</v>
      </c>
      <c r="J4" s="15">
        <v>19482685</v>
      </c>
      <c r="K4" s="15">
        <v>20217943</v>
      </c>
      <c r="L4" s="15">
        <v>21119730</v>
      </c>
      <c r="M4" s="15">
        <v>22445951</v>
      </c>
      <c r="N4" s="15">
        <v>23997349</v>
      </c>
      <c r="O4" s="15">
        <v>25817430</v>
      </c>
      <c r="P4" s="15">
        <v>27812726</v>
      </c>
      <c r="Q4" s="15">
        <v>29811473</v>
      </c>
      <c r="R4" s="15">
        <v>31977005</v>
      </c>
      <c r="S4" s="15">
        <v>34017474</v>
      </c>
      <c r="T4" s="15">
        <v>35756646</v>
      </c>
      <c r="U4" s="15">
        <v>36765902</v>
      </c>
      <c r="V4" s="15">
        <v>37279361</v>
      </c>
      <c r="W4" s="15">
        <v>37897466</v>
      </c>
      <c r="X4" s="15">
        <v>38696561</v>
      </c>
      <c r="Y4" s="15">
        <v>39591508</v>
      </c>
      <c r="Z4" s="15">
        <v>39778682</v>
      </c>
      <c r="AA4" s="15">
        <v>39847584</v>
      </c>
      <c r="AB4" s="15">
        <v>39877781</v>
      </c>
      <c r="AC4" s="15">
        <v>39986756</v>
      </c>
    </row>
    <row r="5" spans="1:29" ht="15" customHeight="1" x14ac:dyDescent="0.15">
      <c r="A5" s="29" t="s">
        <v>60</v>
      </c>
      <c r="B5" s="15">
        <f>$Y$4*G49</f>
        <v>429458.78254713368</v>
      </c>
      <c r="D5" s="31" t="s">
        <v>77</v>
      </c>
      <c r="E5" s="33" t="s">
        <v>94</v>
      </c>
      <c r="F5" s="15">
        <v>2407213</v>
      </c>
      <c r="G5" s="15">
        <v>2477909</v>
      </c>
      <c r="H5" s="15">
        <v>2524782</v>
      </c>
      <c r="I5" s="15">
        <v>2563396</v>
      </c>
      <c r="J5" s="15">
        <v>2650100</v>
      </c>
      <c r="K5" s="15">
        <v>2683562</v>
      </c>
      <c r="L5" s="15">
        <v>2730862</v>
      </c>
      <c r="M5" s="15">
        <v>2828880</v>
      </c>
      <c r="N5" s="15">
        <v>2995656</v>
      </c>
      <c r="O5" s="15">
        <v>3191911</v>
      </c>
      <c r="P5" s="15">
        <v>3488885</v>
      </c>
      <c r="Q5" s="15">
        <v>3829976</v>
      </c>
      <c r="R5" s="15">
        <v>4157310</v>
      </c>
      <c r="S5" s="15">
        <v>4494613</v>
      </c>
      <c r="T5" s="15">
        <v>4819888</v>
      </c>
      <c r="U5" s="15">
        <v>4952192</v>
      </c>
      <c r="V5" s="15">
        <v>5014338</v>
      </c>
      <c r="W5" s="15">
        <v>5081835</v>
      </c>
      <c r="X5" s="15">
        <v>5189101</v>
      </c>
      <c r="Y5" s="15">
        <v>5312974</v>
      </c>
      <c r="Z5" s="15">
        <v>5359939</v>
      </c>
      <c r="AA5" s="15">
        <v>5474494</v>
      </c>
      <c r="AB5" s="15">
        <v>5543758</v>
      </c>
      <c r="AC5" s="15">
        <v>5673170</v>
      </c>
    </row>
    <row r="6" spans="1:29" ht="15" customHeight="1" x14ac:dyDescent="0.15">
      <c r="A6" s="29" t="s">
        <v>61</v>
      </c>
      <c r="B6" s="15">
        <f>$Y$4*G50</f>
        <v>32350253.702383056</v>
      </c>
      <c r="D6" s="30" t="s">
        <v>90</v>
      </c>
      <c r="E6" s="32" t="s">
        <v>93</v>
      </c>
      <c r="F6" s="15">
        <v>1147694</v>
      </c>
      <c r="G6" s="15">
        <v>1176469</v>
      </c>
      <c r="H6" s="15">
        <v>1197240</v>
      </c>
      <c r="I6" s="15">
        <v>1218776</v>
      </c>
      <c r="J6" s="15">
        <v>1256857</v>
      </c>
      <c r="K6" s="15">
        <v>1287577</v>
      </c>
      <c r="L6" s="15">
        <v>1313716</v>
      </c>
      <c r="M6" s="15">
        <v>1361254</v>
      </c>
      <c r="N6" s="15">
        <v>1430763</v>
      </c>
      <c r="O6" s="15">
        <v>1485972</v>
      </c>
      <c r="P6" s="15">
        <v>1586828</v>
      </c>
      <c r="Q6" s="15">
        <v>1699893</v>
      </c>
      <c r="R6" s="15">
        <v>1776541</v>
      </c>
      <c r="S6" s="15">
        <v>1866099</v>
      </c>
      <c r="T6" s="15">
        <v>1935681</v>
      </c>
      <c r="U6" s="15">
        <v>1938387</v>
      </c>
      <c r="V6" s="15">
        <v>1919552</v>
      </c>
      <c r="W6" s="15">
        <v>1901896</v>
      </c>
      <c r="X6" s="15">
        <v>1907813</v>
      </c>
      <c r="Y6" s="15">
        <v>1938009</v>
      </c>
      <c r="Z6" s="15">
        <v>1955356</v>
      </c>
      <c r="AA6" s="15">
        <v>2010211</v>
      </c>
      <c r="AB6" s="15">
        <v>2061128</v>
      </c>
      <c r="AC6" s="15">
        <v>2090721</v>
      </c>
    </row>
    <row r="7" spans="1:29" ht="15" customHeight="1" x14ac:dyDescent="0.15">
      <c r="A7" s="29" t="s">
        <v>62</v>
      </c>
      <c r="B7" s="15">
        <f>$Y$4*G51</f>
        <v>0</v>
      </c>
      <c r="D7" s="30" t="s">
        <v>55</v>
      </c>
      <c r="E7" s="32" t="s">
        <v>93</v>
      </c>
      <c r="F7" s="15">
        <v>224807</v>
      </c>
      <c r="G7" s="15">
        <v>232399</v>
      </c>
      <c r="H7" s="15">
        <v>239517</v>
      </c>
      <c r="I7" s="15">
        <v>246952</v>
      </c>
      <c r="J7" s="15">
        <v>253648</v>
      </c>
      <c r="K7" s="15">
        <v>258335</v>
      </c>
      <c r="L7" s="15">
        <v>266919</v>
      </c>
      <c r="M7" s="15">
        <v>278555</v>
      </c>
      <c r="N7" s="15">
        <v>293736</v>
      </c>
      <c r="O7" s="15">
        <v>304162</v>
      </c>
      <c r="P7" s="15">
        <v>319929</v>
      </c>
      <c r="Q7" s="15">
        <v>341386</v>
      </c>
      <c r="R7" s="15">
        <v>356472</v>
      </c>
      <c r="S7" s="15">
        <v>375206</v>
      </c>
      <c r="T7" s="15">
        <v>387978</v>
      </c>
      <c r="U7" s="15">
        <v>389629</v>
      </c>
      <c r="V7" s="15">
        <v>385311</v>
      </c>
      <c r="W7" s="15">
        <v>381275</v>
      </c>
      <c r="X7" s="15">
        <v>380223</v>
      </c>
      <c r="Y7" s="15">
        <v>384616</v>
      </c>
      <c r="Z7" s="15">
        <v>381622</v>
      </c>
      <c r="AA7" s="15">
        <v>378410</v>
      </c>
      <c r="AB7" s="15">
        <v>378143</v>
      </c>
      <c r="AC7" s="15">
        <v>381138</v>
      </c>
    </row>
    <row r="8" spans="1:29" ht="15" customHeight="1" x14ac:dyDescent="0.15">
      <c r="D8" s="30" t="s">
        <v>74</v>
      </c>
      <c r="E8" s="15"/>
      <c r="F8" s="15">
        <v>20859900</v>
      </c>
      <c r="G8" s="15">
        <v>21683787</v>
      </c>
      <c r="H8" s="15">
        <v>22360771</v>
      </c>
      <c r="I8" s="15">
        <v>22894592</v>
      </c>
      <c r="J8" s="15">
        <v>23643290</v>
      </c>
      <c r="K8" s="15">
        <v>24447417</v>
      </c>
      <c r="L8" s="15">
        <v>25431227</v>
      </c>
      <c r="M8" s="15">
        <v>26914641</v>
      </c>
      <c r="N8" s="15">
        <v>28717504</v>
      </c>
      <c r="O8" s="15">
        <v>30799475</v>
      </c>
      <c r="P8" s="15">
        <v>33208366</v>
      </c>
      <c r="Q8" s="15">
        <v>35682727</v>
      </c>
      <c r="R8" s="15">
        <v>38267328</v>
      </c>
      <c r="S8" s="15">
        <v>40753392</v>
      </c>
      <c r="T8" s="15">
        <v>42900192</v>
      </c>
      <c r="U8" s="15">
        <v>44046110</v>
      </c>
      <c r="V8" s="15">
        <v>44598562</v>
      </c>
      <c r="W8" s="15">
        <v>45262473</v>
      </c>
      <c r="X8" s="15">
        <v>46173698</v>
      </c>
      <c r="Y8" s="15">
        <v>47227107</v>
      </c>
      <c r="Z8" s="15">
        <v>47475599</v>
      </c>
      <c r="AA8" s="15">
        <v>47710700</v>
      </c>
      <c r="AB8" s="15">
        <v>47860810</v>
      </c>
      <c r="AC8" s="15">
        <v>48131785</v>
      </c>
    </row>
    <row r="9" spans="1:29" ht="15" customHeight="1" x14ac:dyDescent="0.15">
      <c r="A9" s="29" t="s">
        <v>65</v>
      </c>
      <c r="B9" s="15">
        <f>$Y$5*G54</f>
        <v>1098779.5218895085</v>
      </c>
      <c r="D9" s="42" t="s">
        <v>99</v>
      </c>
      <c r="E9" s="43"/>
      <c r="F9" s="44" t="s">
        <v>23</v>
      </c>
      <c r="G9" s="44" t="s">
        <v>23</v>
      </c>
      <c r="H9" s="44" t="s">
        <v>23</v>
      </c>
      <c r="I9" s="44" t="s">
        <v>23</v>
      </c>
      <c r="J9" s="44" t="s">
        <v>23</v>
      </c>
      <c r="K9" s="44" t="s">
        <v>23</v>
      </c>
      <c r="L9" s="44" t="s">
        <v>23</v>
      </c>
      <c r="M9" s="44" t="s">
        <v>23</v>
      </c>
      <c r="N9" s="44" t="s">
        <v>23</v>
      </c>
      <c r="O9" s="44" t="s">
        <v>23</v>
      </c>
      <c r="P9" s="44" t="s">
        <v>23</v>
      </c>
      <c r="Q9" s="44" t="s">
        <v>23</v>
      </c>
      <c r="R9" s="45">
        <v>20080862</v>
      </c>
      <c r="S9" s="45">
        <v>21597415</v>
      </c>
      <c r="T9" s="45">
        <v>23027875</v>
      </c>
      <c r="U9" s="45">
        <v>24301681</v>
      </c>
      <c r="V9" s="45">
        <v>25302727</v>
      </c>
      <c r="W9" s="45">
        <v>26159702</v>
      </c>
      <c r="X9" s="45">
        <v>27100790</v>
      </c>
      <c r="Y9" s="45">
        <v>28179083</v>
      </c>
      <c r="Z9" s="45">
        <v>29094771</v>
      </c>
      <c r="AA9" s="45">
        <v>30252296</v>
      </c>
      <c r="AB9" s="45">
        <v>31614827</v>
      </c>
      <c r="AC9" s="44" t="s">
        <v>23</v>
      </c>
    </row>
    <row r="10" spans="1:29" ht="15" customHeight="1" x14ac:dyDescent="0.15">
      <c r="A10" s="29" t="s">
        <v>66</v>
      </c>
      <c r="B10" s="15">
        <f>$Y$5*G55</f>
        <v>24189.881346057322</v>
      </c>
      <c r="D10" s="40" t="s">
        <v>100</v>
      </c>
    </row>
    <row r="11" spans="1:29" ht="15" customHeight="1" x14ac:dyDescent="0.15">
      <c r="A11" s="29" t="s">
        <v>67</v>
      </c>
      <c r="B11" s="15">
        <f>$Y$5*G56</f>
        <v>2572784.4122773726</v>
      </c>
    </row>
    <row r="12" spans="1:29" ht="15" customHeight="1" x14ac:dyDescent="0.15">
      <c r="A12" s="29" t="s">
        <v>68</v>
      </c>
      <c r="B12" s="15">
        <f>$Y$5*G57</f>
        <v>1617220.1844870616</v>
      </c>
      <c r="C12" s="15"/>
      <c r="D12" s="15"/>
      <c r="E12" s="15"/>
      <c r="F12" s="15"/>
      <c r="G12" s="15"/>
    </row>
    <row r="13" spans="1:29" ht="15" customHeight="1" x14ac:dyDescent="0.15">
      <c r="C13" s="15"/>
      <c r="D13" s="15"/>
      <c r="E13" s="15"/>
      <c r="F13" s="15"/>
      <c r="G13" s="15"/>
    </row>
    <row r="14" spans="1:29" ht="15" customHeight="1" x14ac:dyDescent="0.15">
      <c r="A14" s="29" t="s">
        <v>71</v>
      </c>
      <c r="B14" s="15">
        <f>$Y$7*G60</f>
        <v>260081.53791563842</v>
      </c>
      <c r="C14" s="15"/>
      <c r="D14" s="15"/>
      <c r="E14" s="15"/>
      <c r="F14" s="15"/>
      <c r="G14" s="15"/>
    </row>
    <row r="15" spans="1:29" ht="15" customHeight="1" x14ac:dyDescent="0.15">
      <c r="A15" s="29" t="s">
        <v>72</v>
      </c>
      <c r="B15" s="15">
        <f>$Y$7*G61</f>
        <v>86705.434508969673</v>
      </c>
      <c r="C15" s="15"/>
      <c r="D15" s="15"/>
      <c r="E15" s="15"/>
      <c r="F15" s="15"/>
      <c r="G15" s="15"/>
    </row>
    <row r="16" spans="1:29" ht="15" customHeight="1" x14ac:dyDescent="0.15">
      <c r="A16" s="29" t="s">
        <v>73</v>
      </c>
      <c r="B16" s="15">
        <f>$Y$7*G62</f>
        <v>37829.027575391934</v>
      </c>
      <c r="C16" s="15"/>
      <c r="D16" s="15"/>
      <c r="E16" s="15"/>
      <c r="F16" s="15"/>
      <c r="G16" s="15"/>
    </row>
    <row r="17" spans="1:9" ht="15" customHeight="1" x14ac:dyDescent="0.15">
      <c r="A17" s="29"/>
      <c r="B17" s="15"/>
      <c r="C17" s="15"/>
      <c r="D17" s="15"/>
      <c r="E17" s="15"/>
      <c r="F17" s="15"/>
      <c r="G17" s="15"/>
    </row>
    <row r="18" spans="1:9" ht="15" customHeight="1" x14ac:dyDescent="0.15">
      <c r="A18" s="29" t="s">
        <v>69</v>
      </c>
      <c r="B18" s="15">
        <f>$Y$9*G58</f>
        <v>18522457.044353832</v>
      </c>
      <c r="C18" s="15"/>
      <c r="D18" s="15"/>
      <c r="E18" s="15"/>
      <c r="F18" s="15"/>
      <c r="G18" s="15"/>
    </row>
    <row r="19" spans="1:9" ht="15" customHeight="1" x14ac:dyDescent="0.15">
      <c r="A19" s="29" t="s">
        <v>70</v>
      </c>
      <c r="B19" s="15">
        <f>$Y$9*G59</f>
        <v>9656625.9556461684</v>
      </c>
      <c r="C19" s="15"/>
      <c r="D19" s="15"/>
      <c r="E19" s="15"/>
      <c r="F19" s="15"/>
      <c r="G19" s="15"/>
    </row>
    <row r="20" spans="1:9" ht="15" customHeight="1" x14ac:dyDescent="0.15">
      <c r="A20" s="29"/>
      <c r="B20" s="15"/>
      <c r="C20" s="15"/>
      <c r="D20" s="15"/>
      <c r="E20" s="15"/>
      <c r="F20" s="15"/>
      <c r="G20" s="15"/>
    </row>
    <row r="21" spans="1:9" ht="15" customHeight="1" x14ac:dyDescent="0.15">
      <c r="A21" s="29" t="s">
        <v>90</v>
      </c>
      <c r="B21" s="15">
        <f>Y6</f>
        <v>1938009</v>
      </c>
      <c r="C21" s="15"/>
      <c r="D21" s="15"/>
      <c r="E21" s="15"/>
      <c r="F21" s="15"/>
      <c r="G21" s="15"/>
    </row>
    <row r="22" spans="1:9" ht="15" customHeight="1" x14ac:dyDescent="0.15">
      <c r="A22" s="29"/>
      <c r="B22" s="15"/>
      <c r="C22" s="15"/>
      <c r="D22" s="15"/>
      <c r="E22" s="15"/>
      <c r="F22" s="15"/>
      <c r="G22" s="15"/>
    </row>
    <row r="23" spans="1:9" ht="15" customHeight="1" x14ac:dyDescent="0.15">
      <c r="C23" s="15"/>
      <c r="D23" s="15"/>
      <c r="E23" s="15"/>
      <c r="F23" s="15"/>
      <c r="G23" s="15"/>
    </row>
    <row r="24" spans="1:9" ht="14.25" customHeight="1" x14ac:dyDescent="0.2">
      <c r="A24" s="3" t="s">
        <v>6</v>
      </c>
    </row>
    <row r="25" spans="1:9" ht="14.25" customHeight="1" x14ac:dyDescent="0.2">
      <c r="A25" s="3" t="s">
        <v>7</v>
      </c>
    </row>
    <row r="26" spans="1:9" ht="14.25" customHeight="1" x14ac:dyDescent="0.15"/>
    <row r="27" spans="1:9" ht="14.25" customHeight="1" x14ac:dyDescent="0.15"/>
    <row r="28" spans="1:9" ht="14.25" customHeight="1" x14ac:dyDescent="0.15"/>
    <row r="29" spans="1:9" ht="14.25" customHeight="1" x14ac:dyDescent="0.2">
      <c r="I29" s="6" t="s">
        <v>48</v>
      </c>
    </row>
    <row r="30" spans="1:9" ht="14.25" customHeight="1" x14ac:dyDescent="0.2">
      <c r="I30" s="3" t="s">
        <v>49</v>
      </c>
    </row>
    <row r="31" spans="1:9" ht="14.25" customHeight="1" x14ac:dyDescent="0.2">
      <c r="I31" s="3" t="s">
        <v>50</v>
      </c>
    </row>
    <row r="32" spans="1:9" ht="14.25" customHeight="1" x14ac:dyDescent="0.2">
      <c r="I32" s="3" t="s">
        <v>51</v>
      </c>
    </row>
    <row r="33" spans="1:38" ht="14.25" customHeight="1" x14ac:dyDescent="0.2">
      <c r="I33" s="3" t="s">
        <v>52</v>
      </c>
    </row>
    <row r="34" spans="1:38" ht="14.25" customHeight="1" x14ac:dyDescent="0.2">
      <c r="I34" s="3" t="s">
        <v>53</v>
      </c>
    </row>
    <row r="35" spans="1:38" ht="14.25" customHeight="1" x14ac:dyDescent="0.2">
      <c r="I35" s="3" t="s">
        <v>54</v>
      </c>
    </row>
    <row r="36" spans="1:38" ht="14.25" customHeight="1" x14ac:dyDescent="0.2">
      <c r="I36" s="3" t="s">
        <v>55</v>
      </c>
    </row>
    <row r="37" spans="1:38" ht="14.25" customHeight="1" x14ac:dyDescent="0.15"/>
    <row r="38" spans="1:38" ht="14.25" customHeight="1" x14ac:dyDescent="0.15"/>
    <row r="39" spans="1:38" ht="14.25" customHeight="1" x14ac:dyDescent="0.15"/>
    <row r="40" spans="1:38" ht="14.25" customHeight="1" x14ac:dyDescent="0.15"/>
    <row r="41" spans="1:38" ht="14.25" customHeight="1" x14ac:dyDescent="0.15"/>
    <row r="42" spans="1:38" ht="14.25" customHeight="1" x14ac:dyDescent="0.15"/>
    <row r="43" spans="1:38" ht="14.25" customHeight="1" x14ac:dyDescent="0.15"/>
    <row r="44" spans="1:38" ht="14.25" customHeight="1" x14ac:dyDescent="0.15"/>
    <row r="45" spans="1:38" ht="14.25" customHeight="1" x14ac:dyDescent="0.15">
      <c r="A45" s="7" t="s">
        <v>56</v>
      </c>
      <c r="B45" s="8"/>
      <c r="C45" s="8"/>
      <c r="D45" s="8"/>
      <c r="E45" s="8"/>
      <c r="F45" s="8"/>
    </row>
    <row r="46" spans="1:38" ht="14.25" customHeight="1" x14ac:dyDescent="0.2">
      <c r="A46" s="9" t="s">
        <v>57</v>
      </c>
    </row>
    <row r="47" spans="1:38" ht="14.25" customHeight="1" x14ac:dyDescent="0.2">
      <c r="A47" s="10" t="s">
        <v>58</v>
      </c>
      <c r="B47" s="2">
        <v>2015</v>
      </c>
      <c r="C47" s="2">
        <v>2016</v>
      </c>
      <c r="D47" s="2">
        <v>2017</v>
      </c>
      <c r="E47" s="2">
        <v>2018</v>
      </c>
      <c r="F47" s="19">
        <v>2019</v>
      </c>
      <c r="H47" s="2">
        <v>2020</v>
      </c>
      <c r="I47" s="2">
        <v>2021</v>
      </c>
      <c r="J47" s="2">
        <v>2022</v>
      </c>
      <c r="K47" s="2">
        <v>2023</v>
      </c>
      <c r="L47" s="2">
        <v>2024</v>
      </c>
      <c r="M47" s="2">
        <v>2025</v>
      </c>
      <c r="N47" s="2">
        <v>2026</v>
      </c>
      <c r="O47" s="2">
        <v>2027</v>
      </c>
      <c r="P47" s="2">
        <v>2028</v>
      </c>
      <c r="Q47" s="2">
        <v>2029</v>
      </c>
      <c r="R47" s="2">
        <v>2030</v>
      </c>
      <c r="S47" s="2">
        <v>2031</v>
      </c>
      <c r="T47" s="2">
        <v>2032</v>
      </c>
      <c r="U47" s="2">
        <v>2033</v>
      </c>
      <c r="V47" s="2">
        <v>2034</v>
      </c>
      <c r="W47" s="2">
        <v>2035</v>
      </c>
      <c r="X47" s="2">
        <v>2036</v>
      </c>
      <c r="Y47" s="2">
        <v>2037</v>
      </c>
      <c r="Z47" s="2">
        <v>2038</v>
      </c>
      <c r="AA47" s="2">
        <v>2039</v>
      </c>
      <c r="AB47" s="2">
        <v>2040</v>
      </c>
      <c r="AC47" s="2">
        <v>2041</v>
      </c>
      <c r="AD47" s="2">
        <v>2042</v>
      </c>
      <c r="AE47" s="2">
        <v>2043</v>
      </c>
      <c r="AF47" s="2">
        <v>2044</v>
      </c>
      <c r="AG47" s="2">
        <v>2045</v>
      </c>
      <c r="AH47" s="2">
        <v>2046</v>
      </c>
      <c r="AI47" s="2">
        <v>2047</v>
      </c>
      <c r="AJ47" s="2">
        <v>2048</v>
      </c>
      <c r="AK47" s="2">
        <v>2049</v>
      </c>
      <c r="AL47" s="2">
        <v>2050</v>
      </c>
    </row>
    <row r="48" spans="1:38" ht="14.25" customHeight="1" x14ac:dyDescent="0.2">
      <c r="A48" s="2" t="s">
        <v>59</v>
      </c>
      <c r="B48" s="18">
        <v>9176827</v>
      </c>
      <c r="C48" s="18">
        <v>8602111</v>
      </c>
      <c r="D48" s="18">
        <v>8060405</v>
      </c>
      <c r="E48" s="18">
        <v>7555614</v>
      </c>
      <c r="F48" s="20">
        <v>7090467</v>
      </c>
      <c r="G48" s="26">
        <f>F48/F$65</f>
        <v>0.17205193384070672</v>
      </c>
      <c r="H48" s="18">
        <v>6659847</v>
      </c>
      <c r="I48" s="18">
        <v>6264627</v>
      </c>
      <c r="J48" s="18">
        <v>5903937</v>
      </c>
      <c r="K48" s="18">
        <v>5576243</v>
      </c>
      <c r="L48" s="18">
        <v>5279443</v>
      </c>
      <c r="M48" s="18">
        <v>5007234</v>
      </c>
      <c r="N48" s="18">
        <v>4757453</v>
      </c>
      <c r="O48" s="18">
        <v>4527604</v>
      </c>
      <c r="P48" s="18">
        <v>4315309</v>
      </c>
      <c r="Q48" s="18">
        <v>4118093</v>
      </c>
      <c r="R48" s="18">
        <v>3942099</v>
      </c>
      <c r="S48" s="18">
        <v>3785673</v>
      </c>
      <c r="T48" s="18">
        <v>3647016</v>
      </c>
      <c r="U48" s="18">
        <v>3524675</v>
      </c>
      <c r="V48" s="18">
        <v>3416808</v>
      </c>
      <c r="W48" s="18">
        <v>3321062</v>
      </c>
      <c r="X48" s="18">
        <v>3237086</v>
      </c>
      <c r="Y48" s="18">
        <v>3163680</v>
      </c>
      <c r="Z48" s="18">
        <v>3099030</v>
      </c>
      <c r="AA48" s="18">
        <v>3043096</v>
      </c>
      <c r="AB48" s="18">
        <v>2994337</v>
      </c>
      <c r="AC48" s="18">
        <v>2951905</v>
      </c>
      <c r="AD48" s="18">
        <v>2915027</v>
      </c>
      <c r="AE48" s="18">
        <v>2883280</v>
      </c>
      <c r="AF48" s="18">
        <v>2855884</v>
      </c>
      <c r="AG48" s="18">
        <v>2832021</v>
      </c>
      <c r="AH48" s="18">
        <v>2811054</v>
      </c>
      <c r="AI48" s="18">
        <v>2793298</v>
      </c>
      <c r="AJ48" s="18">
        <v>2778501</v>
      </c>
      <c r="AK48" s="18">
        <v>2765488</v>
      </c>
      <c r="AL48" s="18">
        <v>2753804</v>
      </c>
    </row>
    <row r="49" spans="1:38" ht="14.25" customHeight="1" x14ac:dyDescent="0.2">
      <c r="A49" s="2" t="s">
        <v>60</v>
      </c>
      <c r="B49" s="18">
        <v>720412</v>
      </c>
      <c r="C49" s="18">
        <v>641135</v>
      </c>
      <c r="D49" s="18">
        <v>569505</v>
      </c>
      <c r="E49" s="18">
        <v>504982</v>
      </c>
      <c r="F49" s="20">
        <v>447028</v>
      </c>
      <c r="G49" s="26">
        <f t="shared" ref="G49:G53" si="0">F49/F$65</f>
        <v>1.0847244882592845E-2</v>
      </c>
      <c r="H49" s="18">
        <v>395120</v>
      </c>
      <c r="I49" s="18">
        <v>348737</v>
      </c>
      <c r="J49" s="18">
        <v>307401</v>
      </c>
      <c r="K49" s="18">
        <v>270643</v>
      </c>
      <c r="L49" s="18">
        <v>238019</v>
      </c>
      <c r="M49" s="18">
        <v>209127</v>
      </c>
      <c r="N49" s="18">
        <v>183579</v>
      </c>
      <c r="O49" s="18">
        <v>161025</v>
      </c>
      <c r="P49" s="18">
        <v>141146</v>
      </c>
      <c r="Q49" s="18">
        <v>123640</v>
      </c>
      <c r="R49" s="18">
        <v>108247</v>
      </c>
      <c r="S49" s="18">
        <v>94724</v>
      </c>
      <c r="T49" s="18">
        <v>82856</v>
      </c>
      <c r="U49" s="18">
        <v>72444</v>
      </c>
      <c r="V49" s="18">
        <v>63323</v>
      </c>
      <c r="W49" s="18">
        <v>55326</v>
      </c>
      <c r="X49" s="18">
        <v>47691</v>
      </c>
      <c r="Y49" s="18">
        <v>41294</v>
      </c>
      <c r="Z49" s="18">
        <v>35462</v>
      </c>
      <c r="AA49" s="18">
        <v>29452</v>
      </c>
      <c r="AB49" s="18">
        <v>24296</v>
      </c>
      <c r="AC49" s="18">
        <v>19585</v>
      </c>
      <c r="AD49" s="18">
        <v>15355</v>
      </c>
      <c r="AE49" s="18">
        <v>12313</v>
      </c>
      <c r="AF49" s="18">
        <v>9366</v>
      </c>
      <c r="AG49" s="18">
        <v>7202</v>
      </c>
      <c r="AH49" s="18">
        <v>6089</v>
      </c>
      <c r="AI49" s="18">
        <v>4951</v>
      </c>
      <c r="AJ49" s="18">
        <v>3858</v>
      </c>
      <c r="AK49" s="18">
        <v>2724</v>
      </c>
      <c r="AL49" s="18">
        <v>2044</v>
      </c>
    </row>
    <row r="50" spans="1:38" ht="14.25" customHeight="1" x14ac:dyDescent="0.2">
      <c r="A50" s="2" t="s">
        <v>61</v>
      </c>
      <c r="B50" s="18">
        <v>23446807</v>
      </c>
      <c r="C50" s="18">
        <v>26002358</v>
      </c>
      <c r="D50" s="18">
        <v>28563887</v>
      </c>
      <c r="E50" s="18">
        <v>31123154</v>
      </c>
      <c r="F50" s="20">
        <v>33673707</v>
      </c>
      <c r="G50" s="26">
        <f t="shared" si="0"/>
        <v>0.81710082127670047</v>
      </c>
      <c r="H50" s="18">
        <v>36198934</v>
      </c>
      <c r="I50" s="18">
        <v>38712655</v>
      </c>
      <c r="J50" s="18">
        <v>41212750</v>
      </c>
      <c r="K50" s="18">
        <v>43698334</v>
      </c>
      <c r="L50" s="18">
        <v>46169461</v>
      </c>
      <c r="M50" s="18">
        <v>48532763</v>
      </c>
      <c r="N50" s="18">
        <v>50792003</v>
      </c>
      <c r="O50" s="18">
        <v>52947646</v>
      </c>
      <c r="P50" s="18">
        <v>55000674</v>
      </c>
      <c r="Q50" s="18">
        <v>56952544</v>
      </c>
      <c r="R50" s="18">
        <v>58820212</v>
      </c>
      <c r="S50" s="18">
        <v>60421909</v>
      </c>
      <c r="T50" s="18">
        <v>61756655</v>
      </c>
      <c r="U50" s="18">
        <v>62824354</v>
      </c>
      <c r="V50" s="18">
        <v>63625900</v>
      </c>
      <c r="W50" s="18">
        <v>64131077</v>
      </c>
      <c r="X50" s="18">
        <v>64347142</v>
      </c>
      <c r="Y50" s="18">
        <v>64282377</v>
      </c>
      <c r="Z50" s="18">
        <v>63946308</v>
      </c>
      <c r="AA50" s="18">
        <v>63349640</v>
      </c>
      <c r="AB50" s="18">
        <v>62479311</v>
      </c>
      <c r="AC50" s="18">
        <v>61348012</v>
      </c>
      <c r="AD50" s="18">
        <v>59969114</v>
      </c>
      <c r="AE50" s="18">
        <v>58356520</v>
      </c>
      <c r="AF50" s="18">
        <v>56524455</v>
      </c>
      <c r="AG50" s="18">
        <v>54487260</v>
      </c>
      <c r="AH50" s="18">
        <v>52259202</v>
      </c>
      <c r="AI50" s="18">
        <v>49854284</v>
      </c>
      <c r="AJ50" s="18">
        <v>47286129</v>
      </c>
      <c r="AK50" s="18">
        <v>44567831</v>
      </c>
      <c r="AL50" s="18">
        <v>41937022</v>
      </c>
    </row>
    <row r="51" spans="1:38" ht="14.25" customHeight="1" x14ac:dyDescent="0.2">
      <c r="A51" s="3" t="s">
        <v>62</v>
      </c>
      <c r="B51" s="18">
        <v>0</v>
      </c>
      <c r="C51" s="18">
        <v>0</v>
      </c>
      <c r="D51" s="18">
        <v>0</v>
      </c>
      <c r="E51" s="18">
        <v>0</v>
      </c>
      <c r="F51" s="20">
        <v>0</v>
      </c>
      <c r="G51" s="26">
        <f t="shared" si="0"/>
        <v>0</v>
      </c>
      <c r="H51" s="18">
        <v>18571</v>
      </c>
      <c r="I51" s="18">
        <v>57168</v>
      </c>
      <c r="J51" s="18">
        <v>117226</v>
      </c>
      <c r="K51" s="18">
        <v>200136</v>
      </c>
      <c r="L51" s="18">
        <v>307229</v>
      </c>
      <c r="M51" s="18">
        <v>436719</v>
      </c>
      <c r="N51" s="18">
        <v>588796</v>
      </c>
      <c r="O51" s="18">
        <v>763412</v>
      </c>
      <c r="P51" s="18">
        <v>960369</v>
      </c>
      <c r="Q51" s="18">
        <v>1179326</v>
      </c>
      <c r="R51" s="18">
        <v>1396461</v>
      </c>
      <c r="S51" s="18">
        <v>1797617</v>
      </c>
      <c r="T51" s="18">
        <v>2385751</v>
      </c>
      <c r="U51" s="18">
        <v>3163335</v>
      </c>
      <c r="V51" s="18">
        <v>4132223</v>
      </c>
      <c r="W51" s="18">
        <v>5282474</v>
      </c>
      <c r="X51" s="18">
        <v>6610961</v>
      </c>
      <c r="Y51" s="18">
        <v>8113576</v>
      </c>
      <c r="Z51" s="18">
        <v>9785218</v>
      </c>
      <c r="AA51" s="18">
        <v>11619840</v>
      </c>
      <c r="AB51" s="18">
        <v>13610538</v>
      </c>
      <c r="AC51" s="18">
        <v>15749717</v>
      </c>
      <c r="AD51" s="18">
        <v>18029182</v>
      </c>
      <c r="AE51" s="18">
        <v>20440360</v>
      </c>
      <c r="AF51" s="18">
        <v>22974473</v>
      </c>
      <c r="AG51" s="18">
        <v>25622732</v>
      </c>
      <c r="AH51" s="18">
        <v>28376478</v>
      </c>
      <c r="AI51" s="18">
        <v>31227309</v>
      </c>
      <c r="AJ51" s="18">
        <v>34167174</v>
      </c>
      <c r="AK51" s="18">
        <v>37188457</v>
      </c>
      <c r="AL51" s="18">
        <v>40084170</v>
      </c>
    </row>
    <row r="52" spans="1:38" ht="14.25" customHeight="1" x14ac:dyDescent="0.2">
      <c r="A52" s="3" t="s">
        <v>63</v>
      </c>
      <c r="B52" s="18">
        <v>0</v>
      </c>
      <c r="C52" s="18">
        <v>0</v>
      </c>
      <c r="D52" s="18">
        <v>0</v>
      </c>
      <c r="E52" s="18">
        <v>0</v>
      </c>
      <c r="F52" s="20">
        <v>0</v>
      </c>
      <c r="G52" s="26">
        <f t="shared" si="0"/>
        <v>0</v>
      </c>
      <c r="H52" s="18">
        <v>0</v>
      </c>
      <c r="I52" s="18">
        <v>0</v>
      </c>
      <c r="J52" s="18">
        <v>0</v>
      </c>
      <c r="K52" s="18">
        <v>0</v>
      </c>
      <c r="L52" s="18">
        <v>0</v>
      </c>
      <c r="M52" s="18">
        <v>0</v>
      </c>
      <c r="N52" s="18">
        <v>0</v>
      </c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8">
        <v>0</v>
      </c>
      <c r="U52" s="18">
        <v>0</v>
      </c>
      <c r="V52" s="18">
        <v>0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18">
        <v>0</v>
      </c>
      <c r="AJ52" s="18">
        <v>0</v>
      </c>
      <c r="AK52" s="18">
        <v>0</v>
      </c>
      <c r="AL52" s="18">
        <v>0</v>
      </c>
    </row>
    <row r="53" spans="1:38" ht="14.25" customHeight="1" x14ac:dyDescent="0.2">
      <c r="A53" s="3" t="s">
        <v>64</v>
      </c>
      <c r="B53" s="18">
        <v>0</v>
      </c>
      <c r="C53" s="18">
        <v>0</v>
      </c>
      <c r="D53" s="18">
        <v>0</v>
      </c>
      <c r="E53" s="18">
        <v>0</v>
      </c>
      <c r="F53" s="20">
        <v>0</v>
      </c>
      <c r="G53" s="26">
        <f t="shared" si="0"/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24839</v>
      </c>
      <c r="AC53" s="18">
        <v>74551</v>
      </c>
      <c r="AD53" s="18">
        <v>149111</v>
      </c>
      <c r="AE53" s="18">
        <v>248416</v>
      </c>
      <c r="AF53" s="18">
        <v>372250</v>
      </c>
      <c r="AG53" s="18">
        <v>520279</v>
      </c>
      <c r="AH53" s="18">
        <v>692021</v>
      </c>
      <c r="AI53" s="18">
        <v>886846</v>
      </c>
      <c r="AJ53" s="18">
        <v>1103985</v>
      </c>
      <c r="AK53" s="18">
        <v>1342534</v>
      </c>
      <c r="AL53" s="18">
        <v>1576158</v>
      </c>
    </row>
    <row r="54" spans="1:38" ht="14.25" customHeight="1" x14ac:dyDescent="0.2">
      <c r="A54" s="2" t="s">
        <v>65</v>
      </c>
      <c r="B54" s="18">
        <v>1539523</v>
      </c>
      <c r="C54" s="18">
        <v>1570175</v>
      </c>
      <c r="D54" s="18">
        <v>1603295</v>
      </c>
      <c r="E54" s="18">
        <v>1638676</v>
      </c>
      <c r="F54" s="20">
        <v>1676158</v>
      </c>
      <c r="G54" s="25">
        <f>F54/G$68</f>
        <v>0.20681063409862507</v>
      </c>
      <c r="H54" s="18">
        <v>1715531</v>
      </c>
      <c r="I54" s="18">
        <v>1757101</v>
      </c>
      <c r="J54" s="18">
        <v>1800679</v>
      </c>
      <c r="K54" s="18">
        <v>1846135</v>
      </c>
      <c r="L54" s="18">
        <v>1893321</v>
      </c>
      <c r="M54" s="18">
        <v>1942115</v>
      </c>
      <c r="N54" s="18">
        <v>1992676</v>
      </c>
      <c r="O54" s="18">
        <v>2044891</v>
      </c>
      <c r="P54" s="18">
        <v>2098622</v>
      </c>
      <c r="Q54" s="18">
        <v>2153769</v>
      </c>
      <c r="R54" s="18">
        <v>2210250</v>
      </c>
      <c r="S54" s="18">
        <v>2268154</v>
      </c>
      <c r="T54" s="18">
        <v>2327396</v>
      </c>
      <c r="U54" s="18">
        <v>2387939</v>
      </c>
      <c r="V54" s="18">
        <v>2449599</v>
      </c>
      <c r="W54" s="18">
        <v>2512302</v>
      </c>
      <c r="X54" s="18">
        <v>2576104</v>
      </c>
      <c r="Y54" s="18">
        <v>2640938</v>
      </c>
      <c r="Z54" s="18">
        <v>2706673</v>
      </c>
      <c r="AA54" s="18">
        <v>2773251</v>
      </c>
      <c r="AB54" s="18">
        <v>2840585</v>
      </c>
      <c r="AC54" s="18">
        <v>2908662</v>
      </c>
      <c r="AD54" s="18">
        <v>2977403</v>
      </c>
      <c r="AE54" s="18">
        <v>3046767</v>
      </c>
      <c r="AF54" s="18">
        <v>3116692</v>
      </c>
      <c r="AG54" s="18">
        <v>3187083</v>
      </c>
      <c r="AH54" s="18">
        <v>3257893</v>
      </c>
      <c r="AI54" s="18">
        <v>3329143</v>
      </c>
      <c r="AJ54" s="18">
        <v>3400810</v>
      </c>
      <c r="AK54" s="18">
        <v>3472798</v>
      </c>
      <c r="AL54" s="18">
        <v>3545065</v>
      </c>
    </row>
    <row r="55" spans="1:38" ht="14.25" customHeight="1" x14ac:dyDescent="0.2">
      <c r="A55" s="2" t="s">
        <v>66</v>
      </c>
      <c r="B55" s="18">
        <v>61615</v>
      </c>
      <c r="C55" s="18">
        <v>54327</v>
      </c>
      <c r="D55" s="18">
        <v>47825</v>
      </c>
      <c r="E55" s="18">
        <v>42035</v>
      </c>
      <c r="F55" s="20">
        <v>36901</v>
      </c>
      <c r="G55" s="25">
        <f>F55/G$68</f>
        <v>4.5529831966159293E-3</v>
      </c>
      <c r="H55" s="18">
        <v>32350</v>
      </c>
      <c r="I55" s="18">
        <v>28329</v>
      </c>
      <c r="J55" s="18">
        <v>24788</v>
      </c>
      <c r="K55" s="18">
        <v>21665</v>
      </c>
      <c r="L55" s="18">
        <v>18924</v>
      </c>
      <c r="M55" s="18">
        <v>16517</v>
      </c>
      <c r="N55" s="18">
        <v>14405</v>
      </c>
      <c r="O55" s="18">
        <v>12562</v>
      </c>
      <c r="P55" s="18">
        <v>10945</v>
      </c>
      <c r="Q55" s="18">
        <v>9533</v>
      </c>
      <c r="R55" s="18">
        <v>8301</v>
      </c>
      <c r="S55" s="18">
        <v>7221</v>
      </c>
      <c r="T55" s="18">
        <v>6288</v>
      </c>
      <c r="U55" s="18">
        <v>5473</v>
      </c>
      <c r="V55" s="18">
        <v>4755</v>
      </c>
      <c r="W55" s="18">
        <v>4136</v>
      </c>
      <c r="X55" s="18">
        <v>3576</v>
      </c>
      <c r="Y55" s="18">
        <v>3097</v>
      </c>
      <c r="Z55" s="18">
        <v>2660</v>
      </c>
      <c r="AA55" s="18">
        <v>2251</v>
      </c>
      <c r="AB55" s="18">
        <v>1865</v>
      </c>
      <c r="AC55" s="18">
        <v>1516</v>
      </c>
      <c r="AD55" s="18">
        <v>1200</v>
      </c>
      <c r="AE55" s="18">
        <v>937</v>
      </c>
      <c r="AF55" s="18">
        <v>700</v>
      </c>
      <c r="AG55" s="18">
        <v>527</v>
      </c>
      <c r="AH55" s="18">
        <v>443</v>
      </c>
      <c r="AI55" s="18">
        <v>353</v>
      </c>
      <c r="AJ55" s="18">
        <v>259</v>
      </c>
      <c r="AK55" s="18">
        <v>172</v>
      </c>
      <c r="AL55" s="18">
        <v>113</v>
      </c>
    </row>
    <row r="56" spans="1:38" ht="14.25" customHeight="1" x14ac:dyDescent="0.2">
      <c r="A56" s="2" t="s">
        <v>67</v>
      </c>
      <c r="B56" s="18">
        <v>2698752</v>
      </c>
      <c r="C56" s="18">
        <v>3013519</v>
      </c>
      <c r="D56" s="18">
        <v>3323498</v>
      </c>
      <c r="E56" s="18">
        <v>3627527</v>
      </c>
      <c r="F56" s="20">
        <v>3924712</v>
      </c>
      <c r="G56" s="25">
        <f>F56/G$68</f>
        <v>0.48424562444261399</v>
      </c>
      <c r="H56" s="18">
        <v>4214436</v>
      </c>
      <c r="I56" s="18">
        <v>4497906</v>
      </c>
      <c r="J56" s="18">
        <v>4774981</v>
      </c>
      <c r="K56" s="18">
        <v>5045689</v>
      </c>
      <c r="L56" s="18">
        <v>5310223</v>
      </c>
      <c r="M56" s="18">
        <v>5568878</v>
      </c>
      <c r="N56" s="18">
        <v>5822949</v>
      </c>
      <c r="O56" s="18">
        <v>6072855</v>
      </c>
      <c r="P56" s="18">
        <v>6319026</v>
      </c>
      <c r="Q56" s="18">
        <v>6561889</v>
      </c>
      <c r="R56" s="18">
        <v>6801856</v>
      </c>
      <c r="S56" s="18">
        <v>7039934</v>
      </c>
      <c r="T56" s="18">
        <v>7276466</v>
      </c>
      <c r="U56" s="18">
        <v>7511767</v>
      </c>
      <c r="V56" s="18">
        <v>7746114</v>
      </c>
      <c r="W56" s="18">
        <v>7979733</v>
      </c>
      <c r="X56" s="18">
        <v>8213172</v>
      </c>
      <c r="Y56" s="18">
        <v>8446591</v>
      </c>
      <c r="Z56" s="18">
        <v>8680127</v>
      </c>
      <c r="AA56" s="18">
        <v>8913872</v>
      </c>
      <c r="AB56" s="18">
        <v>9147903</v>
      </c>
      <c r="AC56" s="18">
        <v>9382445</v>
      </c>
      <c r="AD56" s="18">
        <v>9617525</v>
      </c>
      <c r="AE56" s="18">
        <v>9853178</v>
      </c>
      <c r="AF56" s="18">
        <v>10089396</v>
      </c>
      <c r="AG56" s="18">
        <v>10326174</v>
      </c>
      <c r="AH56" s="18">
        <v>10563522</v>
      </c>
      <c r="AI56" s="18">
        <v>10801410</v>
      </c>
      <c r="AJ56" s="18">
        <v>11039816</v>
      </c>
      <c r="AK56" s="18">
        <v>11278718</v>
      </c>
      <c r="AL56" s="18">
        <v>11518082</v>
      </c>
    </row>
    <row r="57" spans="1:38" ht="14.25" customHeight="1" x14ac:dyDescent="0.2">
      <c r="A57" s="3" t="s">
        <v>68</v>
      </c>
      <c r="B57" s="18">
        <v>1934217</v>
      </c>
      <c r="C57" s="18">
        <v>2067042</v>
      </c>
      <c r="D57" s="18">
        <v>2200328</v>
      </c>
      <c r="E57" s="18">
        <v>2333762</v>
      </c>
      <c r="F57" s="20">
        <v>2467025</v>
      </c>
      <c r="G57" s="25">
        <f>F57/G$68</f>
        <v>0.30439075826214501</v>
      </c>
      <c r="H57" s="18">
        <v>2599827</v>
      </c>
      <c r="I57" s="18">
        <v>2732746</v>
      </c>
      <c r="J57" s="18">
        <v>2865481</v>
      </c>
      <c r="K57" s="18">
        <v>2997779</v>
      </c>
      <c r="L57" s="18">
        <v>3129415</v>
      </c>
      <c r="M57" s="18">
        <v>3260214</v>
      </c>
      <c r="N57" s="18">
        <v>3390568</v>
      </c>
      <c r="O57" s="18">
        <v>3520364</v>
      </c>
      <c r="P57" s="18">
        <v>3649584</v>
      </c>
      <c r="Q57" s="18">
        <v>3778210</v>
      </c>
      <c r="R57" s="18">
        <v>3906270</v>
      </c>
      <c r="S57" s="18">
        <v>4034168</v>
      </c>
      <c r="T57" s="18">
        <v>4161953</v>
      </c>
      <c r="U57" s="18">
        <v>4289700</v>
      </c>
      <c r="V57" s="18">
        <v>4417487</v>
      </c>
      <c r="W57" s="18">
        <v>4545374</v>
      </c>
      <c r="X57" s="18">
        <v>4673615</v>
      </c>
      <c r="Y57" s="18">
        <v>4802265</v>
      </c>
      <c r="Z57" s="18">
        <v>4931370</v>
      </c>
      <c r="AA57" s="18">
        <v>5060977</v>
      </c>
      <c r="AB57" s="18">
        <v>5191085</v>
      </c>
      <c r="AC57" s="18">
        <v>5321805</v>
      </c>
      <c r="AD57" s="18">
        <v>5453124</v>
      </c>
      <c r="AE57" s="18">
        <v>5585039</v>
      </c>
      <c r="AF57" s="18">
        <v>5717512</v>
      </c>
      <c r="AG57" s="18">
        <v>5850543</v>
      </c>
      <c r="AH57" s="18">
        <v>5984112</v>
      </c>
      <c r="AI57" s="18">
        <v>6118189</v>
      </c>
      <c r="AJ57" s="18">
        <v>6252750</v>
      </c>
      <c r="AK57" s="18">
        <v>6387731</v>
      </c>
      <c r="AL57" s="18">
        <v>6523118</v>
      </c>
    </row>
    <row r="58" spans="1:38" ht="14.25" customHeight="1" x14ac:dyDescent="0.2">
      <c r="A58" s="3" t="s">
        <v>69</v>
      </c>
      <c r="B58" s="18">
        <v>12482321</v>
      </c>
      <c r="C58" s="18">
        <v>12645960</v>
      </c>
      <c r="D58" s="18">
        <v>12850190</v>
      </c>
      <c r="E58" s="18">
        <v>13100102</v>
      </c>
      <c r="F58" s="20">
        <v>13391814</v>
      </c>
      <c r="G58" s="38">
        <f>F58/G$66</f>
        <v>0.65731227110384793</v>
      </c>
      <c r="H58" s="18">
        <v>13736398</v>
      </c>
      <c r="I58" s="18">
        <v>14144966</v>
      </c>
      <c r="J58" s="18">
        <v>14619920</v>
      </c>
      <c r="K58" s="18">
        <v>15162582</v>
      </c>
      <c r="L58" s="18">
        <v>15770843</v>
      </c>
      <c r="M58" s="18">
        <v>16363125</v>
      </c>
      <c r="N58" s="18">
        <v>16940542</v>
      </c>
      <c r="O58" s="18">
        <v>17502185</v>
      </c>
      <c r="P58" s="18">
        <v>18047325</v>
      </c>
      <c r="Q58" s="18">
        <v>18575330</v>
      </c>
      <c r="R58" s="18">
        <v>19085636</v>
      </c>
      <c r="S58" s="18">
        <v>19579373</v>
      </c>
      <c r="T58" s="18">
        <v>20056473</v>
      </c>
      <c r="U58" s="18">
        <v>20516901</v>
      </c>
      <c r="V58" s="18">
        <v>20961229</v>
      </c>
      <c r="W58" s="18">
        <v>21371717</v>
      </c>
      <c r="X58" s="18">
        <v>21750860</v>
      </c>
      <c r="Y58" s="18">
        <v>22101096</v>
      </c>
      <c r="Z58" s="18">
        <v>22424440</v>
      </c>
      <c r="AA58" s="18">
        <v>22723095</v>
      </c>
      <c r="AB58" s="18">
        <v>22999004</v>
      </c>
      <c r="AC58" s="18">
        <v>23253914</v>
      </c>
      <c r="AD58" s="18">
        <v>23489353</v>
      </c>
      <c r="AE58" s="18">
        <v>23706777</v>
      </c>
      <c r="AF58" s="18">
        <v>23907812</v>
      </c>
      <c r="AG58" s="18">
        <v>24093736</v>
      </c>
      <c r="AH58" s="18">
        <v>24266068</v>
      </c>
      <c r="AI58" s="18">
        <v>24426137</v>
      </c>
      <c r="AJ58" s="18">
        <v>24575063</v>
      </c>
      <c r="AK58" s="18">
        <v>24713796</v>
      </c>
      <c r="AL58" s="18">
        <v>24843037</v>
      </c>
    </row>
    <row r="59" spans="1:38" ht="14.25" customHeight="1" x14ac:dyDescent="0.2">
      <c r="A59" s="3" t="s">
        <v>70</v>
      </c>
      <c r="B59" s="18">
        <v>4153411</v>
      </c>
      <c r="C59" s="18">
        <v>4841656</v>
      </c>
      <c r="D59" s="18">
        <v>5541312</v>
      </c>
      <c r="E59" s="18">
        <v>6254555</v>
      </c>
      <c r="F59" s="20">
        <v>6981781</v>
      </c>
      <c r="G59" s="38">
        <f>F59/G$66</f>
        <v>0.34268772889615212</v>
      </c>
      <c r="H59" s="18">
        <v>7719145</v>
      </c>
      <c r="I59" s="18">
        <v>8477747</v>
      </c>
      <c r="J59" s="18">
        <v>9253167</v>
      </c>
      <c r="K59" s="18">
        <v>10050012</v>
      </c>
      <c r="L59" s="18">
        <v>10870142</v>
      </c>
      <c r="M59" s="18">
        <v>11646793</v>
      </c>
      <c r="N59" s="18">
        <v>12383881</v>
      </c>
      <c r="O59" s="18">
        <v>13083320</v>
      </c>
      <c r="P59" s="18">
        <v>13746885</v>
      </c>
      <c r="Q59" s="18">
        <v>14376209</v>
      </c>
      <c r="R59" s="18">
        <v>14972752</v>
      </c>
      <c r="S59" s="18">
        <v>15539266</v>
      </c>
      <c r="T59" s="18">
        <v>16077274</v>
      </c>
      <c r="U59" s="18">
        <v>16588218</v>
      </c>
      <c r="V59" s="18">
        <v>17073815</v>
      </c>
      <c r="W59" s="18">
        <v>17520026</v>
      </c>
      <c r="X59" s="18">
        <v>17930167</v>
      </c>
      <c r="Y59" s="18">
        <v>18307135</v>
      </c>
      <c r="Z59" s="18">
        <v>18653588</v>
      </c>
      <c r="AA59" s="18">
        <v>18971973</v>
      </c>
      <c r="AB59" s="18">
        <v>19264507</v>
      </c>
      <c r="AC59" s="18">
        <v>19533391</v>
      </c>
      <c r="AD59" s="18">
        <v>19780572</v>
      </c>
      <c r="AE59" s="18">
        <v>20007842</v>
      </c>
      <c r="AF59" s="18">
        <v>20216925</v>
      </c>
      <c r="AG59" s="18">
        <v>20409400</v>
      </c>
      <c r="AH59" s="18">
        <v>20586849</v>
      </c>
      <c r="AI59" s="18">
        <v>20750717</v>
      </c>
      <c r="AJ59" s="18">
        <v>20902283</v>
      </c>
      <c r="AK59" s="18">
        <v>21042711</v>
      </c>
      <c r="AL59" s="18">
        <v>21173057</v>
      </c>
    </row>
    <row r="60" spans="1:38" ht="14.25" customHeight="1" x14ac:dyDescent="0.2">
      <c r="A60" s="3" t="s">
        <v>71</v>
      </c>
      <c r="B60" s="18">
        <v>276414</v>
      </c>
      <c r="C60" s="18">
        <v>287249</v>
      </c>
      <c r="D60" s="18">
        <v>298421</v>
      </c>
      <c r="E60" s="18">
        <v>309908</v>
      </c>
      <c r="F60" s="20">
        <v>321683</v>
      </c>
      <c r="G60" s="34">
        <f>F60/G$69</f>
        <v>0.67621091664319322</v>
      </c>
      <c r="H60" s="18">
        <v>333720</v>
      </c>
      <c r="I60" s="18">
        <v>346080</v>
      </c>
      <c r="J60" s="18">
        <v>358727</v>
      </c>
      <c r="K60" s="18">
        <v>371634</v>
      </c>
      <c r="L60" s="18">
        <v>384755</v>
      </c>
      <c r="M60" s="18">
        <v>398073</v>
      </c>
      <c r="N60" s="18">
        <v>411609</v>
      </c>
      <c r="O60" s="18">
        <v>425325</v>
      </c>
      <c r="P60" s="18">
        <v>439198</v>
      </c>
      <c r="Q60" s="18">
        <v>453196</v>
      </c>
      <c r="R60" s="18">
        <v>467314</v>
      </c>
      <c r="S60" s="18">
        <v>481565</v>
      </c>
      <c r="T60" s="18">
        <v>495942</v>
      </c>
      <c r="U60" s="18">
        <v>510428</v>
      </c>
      <c r="V60" s="18">
        <v>525030</v>
      </c>
      <c r="W60" s="18">
        <v>539738</v>
      </c>
      <c r="X60" s="18">
        <v>554562</v>
      </c>
      <c r="Y60" s="18">
        <v>569513</v>
      </c>
      <c r="Z60" s="18">
        <v>584584</v>
      </c>
      <c r="AA60" s="18">
        <v>599765</v>
      </c>
      <c r="AB60" s="18">
        <v>615052</v>
      </c>
      <c r="AC60" s="18">
        <v>630453</v>
      </c>
      <c r="AD60" s="18">
        <v>645956</v>
      </c>
      <c r="AE60" s="18">
        <v>661562</v>
      </c>
      <c r="AF60" s="18">
        <v>677264</v>
      </c>
      <c r="AG60" s="18">
        <v>693066</v>
      </c>
      <c r="AH60" s="18">
        <v>708961</v>
      </c>
      <c r="AI60" s="18">
        <v>724918</v>
      </c>
      <c r="AJ60" s="18">
        <v>740970</v>
      </c>
      <c r="AK60" s="18">
        <v>757099</v>
      </c>
      <c r="AL60" s="18">
        <v>773296</v>
      </c>
    </row>
    <row r="61" spans="1:38" ht="14.25" customHeight="1" x14ac:dyDescent="0.2">
      <c r="A61" s="3" t="s">
        <v>72</v>
      </c>
      <c r="B61" s="18">
        <v>93900</v>
      </c>
      <c r="C61" s="18">
        <v>97322</v>
      </c>
      <c r="D61" s="18">
        <v>100695</v>
      </c>
      <c r="E61" s="18">
        <v>103999</v>
      </c>
      <c r="F61" s="20">
        <v>107242</v>
      </c>
      <c r="G61" s="34">
        <f t="shared" ref="G61:G62" si="1">F61/G$69</f>
        <v>0.22543376902929071</v>
      </c>
      <c r="H61" s="18">
        <v>110422</v>
      </c>
      <c r="I61" s="18">
        <v>113562</v>
      </c>
      <c r="J61" s="18">
        <v>116669</v>
      </c>
      <c r="K61" s="18">
        <v>119749</v>
      </c>
      <c r="L61" s="18">
        <v>122813</v>
      </c>
      <c r="M61" s="18">
        <v>125867</v>
      </c>
      <c r="N61" s="18">
        <v>128942</v>
      </c>
      <c r="O61" s="18">
        <v>132041</v>
      </c>
      <c r="P61" s="18">
        <v>135175</v>
      </c>
      <c r="Q61" s="18">
        <v>138356</v>
      </c>
      <c r="R61" s="18">
        <v>141591</v>
      </c>
      <c r="S61" s="18">
        <v>144897</v>
      </c>
      <c r="T61" s="18">
        <v>148277</v>
      </c>
      <c r="U61" s="18">
        <v>151734</v>
      </c>
      <c r="V61" s="18">
        <v>155278</v>
      </c>
      <c r="W61" s="18">
        <v>158901</v>
      </c>
      <c r="X61" s="18">
        <v>162606</v>
      </c>
      <c r="Y61" s="18">
        <v>166408</v>
      </c>
      <c r="Z61" s="18">
        <v>170286</v>
      </c>
      <c r="AA61" s="18">
        <v>174241</v>
      </c>
      <c r="AB61" s="18">
        <v>178277</v>
      </c>
      <c r="AC61" s="18">
        <v>182385</v>
      </c>
      <c r="AD61" s="18">
        <v>186556</v>
      </c>
      <c r="AE61" s="18">
        <v>190791</v>
      </c>
      <c r="AF61" s="18">
        <v>195090</v>
      </c>
      <c r="AG61" s="18">
        <v>199440</v>
      </c>
      <c r="AH61" s="18">
        <v>203834</v>
      </c>
      <c r="AI61" s="18">
        <v>208276</v>
      </c>
      <c r="AJ61" s="18">
        <v>212762</v>
      </c>
      <c r="AK61" s="18">
        <v>217282</v>
      </c>
      <c r="AL61" s="18">
        <v>221833</v>
      </c>
    </row>
    <row r="62" spans="1:38" ht="14.25" customHeight="1" x14ac:dyDescent="0.2">
      <c r="A62" s="3" t="s">
        <v>73</v>
      </c>
      <c r="B62" s="18">
        <v>40214</v>
      </c>
      <c r="C62" s="18">
        <v>41813</v>
      </c>
      <c r="D62" s="18">
        <v>43442</v>
      </c>
      <c r="E62" s="18">
        <v>45107</v>
      </c>
      <c r="F62" s="20">
        <v>46789</v>
      </c>
      <c r="G62" s="34">
        <f t="shared" si="1"/>
        <v>9.8355314327516111E-2</v>
      </c>
      <c r="H62" s="18">
        <v>48505</v>
      </c>
      <c r="I62" s="18">
        <v>50249</v>
      </c>
      <c r="J62" s="18">
        <v>52031</v>
      </c>
      <c r="K62" s="18">
        <v>53836</v>
      </c>
      <c r="L62" s="18">
        <v>55662</v>
      </c>
      <c r="M62" s="18">
        <v>57520</v>
      </c>
      <c r="N62" s="18">
        <v>59402</v>
      </c>
      <c r="O62" s="18">
        <v>61311</v>
      </c>
      <c r="P62" s="18">
        <v>63238</v>
      </c>
      <c r="Q62" s="18">
        <v>65190</v>
      </c>
      <c r="R62" s="18">
        <v>67162</v>
      </c>
      <c r="S62" s="18">
        <v>69157</v>
      </c>
      <c r="T62" s="18">
        <v>71167</v>
      </c>
      <c r="U62" s="18">
        <v>73202</v>
      </c>
      <c r="V62" s="18">
        <v>75249</v>
      </c>
      <c r="W62" s="18">
        <v>77330</v>
      </c>
      <c r="X62" s="18">
        <v>79419</v>
      </c>
      <c r="Y62" s="18">
        <v>81538</v>
      </c>
      <c r="Z62" s="18">
        <v>83666</v>
      </c>
      <c r="AA62" s="18">
        <v>85821</v>
      </c>
      <c r="AB62" s="18">
        <v>87988</v>
      </c>
      <c r="AC62" s="18">
        <v>90180</v>
      </c>
      <c r="AD62" s="18">
        <v>92382</v>
      </c>
      <c r="AE62" s="18">
        <v>94606</v>
      </c>
      <c r="AF62" s="18">
        <v>96844</v>
      </c>
      <c r="AG62" s="18">
        <v>99095</v>
      </c>
      <c r="AH62" s="18">
        <v>101356</v>
      </c>
      <c r="AI62" s="18">
        <v>103634</v>
      </c>
      <c r="AJ62" s="18">
        <v>105923</v>
      </c>
      <c r="AK62" s="18">
        <v>108228</v>
      </c>
      <c r="AL62" s="18">
        <v>110541</v>
      </c>
    </row>
    <row r="63" spans="1:38" ht="14.25" customHeight="1" x14ac:dyDescent="0.15">
      <c r="F63" s="21"/>
      <c r="G63" s="23"/>
    </row>
    <row r="64" spans="1:38" ht="14.25" customHeight="1" x14ac:dyDescent="0.2">
      <c r="A64" s="10" t="s">
        <v>74</v>
      </c>
      <c r="B64" s="18">
        <v>56624413</v>
      </c>
      <c r="C64" s="18">
        <v>59864667</v>
      </c>
      <c r="D64" s="18">
        <v>63202803</v>
      </c>
      <c r="E64" s="18">
        <v>66639421</v>
      </c>
      <c r="F64" s="20">
        <v>70165307</v>
      </c>
      <c r="G64" s="23"/>
      <c r="H64" s="18">
        <v>73782806</v>
      </c>
      <c r="I64" s="18">
        <v>77531873</v>
      </c>
      <c r="J64" s="18">
        <v>81407757</v>
      </c>
      <c r="K64" s="18">
        <v>85414437</v>
      </c>
      <c r="L64" s="18">
        <v>89550250</v>
      </c>
      <c r="M64" s="18">
        <v>93564945</v>
      </c>
      <c r="N64" s="18">
        <v>97466805</v>
      </c>
      <c r="O64" s="18">
        <v>101254541</v>
      </c>
      <c r="P64" s="18">
        <v>104927496</v>
      </c>
      <c r="Q64" s="18">
        <v>108485285</v>
      </c>
      <c r="R64" s="18">
        <v>111928151</v>
      </c>
      <c r="S64" s="18">
        <v>115263658</v>
      </c>
      <c r="T64" s="18">
        <v>118493514</v>
      </c>
      <c r="U64" s="18">
        <v>121620170</v>
      </c>
      <c r="V64" s="18">
        <v>124646810</v>
      </c>
      <c r="W64" s="18">
        <v>127499196</v>
      </c>
      <c r="X64" s="18">
        <v>130186961</v>
      </c>
      <c r="Y64" s="18">
        <v>132719508</v>
      </c>
      <c r="Z64" s="18">
        <v>135103412</v>
      </c>
      <c r="AA64" s="18">
        <v>137347274</v>
      </c>
      <c r="AB64" s="18">
        <v>139459587</v>
      </c>
      <c r="AC64" s="18">
        <v>141448521</v>
      </c>
      <c r="AD64" s="18">
        <v>143321860</v>
      </c>
      <c r="AE64" s="18">
        <v>145088388</v>
      </c>
      <c r="AF64" s="18">
        <v>146754663</v>
      </c>
      <c r="AG64" s="18">
        <v>148328558</v>
      </c>
      <c r="AH64" s="18">
        <v>149817882</v>
      </c>
      <c r="AI64" s="18">
        <v>151229465</v>
      </c>
      <c r="AJ64" s="18">
        <v>152570283</v>
      </c>
      <c r="AK64" s="18">
        <v>153845569</v>
      </c>
      <c r="AL64" s="18">
        <v>155061340</v>
      </c>
    </row>
    <row r="65" spans="1:38" ht="14.25" customHeight="1" x14ac:dyDescent="0.2">
      <c r="A65" s="3" t="s">
        <v>49</v>
      </c>
      <c r="B65" s="18">
        <v>33344046</v>
      </c>
      <c r="C65" s="18">
        <v>35245604</v>
      </c>
      <c r="D65" s="18">
        <v>37193797</v>
      </c>
      <c r="E65" s="18">
        <v>39183750</v>
      </c>
      <c r="F65" s="20">
        <v>41211202</v>
      </c>
      <c r="G65" s="27">
        <f>F65</f>
        <v>41211202</v>
      </c>
      <c r="H65" s="18">
        <v>43272472</v>
      </c>
      <c r="I65" s="18">
        <v>45383187</v>
      </c>
      <c r="J65" s="18">
        <v>47541314</v>
      </c>
      <c r="K65" s="18">
        <v>49745356</v>
      </c>
      <c r="L65" s="18">
        <v>51994152</v>
      </c>
      <c r="M65" s="18">
        <v>54185843</v>
      </c>
      <c r="N65" s="18">
        <v>56321831</v>
      </c>
      <c r="O65" s="18">
        <v>58399687</v>
      </c>
      <c r="P65" s="18">
        <v>60417498</v>
      </c>
      <c r="Q65" s="18">
        <v>62373603</v>
      </c>
      <c r="R65" s="18">
        <v>64267019</v>
      </c>
      <c r="S65" s="18">
        <v>66099923</v>
      </c>
      <c r="T65" s="18">
        <v>67872278</v>
      </c>
      <c r="U65" s="18">
        <v>69584808</v>
      </c>
      <c r="V65" s="18">
        <v>71238254</v>
      </c>
      <c r="W65" s="18">
        <v>72789939</v>
      </c>
      <c r="X65" s="18">
        <v>74242880</v>
      </c>
      <c r="Y65" s="18">
        <v>75600927</v>
      </c>
      <c r="Z65" s="18">
        <v>76866018</v>
      </c>
      <c r="AA65" s="18">
        <v>78042028</v>
      </c>
      <c r="AB65" s="18">
        <v>79133321</v>
      </c>
      <c r="AC65" s="18">
        <v>80143770</v>
      </c>
      <c r="AD65" s="18">
        <v>81077789</v>
      </c>
      <c r="AE65" s="18">
        <v>81940889</v>
      </c>
      <c r="AF65" s="18">
        <v>82736428</v>
      </c>
      <c r="AG65" s="18">
        <v>83469494</v>
      </c>
      <c r="AH65" s="18">
        <v>84144844</v>
      </c>
      <c r="AI65" s="18">
        <v>84766688</v>
      </c>
      <c r="AJ65" s="18">
        <v>85339647</v>
      </c>
      <c r="AK65" s="18">
        <v>85867034</v>
      </c>
      <c r="AL65" s="18">
        <v>86353198</v>
      </c>
    </row>
    <row r="66" spans="1:38" ht="14.25" customHeight="1" x14ac:dyDescent="0.2">
      <c r="A66" s="3" t="s">
        <v>50</v>
      </c>
      <c r="B66" s="18">
        <v>16635732</v>
      </c>
      <c r="C66" s="18">
        <v>17487616</v>
      </c>
      <c r="D66" s="18">
        <v>18391502</v>
      </c>
      <c r="E66" s="18">
        <v>19354657</v>
      </c>
      <c r="F66" s="20">
        <v>20373595</v>
      </c>
      <c r="G66" s="39">
        <f>F66</f>
        <v>20373595</v>
      </c>
      <c r="H66" s="18">
        <v>21455543</v>
      </c>
      <c r="I66" s="18">
        <v>22622713</v>
      </c>
      <c r="J66" s="18">
        <v>23873087</v>
      </c>
      <c r="K66" s="18">
        <v>25212594</v>
      </c>
      <c r="L66" s="18">
        <v>26640985</v>
      </c>
      <c r="M66" s="18">
        <v>28009918</v>
      </c>
      <c r="N66" s="18">
        <v>29324423</v>
      </c>
      <c r="O66" s="18">
        <v>30585505</v>
      </c>
      <c r="P66" s="18">
        <v>31794210</v>
      </c>
      <c r="Q66" s="18">
        <v>32951539</v>
      </c>
      <c r="R66" s="18">
        <v>34058388</v>
      </c>
      <c r="S66" s="18">
        <v>35118639</v>
      </c>
      <c r="T66" s="18">
        <v>36133747</v>
      </c>
      <c r="U66" s="18">
        <v>37105119</v>
      </c>
      <c r="V66" s="18">
        <v>38035044</v>
      </c>
      <c r="W66" s="18">
        <v>38891743</v>
      </c>
      <c r="X66" s="18">
        <v>39681027</v>
      </c>
      <c r="Y66" s="18">
        <v>40408231</v>
      </c>
      <c r="Z66" s="18">
        <v>41078028</v>
      </c>
      <c r="AA66" s="18">
        <v>41695068</v>
      </c>
      <c r="AB66" s="18">
        <v>42263511</v>
      </c>
      <c r="AC66" s="18">
        <v>42787305</v>
      </c>
      <c r="AD66" s="18">
        <v>43269925</v>
      </c>
      <c r="AE66" s="18">
        <v>43714619</v>
      </c>
      <c r="AF66" s="18">
        <v>44124737</v>
      </c>
      <c r="AG66" s="18">
        <v>44503136</v>
      </c>
      <c r="AH66" s="18">
        <v>44852917</v>
      </c>
      <c r="AI66" s="18">
        <v>45176854</v>
      </c>
      <c r="AJ66" s="18">
        <v>45477346</v>
      </c>
      <c r="AK66" s="18">
        <v>45756507</v>
      </c>
      <c r="AL66" s="18">
        <v>46016094</v>
      </c>
    </row>
    <row r="67" spans="1:38" ht="14.25" customHeight="1" x14ac:dyDescent="0.2">
      <c r="A67" s="1" t="s">
        <v>51</v>
      </c>
      <c r="B67" s="18">
        <v>4299890</v>
      </c>
      <c r="C67" s="18">
        <v>4638021</v>
      </c>
      <c r="D67" s="18">
        <v>4974618</v>
      </c>
      <c r="E67" s="18">
        <v>5308238</v>
      </c>
      <c r="F67" s="20">
        <v>5637771</v>
      </c>
      <c r="H67" s="18">
        <v>5962317</v>
      </c>
      <c r="I67" s="18">
        <v>6283336</v>
      </c>
      <c r="J67" s="18">
        <v>6600448</v>
      </c>
      <c r="K67" s="18">
        <v>6913489</v>
      </c>
      <c r="L67" s="18">
        <v>7222468</v>
      </c>
      <c r="M67" s="18">
        <v>7527510</v>
      </c>
      <c r="N67" s="18">
        <v>7830030</v>
      </c>
      <c r="O67" s="18">
        <v>8130308</v>
      </c>
      <c r="P67" s="18">
        <v>8428593</v>
      </c>
      <c r="Q67" s="18">
        <v>8725191</v>
      </c>
      <c r="R67" s="18">
        <v>9020407</v>
      </c>
      <c r="S67" s="18">
        <v>9315309</v>
      </c>
      <c r="T67" s="18">
        <v>9610150</v>
      </c>
      <c r="U67" s="18">
        <v>9905179</v>
      </c>
      <c r="V67" s="18">
        <v>10200468</v>
      </c>
      <c r="W67" s="18">
        <v>10496171</v>
      </c>
      <c r="X67" s="18">
        <v>10792852</v>
      </c>
      <c r="Y67" s="18">
        <v>11090626</v>
      </c>
      <c r="Z67" s="18">
        <v>11389460</v>
      </c>
      <c r="AA67" s="18">
        <v>11689374</v>
      </c>
      <c r="AB67" s="18">
        <v>11990353</v>
      </c>
      <c r="AC67" s="18">
        <v>12292623</v>
      </c>
      <c r="AD67" s="18">
        <v>12596128</v>
      </c>
      <c r="AE67" s="18">
        <v>12900882</v>
      </c>
      <c r="AF67" s="18">
        <v>13206788</v>
      </c>
      <c r="AG67" s="18">
        <v>13513784</v>
      </c>
      <c r="AH67" s="18">
        <v>13821858</v>
      </c>
      <c r="AI67" s="18">
        <v>14130906</v>
      </c>
      <c r="AJ67" s="18">
        <v>14440885</v>
      </c>
      <c r="AK67" s="18">
        <v>14751688</v>
      </c>
      <c r="AL67" s="18">
        <v>15063260</v>
      </c>
    </row>
    <row r="68" spans="1:38" ht="14.25" customHeight="1" x14ac:dyDescent="0.2">
      <c r="A68" s="3" t="s">
        <v>52</v>
      </c>
      <c r="B68" s="18">
        <v>1934217</v>
      </c>
      <c r="C68" s="18">
        <v>2067042</v>
      </c>
      <c r="D68" s="18">
        <v>2200328</v>
      </c>
      <c r="E68" s="18">
        <v>2333762</v>
      </c>
      <c r="F68" s="20">
        <v>2467025</v>
      </c>
      <c r="G68" s="28">
        <f>F67+F68</f>
        <v>8104796</v>
      </c>
      <c r="H68" s="18">
        <v>2599827</v>
      </c>
      <c r="I68" s="18">
        <v>2732746</v>
      </c>
      <c r="J68" s="18">
        <v>2865481</v>
      </c>
      <c r="K68" s="18">
        <v>2997779</v>
      </c>
      <c r="L68" s="18">
        <v>3129415</v>
      </c>
      <c r="M68" s="18">
        <v>3260214</v>
      </c>
      <c r="N68" s="18">
        <v>3390568</v>
      </c>
      <c r="O68" s="18">
        <v>3520364</v>
      </c>
      <c r="P68" s="18">
        <v>3649584</v>
      </c>
      <c r="Q68" s="18">
        <v>3778210</v>
      </c>
      <c r="R68" s="18">
        <v>3906270</v>
      </c>
      <c r="S68" s="18">
        <v>4034168</v>
      </c>
      <c r="T68" s="18">
        <v>4161953</v>
      </c>
      <c r="U68" s="18">
        <v>4289700</v>
      </c>
      <c r="V68" s="18">
        <v>4417487</v>
      </c>
      <c r="W68" s="18">
        <v>4545374</v>
      </c>
      <c r="X68" s="18">
        <v>4673615</v>
      </c>
      <c r="Y68" s="18">
        <v>4802265</v>
      </c>
      <c r="Z68" s="18">
        <v>4931370</v>
      </c>
      <c r="AA68" s="18">
        <v>5060977</v>
      </c>
      <c r="AB68" s="18">
        <v>5191085</v>
      </c>
      <c r="AC68" s="18">
        <v>5321805</v>
      </c>
      <c r="AD68" s="18">
        <v>5453124</v>
      </c>
      <c r="AE68" s="18">
        <v>5585039</v>
      </c>
      <c r="AF68" s="18">
        <v>5717512</v>
      </c>
      <c r="AG68" s="18">
        <v>5850543</v>
      </c>
      <c r="AH68" s="18">
        <v>5984112</v>
      </c>
      <c r="AI68" s="18">
        <v>6118189</v>
      </c>
      <c r="AJ68" s="18">
        <v>6252750</v>
      </c>
      <c r="AK68" s="18">
        <v>6387731</v>
      </c>
      <c r="AL68" s="18">
        <v>6523118</v>
      </c>
    </row>
    <row r="69" spans="1:38" ht="14.25" customHeight="1" x14ac:dyDescent="0.2">
      <c r="A69" s="3" t="s">
        <v>53</v>
      </c>
      <c r="B69" s="18">
        <v>276414</v>
      </c>
      <c r="C69" s="18">
        <v>287249</v>
      </c>
      <c r="D69" s="18">
        <v>298421</v>
      </c>
      <c r="E69" s="18">
        <v>309908</v>
      </c>
      <c r="F69" s="20">
        <v>321683</v>
      </c>
      <c r="G69" s="35">
        <f>SUM(F69:F71)</f>
        <v>475714</v>
      </c>
      <c r="H69" s="18">
        <v>333720</v>
      </c>
      <c r="I69" s="18">
        <v>346080</v>
      </c>
      <c r="J69" s="18">
        <v>358727</v>
      </c>
      <c r="K69" s="18">
        <v>371634</v>
      </c>
      <c r="L69" s="18">
        <v>384755</v>
      </c>
      <c r="M69" s="18">
        <v>398073</v>
      </c>
      <c r="N69" s="18">
        <v>411609</v>
      </c>
      <c r="O69" s="18">
        <v>425325</v>
      </c>
      <c r="P69" s="18">
        <v>439198</v>
      </c>
      <c r="Q69" s="18">
        <v>453196</v>
      </c>
      <c r="R69" s="18">
        <v>467314</v>
      </c>
      <c r="S69" s="18">
        <v>481565</v>
      </c>
      <c r="T69" s="18">
        <v>495942</v>
      </c>
      <c r="U69" s="18">
        <v>510428</v>
      </c>
      <c r="V69" s="18">
        <v>525030</v>
      </c>
      <c r="W69" s="18">
        <v>539738</v>
      </c>
      <c r="X69" s="18">
        <v>554562</v>
      </c>
      <c r="Y69" s="18">
        <v>569513</v>
      </c>
      <c r="Z69" s="18">
        <v>584584</v>
      </c>
      <c r="AA69" s="18">
        <v>599765</v>
      </c>
      <c r="AB69" s="18">
        <v>615052</v>
      </c>
      <c r="AC69" s="18">
        <v>630453</v>
      </c>
      <c r="AD69" s="18">
        <v>645956</v>
      </c>
      <c r="AE69" s="18">
        <v>661562</v>
      </c>
      <c r="AF69" s="18">
        <v>677264</v>
      </c>
      <c r="AG69" s="18">
        <v>693066</v>
      </c>
      <c r="AH69" s="18">
        <v>708961</v>
      </c>
      <c r="AI69" s="18">
        <v>724918</v>
      </c>
      <c r="AJ69" s="18">
        <v>740970</v>
      </c>
      <c r="AK69" s="18">
        <v>757099</v>
      </c>
      <c r="AL69" s="18">
        <v>773296</v>
      </c>
    </row>
    <row r="70" spans="1:38" ht="14.25" customHeight="1" x14ac:dyDescent="0.2">
      <c r="A70" s="3" t="s">
        <v>54</v>
      </c>
      <c r="B70" s="18">
        <v>93900</v>
      </c>
      <c r="C70" s="18">
        <v>97322</v>
      </c>
      <c r="D70" s="18">
        <v>100695</v>
      </c>
      <c r="E70" s="18">
        <v>103999</v>
      </c>
      <c r="F70" s="20">
        <v>107242</v>
      </c>
      <c r="G70" s="23"/>
      <c r="H70" s="18">
        <v>110422</v>
      </c>
      <c r="I70" s="18">
        <v>113562</v>
      </c>
      <c r="J70" s="18">
        <v>116669</v>
      </c>
      <c r="K70" s="18">
        <v>119749</v>
      </c>
      <c r="L70" s="18">
        <v>122813</v>
      </c>
      <c r="M70" s="18">
        <v>125867</v>
      </c>
      <c r="N70" s="18">
        <v>128942</v>
      </c>
      <c r="O70" s="18">
        <v>132041</v>
      </c>
      <c r="P70" s="18">
        <v>135175</v>
      </c>
      <c r="Q70" s="18">
        <v>138356</v>
      </c>
      <c r="R70" s="18">
        <v>141591</v>
      </c>
      <c r="S70" s="18">
        <v>144897</v>
      </c>
      <c r="T70" s="18">
        <v>148277</v>
      </c>
      <c r="U70" s="18">
        <v>151734</v>
      </c>
      <c r="V70" s="18">
        <v>155278</v>
      </c>
      <c r="W70" s="18">
        <v>158901</v>
      </c>
      <c r="X70" s="18">
        <v>162606</v>
      </c>
      <c r="Y70" s="18">
        <v>166408</v>
      </c>
      <c r="Z70" s="18">
        <v>170286</v>
      </c>
      <c r="AA70" s="18">
        <v>174241</v>
      </c>
      <c r="AB70" s="18">
        <v>178277</v>
      </c>
      <c r="AC70" s="18">
        <v>182385</v>
      </c>
      <c r="AD70" s="18">
        <v>186556</v>
      </c>
      <c r="AE70" s="18">
        <v>190791</v>
      </c>
      <c r="AF70" s="18">
        <v>195090</v>
      </c>
      <c r="AG70" s="18">
        <v>199440</v>
      </c>
      <c r="AH70" s="18">
        <v>203834</v>
      </c>
      <c r="AI70" s="18">
        <v>208276</v>
      </c>
      <c r="AJ70" s="18">
        <v>212762</v>
      </c>
      <c r="AK70" s="18">
        <v>217282</v>
      </c>
      <c r="AL70" s="18">
        <v>221833</v>
      </c>
    </row>
    <row r="71" spans="1:38" ht="14.25" customHeight="1" x14ac:dyDescent="0.2">
      <c r="A71" s="3" t="s">
        <v>55</v>
      </c>
      <c r="B71" s="18">
        <v>40214</v>
      </c>
      <c r="C71" s="18">
        <v>41813</v>
      </c>
      <c r="D71" s="18">
        <v>43442</v>
      </c>
      <c r="E71" s="18">
        <v>45107</v>
      </c>
      <c r="F71" s="20">
        <v>46789</v>
      </c>
      <c r="G71" s="23"/>
      <c r="H71" s="18">
        <v>48505</v>
      </c>
      <c r="I71" s="18">
        <v>50249</v>
      </c>
      <c r="J71" s="18">
        <v>52031</v>
      </c>
      <c r="K71" s="18">
        <v>53836</v>
      </c>
      <c r="L71" s="18">
        <v>55662</v>
      </c>
      <c r="M71" s="18">
        <v>57520</v>
      </c>
      <c r="N71" s="18">
        <v>59402</v>
      </c>
      <c r="O71" s="18">
        <v>61311</v>
      </c>
      <c r="P71" s="18">
        <v>63238</v>
      </c>
      <c r="Q71" s="18">
        <v>65190</v>
      </c>
      <c r="R71" s="18">
        <v>67162</v>
      </c>
      <c r="S71" s="18">
        <v>69157</v>
      </c>
      <c r="T71" s="18">
        <v>71167</v>
      </c>
      <c r="U71" s="18">
        <v>73202</v>
      </c>
      <c r="V71" s="18">
        <v>75249</v>
      </c>
      <c r="W71" s="18">
        <v>77330</v>
      </c>
      <c r="X71" s="18">
        <v>79419</v>
      </c>
      <c r="Y71" s="18">
        <v>81538</v>
      </c>
      <c r="Z71" s="18">
        <v>83666</v>
      </c>
      <c r="AA71" s="18">
        <v>85821</v>
      </c>
      <c r="AB71" s="18">
        <v>87988</v>
      </c>
      <c r="AC71" s="18">
        <v>90180</v>
      </c>
      <c r="AD71" s="18">
        <v>92382</v>
      </c>
      <c r="AE71" s="18">
        <v>94606</v>
      </c>
      <c r="AF71" s="18">
        <v>96844</v>
      </c>
      <c r="AG71" s="18">
        <v>99095</v>
      </c>
      <c r="AH71" s="18">
        <v>101356</v>
      </c>
      <c r="AI71" s="18">
        <v>103634</v>
      </c>
      <c r="AJ71" s="18">
        <v>105923</v>
      </c>
      <c r="AK71" s="18">
        <v>108228</v>
      </c>
      <c r="AL71" s="18">
        <v>110541</v>
      </c>
    </row>
    <row r="72" spans="1:38" ht="14.25" customHeight="1" x14ac:dyDescent="0.15"/>
    <row r="73" spans="1:38" ht="14.25" customHeight="1" x14ac:dyDescent="0.15"/>
    <row r="74" spans="1:38" ht="14.25" customHeight="1" x14ac:dyDescent="0.15"/>
    <row r="75" spans="1:38" ht="14.25" customHeight="1" x14ac:dyDescent="0.15"/>
    <row r="76" spans="1:38" ht="14.25" customHeight="1" x14ac:dyDescent="0.15"/>
    <row r="77" spans="1:38" ht="14.25" customHeight="1" x14ac:dyDescent="0.15"/>
    <row r="78" spans="1:38" ht="14.25" customHeight="1" x14ac:dyDescent="0.15"/>
    <row r="79" spans="1:38" ht="14.25" customHeight="1" x14ac:dyDescent="0.15"/>
    <row r="80" spans="1:38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  <row r="1001" ht="14.25" customHeight="1" x14ac:dyDescent="0.15"/>
    <row r="1002" ht="14.25" customHeight="1" x14ac:dyDescent="0.15"/>
    <row r="1003" ht="14.25" customHeight="1" x14ac:dyDescent="0.15"/>
    <row r="1004" ht="14.25" customHeight="1" x14ac:dyDescent="0.15"/>
    <row r="1005" ht="14.25" customHeight="1" x14ac:dyDescent="0.15"/>
    <row r="1006" ht="14.25" customHeight="1" x14ac:dyDescent="0.15"/>
    <row r="1007" ht="14.25" customHeight="1" x14ac:dyDescent="0.15"/>
    <row r="1008" ht="14.25" customHeight="1" x14ac:dyDescent="0.15"/>
    <row r="1009" ht="14.25" customHeight="1" x14ac:dyDescent="0.15"/>
    <row r="1010" ht="14.25" customHeight="1" x14ac:dyDescent="0.15"/>
    <row r="1011" ht="14.25" customHeight="1" x14ac:dyDescent="0.15"/>
    <row r="1012" ht="14.25" customHeight="1" x14ac:dyDescent="0.15"/>
    <row r="1013" ht="14.25" customHeight="1" x14ac:dyDescent="0.15"/>
    <row r="1014" ht="14.25" customHeight="1" x14ac:dyDescent="0.15"/>
    <row r="1015" ht="14.25" customHeight="1" x14ac:dyDescent="0.15"/>
    <row r="1016" ht="14.25" customHeight="1" x14ac:dyDescent="0.15"/>
    <row r="1017" ht="14.25" customHeight="1" x14ac:dyDescent="0.15"/>
    <row r="1018" ht="14.25" customHeight="1" x14ac:dyDescent="0.15"/>
    <row r="1019" ht="14.25" customHeight="1" x14ac:dyDescent="0.15"/>
    <row r="1020" ht="14.25" customHeight="1" x14ac:dyDescent="0.15"/>
    <row r="1021" ht="14.25" customHeight="1" x14ac:dyDescent="0.15"/>
    <row r="1022" ht="14.25" customHeight="1" x14ac:dyDescent="0.15"/>
    <row r="1023" ht="14.25" customHeight="1" x14ac:dyDescent="0.1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16339-8CE9-49FD-97E9-BE5E7ED4DAEB}">
  <dimension ref="B2:F13"/>
  <sheetViews>
    <sheetView workbookViewId="0">
      <selection activeCell="B14" sqref="B14"/>
    </sheetView>
  </sheetViews>
  <sheetFormatPr baseColWidth="10" defaultColWidth="8.83203125" defaultRowHeight="14" x14ac:dyDescent="0.15"/>
  <sheetData>
    <row r="2" spans="2:6" x14ac:dyDescent="0.15">
      <c r="B2" t="s">
        <v>101</v>
      </c>
    </row>
    <row r="3" spans="2:6" x14ac:dyDescent="0.15">
      <c r="B3" s="24" t="s">
        <v>102</v>
      </c>
      <c r="C3" s="24" t="s">
        <v>104</v>
      </c>
      <c r="D3" s="24" t="s">
        <v>103</v>
      </c>
      <c r="E3" s="24" t="s">
        <v>105</v>
      </c>
      <c r="F3" s="24" t="s">
        <v>106</v>
      </c>
    </row>
    <row r="4" spans="2:6" x14ac:dyDescent="0.15">
      <c r="B4">
        <v>2015</v>
      </c>
      <c r="C4">
        <v>2667</v>
      </c>
      <c r="D4">
        <v>74</v>
      </c>
      <c r="E4">
        <v>324</v>
      </c>
      <c r="F4">
        <f t="shared" ref="F4:F12" si="0">SUM(C4:E4)</f>
        <v>3065</v>
      </c>
    </row>
    <row r="5" spans="2:6" x14ac:dyDescent="0.15">
      <c r="B5">
        <f>1+B4</f>
        <v>2016</v>
      </c>
      <c r="C5">
        <v>3952</v>
      </c>
      <c r="D5">
        <v>114</v>
      </c>
      <c r="E5">
        <v>451</v>
      </c>
      <c r="F5">
        <f t="shared" si="0"/>
        <v>4517</v>
      </c>
    </row>
    <row r="6" spans="2:6" x14ac:dyDescent="0.15">
      <c r="B6">
        <f t="shared" ref="B6:B12" si="1">1+B5</f>
        <v>2017</v>
      </c>
      <c r="C6">
        <v>6880</v>
      </c>
      <c r="D6">
        <v>282</v>
      </c>
      <c r="E6">
        <v>521</v>
      </c>
      <c r="F6">
        <f t="shared" si="0"/>
        <v>7683</v>
      </c>
    </row>
    <row r="7" spans="2:6" x14ac:dyDescent="0.15">
      <c r="B7">
        <f t="shared" si="1"/>
        <v>2018</v>
      </c>
      <c r="C7">
        <v>10442</v>
      </c>
      <c r="D7">
        <v>738</v>
      </c>
      <c r="E7">
        <v>628</v>
      </c>
      <c r="F7">
        <f t="shared" si="0"/>
        <v>11808</v>
      </c>
    </row>
    <row r="8" spans="2:6" x14ac:dyDescent="0.15">
      <c r="B8" s="21">
        <f t="shared" si="1"/>
        <v>2019</v>
      </c>
      <c r="C8" s="21">
        <v>20834</v>
      </c>
      <c r="D8" s="21">
        <v>2499</v>
      </c>
      <c r="E8" s="21">
        <v>1217</v>
      </c>
      <c r="F8" s="21">
        <f t="shared" si="0"/>
        <v>24550</v>
      </c>
    </row>
    <row r="9" spans="2:6" x14ac:dyDescent="0.15">
      <c r="B9">
        <f t="shared" si="1"/>
        <v>2020</v>
      </c>
      <c r="C9">
        <v>33945</v>
      </c>
      <c r="D9">
        <v>7884</v>
      </c>
      <c r="E9">
        <v>2097</v>
      </c>
      <c r="F9">
        <f t="shared" si="0"/>
        <v>43926</v>
      </c>
    </row>
    <row r="10" spans="2:6" x14ac:dyDescent="0.15">
      <c r="B10">
        <f t="shared" si="1"/>
        <v>2021</v>
      </c>
      <c r="C10">
        <v>56134</v>
      </c>
      <c r="D10">
        <v>18934</v>
      </c>
      <c r="E10">
        <v>5037</v>
      </c>
      <c r="F10">
        <f t="shared" si="0"/>
        <v>80105</v>
      </c>
    </row>
    <row r="11" spans="2:6" x14ac:dyDescent="0.15">
      <c r="B11">
        <f t="shared" si="1"/>
        <v>2022</v>
      </c>
      <c r="C11">
        <v>83952</v>
      </c>
      <c r="D11">
        <v>25954</v>
      </c>
      <c r="E11">
        <v>10612</v>
      </c>
      <c r="F11">
        <f t="shared" si="0"/>
        <v>120518</v>
      </c>
    </row>
    <row r="12" spans="2:6" x14ac:dyDescent="0.15">
      <c r="B12">
        <f t="shared" si="1"/>
        <v>2023</v>
      </c>
      <c r="C12">
        <v>133591</v>
      </c>
      <c r="D12">
        <v>52298</v>
      </c>
      <c r="E12">
        <v>36309</v>
      </c>
      <c r="F12">
        <f t="shared" si="0"/>
        <v>222198</v>
      </c>
    </row>
    <row r="13" spans="2:6" x14ac:dyDescent="0.15">
      <c r="B13" s="22" t="s">
        <v>110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C983"/>
  <sheetViews>
    <sheetView workbookViewId="0">
      <selection activeCell="C18" sqref="C18"/>
    </sheetView>
  </sheetViews>
  <sheetFormatPr baseColWidth="10" defaultColWidth="12.6640625" defaultRowHeight="15" customHeight="1" x14ac:dyDescent="0.15"/>
  <cols>
    <col min="1" max="1" width="7.6640625" customWidth="1"/>
    <col min="2" max="2" width="21.1640625" customWidth="1"/>
    <col min="3" max="26" width="7.6640625" customWidth="1"/>
  </cols>
  <sheetData>
    <row r="2" spans="2:3" ht="15" customHeight="1" x14ac:dyDescent="0.15">
      <c r="B2" s="37" t="s">
        <v>119</v>
      </c>
    </row>
    <row r="3" spans="2:3" ht="15" customHeight="1" x14ac:dyDescent="0.15">
      <c r="B3" s="56" t="s">
        <v>120</v>
      </c>
    </row>
    <row r="4" spans="2:3" ht="14.25" customHeight="1" x14ac:dyDescent="0.15"/>
    <row r="5" spans="2:3" ht="14.25" customHeight="1" x14ac:dyDescent="0.15">
      <c r="B5" s="22" t="s">
        <v>121</v>
      </c>
    </row>
    <row r="6" spans="2:3" ht="14.25" customHeight="1" x14ac:dyDescent="0.15">
      <c r="B6" s="22" t="s">
        <v>122</v>
      </c>
    </row>
    <row r="7" spans="2:3" ht="14.25" customHeight="1" x14ac:dyDescent="0.15">
      <c r="B7" s="22" t="s">
        <v>123</v>
      </c>
      <c r="C7" s="22" t="s">
        <v>124</v>
      </c>
    </row>
    <row r="8" spans="2:3" ht="14.25" customHeight="1" x14ac:dyDescent="0.15">
      <c r="B8" s="22" t="s">
        <v>125</v>
      </c>
      <c r="C8">
        <v>28</v>
      </c>
    </row>
    <row r="9" spans="2:3" ht="14.25" customHeight="1" x14ac:dyDescent="0.15">
      <c r="B9" s="22" t="s">
        <v>126</v>
      </c>
      <c r="C9">
        <v>19</v>
      </c>
    </row>
    <row r="10" spans="2:3" ht="14.25" customHeight="1" x14ac:dyDescent="0.15">
      <c r="B10" s="22" t="s">
        <v>127</v>
      </c>
      <c r="C10">
        <v>45</v>
      </c>
    </row>
    <row r="11" spans="2:3" ht="14.25" customHeight="1" x14ac:dyDescent="0.15">
      <c r="B11" t="s">
        <v>128</v>
      </c>
      <c r="C11">
        <v>120</v>
      </c>
    </row>
    <row r="12" spans="2:3" ht="14.25" customHeight="1" x14ac:dyDescent="0.15">
      <c r="B12" t="s">
        <v>129</v>
      </c>
      <c r="C12">
        <v>256</v>
      </c>
    </row>
    <row r="13" spans="2:3" ht="14.25" customHeight="1" x14ac:dyDescent="0.15">
      <c r="B13" t="s">
        <v>130</v>
      </c>
      <c r="C13">
        <v>63</v>
      </c>
    </row>
    <row r="14" spans="2:3" ht="14.25" customHeight="1" x14ac:dyDescent="0.15">
      <c r="B14" t="s">
        <v>131</v>
      </c>
      <c r="C14">
        <v>10</v>
      </c>
    </row>
    <row r="15" spans="2:3" ht="14.25" customHeight="1" x14ac:dyDescent="0.15">
      <c r="B15" s="22" t="s">
        <v>132</v>
      </c>
      <c r="C15">
        <v>18</v>
      </c>
    </row>
    <row r="16" spans="2:3" ht="14.25" customHeight="1" x14ac:dyDescent="0.15">
      <c r="B16" t="s">
        <v>74</v>
      </c>
      <c r="C16">
        <v>559</v>
      </c>
    </row>
    <row r="17" spans="2:3" ht="14.25" customHeight="1" x14ac:dyDescent="0.15">
      <c r="B17" s="22" t="s">
        <v>133</v>
      </c>
      <c r="C17">
        <f>C16-C8</f>
        <v>531</v>
      </c>
    </row>
    <row r="18" spans="2:3" ht="14.25" customHeight="1" x14ac:dyDescent="0.15"/>
    <row r="19" spans="2:3" ht="14.25" customHeight="1" x14ac:dyDescent="0.15"/>
    <row r="20" spans="2:3" ht="14.25" customHeight="1" x14ac:dyDescent="0.15"/>
    <row r="21" spans="2:3" ht="14.25" customHeight="1" x14ac:dyDescent="0.15"/>
    <row r="22" spans="2:3" ht="14.25" customHeight="1" x14ac:dyDescent="0.15"/>
    <row r="23" spans="2:3" ht="14.25" customHeight="1" x14ac:dyDescent="0.15"/>
    <row r="24" spans="2:3" ht="14.25" customHeight="1" x14ac:dyDescent="0.15"/>
    <row r="25" spans="2:3" ht="14.25" customHeight="1" x14ac:dyDescent="0.15"/>
    <row r="26" spans="2:3" ht="14.25" customHeight="1" x14ac:dyDescent="0.15"/>
    <row r="27" spans="2:3" ht="14.25" customHeight="1" x14ac:dyDescent="0.15"/>
    <row r="28" spans="2:3" ht="14.25" customHeight="1" x14ac:dyDescent="0.15"/>
    <row r="29" spans="2:3" ht="14.25" customHeight="1" x14ac:dyDescent="0.15"/>
    <row r="30" spans="2:3" ht="14.25" customHeight="1" x14ac:dyDescent="0.15"/>
    <row r="31" spans="2:3" ht="14.25" customHeight="1" x14ac:dyDescent="0.15"/>
    <row r="32" spans="2:3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</sheetData>
  <hyperlinks>
    <hyperlink ref="B2" r:id="rId1" xr:uid="{E04230FA-AC2A-4B90-9F11-785892050761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7A611-466D-44C2-BA29-4D0B5F8E9947}">
  <dimension ref="B2:E35"/>
  <sheetViews>
    <sheetView workbookViewId="0">
      <selection activeCell="D5" sqref="D5"/>
    </sheetView>
  </sheetViews>
  <sheetFormatPr baseColWidth="10" defaultColWidth="8.83203125" defaultRowHeight="14" x14ac:dyDescent="0.15"/>
  <cols>
    <col min="2" max="2" width="33.5" customWidth="1"/>
  </cols>
  <sheetData>
    <row r="2" spans="2:4" x14ac:dyDescent="0.15">
      <c r="B2" s="63" t="s">
        <v>189</v>
      </c>
    </row>
    <row r="3" spans="2:4" x14ac:dyDescent="0.15">
      <c r="B3" s="51" t="s">
        <v>141</v>
      </c>
      <c r="C3" s="22"/>
      <c r="D3" s="22"/>
    </row>
    <row r="4" spans="2:4" x14ac:dyDescent="0.15">
      <c r="B4" s="22" t="s">
        <v>142</v>
      </c>
      <c r="C4" s="22"/>
      <c r="D4" s="22"/>
    </row>
    <row r="5" spans="2:4" x14ac:dyDescent="0.15">
      <c r="B5" s="31" t="s">
        <v>143</v>
      </c>
      <c r="C5" s="24" t="s">
        <v>75</v>
      </c>
      <c r="D5" s="24">
        <v>5269</v>
      </c>
    </row>
    <row r="19" spans="2:5" x14ac:dyDescent="0.15">
      <c r="B19" s="63" t="s">
        <v>188</v>
      </c>
    </row>
    <row r="20" spans="2:5" x14ac:dyDescent="0.15">
      <c r="B20" s="22" t="s">
        <v>145</v>
      </c>
      <c r="C20" s="22" t="s">
        <v>146</v>
      </c>
    </row>
    <row r="21" spans="2:5" x14ac:dyDescent="0.15">
      <c r="B21" s="59"/>
      <c r="C21" s="59" t="s">
        <v>171</v>
      </c>
      <c r="D21" s="15">
        <f>SUM(D22:D35)</f>
        <v>98012.75</v>
      </c>
    </row>
    <row r="22" spans="2:5" x14ac:dyDescent="0.15">
      <c r="B22" t="s">
        <v>155</v>
      </c>
      <c r="C22" t="s">
        <v>78</v>
      </c>
      <c r="D22" s="15">
        <v>20796</v>
      </c>
    </row>
    <row r="23" spans="2:5" x14ac:dyDescent="0.15">
      <c r="B23" t="s">
        <v>160</v>
      </c>
      <c r="C23" t="s">
        <v>147</v>
      </c>
      <c r="D23" s="15">
        <v>521</v>
      </c>
    </row>
    <row r="24" spans="2:5" x14ac:dyDescent="0.15">
      <c r="B24" t="s">
        <v>156</v>
      </c>
      <c r="C24" t="s">
        <v>79</v>
      </c>
      <c r="D24" s="15">
        <v>18458</v>
      </c>
    </row>
    <row r="25" spans="2:5" x14ac:dyDescent="0.15">
      <c r="B25" t="s">
        <v>161</v>
      </c>
      <c r="C25" t="s">
        <v>80</v>
      </c>
      <c r="D25" s="15">
        <v>11680</v>
      </c>
    </row>
    <row r="26" spans="2:5" x14ac:dyDescent="0.15">
      <c r="B26" t="s">
        <v>157</v>
      </c>
      <c r="C26" t="s">
        <v>158</v>
      </c>
      <c r="D26" s="15">
        <v>0</v>
      </c>
      <c r="E26" s="22" t="s">
        <v>169</v>
      </c>
    </row>
    <row r="27" spans="2:5" x14ac:dyDescent="0.15">
      <c r="B27" s="22" t="s">
        <v>168</v>
      </c>
      <c r="C27" t="s">
        <v>148</v>
      </c>
      <c r="D27" s="15">
        <v>633</v>
      </c>
    </row>
    <row r="28" spans="2:5" x14ac:dyDescent="0.15">
      <c r="B28" t="s">
        <v>154</v>
      </c>
      <c r="C28" t="s">
        <v>81</v>
      </c>
      <c r="D28" s="15">
        <v>469</v>
      </c>
    </row>
    <row r="29" spans="2:5" x14ac:dyDescent="0.15">
      <c r="B29" t="s">
        <v>162</v>
      </c>
      <c r="C29" t="s">
        <v>149</v>
      </c>
      <c r="D29" s="58">
        <v>1868.75</v>
      </c>
    </row>
    <row r="30" spans="2:5" x14ac:dyDescent="0.15">
      <c r="B30" t="s">
        <v>163</v>
      </c>
      <c r="C30" t="s">
        <v>82</v>
      </c>
      <c r="D30" s="15">
        <v>20979</v>
      </c>
    </row>
    <row r="31" spans="2:5" x14ac:dyDescent="0.15">
      <c r="B31" t="s">
        <v>159</v>
      </c>
      <c r="C31" t="s">
        <v>150</v>
      </c>
      <c r="D31" s="15">
        <v>0</v>
      </c>
      <c r="E31" s="22" t="s">
        <v>170</v>
      </c>
    </row>
    <row r="32" spans="2:5" x14ac:dyDescent="0.15">
      <c r="B32" t="s">
        <v>164</v>
      </c>
      <c r="C32" t="s">
        <v>151</v>
      </c>
      <c r="D32" s="15">
        <v>8503</v>
      </c>
    </row>
    <row r="33" spans="2:4" x14ac:dyDescent="0.15">
      <c r="B33" t="s">
        <v>165</v>
      </c>
      <c r="C33" t="s">
        <v>152</v>
      </c>
      <c r="D33" s="15">
        <v>947</v>
      </c>
    </row>
    <row r="34" spans="2:4" x14ac:dyDescent="0.15">
      <c r="B34" t="s">
        <v>166</v>
      </c>
      <c r="C34" s="22" t="s">
        <v>153</v>
      </c>
      <c r="D34" s="15">
        <v>3754</v>
      </c>
    </row>
    <row r="35" spans="2:4" x14ac:dyDescent="0.15">
      <c r="B35" t="s">
        <v>167</v>
      </c>
      <c r="C35" t="s">
        <v>144</v>
      </c>
      <c r="D35" s="15">
        <v>9404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C19"/>
  <sheetViews>
    <sheetView zoomScaleNormal="100" workbookViewId="0">
      <selection activeCell="A6" sqref="A6"/>
    </sheetView>
  </sheetViews>
  <sheetFormatPr baseColWidth="10" defaultColWidth="12.6640625" defaultRowHeight="15" customHeight="1" x14ac:dyDescent="0.15"/>
  <cols>
    <col min="1" max="1" width="42.6640625" customWidth="1"/>
    <col min="2" max="3" width="15.33203125" customWidth="1"/>
    <col min="4" max="26" width="7.6640625" customWidth="1"/>
  </cols>
  <sheetData>
    <row r="2" spans="1:3" ht="15" customHeight="1" x14ac:dyDescent="0.15">
      <c r="A2" s="22" t="s">
        <v>172</v>
      </c>
    </row>
    <row r="3" spans="1:3" ht="15" customHeight="1" x14ac:dyDescent="0.15">
      <c r="A3" s="22" t="s">
        <v>173</v>
      </c>
    </row>
    <row r="4" spans="1:3" ht="15" customHeight="1" x14ac:dyDescent="0.15">
      <c r="A4" s="37" t="s">
        <v>176</v>
      </c>
    </row>
    <row r="5" spans="1:3" ht="15" customHeight="1" x14ac:dyDescent="0.15">
      <c r="A5" s="60" t="s">
        <v>187</v>
      </c>
    </row>
    <row r="6" spans="1:3" ht="15" customHeight="1" x14ac:dyDescent="0.15">
      <c r="B6" s="62" t="s">
        <v>174</v>
      </c>
      <c r="C6" s="62" t="s">
        <v>175</v>
      </c>
    </row>
    <row r="7" spans="1:3" ht="15" customHeight="1" x14ac:dyDescent="0.15">
      <c r="A7" s="61"/>
      <c r="B7" s="32">
        <f>SUM(B10:C10,B13)</f>
        <v>1331</v>
      </c>
      <c r="C7" s="32">
        <f>SUM(B11:C11,B12,B15:C17)</f>
        <v>993</v>
      </c>
    </row>
    <row r="8" spans="1:3" ht="15" customHeight="1" x14ac:dyDescent="0.15">
      <c r="B8" s="32"/>
      <c r="C8" s="32"/>
    </row>
    <row r="9" spans="1:3" ht="15" customHeight="1" x14ac:dyDescent="0.15">
      <c r="B9" s="62" t="s">
        <v>178</v>
      </c>
      <c r="C9" s="62" t="s">
        <v>179</v>
      </c>
    </row>
    <row r="10" spans="1:3" ht="15" customHeight="1" x14ac:dyDescent="0.15">
      <c r="A10" s="31" t="s">
        <v>180</v>
      </c>
      <c r="B10" s="32">
        <v>1140</v>
      </c>
      <c r="C10" s="32">
        <v>13</v>
      </c>
    </row>
    <row r="11" spans="1:3" ht="15" customHeight="1" x14ac:dyDescent="0.15">
      <c r="A11" s="31" t="s">
        <v>181</v>
      </c>
      <c r="B11" s="32">
        <v>568</v>
      </c>
      <c r="C11" s="32">
        <v>33</v>
      </c>
    </row>
    <row r="12" spans="1:3" ht="15" customHeight="1" x14ac:dyDescent="0.15">
      <c r="A12" s="31" t="s">
        <v>182</v>
      </c>
      <c r="B12" s="32">
        <v>60</v>
      </c>
      <c r="C12" s="32"/>
    </row>
    <row r="13" spans="1:3" ht="15" customHeight="1" x14ac:dyDescent="0.15">
      <c r="A13" s="31" t="s">
        <v>183</v>
      </c>
      <c r="B13" s="32">
        <v>178</v>
      </c>
      <c r="C13" s="32"/>
    </row>
    <row r="14" spans="1:3" ht="15" customHeight="1" x14ac:dyDescent="0.15">
      <c r="A14" s="61" t="s">
        <v>177</v>
      </c>
      <c r="B14" s="32">
        <v>724</v>
      </c>
      <c r="C14" s="32">
        <v>42</v>
      </c>
    </row>
    <row r="15" spans="1:3" ht="15" customHeight="1" x14ac:dyDescent="0.15">
      <c r="A15" s="31" t="s">
        <v>185</v>
      </c>
      <c r="B15" s="32"/>
      <c r="C15" s="32">
        <v>29</v>
      </c>
    </row>
    <row r="16" spans="1:3" ht="15" customHeight="1" x14ac:dyDescent="0.15">
      <c r="A16" s="31" t="s">
        <v>186</v>
      </c>
      <c r="B16" s="32"/>
      <c r="C16" s="32">
        <v>14</v>
      </c>
    </row>
    <row r="17" spans="1:3" ht="15" customHeight="1" x14ac:dyDescent="0.15">
      <c r="A17" s="31" t="s">
        <v>184</v>
      </c>
      <c r="B17" s="32">
        <v>251</v>
      </c>
      <c r="C17" s="32">
        <v>38</v>
      </c>
    </row>
    <row r="18" spans="1:3" ht="15" customHeight="1" x14ac:dyDescent="0.15">
      <c r="A18" s="31" t="s">
        <v>106</v>
      </c>
      <c r="B18" s="32">
        <f>SUM(B10:B17)</f>
        <v>2921</v>
      </c>
      <c r="C18" s="32">
        <f>SUM(C10:C17)</f>
        <v>169</v>
      </c>
    </row>
    <row r="19" spans="1:3" ht="15" customHeight="1" x14ac:dyDescent="0.15">
      <c r="C19" s="15"/>
    </row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1F497D"/>
  </sheetPr>
  <dimension ref="A1:N1000"/>
  <sheetViews>
    <sheetView workbookViewId="0">
      <selection activeCell="E3" sqref="E3"/>
    </sheetView>
  </sheetViews>
  <sheetFormatPr baseColWidth="10" defaultColWidth="12.6640625" defaultRowHeight="15" customHeight="1" x14ac:dyDescent="0.15"/>
  <cols>
    <col min="1" max="1" width="14.6640625" customWidth="1"/>
    <col min="2" max="2" width="21.5" customWidth="1"/>
    <col min="3" max="3" width="18.1640625" customWidth="1"/>
    <col min="4" max="4" width="16" customWidth="1"/>
    <col min="5" max="5" width="15" customWidth="1"/>
    <col min="6" max="6" width="20.33203125" customWidth="1"/>
    <col min="7" max="7" width="16.83203125" customWidth="1"/>
    <col min="8" max="8" width="14.33203125" customWidth="1"/>
    <col min="9" max="9" width="12.1640625" customWidth="1"/>
    <col min="10" max="26" width="7.6640625" customWidth="1"/>
  </cols>
  <sheetData>
    <row r="1" spans="1:14" ht="14.25" customHeight="1" x14ac:dyDescent="0.2">
      <c r="A1" s="12" t="s">
        <v>83</v>
      </c>
      <c r="B1" s="13" t="s">
        <v>21</v>
      </c>
      <c r="C1" s="13" t="s">
        <v>24</v>
      </c>
      <c r="D1" s="13" t="s">
        <v>25</v>
      </c>
      <c r="E1" s="13" t="s">
        <v>27</v>
      </c>
      <c r="F1" s="13" t="s">
        <v>29</v>
      </c>
      <c r="G1" s="13" t="s">
        <v>31</v>
      </c>
      <c r="H1" s="13" t="s">
        <v>32</v>
      </c>
    </row>
    <row r="2" spans="1:14" ht="14.25" customHeight="1" x14ac:dyDescent="0.2">
      <c r="A2" s="2" t="s">
        <v>20</v>
      </c>
      <c r="B2" s="11">
        <f>EV!E8</f>
        <v>1217</v>
      </c>
      <c r="C2" s="11">
        <v>0</v>
      </c>
      <c r="D2" s="11">
        <f>SUM(Road!B4:B7,Road!B9:B11)</f>
        <v>43287261.815512933</v>
      </c>
      <c r="E2" s="11">
        <v>0</v>
      </c>
      <c r="F2" s="11">
        <f>SUM(EV!C8:D8)</f>
        <v>23333</v>
      </c>
      <c r="G2" s="11">
        <v>0</v>
      </c>
      <c r="H2" s="11">
        <v>0</v>
      </c>
      <c r="I2" s="14"/>
    </row>
    <row r="3" spans="1:14" ht="14.25" customHeight="1" x14ac:dyDescent="0.2">
      <c r="A3" s="2" t="s">
        <v>33</v>
      </c>
      <c r="B3" s="11">
        <v>0</v>
      </c>
      <c r="C3" s="11">
        <v>0</v>
      </c>
      <c r="D3" s="11">
        <v>0</v>
      </c>
      <c r="E3" s="36">
        <f>SUM(Road!B14:B16)</f>
        <v>384616</v>
      </c>
      <c r="F3" s="11">
        <v>0</v>
      </c>
      <c r="G3" s="11">
        <v>0</v>
      </c>
      <c r="H3" s="11">
        <v>0</v>
      </c>
    </row>
    <row r="4" spans="1:14" ht="14.25" customHeight="1" x14ac:dyDescent="0.2">
      <c r="A4" s="2" t="s">
        <v>84</v>
      </c>
      <c r="B4" s="11">
        <v>0</v>
      </c>
      <c r="C4" s="11">
        <v>0</v>
      </c>
      <c r="D4" s="11">
        <v>0</v>
      </c>
      <c r="E4" s="36">
        <f>Air!C17</f>
        <v>531</v>
      </c>
      <c r="F4" s="11">
        <v>0</v>
      </c>
      <c r="G4" s="11">
        <v>0</v>
      </c>
      <c r="H4" s="11">
        <v>0</v>
      </c>
    </row>
    <row r="5" spans="1:14" ht="14.25" customHeight="1" x14ac:dyDescent="0.2">
      <c r="A5" s="2" t="s">
        <v>85</v>
      </c>
      <c r="B5" s="36">
        <v>0</v>
      </c>
      <c r="C5" s="11">
        <v>0</v>
      </c>
      <c r="D5" s="11">
        <v>0</v>
      </c>
      <c r="E5" s="11">
        <f>Rail!D5</f>
        <v>5269</v>
      </c>
      <c r="F5" s="11">
        <v>0</v>
      </c>
      <c r="G5" s="11">
        <v>0</v>
      </c>
      <c r="H5" s="11">
        <v>0</v>
      </c>
    </row>
    <row r="6" spans="1:14" ht="14.25" customHeight="1" x14ac:dyDescent="0.2">
      <c r="A6" s="2" t="s">
        <v>86</v>
      </c>
      <c r="B6" s="11">
        <v>0</v>
      </c>
      <c r="C6" s="11">
        <v>0</v>
      </c>
      <c r="D6" s="11">
        <v>0</v>
      </c>
      <c r="E6" s="36">
        <f>Ship!B7</f>
        <v>1331</v>
      </c>
      <c r="F6" s="11">
        <v>0</v>
      </c>
      <c r="G6" s="11">
        <v>0</v>
      </c>
      <c r="H6" s="11">
        <v>0</v>
      </c>
    </row>
    <row r="7" spans="1:14" ht="14.25" customHeight="1" x14ac:dyDescent="0.2">
      <c r="A7" s="2" t="s">
        <v>87</v>
      </c>
      <c r="B7" s="11">
        <v>0</v>
      </c>
      <c r="C7" s="11">
        <v>0</v>
      </c>
      <c r="D7" s="36">
        <f>SUM(Road!B18:B19)</f>
        <v>28179083</v>
      </c>
      <c r="E7" s="11">
        <v>0</v>
      </c>
      <c r="F7" s="11">
        <v>0</v>
      </c>
      <c r="G7" s="11">
        <v>0</v>
      </c>
      <c r="H7" s="11">
        <v>0</v>
      </c>
    </row>
    <row r="8" spans="1:14" ht="14.25" customHeight="1" x14ac:dyDescent="0.15"/>
    <row r="9" spans="1:14" ht="14.25" customHeight="1" x14ac:dyDescent="0.15"/>
    <row r="10" spans="1:14" ht="14.25" customHeight="1" x14ac:dyDescent="0.15"/>
    <row r="11" spans="1:14" ht="14.25" customHeight="1" x14ac:dyDescent="0.2">
      <c r="D11" s="11"/>
      <c r="N11" s="3" t="s">
        <v>88</v>
      </c>
    </row>
    <row r="12" spans="1:14" ht="14.25" customHeight="1" x14ac:dyDescent="0.15"/>
    <row r="13" spans="1:14" ht="14.25" customHeight="1" x14ac:dyDescent="0.15"/>
    <row r="14" spans="1:14" ht="14.25" customHeight="1" x14ac:dyDescent="0.15"/>
    <row r="15" spans="1:14" ht="14.25" customHeight="1" x14ac:dyDescent="0.15"/>
    <row r="16" spans="1:14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1F497D"/>
  </sheetPr>
  <dimension ref="A1:H7"/>
  <sheetViews>
    <sheetView workbookViewId="0">
      <selection activeCell="E5" sqref="E5"/>
    </sheetView>
  </sheetViews>
  <sheetFormatPr baseColWidth="10" defaultColWidth="12.6640625" defaultRowHeight="15" customHeight="1" x14ac:dyDescent="0.15"/>
  <cols>
    <col min="1" max="1" width="14.6640625" customWidth="1"/>
    <col min="2" max="2" width="21.5" customWidth="1"/>
    <col min="3" max="3" width="18.1640625" customWidth="1"/>
    <col min="4" max="4" width="16" customWidth="1"/>
    <col min="5" max="5" width="15" customWidth="1"/>
    <col min="6" max="6" width="20.33203125" customWidth="1"/>
    <col min="7" max="7" width="16.83203125" customWidth="1"/>
    <col min="8" max="8" width="14.33203125" customWidth="1"/>
    <col min="9" max="26" width="7.6640625" customWidth="1"/>
  </cols>
  <sheetData>
    <row r="1" spans="1:8" ht="14.25" customHeight="1" x14ac:dyDescent="0.2">
      <c r="A1" s="12" t="s">
        <v>83</v>
      </c>
      <c r="B1" s="13" t="s">
        <v>21</v>
      </c>
      <c r="C1" s="13" t="s">
        <v>24</v>
      </c>
      <c r="D1" s="13" t="s">
        <v>25</v>
      </c>
      <c r="E1" s="13" t="s">
        <v>27</v>
      </c>
      <c r="F1" s="13" t="s">
        <v>29</v>
      </c>
      <c r="G1" s="13" t="s">
        <v>31</v>
      </c>
      <c r="H1" s="13" t="s">
        <v>32</v>
      </c>
    </row>
    <row r="2" spans="1:8" ht="14.25" customHeight="1" x14ac:dyDescent="0.2">
      <c r="A2" s="2" t="s">
        <v>20</v>
      </c>
      <c r="B2" s="11">
        <v>0</v>
      </c>
      <c r="C2" s="11">
        <v>0</v>
      </c>
      <c r="D2" s="11">
        <v>0</v>
      </c>
      <c r="E2" s="36">
        <f>Road!B12</f>
        <v>1617220.1844870616</v>
      </c>
      <c r="F2" s="11">
        <v>0</v>
      </c>
      <c r="G2" s="11">
        <v>0</v>
      </c>
      <c r="H2" s="11">
        <v>0</v>
      </c>
    </row>
    <row r="3" spans="1:8" ht="14.25" customHeight="1" x14ac:dyDescent="0.2">
      <c r="A3" s="2" t="s">
        <v>33</v>
      </c>
      <c r="B3" s="11">
        <v>0</v>
      </c>
      <c r="C3" s="11">
        <v>0</v>
      </c>
      <c r="D3" s="11">
        <v>0</v>
      </c>
      <c r="E3" s="36">
        <f>Road!B21</f>
        <v>1938009</v>
      </c>
      <c r="F3" s="11">
        <v>0</v>
      </c>
      <c r="G3" s="11">
        <v>0</v>
      </c>
      <c r="H3" s="11">
        <v>0</v>
      </c>
    </row>
    <row r="4" spans="1:8" ht="14.25" customHeight="1" x14ac:dyDescent="0.2">
      <c r="A4" s="2" t="s">
        <v>84</v>
      </c>
      <c r="B4" s="11">
        <v>0</v>
      </c>
      <c r="C4" s="11">
        <v>0</v>
      </c>
      <c r="D4" s="11">
        <v>0</v>
      </c>
      <c r="E4" s="36">
        <f>Air!C8</f>
        <v>28</v>
      </c>
      <c r="F4" s="11">
        <v>0</v>
      </c>
      <c r="G4" s="11">
        <v>0</v>
      </c>
      <c r="H4" s="11">
        <v>0</v>
      </c>
    </row>
    <row r="5" spans="1:8" ht="14.25" customHeight="1" x14ac:dyDescent="0.2">
      <c r="A5" s="2" t="s">
        <v>85</v>
      </c>
      <c r="B5" s="11">
        <v>0</v>
      </c>
      <c r="C5" s="11">
        <v>0</v>
      </c>
      <c r="D5" s="11">
        <v>0</v>
      </c>
      <c r="E5" s="36">
        <f>Rail!D21</f>
        <v>98012.75</v>
      </c>
      <c r="F5" s="11">
        <v>0</v>
      </c>
      <c r="G5" s="11">
        <v>0</v>
      </c>
      <c r="H5" s="11">
        <v>0</v>
      </c>
    </row>
    <row r="6" spans="1:8" ht="14.25" customHeight="1" x14ac:dyDescent="0.2">
      <c r="A6" s="2" t="s">
        <v>86</v>
      </c>
      <c r="B6" s="11">
        <v>0</v>
      </c>
      <c r="C6" s="11">
        <v>0</v>
      </c>
      <c r="D6" s="11">
        <v>0</v>
      </c>
      <c r="E6" s="36">
        <f>Ship!C7</f>
        <v>993</v>
      </c>
      <c r="F6" s="11">
        <v>0</v>
      </c>
      <c r="G6" s="11">
        <v>0</v>
      </c>
      <c r="H6" s="11">
        <v>0</v>
      </c>
    </row>
    <row r="7" spans="1:8" ht="14.25" customHeight="1" x14ac:dyDescent="0.2">
      <c r="A7" s="2" t="s">
        <v>87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Road</vt:lpstr>
      <vt:lpstr>EV</vt:lpstr>
      <vt:lpstr>Air</vt:lpstr>
      <vt:lpstr>Rail</vt:lpstr>
      <vt:lpstr>Ship</vt:lpstr>
      <vt:lpstr>SYVbT-passenger</vt:lpstr>
      <vt:lpstr>SYVbT-freight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Sy, Saidou Abdoulaye</cp:lastModifiedBy>
  <dcterms:created xsi:type="dcterms:W3CDTF">2017-06-22T21:46:10Z</dcterms:created>
  <dcterms:modified xsi:type="dcterms:W3CDTF">2024-10-03T17:36:53Z</dcterms:modified>
</cp:coreProperties>
</file>