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PP Prod" sheetId="2" r:id="rId5"/>
    <sheet state="visible" name="Calculation" sheetId="3" r:id="rId6"/>
    <sheet state="visible" name="US BHRbEF" sheetId="4" r:id="rId7"/>
    <sheet state="visible" name="BHRbEF" sheetId="5" r:id="rId8"/>
  </sheets>
  <definedNames/>
  <calcPr/>
</workbook>
</file>

<file path=xl/sharedStrings.xml><?xml version="1.0" encoding="utf-8"?>
<sst xmlns="http://schemas.openxmlformats.org/spreadsheetml/2006/main" count="124" uniqueCount="47">
  <si>
    <t>BAU Heat Rate by Electricity Fuel</t>
  </si>
  <si>
    <t>Source:</t>
  </si>
  <si>
    <t>A Roadmap for Indonesia’s Power Sector: How Renewable Energy Can Power Java-Bali and Sumatra</t>
  </si>
  <si>
    <t>IESR</t>
  </si>
  <si>
    <t>http://iesr.or.id/wp-content/uploads/2019/04/COMS-PUB-0021_A-Roadmap-for-Indonesia_s-Power-Sector.pdf</t>
  </si>
  <si>
    <t>Table 20</t>
  </si>
  <si>
    <t xml:space="preserve">Handbook Of Energy &amp; Economic Statistics Of Indonesia </t>
  </si>
  <si>
    <t>Ministry of Energy and Mineral Resources</t>
  </si>
  <si>
    <t>https://www.esdm.go.id/assets/media/content/content-handbook-of-energy-and-economic-statistics-of-indonesia-2020.pdf</t>
  </si>
  <si>
    <t>Table 6.4.2</t>
  </si>
  <si>
    <t>Power Plant Production - Indonesia 2020 (GWh)</t>
  </si>
  <si>
    <t>PLN</t>
  </si>
  <si>
    <t>PLN Purchase from IPP and PPU</t>
  </si>
  <si>
    <t>Total</t>
  </si>
  <si>
    <t>biomass</t>
  </si>
  <si>
    <t>crude oil</t>
  </si>
  <si>
    <t>geothermal</t>
  </si>
  <si>
    <t>hard coal</t>
  </si>
  <si>
    <t>heavy or residual fuel oil</t>
  </si>
  <si>
    <t>hydro</t>
  </si>
  <si>
    <t>lignite</t>
  </si>
  <si>
    <t>municipal solid waste</t>
  </si>
  <si>
    <t>natural gas nonpeaker</t>
  </si>
  <si>
    <t>natural gas peaker</t>
  </si>
  <si>
    <t>nuclear</t>
  </si>
  <si>
    <t>other</t>
  </si>
  <si>
    <t>petroleum</t>
  </si>
  <si>
    <t>solar pv</t>
  </si>
  <si>
    <t>solar thermal</t>
  </si>
  <si>
    <t>wind</t>
  </si>
  <si>
    <t>TOTAL</t>
  </si>
  <si>
    <t>Model Energy Source</t>
  </si>
  <si>
    <t>Energy Consumption (GJ)</t>
  </si>
  <si>
    <t>Energy Consumption (BTU)</t>
  </si>
  <si>
    <t>Electricity Generation (MWh)</t>
  </si>
  <si>
    <t>Heat Rate (GJ/MWh) - Source: IESR</t>
  </si>
  <si>
    <t>Heat Rate (BTU/MWh)</t>
  </si>
  <si>
    <t>N/a</t>
  </si>
  <si>
    <t>GWh to MWh</t>
  </si>
  <si>
    <t>v</t>
  </si>
  <si>
    <t>GJ to BTU</t>
  </si>
  <si>
    <t>Heat Rate by Electricity Fuel BTU/(MW*hour)</t>
  </si>
  <si>
    <t>preexisting</t>
  </si>
  <si>
    <t>preexisting nonretiring (not used in U.S. dataset)</t>
  </si>
  <si>
    <t>newly built</t>
  </si>
  <si>
    <t>solar PV</t>
  </si>
  <si>
    <t>offshore wind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</si>
</sst>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1.0"/>
      <color rgb="FF0563C1"/>
      <name val="Calibri"/>
      <scheme val="minor"/>
    </font>
    <font>
      <sz val="11.0"/>
      <color theme="10"/>
      <name val="Calibri"/>
      <scheme val="minor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1" fillId="2" fontId="1" numFmtId="0" xfId="0" applyBorder="1" applyFont="1"/>
    <xf borderId="0" fillId="0" fontId="0" numFmtId="0" xfId="0" applyAlignment="1" applyFont="1">
      <alignment horizontal="left"/>
    </xf>
    <xf borderId="0" fillId="0" fontId="5" numFmtId="0" xfId="0" applyFont="1"/>
    <xf borderId="0" fillId="0" fontId="0" numFmtId="0" xfId="0" applyFont="1"/>
    <xf borderId="0" fillId="0" fontId="6" numFmtId="0" xfId="0" applyAlignment="1" applyFont="1">
      <alignment readingOrder="0"/>
    </xf>
    <xf borderId="2" fillId="0" fontId="2" numFmtId="0" xfId="0" applyBorder="1" applyFont="1"/>
    <xf borderId="2" fillId="0" fontId="6" numFmtId="0" xfId="0" applyAlignment="1" applyBorder="1" applyFont="1">
      <alignment horizontal="center" readingOrder="0"/>
    </xf>
    <xf borderId="2" fillId="0" fontId="0" numFmtId="0" xfId="0" applyAlignment="1" applyBorder="1" applyFont="1">
      <alignment horizontal="left"/>
    </xf>
    <xf borderId="2" fillId="0" fontId="2" numFmtId="4" xfId="0" applyAlignment="1" applyBorder="1" applyFont="1" applyNumberFormat="1">
      <alignment readingOrder="0"/>
    </xf>
    <xf borderId="0" fillId="0" fontId="2" numFmtId="4" xfId="0" applyFont="1" applyNumberFormat="1"/>
    <xf borderId="2" fillId="0" fontId="0" numFmtId="0" xfId="0" applyAlignment="1" applyBorder="1" applyFont="1">
      <alignment horizontal="left" readingOrder="0"/>
    </xf>
    <xf borderId="2" fillId="0" fontId="2" numFmtId="4" xfId="0" applyBorder="1" applyFont="1" applyNumberFormat="1"/>
    <xf borderId="2" fillId="0" fontId="2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0" numFmtId="0" xfId="0" applyAlignment="1" applyFont="1">
      <alignment shrinkToFit="0" wrapText="1"/>
    </xf>
    <xf borderId="0" fillId="0" fontId="0" numFmtId="1" xfId="0" applyFont="1" applyNumberFormat="1"/>
    <xf borderId="0" fillId="0" fontId="2" numFmtId="1" xfId="0" applyFont="1" applyNumberFormat="1"/>
    <xf borderId="0" fillId="0" fontId="0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971550</xdr:colOff>
      <xdr:row>9</xdr:row>
      <xdr:rowOff>85725</xdr:rowOff>
    </xdr:from>
    <xdr:ext cx="8048625" cy="43624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361950</xdr:colOff>
      <xdr:row>0</xdr:row>
      <xdr:rowOff>152400</xdr:rowOff>
    </xdr:from>
    <xdr:ext cx="8229600" cy="43624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304800</xdr:colOff>
      <xdr:row>19</xdr:row>
      <xdr:rowOff>47625</xdr:rowOff>
    </xdr:from>
    <xdr:ext cx="5400675" cy="1676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esr.or.id/wp-content/uploads/2019/04/COMS-PUB-0021_A-Roadmap-for-Indonesia_s-Power-Sector.pdf" TargetMode="External"/><Relationship Id="rId2" Type="http://schemas.openxmlformats.org/officeDocument/2006/relationships/hyperlink" Target="https://www.esdm.go.id/assets/media/content/content-handbook-of-energy-and-economic-statistics-of-indonesia-2020.pdf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iesr.or.id/wp-content/uploads/2019/04/COMS-PUB-0021_A-Roadmap-for-Indonesia_s-Power-Sector.pdf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3.71"/>
    <col customWidth="1" min="3" max="26" width="8.71"/>
  </cols>
  <sheetData>
    <row r="1">
      <c r="A1" s="1" t="s">
        <v>0</v>
      </c>
    </row>
    <row r="3">
      <c r="A3" s="1" t="s">
        <v>1</v>
      </c>
      <c r="B3" s="2" t="s">
        <v>2</v>
      </c>
    </row>
    <row r="4">
      <c r="B4" s="3" t="s">
        <v>3</v>
      </c>
    </row>
    <row r="5">
      <c r="B5" s="4">
        <v>2019.0</v>
      </c>
    </row>
    <row r="6">
      <c r="B6" s="5" t="s">
        <v>4</v>
      </c>
    </row>
    <row r="7">
      <c r="B7" s="6" t="s">
        <v>5</v>
      </c>
    </row>
    <row r="9" ht="15.75" customHeight="1"/>
    <row r="10">
      <c r="B10" s="2" t="s">
        <v>6</v>
      </c>
    </row>
    <row r="11">
      <c r="B11" s="7" t="s">
        <v>7</v>
      </c>
    </row>
    <row r="12">
      <c r="B12" s="4">
        <v>2020.0</v>
      </c>
    </row>
    <row r="13">
      <c r="B13" s="5" t="s">
        <v>8</v>
      </c>
    </row>
    <row r="14">
      <c r="B14" s="6" t="s">
        <v>9</v>
      </c>
    </row>
    <row r="17">
      <c r="B17" s="8"/>
    </row>
    <row r="19">
      <c r="B19" s="9"/>
    </row>
    <row r="21" ht="15.75" customHeight="1">
      <c r="B21" s="10"/>
    </row>
    <row r="22" ht="15.75" customHeight="1"/>
    <row r="23" ht="15.75" customHeight="1"/>
    <row r="24" ht="15.75" customHeight="1">
      <c r="A24" s="1"/>
    </row>
    <row r="25" ht="15.75" customHeight="1">
      <c r="A25" s="11"/>
    </row>
    <row r="26" ht="15.75" customHeight="1">
      <c r="A26" s="11"/>
    </row>
    <row r="27" ht="15.75" customHeight="1">
      <c r="A27" s="1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6"/>
    <hyperlink r:id="rId2" ref="B13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3.71"/>
    <col customWidth="1" min="3" max="5" width="31.86"/>
  </cols>
  <sheetData>
    <row r="2">
      <c r="B2" s="12" t="s">
        <v>10</v>
      </c>
    </row>
    <row r="3">
      <c r="B3" s="13"/>
      <c r="C3" s="14" t="s">
        <v>11</v>
      </c>
      <c r="D3" s="14" t="s">
        <v>12</v>
      </c>
      <c r="E3" s="14" t="s">
        <v>13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>
      <c r="B4" s="15" t="s">
        <v>14</v>
      </c>
      <c r="C4" s="16">
        <v>0.0</v>
      </c>
      <c r="D4" s="16">
        <v>195.0</v>
      </c>
      <c r="E4" s="16">
        <f t="shared" ref="E4:E20" si="1">SUM(C4:D4)</f>
        <v>195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B5" s="15" t="s">
        <v>15</v>
      </c>
      <c r="C5" s="16">
        <v>34.0</v>
      </c>
      <c r="D5" s="16">
        <v>0.0</v>
      </c>
      <c r="E5" s="16">
        <f t="shared" si="1"/>
        <v>34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B6" s="15" t="s">
        <v>16</v>
      </c>
      <c r="C6" s="16">
        <v>4186.0</v>
      </c>
      <c r="D6" s="16">
        <v>11377.0</v>
      </c>
      <c r="E6" s="16">
        <f t="shared" si="1"/>
        <v>15563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>
      <c r="B7" s="18" t="s">
        <v>17</v>
      </c>
      <c r="C7" s="16">
        <v>113335.0</v>
      </c>
      <c r="D7" s="16">
        <v>67534.0</v>
      </c>
      <c r="E7" s="16">
        <f t="shared" si="1"/>
        <v>180869</v>
      </c>
    </row>
    <row r="8">
      <c r="B8" s="15" t="s">
        <v>18</v>
      </c>
      <c r="C8" s="16">
        <v>0.0</v>
      </c>
      <c r="D8" s="16">
        <v>0.0</v>
      </c>
      <c r="E8" s="16">
        <f t="shared" si="1"/>
        <v>0</v>
      </c>
    </row>
    <row r="9">
      <c r="B9" s="18" t="s">
        <v>19</v>
      </c>
      <c r="C9" s="16">
        <v>11949.0</v>
      </c>
      <c r="D9" s="16">
        <v>7506.0</v>
      </c>
      <c r="E9" s="16">
        <f t="shared" si="1"/>
        <v>19455</v>
      </c>
    </row>
    <row r="10">
      <c r="B10" s="15" t="s">
        <v>20</v>
      </c>
      <c r="C10" s="16">
        <v>0.0</v>
      </c>
      <c r="D10" s="16">
        <v>0.0</v>
      </c>
      <c r="E10" s="16">
        <f t="shared" si="1"/>
        <v>0</v>
      </c>
    </row>
    <row r="11">
      <c r="B11" s="15" t="s">
        <v>21</v>
      </c>
      <c r="C11" s="16">
        <v>0.0</v>
      </c>
      <c r="D11" s="16">
        <v>17.0</v>
      </c>
      <c r="E11" s="16">
        <f t="shared" si="1"/>
        <v>17</v>
      </c>
    </row>
    <row r="12">
      <c r="B12" s="15" t="s">
        <v>22</v>
      </c>
      <c r="C12" s="19">
        <f>30098+2414
</f>
        <v>32512</v>
      </c>
      <c r="D12" s="19">
        <f>4045+4028</f>
        <v>8073</v>
      </c>
      <c r="E12" s="16">
        <f t="shared" si="1"/>
        <v>40585</v>
      </c>
    </row>
    <row r="13">
      <c r="B13" s="15" t="s">
        <v>23</v>
      </c>
      <c r="C13" s="16">
        <v>1413.0</v>
      </c>
      <c r="D13" s="16">
        <v>19.0</v>
      </c>
      <c r="E13" s="16">
        <f t="shared" si="1"/>
        <v>1432</v>
      </c>
    </row>
    <row r="14">
      <c r="B14" s="15" t="s">
        <v>24</v>
      </c>
      <c r="C14" s="16">
        <v>0.0</v>
      </c>
      <c r="D14" s="16">
        <v>0.0</v>
      </c>
      <c r="E14" s="16">
        <f t="shared" si="1"/>
        <v>0</v>
      </c>
    </row>
    <row r="15">
      <c r="B15" s="15" t="s">
        <v>25</v>
      </c>
      <c r="C15" s="19">
        <f t="shared" ref="C15:D15" si="2">C20-SUM(C4:C14)-SUM(C16:C19)</f>
        <v>8656</v>
      </c>
      <c r="D15" s="19">
        <f t="shared" si="2"/>
        <v>716</v>
      </c>
      <c r="E15" s="16">
        <f t="shared" si="1"/>
        <v>9372</v>
      </c>
    </row>
    <row r="16">
      <c r="B16" s="15" t="s">
        <v>26</v>
      </c>
      <c r="C16" s="16">
        <v>5601.0</v>
      </c>
      <c r="D16" s="16">
        <v>1129.0</v>
      </c>
      <c r="E16" s="16">
        <f t="shared" si="1"/>
        <v>6730</v>
      </c>
    </row>
    <row r="17">
      <c r="B17" s="15" t="s">
        <v>27</v>
      </c>
      <c r="C17" s="16">
        <v>6.0</v>
      </c>
      <c r="D17" s="16">
        <v>120.0</v>
      </c>
      <c r="E17" s="16">
        <f t="shared" si="1"/>
        <v>126</v>
      </c>
    </row>
    <row r="18">
      <c r="B18" s="15" t="s">
        <v>28</v>
      </c>
      <c r="C18" s="16">
        <v>0.0</v>
      </c>
      <c r="D18" s="16">
        <v>0.0</v>
      </c>
      <c r="E18" s="16">
        <f t="shared" si="1"/>
        <v>0</v>
      </c>
    </row>
    <row r="19">
      <c r="B19" s="15" t="s">
        <v>29</v>
      </c>
      <c r="C19" s="16">
        <v>0.0</v>
      </c>
      <c r="D19" s="16">
        <v>473.0</v>
      </c>
      <c r="E19" s="16">
        <f t="shared" si="1"/>
        <v>473</v>
      </c>
    </row>
    <row r="20">
      <c r="B20" s="20" t="s">
        <v>30</v>
      </c>
      <c r="C20" s="16">
        <v>177692.0</v>
      </c>
      <c r="D20" s="16">
        <v>97159.0</v>
      </c>
      <c r="E20" s="16">
        <f t="shared" si="1"/>
        <v>274851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9.86"/>
    <col customWidth="1" min="3" max="3" width="25.14"/>
    <col customWidth="1" min="4" max="4" width="26.14"/>
    <col customWidth="1" min="5" max="5" width="28.43"/>
    <col customWidth="1" min="6" max="6" width="34.43"/>
    <col customWidth="1" min="7" max="7" width="20.71"/>
  </cols>
  <sheetData>
    <row r="2"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</row>
    <row r="3">
      <c r="B3" s="15" t="s">
        <v>14</v>
      </c>
      <c r="C3" s="20" t="s">
        <v>37</v>
      </c>
      <c r="D3" s="20" t="s">
        <v>37</v>
      </c>
      <c r="E3" s="13">
        <f>'PP Prod'!E4*$I$4</f>
        <v>195000</v>
      </c>
      <c r="F3" s="13"/>
      <c r="G3" s="13"/>
      <c r="H3" s="3"/>
      <c r="I3" s="3" t="s">
        <v>38</v>
      </c>
    </row>
    <row r="4">
      <c r="B4" s="15" t="s">
        <v>15</v>
      </c>
      <c r="C4" s="20" t="s">
        <v>37</v>
      </c>
      <c r="D4" s="20" t="s">
        <v>37</v>
      </c>
      <c r="E4" s="13">
        <f>'PP Prod'!E5*$I$4</f>
        <v>34000</v>
      </c>
      <c r="F4" s="13"/>
      <c r="G4" s="13"/>
      <c r="H4" s="3"/>
      <c r="I4" s="3">
        <v>1000.0</v>
      </c>
    </row>
    <row r="5">
      <c r="A5" s="3" t="s">
        <v>39</v>
      </c>
      <c r="B5" s="15" t="s">
        <v>16</v>
      </c>
      <c r="C5" s="20" t="s">
        <v>37</v>
      </c>
      <c r="D5" s="20" t="s">
        <v>37</v>
      </c>
      <c r="E5" s="13">
        <f>'PP Prod'!E6*$I$4</f>
        <v>15563000</v>
      </c>
      <c r="F5" s="13"/>
      <c r="G5" s="13"/>
      <c r="H5" s="3"/>
    </row>
    <row r="6">
      <c r="A6" s="3" t="s">
        <v>39</v>
      </c>
      <c r="B6" s="22" t="s">
        <v>17</v>
      </c>
      <c r="C6" s="13">
        <f>E6*F6</f>
        <v>1971472100</v>
      </c>
      <c r="D6" s="13">
        <f>C6*$I$7</f>
        <v>1.86859E+15</v>
      </c>
      <c r="E6" s="13">
        <f>'PP Prod'!E7*$I$4</f>
        <v>180869000</v>
      </c>
      <c r="F6" s="20">
        <v>10.9</v>
      </c>
      <c r="G6" s="13">
        <f>D6/E6</f>
        <v>10331205.3</v>
      </c>
      <c r="H6" s="3"/>
      <c r="I6" s="3" t="s">
        <v>40</v>
      </c>
    </row>
    <row r="7">
      <c r="B7" s="15" t="s">
        <v>18</v>
      </c>
      <c r="C7" s="20" t="s">
        <v>37</v>
      </c>
      <c r="D7" s="20" t="s">
        <v>37</v>
      </c>
      <c r="E7" s="13">
        <f>'PP Prod'!E8*$I$4</f>
        <v>0</v>
      </c>
      <c r="F7" s="13"/>
      <c r="G7" s="13"/>
      <c r="I7" s="3">
        <v>947817.0</v>
      </c>
    </row>
    <row r="8">
      <c r="A8" s="3" t="s">
        <v>39</v>
      </c>
      <c r="B8" s="18" t="s">
        <v>19</v>
      </c>
      <c r="C8" s="20" t="s">
        <v>37</v>
      </c>
      <c r="D8" s="20" t="s">
        <v>37</v>
      </c>
      <c r="E8" s="13">
        <f>'PP Prod'!E9*$I$4</f>
        <v>19455000</v>
      </c>
      <c r="F8" s="13"/>
      <c r="G8" s="13"/>
    </row>
    <row r="9">
      <c r="B9" s="15" t="s">
        <v>20</v>
      </c>
      <c r="C9" s="20" t="s">
        <v>37</v>
      </c>
      <c r="D9" s="20" t="s">
        <v>37</v>
      </c>
      <c r="E9" s="13">
        <f>'PP Prod'!E10*$I$4</f>
        <v>0</v>
      </c>
      <c r="F9" s="13"/>
      <c r="G9" s="13"/>
    </row>
    <row r="10">
      <c r="B10" s="15" t="s">
        <v>21</v>
      </c>
      <c r="C10" s="20" t="s">
        <v>37</v>
      </c>
      <c r="D10" s="20" t="s">
        <v>37</v>
      </c>
      <c r="E10" s="13">
        <f>'PP Prod'!E11*$I$4</f>
        <v>17000</v>
      </c>
      <c r="F10" s="13"/>
      <c r="G10" s="13"/>
    </row>
    <row r="11">
      <c r="B11" s="23" t="s">
        <v>22</v>
      </c>
      <c r="C11" s="13">
        <f t="shared" ref="C11:C12" si="1">E11*F11</f>
        <v>361206500</v>
      </c>
      <c r="D11" s="13">
        <f t="shared" ref="D11:D12" si="2">C11*$I$7</f>
        <v>342357661210500</v>
      </c>
      <c r="E11" s="13">
        <f>'PP Prod'!E12*$I$4</f>
        <v>40585000</v>
      </c>
      <c r="F11" s="20">
        <v>8.9</v>
      </c>
      <c r="G11" s="13">
        <f t="shared" ref="G11:G12" si="3">D11/E11</f>
        <v>8435571.3</v>
      </c>
    </row>
    <row r="12">
      <c r="B12" s="23" t="s">
        <v>23</v>
      </c>
      <c r="C12" s="13">
        <f t="shared" si="1"/>
        <v>19904800</v>
      </c>
      <c r="D12" s="13">
        <f t="shared" si="2"/>
        <v>18866107821600</v>
      </c>
      <c r="E12" s="13">
        <f>'PP Prod'!E13*$I$4</f>
        <v>1432000</v>
      </c>
      <c r="F12" s="20">
        <v>13.9</v>
      </c>
      <c r="G12" s="13">
        <f t="shared" si="3"/>
        <v>13174656.3</v>
      </c>
    </row>
    <row r="13">
      <c r="B13" s="15" t="s">
        <v>24</v>
      </c>
      <c r="C13" s="20" t="s">
        <v>37</v>
      </c>
      <c r="D13" s="20" t="s">
        <v>37</v>
      </c>
      <c r="E13" s="13">
        <f>'PP Prod'!E14*$I$4</f>
        <v>0</v>
      </c>
      <c r="F13" s="13"/>
      <c r="G13" s="13"/>
    </row>
    <row r="14">
      <c r="B14" s="15" t="s">
        <v>25</v>
      </c>
      <c r="C14" s="20" t="s">
        <v>37</v>
      </c>
      <c r="D14" s="20" t="s">
        <v>37</v>
      </c>
      <c r="E14" s="13">
        <f>'PP Prod'!E15*$I$4</f>
        <v>9372000</v>
      </c>
      <c r="F14" s="13"/>
      <c r="G14" s="13"/>
    </row>
    <row r="15">
      <c r="B15" s="23" t="s">
        <v>26</v>
      </c>
      <c r="C15" s="13">
        <f>E15*F15</f>
        <v>74030000</v>
      </c>
      <c r="D15" s="13">
        <f>C15*$I$7</f>
        <v>70166892510000</v>
      </c>
      <c r="E15" s="13">
        <f>'PP Prod'!E16*$I$4</f>
        <v>6730000</v>
      </c>
      <c r="F15" s="20">
        <v>11.0</v>
      </c>
      <c r="G15" s="13">
        <f>D15/E15</f>
        <v>10425987</v>
      </c>
    </row>
    <row r="16">
      <c r="A16" s="3" t="s">
        <v>39</v>
      </c>
      <c r="B16" s="15" t="s">
        <v>27</v>
      </c>
      <c r="C16" s="20" t="s">
        <v>37</v>
      </c>
      <c r="D16" s="20" t="s">
        <v>37</v>
      </c>
      <c r="E16" s="13">
        <f>'PP Prod'!E17*$I$4</f>
        <v>126000</v>
      </c>
      <c r="F16" s="13"/>
      <c r="G16" s="13"/>
    </row>
    <row r="17">
      <c r="B17" s="15" t="s">
        <v>28</v>
      </c>
      <c r="C17" s="20" t="s">
        <v>37</v>
      </c>
      <c r="D17" s="20" t="s">
        <v>37</v>
      </c>
      <c r="E17" s="13">
        <f>'PP Prod'!E18*$I$4</f>
        <v>0</v>
      </c>
      <c r="F17" s="13"/>
      <c r="G17" s="13"/>
    </row>
    <row r="18">
      <c r="B18" s="15" t="s">
        <v>29</v>
      </c>
      <c r="C18" s="20" t="s">
        <v>37</v>
      </c>
      <c r="D18" s="20" t="s">
        <v>37</v>
      </c>
      <c r="E18" s="13">
        <f>'PP Prod'!E19*$I$4</f>
        <v>473000</v>
      </c>
      <c r="F18" s="13"/>
      <c r="G18" s="13"/>
    </row>
    <row r="19">
      <c r="F19" s="5" t="s">
        <v>4</v>
      </c>
    </row>
  </sheetData>
  <hyperlinks>
    <hyperlink r:id="rId1" ref="F1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4" t="s">
        <v>41</v>
      </c>
      <c r="B1" s="25" t="s">
        <v>42</v>
      </c>
      <c r="C1" s="26" t="s">
        <v>43</v>
      </c>
      <c r="D1" s="25" t="s">
        <v>44</v>
      </c>
    </row>
    <row r="2">
      <c r="A2" s="25" t="s">
        <v>17</v>
      </c>
      <c r="B2" s="27">
        <v>1.0527952E7</v>
      </c>
      <c r="C2" s="27">
        <v>0.0</v>
      </c>
      <c r="D2" s="27">
        <v>1.0375E7</v>
      </c>
    </row>
    <row r="3">
      <c r="A3" s="25" t="s">
        <v>22</v>
      </c>
      <c r="B3" s="27">
        <v>1.0409081E7</v>
      </c>
      <c r="C3" s="27">
        <v>7183619.0</v>
      </c>
      <c r="D3" s="27">
        <v>6525000.0</v>
      </c>
    </row>
    <row r="4">
      <c r="A4" s="25" t="s">
        <v>24</v>
      </c>
      <c r="B4" s="27">
        <v>1.0446E7</v>
      </c>
      <c r="C4" s="27">
        <v>0.0</v>
      </c>
      <c r="D4" s="27">
        <v>1.0446E7</v>
      </c>
    </row>
    <row r="5">
      <c r="A5" s="25" t="s">
        <v>19</v>
      </c>
      <c r="B5" s="27">
        <v>0.0</v>
      </c>
      <c r="C5" s="27">
        <v>0.0</v>
      </c>
      <c r="D5" s="27">
        <v>0.0</v>
      </c>
    </row>
    <row r="6">
      <c r="A6" s="25" t="s">
        <v>29</v>
      </c>
      <c r="B6" s="27">
        <v>0.0</v>
      </c>
      <c r="C6" s="27">
        <v>0.0</v>
      </c>
      <c r="D6" s="27">
        <v>0.0</v>
      </c>
    </row>
    <row r="7">
      <c r="A7" s="25" t="s">
        <v>45</v>
      </c>
      <c r="B7" s="27">
        <v>0.0</v>
      </c>
      <c r="C7" s="27">
        <v>0.0</v>
      </c>
      <c r="D7" s="27">
        <v>0.0</v>
      </c>
    </row>
    <row r="8">
      <c r="A8" s="25" t="s">
        <v>28</v>
      </c>
      <c r="B8" s="27">
        <v>0.0</v>
      </c>
      <c r="C8" s="27">
        <v>0.0</v>
      </c>
      <c r="D8" s="27">
        <v>0.0</v>
      </c>
    </row>
    <row r="9">
      <c r="A9" s="25" t="s">
        <v>14</v>
      </c>
      <c r="B9" s="27">
        <v>9510135.0</v>
      </c>
      <c r="C9" s="27">
        <v>0.0</v>
      </c>
      <c r="D9" s="27">
        <v>9510135.0</v>
      </c>
    </row>
    <row r="10">
      <c r="A10" s="25" t="s">
        <v>16</v>
      </c>
      <c r="B10" s="27">
        <v>0.0</v>
      </c>
      <c r="C10" s="27">
        <v>0.0</v>
      </c>
      <c r="D10" s="27">
        <v>0.0</v>
      </c>
    </row>
    <row r="11">
      <c r="A11" s="25" t="s">
        <v>26</v>
      </c>
      <c r="B11" s="27">
        <v>1.0954682E7</v>
      </c>
      <c r="C11" s="27">
        <v>0.0</v>
      </c>
      <c r="D11" s="27">
        <v>1.0E7</v>
      </c>
    </row>
    <row r="12">
      <c r="A12" s="25" t="s">
        <v>23</v>
      </c>
      <c r="B12" s="27">
        <v>9214210.0</v>
      </c>
      <c r="C12" s="27">
        <v>0.0</v>
      </c>
      <c r="D12" s="27">
        <v>8900000.0</v>
      </c>
    </row>
    <row r="13">
      <c r="A13" s="25" t="s">
        <v>20</v>
      </c>
      <c r="B13" s="27">
        <v>1.1958477E7</v>
      </c>
      <c r="C13" s="27">
        <v>0.0</v>
      </c>
      <c r="D13" s="27">
        <v>1.1784742E7</v>
      </c>
    </row>
    <row r="14">
      <c r="A14" s="25" t="s">
        <v>46</v>
      </c>
      <c r="B14" s="27">
        <v>0.0</v>
      </c>
      <c r="C14" s="27">
        <v>0.0</v>
      </c>
      <c r="D14" s="27">
        <v>0.0</v>
      </c>
    </row>
    <row r="15">
      <c r="A15" s="25" t="s">
        <v>15</v>
      </c>
      <c r="B15" s="27">
        <v>7319030.0</v>
      </c>
      <c r="C15" s="27">
        <v>0.0</v>
      </c>
      <c r="D15" s="27">
        <v>7319030.0</v>
      </c>
    </row>
    <row r="16">
      <c r="A16" s="25" t="s">
        <v>18</v>
      </c>
      <c r="B16" s="27">
        <v>1.0914352E7</v>
      </c>
      <c r="C16" s="27">
        <v>0.0</v>
      </c>
      <c r="D16" s="27">
        <v>1.0914352E7</v>
      </c>
    </row>
    <row r="17">
      <c r="A17" s="25" t="s">
        <v>21</v>
      </c>
      <c r="B17" s="27">
        <v>1.8510312E7</v>
      </c>
      <c r="C17" s="27">
        <v>0.0</v>
      </c>
      <c r="D17" s="27">
        <v>9510135.0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12.0"/>
    <col customWidth="1" min="3" max="3" width="24.14"/>
    <col customWidth="1" min="4" max="4" width="11.0"/>
    <col customWidth="1" min="5" max="26" width="8.71"/>
  </cols>
  <sheetData>
    <row r="1">
      <c r="A1" s="28" t="s">
        <v>41</v>
      </c>
      <c r="B1" s="29" t="s">
        <v>42</v>
      </c>
      <c r="C1" s="30" t="s">
        <v>43</v>
      </c>
      <c r="D1" s="29" t="s">
        <v>44</v>
      </c>
    </row>
    <row r="2">
      <c r="A2" s="29" t="s">
        <v>17</v>
      </c>
      <c r="B2" s="31">
        <f>Calculation!G6</f>
        <v>10331205.3</v>
      </c>
      <c r="C2" s="31">
        <v>0.0</v>
      </c>
      <c r="D2" s="32">
        <f t="shared" ref="D2:D17" si="1">B2</f>
        <v>10331205.3</v>
      </c>
    </row>
    <row r="3">
      <c r="A3" s="29" t="s">
        <v>22</v>
      </c>
      <c r="B3" s="31">
        <f>Calculation!G11</f>
        <v>8435571.3</v>
      </c>
      <c r="C3" s="31">
        <f>'US BHRbEF'!C3</f>
        <v>7183619</v>
      </c>
      <c r="D3" s="32">
        <f t="shared" si="1"/>
        <v>8435571.3</v>
      </c>
    </row>
    <row r="4">
      <c r="A4" s="29" t="s">
        <v>24</v>
      </c>
      <c r="B4" s="33">
        <f>'US BHRbEF'!B4</f>
        <v>10446000</v>
      </c>
      <c r="C4" s="31">
        <v>0.0</v>
      </c>
      <c r="D4" s="32">
        <f t="shared" si="1"/>
        <v>10446000</v>
      </c>
    </row>
    <row r="5">
      <c r="A5" s="29" t="s">
        <v>19</v>
      </c>
      <c r="B5" s="31">
        <v>0.0</v>
      </c>
      <c r="C5" s="31">
        <v>0.0</v>
      </c>
      <c r="D5" s="32">
        <f t="shared" si="1"/>
        <v>0</v>
      </c>
    </row>
    <row r="6">
      <c r="A6" s="29" t="s">
        <v>29</v>
      </c>
      <c r="B6" s="31">
        <v>0.0</v>
      </c>
      <c r="C6" s="31">
        <v>0.0</v>
      </c>
      <c r="D6" s="32">
        <f t="shared" si="1"/>
        <v>0</v>
      </c>
    </row>
    <row r="7">
      <c r="A7" s="29" t="s">
        <v>45</v>
      </c>
      <c r="B7" s="31">
        <v>0.0</v>
      </c>
      <c r="C7" s="31">
        <v>0.0</v>
      </c>
      <c r="D7" s="32">
        <f t="shared" si="1"/>
        <v>0</v>
      </c>
    </row>
    <row r="8">
      <c r="A8" s="29" t="s">
        <v>28</v>
      </c>
      <c r="B8" s="31">
        <v>0.0</v>
      </c>
      <c r="C8" s="31">
        <v>0.0</v>
      </c>
      <c r="D8" s="32">
        <f t="shared" si="1"/>
        <v>0</v>
      </c>
    </row>
    <row r="9">
      <c r="A9" s="29" t="s">
        <v>14</v>
      </c>
      <c r="B9" s="33">
        <f>'US BHRbEF'!B9</f>
        <v>9510135</v>
      </c>
      <c r="C9" s="31">
        <v>0.0</v>
      </c>
      <c r="D9" s="32">
        <f t="shared" si="1"/>
        <v>9510135</v>
      </c>
    </row>
    <row r="10">
      <c r="A10" s="29" t="s">
        <v>16</v>
      </c>
      <c r="B10" s="31">
        <v>0.0</v>
      </c>
      <c r="C10" s="31">
        <v>0.0</v>
      </c>
      <c r="D10" s="32">
        <f t="shared" si="1"/>
        <v>0</v>
      </c>
    </row>
    <row r="11">
      <c r="A11" s="29" t="s">
        <v>26</v>
      </c>
      <c r="B11" s="33">
        <f>Calculation!G15</f>
        <v>10425987</v>
      </c>
      <c r="C11" s="31">
        <v>0.0</v>
      </c>
      <c r="D11" s="32">
        <f t="shared" si="1"/>
        <v>10425987</v>
      </c>
    </row>
    <row r="12">
      <c r="A12" s="29" t="s">
        <v>23</v>
      </c>
      <c r="B12" s="33">
        <f>Calculation!G12</f>
        <v>13174656.3</v>
      </c>
      <c r="C12" s="31">
        <v>0.0</v>
      </c>
      <c r="D12" s="32">
        <f t="shared" si="1"/>
        <v>13174656.3</v>
      </c>
    </row>
    <row r="13">
      <c r="A13" s="29" t="s">
        <v>20</v>
      </c>
      <c r="B13" s="33">
        <f>B2</f>
        <v>10331205.3</v>
      </c>
      <c r="C13" s="31">
        <v>0.0</v>
      </c>
      <c r="D13" s="32">
        <f t="shared" si="1"/>
        <v>10331205.3</v>
      </c>
    </row>
    <row r="14">
      <c r="A14" s="29" t="s">
        <v>46</v>
      </c>
      <c r="B14" s="31">
        <v>0.0</v>
      </c>
      <c r="C14" s="31">
        <v>0.0</v>
      </c>
      <c r="D14" s="32">
        <f t="shared" si="1"/>
        <v>0</v>
      </c>
    </row>
    <row r="15">
      <c r="A15" s="29" t="s">
        <v>15</v>
      </c>
      <c r="B15" s="33">
        <f>'US BHRbEF'!B15</f>
        <v>7319030</v>
      </c>
      <c r="C15" s="31">
        <v>0.0</v>
      </c>
      <c r="D15" s="32">
        <f t="shared" si="1"/>
        <v>7319030</v>
      </c>
    </row>
    <row r="16">
      <c r="A16" s="29" t="s">
        <v>18</v>
      </c>
      <c r="B16" s="33">
        <f>'US BHRbEF'!B16</f>
        <v>10914352</v>
      </c>
      <c r="C16" s="31">
        <v>0.0</v>
      </c>
      <c r="D16" s="32">
        <f t="shared" si="1"/>
        <v>10914352</v>
      </c>
    </row>
    <row r="17">
      <c r="A17" s="29" t="s">
        <v>21</v>
      </c>
      <c r="B17" s="33">
        <f>'US BHRbEF'!B17</f>
        <v>18510312</v>
      </c>
      <c r="C17" s="31">
        <v>0.0</v>
      </c>
      <c r="D17" s="32">
        <f t="shared" si="1"/>
        <v>18510312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