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ssy02/Downloads/"/>
    </mc:Choice>
  </mc:AlternateContent>
  <xr:revisionPtr revIDLastSave="0" documentId="13_ncr:1_{5F33AAE8-4F8A-6647-83E5-ACC2046F2FEB}" xr6:coauthVersionLast="47" xr6:coauthVersionMax="47" xr10:uidLastSave="{00000000-0000-0000-0000-000000000000}"/>
  <bookViews>
    <workbookView xWindow="0" yWindow="780" windowWidth="34200" windowHeight="21360" activeTab="4" xr2:uid="{00000000-000D-0000-FFFF-FFFF00000000}"/>
  </bookViews>
  <sheets>
    <sheet name="About" sheetId="1" r:id="rId1"/>
    <sheet name="Generation" sheetId="2" r:id="rId2"/>
    <sheet name="Installed Capacity" sheetId="3" r:id="rId3"/>
    <sheet name="Capacity Factor Calculation" sheetId="4" r:id="rId4"/>
    <sheet name="BECF-pre-ret" sheetId="5" r:id="rId5"/>
    <sheet name="BECF-pre-nonret" sheetId="6" r:id="rId6"/>
    <sheet name="BECF-new"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b7TkVtoM1guSZpUDei+vQXLQffx+XvWwU2Le9lVwAMY="/>
    </ext>
  </extLst>
</workbook>
</file>

<file path=xl/calcChain.xml><?xml version="1.0" encoding="utf-8"?>
<calcChain xmlns="http://schemas.openxmlformats.org/spreadsheetml/2006/main">
  <c r="B17" i="5" l="1"/>
  <c r="B15" i="5"/>
  <c r="B16" i="5" s="1"/>
  <c r="B14" i="5"/>
  <c r="B13" i="5"/>
  <c r="AE13" i="5" s="1"/>
  <c r="B12" i="5"/>
  <c r="B11" i="5"/>
  <c r="B10" i="5"/>
  <c r="B9" i="5"/>
  <c r="B7" i="5"/>
  <c r="B6" i="5"/>
  <c r="B5" i="5"/>
  <c r="B3" i="5"/>
  <c r="B2" i="5"/>
  <c r="AG17" i="6"/>
  <c r="AF17" i="6"/>
  <c r="AE17" i="6"/>
  <c r="AD17" i="6"/>
  <c r="AC17" i="6"/>
  <c r="AB17" i="6"/>
  <c r="AA17" i="6"/>
  <c r="Z17" i="6"/>
  <c r="Y17" i="6"/>
  <c r="X17" i="6"/>
  <c r="W17" i="6"/>
  <c r="V17" i="6"/>
  <c r="U17" i="6"/>
  <c r="T17" i="6"/>
  <c r="S17" i="6"/>
  <c r="R17" i="6"/>
  <c r="Q17" i="6"/>
  <c r="P17" i="6"/>
  <c r="O17" i="6"/>
  <c r="N17" i="6"/>
  <c r="M17" i="6"/>
  <c r="L17" i="6"/>
  <c r="K17" i="6"/>
  <c r="J17" i="6"/>
  <c r="I17" i="6"/>
  <c r="H17" i="6"/>
  <c r="G17" i="6"/>
  <c r="F17" i="6"/>
  <c r="E17" i="6"/>
  <c r="D17" i="6"/>
  <c r="C17" i="6"/>
  <c r="AG16" i="6"/>
  <c r="AF16" i="6"/>
  <c r="AE16" i="6"/>
  <c r="AD16" i="6"/>
  <c r="AC16" i="6"/>
  <c r="AB16" i="6"/>
  <c r="AA16" i="6"/>
  <c r="Z16" i="6"/>
  <c r="Y16" i="6"/>
  <c r="X16" i="6"/>
  <c r="W16" i="6"/>
  <c r="V16" i="6"/>
  <c r="U16" i="6"/>
  <c r="T16" i="6"/>
  <c r="S16" i="6"/>
  <c r="R16" i="6"/>
  <c r="Q16" i="6"/>
  <c r="P16" i="6"/>
  <c r="O16" i="6"/>
  <c r="N16" i="6"/>
  <c r="M16" i="6"/>
  <c r="L16" i="6"/>
  <c r="K16" i="6"/>
  <c r="J16" i="6"/>
  <c r="I16" i="6"/>
  <c r="H16" i="6"/>
  <c r="G16" i="6"/>
  <c r="F16" i="6"/>
  <c r="E16" i="6"/>
  <c r="D16" i="6"/>
  <c r="C16" i="6"/>
  <c r="AG15" i="6"/>
  <c r="AF15" i="6"/>
  <c r="AE15" i="6"/>
  <c r="AD15" i="6"/>
  <c r="AC15" i="6"/>
  <c r="AB15" i="6"/>
  <c r="AA15" i="6"/>
  <c r="Z15" i="6"/>
  <c r="Y15" i="6"/>
  <c r="X15" i="6"/>
  <c r="W15" i="6"/>
  <c r="V15" i="6"/>
  <c r="U15" i="6"/>
  <c r="T15" i="6"/>
  <c r="S15" i="6"/>
  <c r="R15" i="6"/>
  <c r="Q15" i="6"/>
  <c r="P15" i="6"/>
  <c r="O15" i="6"/>
  <c r="N15" i="6"/>
  <c r="M15" i="6"/>
  <c r="L15" i="6"/>
  <c r="K15" i="6"/>
  <c r="J15" i="6"/>
  <c r="I15" i="6"/>
  <c r="H15" i="6"/>
  <c r="G15" i="6"/>
  <c r="F15" i="6"/>
  <c r="E15" i="6"/>
  <c r="D15" i="6"/>
  <c r="C15" i="6"/>
  <c r="AG14" i="6"/>
  <c r="AF14" i="6"/>
  <c r="AE14" i="6"/>
  <c r="AD14" i="6"/>
  <c r="AC14" i="6"/>
  <c r="AB14" i="6"/>
  <c r="AA14" i="6"/>
  <c r="Z14" i="6"/>
  <c r="Y14" i="6"/>
  <c r="X14" i="6"/>
  <c r="W14" i="6"/>
  <c r="V14" i="6"/>
  <c r="U14" i="6"/>
  <c r="T14" i="6"/>
  <c r="S14" i="6"/>
  <c r="R14" i="6"/>
  <c r="Q14" i="6"/>
  <c r="P14" i="6"/>
  <c r="O14" i="6"/>
  <c r="N14" i="6"/>
  <c r="M14" i="6"/>
  <c r="L14" i="6"/>
  <c r="K14" i="6"/>
  <c r="J14" i="6"/>
  <c r="I14" i="6"/>
  <c r="H14" i="6"/>
  <c r="G14" i="6"/>
  <c r="F14" i="6"/>
  <c r="E14" i="6"/>
  <c r="D14" i="6"/>
  <c r="C14" i="6"/>
  <c r="AG13" i="6"/>
  <c r="AF13" i="6"/>
  <c r="AE13" i="6"/>
  <c r="AD13" i="6"/>
  <c r="AC13" i="6"/>
  <c r="AB13" i="6"/>
  <c r="AA13" i="6"/>
  <c r="Z13" i="6"/>
  <c r="Y13" i="6"/>
  <c r="X13" i="6"/>
  <c r="W13" i="6"/>
  <c r="V13" i="6"/>
  <c r="U13" i="6"/>
  <c r="T13" i="6"/>
  <c r="S13" i="6"/>
  <c r="R13" i="6"/>
  <c r="Q13" i="6"/>
  <c r="P13" i="6"/>
  <c r="O13" i="6"/>
  <c r="N13" i="6"/>
  <c r="M13" i="6"/>
  <c r="L13" i="6"/>
  <c r="K13" i="6"/>
  <c r="J13" i="6"/>
  <c r="I13" i="6"/>
  <c r="H13" i="6"/>
  <c r="G13" i="6"/>
  <c r="F13" i="6"/>
  <c r="E13" i="6"/>
  <c r="D13" i="6"/>
  <c r="C13" i="6"/>
  <c r="AG12" i="6"/>
  <c r="AF12" i="6"/>
  <c r="AE12" i="6"/>
  <c r="AD12" i="6"/>
  <c r="AC12" i="6"/>
  <c r="AB12" i="6"/>
  <c r="AA12" i="6"/>
  <c r="Z12" i="6"/>
  <c r="Y12" i="6"/>
  <c r="X12" i="6"/>
  <c r="W12" i="6"/>
  <c r="V12" i="6"/>
  <c r="U12" i="6"/>
  <c r="T12" i="6"/>
  <c r="S12" i="6"/>
  <c r="R12" i="6"/>
  <c r="Q12" i="6"/>
  <c r="P12" i="6"/>
  <c r="O12" i="6"/>
  <c r="N12" i="6"/>
  <c r="M12" i="6"/>
  <c r="L12" i="6"/>
  <c r="K12" i="6"/>
  <c r="J12" i="6"/>
  <c r="I12" i="6"/>
  <c r="H12" i="6"/>
  <c r="G12" i="6"/>
  <c r="F12" i="6"/>
  <c r="E12" i="6"/>
  <c r="D12" i="6"/>
  <c r="C12"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D11" i="6"/>
  <c r="C11" i="6"/>
  <c r="AG10" i="6"/>
  <c r="AF10" i="6"/>
  <c r="AE10" i="6"/>
  <c r="AD10" i="6"/>
  <c r="AC10" i="6"/>
  <c r="AB10" i="6"/>
  <c r="AA10" i="6"/>
  <c r="Z10" i="6"/>
  <c r="Y10" i="6"/>
  <c r="X10" i="6"/>
  <c r="W10" i="6"/>
  <c r="V10" i="6"/>
  <c r="U10" i="6"/>
  <c r="T10" i="6"/>
  <c r="S10" i="6"/>
  <c r="R10" i="6"/>
  <c r="Q10" i="6"/>
  <c r="P10" i="6"/>
  <c r="O10" i="6"/>
  <c r="N10" i="6"/>
  <c r="M10" i="6"/>
  <c r="L10" i="6"/>
  <c r="K10" i="6"/>
  <c r="J10" i="6"/>
  <c r="I10" i="6"/>
  <c r="H10" i="6"/>
  <c r="G10" i="6"/>
  <c r="F10" i="6"/>
  <c r="E10" i="6"/>
  <c r="D10" i="6"/>
  <c r="C10" i="6"/>
  <c r="AG9" i="6"/>
  <c r="AF9" i="6"/>
  <c r="AE9" i="6"/>
  <c r="AD9" i="6"/>
  <c r="AC9" i="6"/>
  <c r="AB9" i="6"/>
  <c r="AA9" i="6"/>
  <c r="Z9" i="6"/>
  <c r="Y9" i="6"/>
  <c r="X9" i="6"/>
  <c r="W9" i="6"/>
  <c r="V9" i="6"/>
  <c r="U9" i="6"/>
  <c r="T9" i="6"/>
  <c r="S9" i="6"/>
  <c r="R9" i="6"/>
  <c r="Q9" i="6"/>
  <c r="P9" i="6"/>
  <c r="O9" i="6"/>
  <c r="N9" i="6"/>
  <c r="M9" i="6"/>
  <c r="L9" i="6"/>
  <c r="K9" i="6"/>
  <c r="J9" i="6"/>
  <c r="I9" i="6"/>
  <c r="H9" i="6"/>
  <c r="G9" i="6"/>
  <c r="F9" i="6"/>
  <c r="E9" i="6"/>
  <c r="D9" i="6"/>
  <c r="C9" i="6"/>
  <c r="AG8" i="6"/>
  <c r="AF8" i="6"/>
  <c r="AE8" i="6"/>
  <c r="AD8" i="6"/>
  <c r="AC8" i="6"/>
  <c r="AB8" i="6"/>
  <c r="AA8" i="6"/>
  <c r="Z8" i="6"/>
  <c r="Y8" i="6"/>
  <c r="X8" i="6"/>
  <c r="W8" i="6"/>
  <c r="V8" i="6"/>
  <c r="U8" i="6"/>
  <c r="T8" i="6"/>
  <c r="S8" i="6"/>
  <c r="R8" i="6"/>
  <c r="Q8" i="6"/>
  <c r="P8" i="6"/>
  <c r="O8" i="6"/>
  <c r="N8" i="6"/>
  <c r="M8" i="6"/>
  <c r="L8" i="6"/>
  <c r="K8" i="6"/>
  <c r="J8" i="6"/>
  <c r="I8" i="6"/>
  <c r="H8" i="6"/>
  <c r="G8" i="6"/>
  <c r="F8" i="6"/>
  <c r="E8" i="6"/>
  <c r="D8" i="6"/>
  <c r="C8" i="6"/>
  <c r="AG7" i="6"/>
  <c r="AF7" i="6"/>
  <c r="AE7" i="6"/>
  <c r="AD7" i="6"/>
  <c r="AC7" i="6"/>
  <c r="AB7" i="6"/>
  <c r="AA7" i="6"/>
  <c r="Z7" i="6"/>
  <c r="Y7" i="6"/>
  <c r="X7" i="6"/>
  <c r="W7" i="6"/>
  <c r="V7" i="6"/>
  <c r="U7" i="6"/>
  <c r="T7" i="6"/>
  <c r="S7" i="6"/>
  <c r="R7" i="6"/>
  <c r="Q7" i="6"/>
  <c r="P7" i="6"/>
  <c r="O7" i="6"/>
  <c r="N7" i="6"/>
  <c r="M7" i="6"/>
  <c r="L7" i="6"/>
  <c r="K7" i="6"/>
  <c r="J7" i="6"/>
  <c r="I7" i="6"/>
  <c r="H7" i="6"/>
  <c r="G7" i="6"/>
  <c r="F7" i="6"/>
  <c r="E7" i="6"/>
  <c r="D7" i="6"/>
  <c r="C7" i="6"/>
  <c r="AG6" i="6"/>
  <c r="AF6" i="6"/>
  <c r="AE6" i="6"/>
  <c r="AD6" i="6"/>
  <c r="AC6" i="6"/>
  <c r="AB6" i="6"/>
  <c r="AA6" i="6"/>
  <c r="Z6" i="6"/>
  <c r="Y6" i="6"/>
  <c r="X6" i="6"/>
  <c r="W6" i="6"/>
  <c r="V6" i="6"/>
  <c r="U6" i="6"/>
  <c r="T6" i="6"/>
  <c r="S6" i="6"/>
  <c r="R6" i="6"/>
  <c r="Q6" i="6"/>
  <c r="P6" i="6"/>
  <c r="O6" i="6"/>
  <c r="N6" i="6"/>
  <c r="M6" i="6"/>
  <c r="L6" i="6"/>
  <c r="K6" i="6"/>
  <c r="J6" i="6"/>
  <c r="I6" i="6"/>
  <c r="H6" i="6"/>
  <c r="G6" i="6"/>
  <c r="F6" i="6"/>
  <c r="E6" i="6"/>
  <c r="D6" i="6"/>
  <c r="C6" i="6"/>
  <c r="AG5" i="6"/>
  <c r="AF5" i="6"/>
  <c r="AE5" i="6"/>
  <c r="AD5" i="6"/>
  <c r="AC5" i="6"/>
  <c r="AB5" i="6"/>
  <c r="AA5" i="6"/>
  <c r="Z5" i="6"/>
  <c r="Y5" i="6"/>
  <c r="X5" i="6"/>
  <c r="W5" i="6"/>
  <c r="V5" i="6"/>
  <c r="U5" i="6"/>
  <c r="T5" i="6"/>
  <c r="S5" i="6"/>
  <c r="R5" i="6"/>
  <c r="Q5" i="6"/>
  <c r="P5" i="6"/>
  <c r="O5" i="6"/>
  <c r="N5" i="6"/>
  <c r="M5" i="6"/>
  <c r="L5" i="6"/>
  <c r="K5" i="6"/>
  <c r="J5" i="6"/>
  <c r="I5" i="6"/>
  <c r="H5" i="6"/>
  <c r="G5" i="6"/>
  <c r="F5" i="6"/>
  <c r="E5" i="6"/>
  <c r="D5" i="6"/>
  <c r="C5" i="6"/>
  <c r="AG4" i="6"/>
  <c r="AF4" i="6"/>
  <c r="AE4" i="6"/>
  <c r="AD4" i="6"/>
  <c r="AC4" i="6"/>
  <c r="AB4" i="6"/>
  <c r="AA4" i="6"/>
  <c r="Z4" i="6"/>
  <c r="Y4" i="6"/>
  <c r="X4" i="6"/>
  <c r="W4" i="6"/>
  <c r="V4" i="6"/>
  <c r="U4" i="6"/>
  <c r="T4" i="6"/>
  <c r="S4" i="6"/>
  <c r="R4" i="6"/>
  <c r="Q4" i="6"/>
  <c r="P4" i="6"/>
  <c r="O4" i="6"/>
  <c r="N4" i="6"/>
  <c r="M4" i="6"/>
  <c r="L4" i="6"/>
  <c r="K4" i="6"/>
  <c r="J4" i="6"/>
  <c r="I4" i="6"/>
  <c r="H4" i="6"/>
  <c r="G4" i="6"/>
  <c r="F4" i="6"/>
  <c r="E4" i="6"/>
  <c r="D4" i="6"/>
  <c r="C4" i="6"/>
  <c r="AG3" i="6"/>
  <c r="AF3" i="6"/>
  <c r="AE3" i="6"/>
  <c r="AD3" i="6"/>
  <c r="AC3" i="6"/>
  <c r="AB3" i="6"/>
  <c r="AA3" i="6"/>
  <c r="Z3" i="6"/>
  <c r="Y3" i="6"/>
  <c r="X3" i="6"/>
  <c r="W3" i="6"/>
  <c r="V3" i="6"/>
  <c r="U3" i="6"/>
  <c r="T3" i="6"/>
  <c r="S3" i="6"/>
  <c r="R3" i="6"/>
  <c r="Q3" i="6"/>
  <c r="P3" i="6"/>
  <c r="O3" i="6"/>
  <c r="N3" i="6"/>
  <c r="M3" i="6"/>
  <c r="L3" i="6"/>
  <c r="K3" i="6"/>
  <c r="J3" i="6"/>
  <c r="I3" i="6"/>
  <c r="H3" i="6"/>
  <c r="G3" i="6"/>
  <c r="F3" i="6"/>
  <c r="E3" i="6"/>
  <c r="D3" i="6"/>
  <c r="C3" i="6"/>
  <c r="AG2" i="6"/>
  <c r="AF2" i="6"/>
  <c r="AE2" i="6"/>
  <c r="AD2" i="6"/>
  <c r="AC2" i="6"/>
  <c r="AB2" i="6"/>
  <c r="AA2" i="6"/>
  <c r="Z2" i="6"/>
  <c r="Y2" i="6"/>
  <c r="X2" i="6"/>
  <c r="W2" i="6"/>
  <c r="V2" i="6"/>
  <c r="U2" i="6"/>
  <c r="T2" i="6"/>
  <c r="S2" i="6"/>
  <c r="R2" i="6"/>
  <c r="Q2" i="6"/>
  <c r="P2" i="6"/>
  <c r="O2" i="6"/>
  <c r="N2" i="6"/>
  <c r="M2" i="6"/>
  <c r="L2" i="6"/>
  <c r="K2" i="6"/>
  <c r="J2" i="6"/>
  <c r="I2" i="6"/>
  <c r="H2" i="6"/>
  <c r="G2" i="6"/>
  <c r="F2" i="6"/>
  <c r="E2" i="6"/>
  <c r="D2" i="6"/>
  <c r="C2" i="6"/>
  <c r="X13" i="5"/>
  <c r="H13" i="5"/>
  <c r="X2" i="5"/>
  <c r="H2" i="5"/>
  <c r="U2" i="5"/>
  <c r="H14" i="4"/>
  <c r="I13" i="4"/>
  <c r="D13" i="4"/>
  <c r="J12" i="4"/>
  <c r="B12" i="4"/>
  <c r="F11" i="4"/>
  <c r="C11" i="4"/>
  <c r="D10" i="4"/>
  <c r="H9" i="4"/>
  <c r="E9" i="4"/>
  <c r="F8" i="4"/>
  <c r="J7" i="4"/>
  <c r="G7" i="4"/>
  <c r="G6" i="4"/>
  <c r="B6" i="4"/>
  <c r="G5" i="4"/>
  <c r="J4" i="4"/>
  <c r="D4" i="4"/>
  <c r="B4" i="4"/>
  <c r="D3" i="4"/>
  <c r="F2" i="4"/>
  <c r="D2" i="4"/>
  <c r="P16" i="3"/>
  <c r="O16" i="3"/>
  <c r="N16" i="3"/>
  <c r="M16" i="3"/>
  <c r="L16" i="3"/>
  <c r="K16" i="3"/>
  <c r="J16" i="3"/>
  <c r="I16" i="3"/>
  <c r="H16" i="3"/>
  <c r="P15" i="3"/>
  <c r="O15" i="3"/>
  <c r="N15" i="3"/>
  <c r="M15" i="3"/>
  <c r="L15" i="3"/>
  <c r="K15" i="3"/>
  <c r="J15" i="3"/>
  <c r="I15" i="3"/>
  <c r="H15" i="3"/>
  <c r="P14" i="3"/>
  <c r="O14" i="3"/>
  <c r="N14" i="3"/>
  <c r="M14" i="3"/>
  <c r="L14" i="3"/>
  <c r="K14" i="3"/>
  <c r="J14" i="3"/>
  <c r="I14" i="3"/>
  <c r="H14" i="3"/>
  <c r="P13" i="3"/>
  <c r="O13" i="3"/>
  <c r="N13" i="3"/>
  <c r="M13" i="3"/>
  <c r="L13" i="3"/>
  <c r="K13" i="3"/>
  <c r="J13" i="3"/>
  <c r="I13" i="3"/>
  <c r="H13" i="3"/>
  <c r="P12" i="3"/>
  <c r="O12" i="3"/>
  <c r="N12" i="3"/>
  <c r="M12" i="3"/>
  <c r="L12" i="3"/>
  <c r="K12" i="3"/>
  <c r="J12" i="3"/>
  <c r="I12" i="3"/>
  <c r="H12" i="3"/>
  <c r="P11" i="3"/>
  <c r="O11" i="3"/>
  <c r="N11" i="3"/>
  <c r="M11" i="3"/>
  <c r="L11" i="3"/>
  <c r="K11" i="3"/>
  <c r="J11" i="3"/>
  <c r="I11" i="3"/>
  <c r="H11" i="3"/>
  <c r="P10" i="3"/>
  <c r="O10" i="3"/>
  <c r="N10" i="3"/>
  <c r="M10" i="3"/>
  <c r="L10" i="3"/>
  <c r="K10" i="3"/>
  <c r="J10" i="3"/>
  <c r="I10" i="3"/>
  <c r="H10" i="3"/>
  <c r="P9" i="3"/>
  <c r="O9" i="3"/>
  <c r="N9" i="3"/>
  <c r="M9" i="3"/>
  <c r="L9" i="3"/>
  <c r="K9" i="3"/>
  <c r="J9" i="3"/>
  <c r="I9" i="3"/>
  <c r="H9" i="3"/>
  <c r="P8" i="3"/>
  <c r="O8" i="3"/>
  <c r="N8" i="3"/>
  <c r="M8" i="3"/>
  <c r="L8" i="3"/>
  <c r="K8" i="3"/>
  <c r="J8" i="3"/>
  <c r="D6" i="4" s="1"/>
  <c r="I8" i="3"/>
  <c r="H8" i="3"/>
  <c r="P7" i="3"/>
  <c r="J5" i="4" s="1"/>
  <c r="O7" i="3"/>
  <c r="N7" i="3"/>
  <c r="M7" i="3"/>
  <c r="L7" i="3"/>
  <c r="K7" i="3"/>
  <c r="E5" i="4" s="1"/>
  <c r="J7" i="3"/>
  <c r="I7" i="3"/>
  <c r="H7" i="3"/>
  <c r="B5" i="4" s="1"/>
  <c r="P6" i="3"/>
  <c r="O6" i="3"/>
  <c r="N6" i="3"/>
  <c r="M6" i="3"/>
  <c r="L6" i="3"/>
  <c r="K6" i="3"/>
  <c r="J6" i="3"/>
  <c r="I6" i="3"/>
  <c r="H6" i="3"/>
  <c r="P5" i="3"/>
  <c r="J3" i="4" s="1"/>
  <c r="O5" i="3"/>
  <c r="N5" i="3"/>
  <c r="M5" i="3"/>
  <c r="G3" i="4" s="1"/>
  <c r="L5" i="3"/>
  <c r="K5" i="3"/>
  <c r="J5" i="3"/>
  <c r="I5" i="3"/>
  <c r="H5" i="3"/>
  <c r="B3" i="4" s="1"/>
  <c r="P4" i="3"/>
  <c r="O4" i="3"/>
  <c r="N4" i="3"/>
  <c r="M4" i="3"/>
  <c r="L4" i="3"/>
  <c r="K4" i="3"/>
  <c r="J4" i="3"/>
  <c r="I4" i="3"/>
  <c r="H4" i="3"/>
  <c r="K32" i="2"/>
  <c r="J32" i="2"/>
  <c r="I32" i="2"/>
  <c r="H32" i="2"/>
  <c r="K31" i="2"/>
  <c r="J31" i="2"/>
  <c r="I31" i="2"/>
  <c r="H31" i="2"/>
  <c r="K30" i="2"/>
  <c r="J30" i="2"/>
  <c r="I30" i="2"/>
  <c r="H30" i="2"/>
  <c r="K29" i="2"/>
  <c r="J29" i="2"/>
  <c r="I29" i="2"/>
  <c r="H29" i="2"/>
  <c r="K28" i="2"/>
  <c r="J28" i="2"/>
  <c r="I28" i="2"/>
  <c r="H28" i="2"/>
  <c r="K27" i="2"/>
  <c r="J27" i="2"/>
  <c r="I27" i="2"/>
  <c r="H27" i="2"/>
  <c r="K26" i="2"/>
  <c r="J26" i="2"/>
  <c r="I26" i="2"/>
  <c r="H26" i="2"/>
  <c r="K25" i="2"/>
  <c r="J25" i="2"/>
  <c r="I25" i="2"/>
  <c r="H25" i="2"/>
  <c r="K24" i="2"/>
  <c r="J24" i="2"/>
  <c r="I24" i="2"/>
  <c r="H24" i="2"/>
  <c r="K23" i="2"/>
  <c r="J23" i="2"/>
  <c r="I23" i="2"/>
  <c r="H23" i="2"/>
  <c r="K22" i="2"/>
  <c r="J22" i="2"/>
  <c r="I22" i="2"/>
  <c r="H22" i="2"/>
  <c r="K21" i="2"/>
  <c r="J21" i="2"/>
  <c r="I21" i="2"/>
  <c r="H21" i="2"/>
  <c r="K20" i="2"/>
  <c r="J20" i="2"/>
  <c r="I20" i="2"/>
  <c r="H20" i="2"/>
  <c r="P16" i="2"/>
  <c r="O16" i="2"/>
  <c r="I14" i="4" s="1"/>
  <c r="N16" i="2"/>
  <c r="M16" i="2"/>
  <c r="G14" i="4" s="1"/>
  <c r="L16" i="2"/>
  <c r="F14" i="4" s="1"/>
  <c r="K16" i="2"/>
  <c r="E14" i="4" s="1"/>
  <c r="J16" i="2"/>
  <c r="I16" i="2"/>
  <c r="C14" i="4" s="1"/>
  <c r="H16" i="2"/>
  <c r="B14" i="4" s="1"/>
  <c r="J5" i="5" s="1"/>
  <c r="P15" i="2"/>
  <c r="J13" i="4" s="1"/>
  <c r="O15" i="2"/>
  <c r="N15" i="2"/>
  <c r="H13" i="4" s="1"/>
  <c r="M15" i="2"/>
  <c r="G13" i="4" s="1"/>
  <c r="L15" i="2"/>
  <c r="F13" i="4" s="1"/>
  <c r="K15" i="2"/>
  <c r="J15" i="2"/>
  <c r="I15" i="2"/>
  <c r="C13" i="4" s="1"/>
  <c r="H15" i="2"/>
  <c r="B13" i="4" s="1"/>
  <c r="P14" i="2"/>
  <c r="O14" i="2"/>
  <c r="I12" i="4" s="1"/>
  <c r="N14" i="2"/>
  <c r="H12" i="4" s="1"/>
  <c r="M14" i="2"/>
  <c r="G12" i="4" s="1"/>
  <c r="L14" i="2"/>
  <c r="K14" i="2"/>
  <c r="E12" i="4" s="1"/>
  <c r="J14" i="2"/>
  <c r="D12" i="4" s="1"/>
  <c r="I14" i="2"/>
  <c r="C12" i="4" s="1"/>
  <c r="H14" i="2"/>
  <c r="P13" i="2"/>
  <c r="J11" i="4" s="1"/>
  <c r="O13" i="2"/>
  <c r="I11" i="4" s="1"/>
  <c r="N13" i="2"/>
  <c r="H11" i="4" s="1"/>
  <c r="M13" i="2"/>
  <c r="L13" i="2"/>
  <c r="K13" i="2"/>
  <c r="E11" i="4" s="1"/>
  <c r="J13" i="2"/>
  <c r="D11" i="4" s="1"/>
  <c r="I13" i="2"/>
  <c r="H13" i="2"/>
  <c r="B11" i="4" s="1"/>
  <c r="P12" i="2"/>
  <c r="J10" i="4" s="1"/>
  <c r="O12" i="2"/>
  <c r="I10" i="4" s="1"/>
  <c r="N12" i="2"/>
  <c r="M12" i="2"/>
  <c r="G10" i="4" s="1"/>
  <c r="L12" i="2"/>
  <c r="F10" i="4" s="1"/>
  <c r="K12" i="2"/>
  <c r="E10" i="4" s="1"/>
  <c r="J12" i="2"/>
  <c r="I12" i="2"/>
  <c r="C10" i="4" s="1"/>
  <c r="H12" i="2"/>
  <c r="B10" i="4" s="1"/>
  <c r="P11" i="2"/>
  <c r="J9" i="4" s="1"/>
  <c r="O11" i="2"/>
  <c r="N11" i="2"/>
  <c r="M11" i="2"/>
  <c r="G9" i="4" s="1"/>
  <c r="L11" i="2"/>
  <c r="F9" i="4" s="1"/>
  <c r="K11" i="2"/>
  <c r="J11" i="2"/>
  <c r="D9" i="4" s="1"/>
  <c r="I11" i="2"/>
  <c r="C9" i="4" s="1"/>
  <c r="H11" i="2"/>
  <c r="B9" i="4" s="1"/>
  <c r="P10" i="2"/>
  <c r="O10" i="2"/>
  <c r="I8" i="4" s="1"/>
  <c r="N10" i="2"/>
  <c r="H8" i="4" s="1"/>
  <c r="M10" i="2"/>
  <c r="G8" i="4" s="1"/>
  <c r="L10" i="2"/>
  <c r="K10" i="2"/>
  <c r="E8" i="4" s="1"/>
  <c r="J10" i="2"/>
  <c r="D8" i="4" s="1"/>
  <c r="I10" i="2"/>
  <c r="C8" i="4" s="1"/>
  <c r="H10" i="2"/>
  <c r="P9" i="2"/>
  <c r="O9" i="2"/>
  <c r="I7" i="4" s="1"/>
  <c r="N9" i="2"/>
  <c r="H7" i="4" s="1"/>
  <c r="M9" i="2"/>
  <c r="L9" i="2"/>
  <c r="F7" i="4" s="1"/>
  <c r="K9" i="2"/>
  <c r="E7" i="4" s="1"/>
  <c r="J9" i="2"/>
  <c r="D7" i="4" s="1"/>
  <c r="I9" i="2"/>
  <c r="H9" i="2"/>
  <c r="B7" i="4" s="1"/>
  <c r="P8" i="2"/>
  <c r="J6" i="4" s="1"/>
  <c r="O8" i="2"/>
  <c r="I6" i="4" s="1"/>
  <c r="N8" i="2"/>
  <c r="M8" i="2"/>
  <c r="L8" i="2"/>
  <c r="F6" i="4" s="1"/>
  <c r="K8" i="2"/>
  <c r="E6" i="4" s="1"/>
  <c r="J8" i="2"/>
  <c r="I8" i="2"/>
  <c r="C6" i="4" s="1"/>
  <c r="H8" i="2"/>
  <c r="P7" i="2"/>
  <c r="O7" i="2"/>
  <c r="I5" i="4" s="1"/>
  <c r="N7" i="2"/>
  <c r="M7" i="2"/>
  <c r="L7" i="2"/>
  <c r="F5" i="4" s="1"/>
  <c r="K7" i="2"/>
  <c r="J7" i="2"/>
  <c r="D5" i="4" s="1"/>
  <c r="I7" i="2"/>
  <c r="C5" i="4" s="1"/>
  <c r="H7" i="2"/>
  <c r="P6" i="2"/>
  <c r="O6" i="2"/>
  <c r="I4" i="4" s="1"/>
  <c r="N6" i="2"/>
  <c r="M6" i="2"/>
  <c r="G4" i="4" s="1"/>
  <c r="L6" i="2"/>
  <c r="K6" i="2"/>
  <c r="E4" i="4" s="1"/>
  <c r="J6" i="2"/>
  <c r="I6" i="2"/>
  <c r="C4" i="4" s="1"/>
  <c r="H6" i="2"/>
  <c r="P5" i="2"/>
  <c r="O5" i="2"/>
  <c r="I3" i="4" s="1"/>
  <c r="N5" i="2"/>
  <c r="M5" i="2"/>
  <c r="L5" i="2"/>
  <c r="F3" i="4" s="1"/>
  <c r="K5" i="2"/>
  <c r="E3" i="4" s="1"/>
  <c r="J5" i="2"/>
  <c r="I5" i="2"/>
  <c r="C3" i="4" s="1"/>
  <c r="H5" i="2"/>
  <c r="P4" i="2"/>
  <c r="J2" i="4" s="1"/>
  <c r="O4" i="2"/>
  <c r="N4" i="2"/>
  <c r="M4" i="2"/>
  <c r="G2" i="4" s="1"/>
  <c r="L4" i="2"/>
  <c r="K4" i="2"/>
  <c r="E2" i="4" s="1"/>
  <c r="J4" i="2"/>
  <c r="I4" i="2"/>
  <c r="C2" i="4" s="1"/>
  <c r="H4" i="2"/>
  <c r="B2" i="4" s="1"/>
  <c r="AG17" i="5" l="1"/>
  <c r="Y17" i="5"/>
  <c r="Q17" i="5"/>
  <c r="I17" i="5"/>
  <c r="AF17" i="5"/>
  <c r="X17" i="5"/>
  <c r="P17" i="5"/>
  <c r="H17" i="5"/>
  <c r="AE17" i="5"/>
  <c r="W17" i="5"/>
  <c r="O17" i="5"/>
  <c r="G17" i="5"/>
  <c r="AD17" i="5"/>
  <c r="V17" i="5"/>
  <c r="N17" i="5"/>
  <c r="F17" i="5"/>
  <c r="AC17" i="5"/>
  <c r="M17" i="5"/>
  <c r="L17" i="5"/>
  <c r="AB17" i="5"/>
  <c r="AA17" i="5"/>
  <c r="K17" i="5"/>
  <c r="T17" i="5"/>
  <c r="C17" i="5"/>
  <c r="B17" i="7"/>
  <c r="R17" i="5"/>
  <c r="Z17" i="5"/>
  <c r="U17" i="5"/>
  <c r="S17" i="5"/>
  <c r="J17" i="5"/>
  <c r="D17" i="5"/>
  <c r="AD9" i="5"/>
  <c r="V9" i="5"/>
  <c r="N9" i="5"/>
  <c r="F9" i="5"/>
  <c r="AB9" i="5"/>
  <c r="T9" i="5"/>
  <c r="L9" i="5"/>
  <c r="C9" i="5"/>
  <c r="AG9" i="5"/>
  <c r="Y9" i="5"/>
  <c r="Q9" i="5"/>
  <c r="I9" i="5"/>
  <c r="B9" i="7"/>
  <c r="AE9" i="5"/>
  <c r="W9" i="5"/>
  <c r="O9" i="5"/>
  <c r="G9" i="5"/>
  <c r="S9" i="5"/>
  <c r="R9" i="5"/>
  <c r="AC9" i="5"/>
  <c r="M9" i="5"/>
  <c r="AF9" i="5"/>
  <c r="P9" i="5"/>
  <c r="AA9" i="5"/>
  <c r="K9" i="5"/>
  <c r="X9" i="5"/>
  <c r="H9" i="5"/>
  <c r="Z9" i="5"/>
  <c r="J9" i="5"/>
  <c r="U9" i="5"/>
  <c r="D9" i="5"/>
  <c r="AG10" i="5"/>
  <c r="Y10" i="5"/>
  <c r="AF10" i="5"/>
  <c r="X10" i="5"/>
  <c r="AE10" i="5"/>
  <c r="W10" i="5"/>
  <c r="Z10" i="5"/>
  <c r="O10" i="5"/>
  <c r="G10" i="5"/>
  <c r="U10" i="5"/>
  <c r="M10" i="5"/>
  <c r="D10" i="5"/>
  <c r="AC10" i="5"/>
  <c r="R10" i="5"/>
  <c r="J10" i="5"/>
  <c r="B10" i="7"/>
  <c r="AA10" i="5"/>
  <c r="P10" i="5"/>
  <c r="H10" i="5"/>
  <c r="T10" i="5"/>
  <c r="C10" i="5"/>
  <c r="S10" i="5"/>
  <c r="Q10" i="5"/>
  <c r="N10" i="5"/>
  <c r="L10" i="5"/>
  <c r="AB10" i="5"/>
  <c r="I10" i="5"/>
  <c r="AD10" i="5"/>
  <c r="K10" i="5"/>
  <c r="V10" i="5"/>
  <c r="F10" i="5"/>
  <c r="P2" i="5"/>
  <c r="AF2" i="5"/>
  <c r="R5" i="5"/>
  <c r="AC13" i="5"/>
  <c r="U13" i="5"/>
  <c r="M13" i="5"/>
  <c r="D13" i="5"/>
  <c r="AB13" i="5"/>
  <c r="T13" i="5"/>
  <c r="L13" i="5"/>
  <c r="C13" i="5"/>
  <c r="AA13" i="5"/>
  <c r="S13" i="5"/>
  <c r="K13" i="5"/>
  <c r="Z13" i="5"/>
  <c r="R13" i="5"/>
  <c r="J13" i="5"/>
  <c r="Y13" i="5"/>
  <c r="I13" i="5"/>
  <c r="W13" i="5"/>
  <c r="G13" i="5"/>
  <c r="AF13" i="5"/>
  <c r="P13" i="5"/>
  <c r="B13" i="7"/>
  <c r="AD13" i="5"/>
  <c r="N13" i="5"/>
  <c r="D2" i="5"/>
  <c r="G5" i="5"/>
  <c r="W5" i="5"/>
  <c r="AG13" i="5"/>
  <c r="AG2" i="5"/>
  <c r="Y2" i="5"/>
  <c r="Q2" i="5"/>
  <c r="I2" i="5"/>
  <c r="AE2" i="5"/>
  <c r="W2" i="5"/>
  <c r="O2" i="5"/>
  <c r="G2" i="5"/>
  <c r="AB2" i="5"/>
  <c r="T2" i="5"/>
  <c r="L2" i="5"/>
  <c r="C2" i="5"/>
  <c r="B2" i="7"/>
  <c r="Z2" i="5"/>
  <c r="R2" i="5"/>
  <c r="J2" i="5"/>
  <c r="S2" i="5"/>
  <c r="D5" i="5"/>
  <c r="U5" i="5"/>
  <c r="F2" i="5"/>
  <c r="V2" i="5"/>
  <c r="H5" i="5"/>
  <c r="X5" i="5"/>
  <c r="F13" i="5"/>
  <c r="AA5" i="5"/>
  <c r="S5" i="5"/>
  <c r="K5" i="5"/>
  <c r="AG5" i="5"/>
  <c r="Y5" i="5"/>
  <c r="Q5" i="5"/>
  <c r="I5" i="5"/>
  <c r="AD5" i="5"/>
  <c r="V5" i="5"/>
  <c r="N5" i="5"/>
  <c r="F5" i="5"/>
  <c r="B5" i="7"/>
  <c r="AB5" i="5"/>
  <c r="T5" i="5"/>
  <c r="L5" i="5"/>
  <c r="C5" i="5"/>
  <c r="J14" i="4"/>
  <c r="K2" i="5"/>
  <c r="AA2" i="5"/>
  <c r="M5" i="5"/>
  <c r="AC5" i="5"/>
  <c r="O13" i="5"/>
  <c r="Z5" i="5"/>
  <c r="M2" i="5"/>
  <c r="AC2" i="5"/>
  <c r="O5" i="5"/>
  <c r="AE5" i="5"/>
  <c r="Q13" i="5"/>
  <c r="F4" i="4"/>
  <c r="C7" i="4"/>
  <c r="B8" i="4"/>
  <c r="J8" i="4"/>
  <c r="I9" i="4"/>
  <c r="H10" i="4"/>
  <c r="G11" i="4"/>
  <c r="F12" i="4"/>
  <c r="E13" i="4"/>
  <c r="D14" i="4"/>
  <c r="N2" i="5"/>
  <c r="AD2" i="5"/>
  <c r="P5" i="5"/>
  <c r="AF5" i="5"/>
  <c r="V13" i="5"/>
  <c r="AC7" i="5" l="1"/>
  <c r="U7" i="5"/>
  <c r="M7" i="5"/>
  <c r="D7" i="5"/>
  <c r="AA7" i="5"/>
  <c r="S7" i="5"/>
  <c r="K7" i="5"/>
  <c r="AF7" i="5"/>
  <c r="X7" i="5"/>
  <c r="P7" i="5"/>
  <c r="H7" i="5"/>
  <c r="B7" i="7"/>
  <c r="AD7" i="5"/>
  <c r="V7" i="5"/>
  <c r="N7" i="5"/>
  <c r="F7" i="5"/>
  <c r="R7" i="5"/>
  <c r="AG7" i="5"/>
  <c r="Q7" i="5"/>
  <c r="AB7" i="5"/>
  <c r="AE7" i="5"/>
  <c r="O7" i="5"/>
  <c r="L7" i="5"/>
  <c r="Z7" i="5"/>
  <c r="J7" i="5"/>
  <c r="W7" i="5"/>
  <c r="G7" i="5"/>
  <c r="Y7" i="5"/>
  <c r="I7" i="5"/>
  <c r="T7" i="5"/>
  <c r="C7" i="5"/>
  <c r="AD14" i="5"/>
  <c r="V14" i="5"/>
  <c r="N14" i="5"/>
  <c r="F14" i="5"/>
  <c r="AC14" i="5"/>
  <c r="U14" i="5"/>
  <c r="M14" i="5"/>
  <c r="D14" i="5"/>
  <c r="AB14" i="5"/>
  <c r="T14" i="5"/>
  <c r="L14" i="5"/>
  <c r="C14" i="5"/>
  <c r="AA14" i="5"/>
  <c r="S14" i="5"/>
  <c r="K14" i="5"/>
  <c r="Z14" i="5"/>
  <c r="J14" i="5"/>
  <c r="X14" i="5"/>
  <c r="H14" i="5"/>
  <c r="AG14" i="5"/>
  <c r="Q14" i="5"/>
  <c r="B14" i="7"/>
  <c r="AE14" i="5"/>
  <c r="O14" i="5"/>
  <c r="W14" i="5"/>
  <c r="R14" i="5"/>
  <c r="P14" i="5"/>
  <c r="I14" i="5"/>
  <c r="G14" i="5"/>
  <c r="AF14" i="5"/>
  <c r="Y14" i="5"/>
  <c r="Z3" i="5"/>
  <c r="R3" i="5"/>
  <c r="J3" i="5"/>
  <c r="AF3" i="5"/>
  <c r="X3" i="5"/>
  <c r="P3" i="5"/>
  <c r="H3" i="5"/>
  <c r="AC3" i="5"/>
  <c r="U3" i="5"/>
  <c r="M3" i="5"/>
  <c r="D3" i="5"/>
  <c r="B3" i="7"/>
  <c r="AA3" i="5"/>
  <c r="S3" i="5"/>
  <c r="K3" i="5"/>
  <c r="AE3" i="5"/>
  <c r="O3" i="5"/>
  <c r="AD3" i="5"/>
  <c r="N3" i="5"/>
  <c r="Y3" i="5"/>
  <c r="AB3" i="5"/>
  <c r="L3" i="5"/>
  <c r="I3" i="5"/>
  <c r="W3" i="5"/>
  <c r="G3" i="5"/>
  <c r="T3" i="5"/>
  <c r="C3" i="5"/>
  <c r="V3" i="5"/>
  <c r="F3" i="5"/>
  <c r="AG3" i="5"/>
  <c r="Q3" i="5"/>
  <c r="AB12" i="5"/>
  <c r="T12" i="5"/>
  <c r="L12" i="5"/>
  <c r="C12" i="5"/>
  <c r="AA12" i="5"/>
  <c r="S12" i="5"/>
  <c r="K12" i="5"/>
  <c r="Z12" i="5"/>
  <c r="R12" i="5"/>
  <c r="J12" i="5"/>
  <c r="AG12" i="5"/>
  <c r="Y12" i="5"/>
  <c r="Q12" i="5"/>
  <c r="I12" i="5"/>
  <c r="X12" i="5"/>
  <c r="H12" i="5"/>
  <c r="V12" i="5"/>
  <c r="F12" i="5"/>
  <c r="AE12" i="5"/>
  <c r="O12" i="5"/>
  <c r="B12" i="7"/>
  <c r="AC12" i="5"/>
  <c r="M12" i="5"/>
  <c r="U12" i="5"/>
  <c r="G12" i="5"/>
  <c r="P12" i="5"/>
  <c r="N12" i="5"/>
  <c r="D12" i="5"/>
  <c r="AD12" i="5"/>
  <c r="AF12" i="5"/>
  <c r="W12" i="5"/>
  <c r="AG10" i="7"/>
  <c r="Y10" i="7"/>
  <c r="Q10" i="7"/>
  <c r="I10" i="7"/>
  <c r="AF10" i="7"/>
  <c r="X10" i="7"/>
  <c r="P10" i="7"/>
  <c r="H10" i="7"/>
  <c r="AE10" i="7"/>
  <c r="W10" i="7"/>
  <c r="O10" i="7"/>
  <c r="G10" i="7"/>
  <c r="AD10" i="7"/>
  <c r="V10" i="7"/>
  <c r="N10" i="7"/>
  <c r="F10" i="7"/>
  <c r="AC10" i="7"/>
  <c r="M10" i="7"/>
  <c r="AB10" i="7"/>
  <c r="L10" i="7"/>
  <c r="AA10" i="7"/>
  <c r="K10" i="7"/>
  <c r="T10" i="7"/>
  <c r="D10" i="7"/>
  <c r="R10" i="7"/>
  <c r="Z10" i="7"/>
  <c r="U10" i="7"/>
  <c r="S10" i="7"/>
  <c r="J10" i="7"/>
  <c r="E10" i="7"/>
  <c r="C10" i="7"/>
  <c r="AG2" i="7"/>
  <c r="Y2" i="7"/>
  <c r="Q2" i="7"/>
  <c r="I2" i="7"/>
  <c r="AF2" i="7"/>
  <c r="X2" i="7"/>
  <c r="P2" i="7"/>
  <c r="H2" i="7"/>
  <c r="AE2" i="7"/>
  <c r="W2" i="7"/>
  <c r="O2" i="7"/>
  <c r="G2" i="7"/>
  <c r="AD2" i="7"/>
  <c r="V2" i="7"/>
  <c r="N2" i="7"/>
  <c r="F2" i="7"/>
  <c r="AC2" i="7"/>
  <c r="M2" i="7"/>
  <c r="AB2" i="7"/>
  <c r="L2" i="7"/>
  <c r="AA2" i="7"/>
  <c r="K2" i="7"/>
  <c r="T2" i="7"/>
  <c r="D2" i="7"/>
  <c r="R2" i="7"/>
  <c r="J2" i="7"/>
  <c r="E2" i="7"/>
  <c r="C2" i="7"/>
  <c r="Z2" i="7"/>
  <c r="U2" i="7"/>
  <c r="S2" i="7"/>
  <c r="AG5" i="7"/>
  <c r="Y5" i="7"/>
  <c r="Q5" i="7"/>
  <c r="I5" i="7"/>
  <c r="AF5" i="7"/>
  <c r="X5" i="7"/>
  <c r="P5" i="7"/>
  <c r="H5" i="7"/>
  <c r="AE5" i="7"/>
  <c r="W5" i="7"/>
  <c r="O5" i="7"/>
  <c r="G5" i="7"/>
  <c r="AD5" i="7"/>
  <c r="V5" i="7"/>
  <c r="N5" i="7"/>
  <c r="F5" i="7"/>
  <c r="AC5" i="7"/>
  <c r="M5" i="7"/>
  <c r="AB5" i="7"/>
  <c r="L5" i="7"/>
  <c r="AA5" i="7"/>
  <c r="K5" i="7"/>
  <c r="T5" i="7"/>
  <c r="D5" i="7"/>
  <c r="R5" i="7"/>
  <c r="Z5" i="7"/>
  <c r="U5" i="7"/>
  <c r="S5" i="7"/>
  <c r="J5" i="7"/>
  <c r="E5" i="7"/>
  <c r="C5" i="7"/>
  <c r="AG9" i="7"/>
  <c r="Y9" i="7"/>
  <c r="Q9" i="7"/>
  <c r="I9" i="7"/>
  <c r="AF9" i="7"/>
  <c r="X9" i="7"/>
  <c r="P9" i="7"/>
  <c r="H9" i="7"/>
  <c r="AE9" i="7"/>
  <c r="W9" i="7"/>
  <c r="O9" i="7"/>
  <c r="G9" i="7"/>
  <c r="AD9" i="7"/>
  <c r="V9" i="7"/>
  <c r="N9" i="7"/>
  <c r="F9" i="7"/>
  <c r="AC9" i="7"/>
  <c r="M9" i="7"/>
  <c r="AB9" i="7"/>
  <c r="L9" i="7"/>
  <c r="AA9" i="7"/>
  <c r="K9" i="7"/>
  <c r="T9" i="7"/>
  <c r="D9" i="7"/>
  <c r="R9" i="7"/>
  <c r="U9" i="7"/>
  <c r="S9" i="7"/>
  <c r="J9" i="7"/>
  <c r="E9" i="7"/>
  <c r="C9" i="7"/>
  <c r="Z9" i="7"/>
  <c r="AG13" i="7"/>
  <c r="Y13" i="7"/>
  <c r="Q13" i="7"/>
  <c r="I13" i="7"/>
  <c r="AF13" i="7"/>
  <c r="X13" i="7"/>
  <c r="P13" i="7"/>
  <c r="H13" i="7"/>
  <c r="AE13" i="7"/>
  <c r="W13" i="7"/>
  <c r="O13" i="7"/>
  <c r="G13" i="7"/>
  <c r="AD13" i="7"/>
  <c r="V13" i="7"/>
  <c r="N13" i="7"/>
  <c r="F13" i="7"/>
  <c r="AC13" i="7"/>
  <c r="M13" i="7"/>
  <c r="AB13" i="7"/>
  <c r="L13" i="7"/>
  <c r="AA13" i="7"/>
  <c r="K13" i="7"/>
  <c r="T13" i="7"/>
  <c r="D13" i="7"/>
  <c r="R13" i="7"/>
  <c r="U13" i="7"/>
  <c r="S13" i="7"/>
  <c r="J13" i="7"/>
  <c r="E13" i="7"/>
  <c r="C13" i="7"/>
  <c r="Z13" i="7"/>
  <c r="AB6" i="5"/>
  <c r="T6" i="5"/>
  <c r="L6" i="5"/>
  <c r="C6" i="5"/>
  <c r="Z6" i="5"/>
  <c r="R6" i="5"/>
  <c r="J6" i="5"/>
  <c r="AE6" i="5"/>
  <c r="W6" i="5"/>
  <c r="O6" i="5"/>
  <c r="G6" i="5"/>
  <c r="B6" i="7"/>
  <c r="AC6" i="5"/>
  <c r="U6" i="5"/>
  <c r="M6" i="5"/>
  <c r="D6" i="5"/>
  <c r="AG6" i="5"/>
  <c r="Q6" i="5"/>
  <c r="AF6" i="5"/>
  <c r="P6" i="5"/>
  <c r="AA6" i="5"/>
  <c r="K6" i="5"/>
  <c r="AD6" i="5"/>
  <c r="N6" i="5"/>
  <c r="Y6" i="5"/>
  <c r="I6" i="5"/>
  <c r="V6" i="5"/>
  <c r="F6" i="5"/>
  <c r="X6" i="5"/>
  <c r="H6" i="5"/>
  <c r="S6" i="5"/>
  <c r="AG17" i="7"/>
  <c r="Y17" i="7"/>
  <c r="Q17" i="7"/>
  <c r="I17" i="7"/>
  <c r="AF17" i="7"/>
  <c r="X17" i="7"/>
  <c r="P17" i="7"/>
  <c r="H17" i="7"/>
  <c r="AE17" i="7"/>
  <c r="W17" i="7"/>
  <c r="O17" i="7"/>
  <c r="G17" i="7"/>
  <c r="AD17" i="7"/>
  <c r="V17" i="7"/>
  <c r="N17" i="7"/>
  <c r="F17" i="7"/>
  <c r="AC17" i="7"/>
  <c r="M17" i="7"/>
  <c r="AB17" i="7"/>
  <c r="L17" i="7"/>
  <c r="AA17" i="7"/>
  <c r="K17" i="7"/>
  <c r="Z17" i="7"/>
  <c r="T17" i="7"/>
  <c r="D17" i="7"/>
  <c r="R17" i="7"/>
  <c r="U17" i="7"/>
  <c r="S17" i="7"/>
  <c r="J17" i="7"/>
  <c r="E17" i="7"/>
  <c r="C17" i="7"/>
  <c r="AG14" i="7" l="1"/>
  <c r="Y14" i="7"/>
  <c r="Q14" i="7"/>
  <c r="I14" i="7"/>
  <c r="AF14" i="7"/>
  <c r="X14" i="7"/>
  <c r="P14" i="7"/>
  <c r="H14" i="7"/>
  <c r="AE14" i="7"/>
  <c r="W14" i="7"/>
  <c r="O14" i="7"/>
  <c r="G14" i="7"/>
  <c r="AD14" i="7"/>
  <c r="V14" i="7"/>
  <c r="N14" i="7"/>
  <c r="F14" i="7"/>
  <c r="AC14" i="7"/>
  <c r="M14" i="7"/>
  <c r="AB14" i="7"/>
  <c r="L14" i="7"/>
  <c r="AA14" i="7"/>
  <c r="K14" i="7"/>
  <c r="T14" i="7"/>
  <c r="D14" i="7"/>
  <c r="R14" i="7"/>
  <c r="Z14" i="7"/>
  <c r="U14" i="7"/>
  <c r="S14" i="7"/>
  <c r="J14" i="7"/>
  <c r="E14" i="7"/>
  <c r="C14" i="7"/>
  <c r="D6" i="7"/>
  <c r="E6" i="7" s="1"/>
  <c r="F6" i="7" s="1"/>
  <c r="G6" i="7" s="1"/>
  <c r="H6" i="7" s="1"/>
  <c r="I6" i="7" s="1"/>
  <c r="J6" i="7" s="1"/>
  <c r="K6" i="7" s="1"/>
  <c r="L6" i="7" s="1"/>
  <c r="M6" i="7" s="1"/>
  <c r="N6" i="7" s="1"/>
  <c r="O6" i="7" s="1"/>
  <c r="P6" i="7" s="1"/>
  <c r="Q6" i="7" s="1"/>
  <c r="R6" i="7" s="1"/>
  <c r="S6" i="7" s="1"/>
  <c r="T6" i="7" s="1"/>
  <c r="U6" i="7" s="1"/>
  <c r="V6" i="7" s="1"/>
  <c r="W6" i="7" s="1"/>
  <c r="X6" i="7" s="1"/>
  <c r="Y6" i="7" s="1"/>
  <c r="Z6" i="7" s="1"/>
  <c r="AA6" i="7" s="1"/>
  <c r="AB6" i="7" s="1"/>
  <c r="AC6" i="7" s="1"/>
  <c r="AD6" i="7" s="1"/>
  <c r="AE6" i="7" s="1"/>
  <c r="AF6" i="7" s="1"/>
  <c r="AG6" i="7" s="1"/>
  <c r="C6" i="7"/>
  <c r="D7" i="7"/>
  <c r="E7" i="7" s="1"/>
  <c r="F7" i="7" s="1"/>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C7" i="7"/>
  <c r="AG3" i="7"/>
  <c r="Y3" i="7"/>
  <c r="Q3" i="7"/>
  <c r="I3" i="7"/>
  <c r="AF3" i="7"/>
  <c r="X3" i="7"/>
  <c r="P3" i="7"/>
  <c r="H3" i="7"/>
  <c r="AE3" i="7"/>
  <c r="W3" i="7"/>
  <c r="O3" i="7"/>
  <c r="G3" i="7"/>
  <c r="AD3" i="7"/>
  <c r="V3" i="7"/>
  <c r="N3" i="7"/>
  <c r="F3" i="7"/>
  <c r="AC3" i="7"/>
  <c r="M3" i="7"/>
  <c r="AB3" i="7"/>
  <c r="L3" i="7"/>
  <c r="AA3" i="7"/>
  <c r="K3" i="7"/>
  <c r="T3" i="7"/>
  <c r="D3" i="7"/>
  <c r="R3" i="7"/>
  <c r="U3" i="7"/>
  <c r="S3" i="7"/>
  <c r="J3" i="7"/>
  <c r="E3" i="7"/>
  <c r="C3" i="7"/>
  <c r="Z3" i="7"/>
  <c r="AE15" i="5"/>
  <c r="W15" i="5"/>
  <c r="O15" i="5"/>
  <c r="G15" i="5"/>
  <c r="AD15" i="5"/>
  <c r="V15" i="5"/>
  <c r="N15" i="5"/>
  <c r="F15" i="5"/>
  <c r="AC15" i="5"/>
  <c r="U15" i="5"/>
  <c r="M15" i="5"/>
  <c r="D15" i="5"/>
  <c r="AB15" i="5"/>
  <c r="T15" i="5"/>
  <c r="L15" i="5"/>
  <c r="C15" i="5"/>
  <c r="AA15" i="5"/>
  <c r="K15" i="5"/>
  <c r="Y15" i="5"/>
  <c r="I15" i="5"/>
  <c r="R15" i="5"/>
  <c r="B15" i="7"/>
  <c r="AF15" i="5"/>
  <c r="P15" i="5"/>
  <c r="X15" i="5"/>
  <c r="S15" i="5"/>
  <c r="Q15" i="5"/>
  <c r="J15" i="5"/>
  <c r="H15" i="5"/>
  <c r="AG15" i="5"/>
  <c r="Z15" i="5"/>
  <c r="AG12" i="7"/>
  <c r="Y12" i="7"/>
  <c r="Q12" i="7"/>
  <c r="I12" i="7"/>
  <c r="AF12" i="7"/>
  <c r="X12" i="7"/>
  <c r="P12" i="7"/>
  <c r="H12" i="7"/>
  <c r="AE12" i="7"/>
  <c r="W12" i="7"/>
  <c r="O12" i="7"/>
  <c r="G12" i="7"/>
  <c r="AD12" i="7"/>
  <c r="V12" i="7"/>
  <c r="N12" i="7"/>
  <c r="F12" i="7"/>
  <c r="AC12" i="7"/>
  <c r="M12" i="7"/>
  <c r="AB12" i="7"/>
  <c r="L12" i="7"/>
  <c r="AA12" i="7"/>
  <c r="K12" i="7"/>
  <c r="T12" i="7"/>
  <c r="D12" i="7"/>
  <c r="R12" i="7"/>
  <c r="J12" i="7"/>
  <c r="E12" i="7"/>
  <c r="C12" i="7"/>
  <c r="Z12" i="7"/>
  <c r="U12" i="7"/>
  <c r="S12" i="7"/>
  <c r="AA11" i="5"/>
  <c r="S11" i="5"/>
  <c r="K11" i="5"/>
  <c r="Z11" i="5"/>
  <c r="R11" i="5"/>
  <c r="J11" i="5"/>
  <c r="AG11" i="5"/>
  <c r="Y11" i="5"/>
  <c r="Q11" i="5"/>
  <c r="I11" i="5"/>
  <c r="AF11" i="5"/>
  <c r="X11" i="5"/>
  <c r="P11" i="5"/>
  <c r="H11" i="5"/>
  <c r="W11" i="5"/>
  <c r="G11" i="5"/>
  <c r="U11" i="5"/>
  <c r="D11" i="5"/>
  <c r="AD11" i="5"/>
  <c r="N11" i="5"/>
  <c r="B11" i="7"/>
  <c r="AB11" i="5"/>
  <c r="L11" i="5"/>
  <c r="T11" i="5"/>
  <c r="O11" i="5"/>
  <c r="F11" i="5"/>
  <c r="M11" i="5"/>
  <c r="C11" i="5"/>
  <c r="AC11" i="5"/>
  <c r="AE11" i="5"/>
  <c r="V11" i="5"/>
  <c r="AG11" i="7" l="1"/>
  <c r="Y11" i="7"/>
  <c r="Q11" i="7"/>
  <c r="I11" i="7"/>
  <c r="AF11" i="7"/>
  <c r="X11" i="7"/>
  <c r="P11" i="7"/>
  <c r="H11" i="7"/>
  <c r="AE11" i="7"/>
  <c r="W11" i="7"/>
  <c r="O11" i="7"/>
  <c r="G11" i="7"/>
  <c r="AD11" i="7"/>
  <c r="V11" i="7"/>
  <c r="N11" i="7"/>
  <c r="F11" i="7"/>
  <c r="AC11" i="7"/>
  <c r="M11" i="7"/>
  <c r="AB11" i="7"/>
  <c r="L11" i="7"/>
  <c r="AA11" i="7"/>
  <c r="K11" i="7"/>
  <c r="T11" i="7"/>
  <c r="D11" i="7"/>
  <c r="R11" i="7"/>
  <c r="C11" i="7"/>
  <c r="Z11" i="7"/>
  <c r="U11" i="7"/>
  <c r="S11" i="7"/>
  <c r="J11" i="7"/>
  <c r="E11" i="7"/>
  <c r="AF16" i="5"/>
  <c r="X16" i="5"/>
  <c r="P16" i="5"/>
  <c r="H16" i="5"/>
  <c r="AE16" i="5"/>
  <c r="W16" i="5"/>
  <c r="O16" i="5"/>
  <c r="G16" i="5"/>
  <c r="AD16" i="5"/>
  <c r="V16" i="5"/>
  <c r="N16" i="5"/>
  <c r="F16" i="5"/>
  <c r="AC16" i="5"/>
  <c r="U16" i="5"/>
  <c r="M16" i="5"/>
  <c r="D16" i="5"/>
  <c r="AB16" i="5"/>
  <c r="L16" i="5"/>
  <c r="AA16" i="5"/>
  <c r="K16" i="5"/>
  <c r="Z16" i="5"/>
  <c r="J16" i="5"/>
  <c r="S16" i="5"/>
  <c r="B16" i="7"/>
  <c r="AG16" i="5"/>
  <c r="Q16" i="5"/>
  <c r="Y16" i="5"/>
  <c r="R16" i="5"/>
  <c r="T16" i="5"/>
  <c r="I16" i="5"/>
  <c r="C16" i="5"/>
  <c r="AG15" i="7"/>
  <c r="Y15" i="7"/>
  <c r="Q15" i="7"/>
  <c r="I15" i="7"/>
  <c r="AF15" i="7"/>
  <c r="X15" i="7"/>
  <c r="P15" i="7"/>
  <c r="H15" i="7"/>
  <c r="AE15" i="7"/>
  <c r="W15" i="7"/>
  <c r="O15" i="7"/>
  <c r="G15" i="7"/>
  <c r="AD15" i="7"/>
  <c r="V15" i="7"/>
  <c r="N15" i="7"/>
  <c r="F15" i="7"/>
  <c r="AC15" i="7"/>
  <c r="M15" i="7"/>
  <c r="AB15" i="7"/>
  <c r="L15" i="7"/>
  <c r="AA15" i="7"/>
  <c r="K15" i="7"/>
  <c r="T15" i="7"/>
  <c r="D15" i="7"/>
  <c r="R15" i="7"/>
  <c r="C15" i="7"/>
  <c r="Z15" i="7"/>
  <c r="U15" i="7"/>
  <c r="S15" i="7"/>
  <c r="J15" i="7"/>
  <c r="E15" i="7"/>
  <c r="AG16" i="7" l="1"/>
  <c r="Y16" i="7"/>
  <c r="Q16" i="7"/>
  <c r="I16" i="7"/>
  <c r="AF16" i="7"/>
  <c r="X16" i="7"/>
  <c r="P16" i="7"/>
  <c r="H16" i="7"/>
  <c r="AE16" i="7"/>
  <c r="W16" i="7"/>
  <c r="O16" i="7"/>
  <c r="G16" i="7"/>
  <c r="AD16" i="7"/>
  <c r="V16" i="7"/>
  <c r="N16" i="7"/>
  <c r="F16" i="7"/>
  <c r="AC16" i="7"/>
  <c r="M16" i="7"/>
  <c r="AB16" i="7"/>
  <c r="L16" i="7"/>
  <c r="AA16" i="7"/>
  <c r="K16" i="7"/>
  <c r="T16" i="7"/>
  <c r="D16" i="7"/>
  <c r="R16" i="7"/>
  <c r="J16" i="7"/>
  <c r="E16" i="7"/>
  <c r="C16" i="7"/>
  <c r="Z16" i="7"/>
  <c r="U16" i="7"/>
  <c r="S16" i="7"/>
</calcChain>
</file>

<file path=xl/sharedStrings.xml><?xml version="1.0" encoding="utf-8"?>
<sst xmlns="http://schemas.openxmlformats.org/spreadsheetml/2006/main" count="333" uniqueCount="145">
  <si>
    <t>BAU Expected Capacity Factors</t>
  </si>
  <si>
    <t>Source:</t>
  </si>
  <si>
    <t>Existing installed capacity &amp; generation for all power plants</t>
  </si>
  <si>
    <t>ESDM</t>
  </si>
  <si>
    <t>Handbook of Energy and Economic Statistics of Indonesia</t>
  </si>
  <si>
    <t>https://www.esdm.go.id/assets/media/content/content-handbook-of-energy-and-economic-statistics-of-indonesia-2022.pdf</t>
  </si>
  <si>
    <t>Table 6.4.1 &amp; 6.4.2</t>
  </si>
  <si>
    <t>Notes</t>
  </si>
  <si>
    <t>We divide the quantity of power generated by the installed capacity to find the capacity factor for each technology. The value used for pre-retiring is based on the year 2022 (newest data available), and following the US EPS, we assume 10% improvement for newly builty power plants (exc. solar PV, wind PP). The value for nuclear and solar thermal is zero because they are not deployed in Indonesia.
Some of the technology are classified as one type (ex: petroleum, crude oil, heavy oil or residual fuel). This can be seen further in the tab 'Generation' and 'Installed Capacity'. Co-firing in 'Generation' are all assumed to be fully coal since in Indonesia they usually still rely heavily on coal with lower mix of biomass. While hybrid PP in Indonesia uses solar and wind, thus we divide the value 50% for solar and 50% for wind.</t>
  </si>
  <si>
    <t>Power Generation</t>
  </si>
  <si>
    <t>(GWh)</t>
  </si>
  <si>
    <t>EPS Name</t>
  </si>
  <si>
    <t>HEESI Name</t>
  </si>
  <si>
    <t>table</t>
  </si>
  <si>
    <t>year</t>
  </si>
  <si>
    <t>hydro</t>
  </si>
  <si>
    <t>geothermal</t>
  </si>
  <si>
    <t>- petroleum
- crude oil
- heavy oil or residual fuel</t>
  </si>
  <si>
    <t>- natural gas peaker
- natural gas non peaker</t>
  </si>
  <si>
    <t>- onshore wind
- offshore wind</t>
  </si>
  <si>
    <t>- hard coal
- lignite</t>
  </si>
  <si>
    <t>biomass</t>
  </si>
  <si>
    <t>Municipal Solid Waste</t>
  </si>
  <si>
    <t>solar PV</t>
  </si>
  <si>
    <t>Hydro PP</t>
  </si>
  <si>
    <t>1,2,3</t>
  </si>
  <si>
    <t>Micro hydro PP</t>
  </si>
  <si>
    <t>Geothermal PP</t>
  </si>
  <si>
    <t>1,2</t>
  </si>
  <si>
    <t>Diesel PP</t>
  </si>
  <si>
    <t>Steam PP - Oil</t>
  </si>
  <si>
    <t>Steam PP - Gas</t>
  </si>
  <si>
    <t>1, 2</t>
  </si>
  <si>
    <t>Combined Gas-Steam PP</t>
  </si>
  <si>
    <t>Gas PP</t>
  </si>
  <si>
    <t>Gas Engine PP</t>
  </si>
  <si>
    <t>Wind PP</t>
  </si>
  <si>
    <t>2,3</t>
  </si>
  <si>
    <t>Hybrid PP (1/2)</t>
  </si>
  <si>
    <t>Coal</t>
  </si>
  <si>
    <t>Cofiring</t>
  </si>
  <si>
    <t>fraction steam PP</t>
  </si>
  <si>
    <t>Biomass PP</t>
  </si>
  <si>
    <t>coal</t>
  </si>
  <si>
    <t>oil</t>
  </si>
  <si>
    <t>gas</t>
  </si>
  <si>
    <t>co-firing</t>
  </si>
  <si>
    <t>Biogas PP</t>
  </si>
  <si>
    <t>Steam PP - biomass</t>
  </si>
  <si>
    <t>Waste PP</t>
  </si>
  <si>
    <t>Solar PP</t>
  </si>
  <si>
    <t>Solar Public Street Lighting</t>
  </si>
  <si>
    <t>Solar Energy Saving Lamp</t>
  </si>
  <si>
    <t>Solar PP+PV</t>
  </si>
  <si>
    <t>Table 1. Power Plant Production</t>
  </si>
  <si>
    <t>Steam PP</t>
  </si>
  <si>
    <t>Year</t>
  </si>
  <si>
    <t>Oil</t>
  </si>
  <si>
    <t>Gas</t>
  </si>
  <si>
    <t>Total</t>
  </si>
  <si>
    <t>Sub Total</t>
  </si>
  <si>
    <t>hard coal + lignite</t>
  </si>
  <si>
    <t>natural gas nonpeaker+peaker</t>
  </si>
  <si>
    <t>wind onshore+offshore</t>
  </si>
  <si>
    <t>petroleum, crude oil, heavy or residual oil</t>
  </si>
  <si>
    <t>lignite</t>
  </si>
  <si>
    <t>municipal solid waste</t>
  </si>
  <si>
    <t>Table 2. PLN Purchase from IPP &amp; PPU</t>
  </si>
  <si>
    <t>Biomass</t>
  </si>
  <si>
    <t>Subtotal</t>
  </si>
  <si>
    <t>Total On Grid</t>
  </si>
  <si>
    <t>Table 3. Off Grid</t>
  </si>
  <si>
    <t>Micro Hydro PP</t>
  </si>
  <si>
    <t>Hybrid PP</t>
  </si>
  <si>
    <t>Total Off Grid</t>
  </si>
  <si>
    <t>Grand Total</t>
  </si>
  <si>
    <t>Source  : PLN Statistics and Electricity Statistics, Directorate General of Electricity</t>
  </si>
  <si>
    <t>Installed Capacity</t>
  </si>
  <si>
    <t>(MW)</t>
  </si>
  <si>
    <t>Mini hydro PP</t>
  </si>
  <si>
    <t>Steam PP - fraction oil</t>
  </si>
  <si>
    <t>Steam PP - fraction gas</t>
  </si>
  <si>
    <t>Combined Cycle PP</t>
  </si>
  <si>
    <t>fraction steam PP from tab 'Generation'</t>
  </si>
  <si>
    <t>Steam PP - coal</t>
  </si>
  <si>
    <t>Coal gasification</t>
  </si>
  <si>
    <t>Table 1. On grid capacity</t>
  </si>
  <si>
    <t>Mini Hydro PP</t>
  </si>
  <si>
    <t>Waste</t>
  </si>
  <si>
    <t>Biomas PP</t>
  </si>
  <si>
    <t>Table 2. Off grid capacity</t>
  </si>
  <si>
    <t>Total off grid</t>
  </si>
  <si>
    <t>on grid + off grid</t>
  </si>
  <si>
    <t>Expected Capacity Factor (dimensionless)</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</si>
  <si>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</si>
  <si>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</si>
  <si>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</si>
  <si>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</si>
  <si>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</si>
  <si>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</si>
  <si>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</si>
  <si>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</si>
  <si>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</si>
  <si>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</si>
  <si>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</si>
  <si>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</si>
  <si>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</si>
  <si>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</si>
  <si>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</si>
  <si>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</si>
  <si>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</si>
  <si>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</si>
  <si>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</si>
  <si>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</si>
  <si>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</si>
  <si>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</si>
  <si>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</si>
  <si>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</si>
  <si>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</si>
  <si>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</si>
  <si>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</si>
  <si>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</si>
  <si>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</si>
  <si>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</si>
  <si>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</si>
  <si>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</si>
  <si>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hard coal</t>
  </si>
  <si>
    <t>0.5703641701</t>
  </si>
  <si>
    <t>natural gas nonpeaker</t>
  </si>
  <si>
    <t>0.2759296146</t>
  </si>
  <si>
    <t>nuclear</t>
  </si>
  <si>
    <t>0.4555639649</t>
  </si>
  <si>
    <t>onshore wind</t>
  </si>
  <si>
    <t>0.3502707391</t>
  </si>
  <si>
    <t>0.105846174</t>
  </si>
  <si>
    <t>solar thermal</t>
  </si>
  <si>
    <t>0.7493622457</t>
  </si>
  <si>
    <t>0.8338096276</t>
  </si>
  <si>
    <t>petroleum</t>
  </si>
  <si>
    <t>0.1544838962</t>
  </si>
  <si>
    <t>natural gas peaker</t>
  </si>
  <si>
    <t>offshore wind</t>
  </si>
  <si>
    <t>crude oil</t>
  </si>
  <si>
    <t>heavy or residual fuel oil</t>
  </si>
  <si>
    <t>0.1179719921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</si>
</sst>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14" x14ac:knownFonts="1">
    <font>
      <sz val="11"/>
      <color theme="1"/>
      <name val="Calibri"/>
      <scheme val="minor"/>
    </font>
    <font>
      <b/>
      <sz val="11"/>
      <color theme="1"/>
      <name val="Calibri"/>
      <family val="2"/>
    </font>
    <font>
      <sz val="11"/>
      <color theme="1"/>
      <name val="Calibri"/>
      <family val="2"/>
    </font>
    <font>
      <sz val="11"/>
      <name val="Calibri"/>
      <family val="2"/>
    </font>
    <font>
      <u/>
      <sz val="11"/>
      <color rgb="FF0563C1"/>
      <name val="Calibri"/>
      <family val="2"/>
    </font>
    <font>
      <b/>
      <sz val="9"/>
      <color theme="1"/>
      <name val="Calibri"/>
      <family val="2"/>
    </font>
    <font>
      <b/>
      <sz val="8"/>
      <color theme="1"/>
      <name val="Arial"/>
      <family val="2"/>
    </font>
    <font>
      <sz val="8"/>
      <color theme="1"/>
      <name val="Arial"/>
      <family val="2"/>
    </font>
    <font>
      <sz val="9"/>
      <color theme="1"/>
      <name val="Calibri"/>
      <family val="2"/>
    </font>
    <font>
      <sz val="9"/>
      <color rgb="FF404042"/>
      <name val="Arial"/>
      <family val="2"/>
    </font>
    <font>
      <sz val="8"/>
      <color rgb="FF404042"/>
      <name val="Arial"/>
      <family val="2"/>
    </font>
    <font>
      <sz val="9"/>
      <color theme="1"/>
      <name val="Arial"/>
      <family val="2"/>
    </font>
    <font>
      <sz val="9"/>
      <color rgb="FF1F1F1F"/>
      <name val="Arial"/>
      <family val="2"/>
    </font>
    <font>
      <sz val="12"/>
      <color rgb="FF000000"/>
      <name val="Arial"/>
      <family val="2"/>
    </font>
  </fonts>
  <fills count="11">
    <fill>
      <patternFill patternType="none"/>
    </fill>
    <fill>
      <patternFill patternType="gray125"/>
    </fill>
    <fill>
      <patternFill patternType="solid">
        <fgColor rgb="FFBFBFBF"/>
        <bgColor rgb="FFBFBFBF"/>
      </patternFill>
    </fill>
    <fill>
      <patternFill patternType="solid">
        <fgColor rgb="FF8EAADB"/>
        <bgColor rgb="FF8EAADB"/>
      </patternFill>
    </fill>
    <fill>
      <patternFill patternType="solid">
        <fgColor rgb="FFFFD965"/>
        <bgColor rgb="FFFFD965"/>
      </patternFill>
    </fill>
    <fill>
      <patternFill patternType="solid">
        <fgColor rgb="FFC5E0B3"/>
        <bgColor rgb="FFC5E0B3"/>
      </patternFill>
    </fill>
    <fill>
      <patternFill patternType="solid">
        <fgColor rgb="FFFFFF00"/>
        <bgColor rgb="FFFFFF00"/>
      </patternFill>
    </fill>
    <fill>
      <patternFill patternType="solid">
        <fgColor rgb="FF757070"/>
        <bgColor rgb="FF757070"/>
      </patternFill>
    </fill>
    <fill>
      <patternFill patternType="solid">
        <fgColor rgb="FFFFFFFF"/>
        <bgColor rgb="FFFFFFFF"/>
      </patternFill>
    </fill>
    <fill>
      <patternFill patternType="solid">
        <fgColor theme="9"/>
        <bgColor theme="9"/>
      </patternFill>
    </fill>
    <fill>
      <patternFill patternType="solid">
        <fgColor theme="0"/>
        <bgColor indexed="64"/>
      </patternFill>
    </fill>
  </fills>
  <borders count="15">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top/>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s>
  <cellStyleXfs count="1">
    <xf numFmtId="0" fontId="0" fillId="0" borderId="0"/>
  </cellStyleXfs>
  <cellXfs count="86">
    <xf numFmtId="0" fontId="0" fillId="0" borderId="0" xfId="0"/>
    <xf numFmtId="0" fontId="1" fillId="0" borderId="0" xfId="0" applyFont="1"/>
    <xf numFmtId="0" fontId="2" fillId="0" borderId="0" xfId="0" applyFont="1"/>
    <xf numFmtId="0" fontId="2" fillId="0" borderId="0" xfId="0" applyFont="1" applyAlignment="1">
      <alignment horizontal="left" vertical="center"/>
    </xf>
    <xf numFmtId="0" fontId="4" fillId="0" borderId="0" xfId="0" applyFont="1"/>
    <xf numFmtId="0" fontId="1" fillId="0" borderId="0" xfId="0" applyFont="1" applyAlignment="1">
      <alignment horizontal="left"/>
    </xf>
    <xf numFmtId="0" fontId="1" fillId="3" borderId="6" xfId="0" applyFont="1" applyFill="1" applyBorder="1"/>
    <xf numFmtId="0" fontId="5" fillId="4" borderId="6" xfId="0" applyFont="1" applyFill="1" applyBorder="1" applyAlignment="1">
      <alignment horizontal="center" vertical="center"/>
    </xf>
    <xf numFmtId="0" fontId="5" fillId="4" borderId="6" xfId="0" applyFont="1" applyFill="1" applyBorder="1" applyAlignment="1">
      <alignment horizontal="center" vertical="center" wrapText="1"/>
    </xf>
    <xf numFmtId="0" fontId="5" fillId="4" borderId="6" xfId="0" applyFont="1" applyFill="1" applyBorder="1" applyAlignment="1">
      <alignment horizontal="center" wrapText="1"/>
    </xf>
    <xf numFmtId="0" fontId="5" fillId="4" borderId="6" xfId="0" quotePrefix="1" applyFont="1" applyFill="1" applyBorder="1" applyAlignment="1">
      <alignment horizontal="center" wrapText="1"/>
    </xf>
    <xf numFmtId="0" fontId="5" fillId="4" borderId="6" xfId="0" quotePrefix="1" applyFont="1" applyFill="1" applyBorder="1" applyAlignment="1">
      <alignment horizontal="center" vertical="center" wrapText="1"/>
    </xf>
    <xf numFmtId="0" fontId="2" fillId="0" borderId="6" xfId="0" applyFont="1" applyBorder="1" applyAlignment="1">
      <alignment horizontal="center" vertical="center"/>
    </xf>
    <xf numFmtId="1" fontId="6" fillId="5" borderId="6" xfId="0" applyNumberFormat="1" applyFont="1" applyFill="1" applyBorder="1" applyAlignment="1">
      <alignment horizontal="center"/>
    </xf>
    <xf numFmtId="3" fontId="2" fillId="0" borderId="6" xfId="0" applyNumberFormat="1" applyFont="1" applyBorder="1" applyAlignment="1">
      <alignment horizontal="center" vertical="center" wrapText="1"/>
    </xf>
    <xf numFmtId="3" fontId="2" fillId="0" borderId="6" xfId="0" applyNumberFormat="1" applyFont="1" applyBorder="1" applyAlignment="1">
      <alignment horizontal="center" wrapText="1"/>
    </xf>
    <xf numFmtId="164" fontId="2" fillId="0" borderId="6" xfId="0" applyNumberFormat="1" applyFont="1" applyBorder="1" applyAlignment="1">
      <alignment horizontal="center" vertical="center" wrapText="1"/>
    </xf>
    <xf numFmtId="1" fontId="2" fillId="0" borderId="6" xfId="0" applyNumberFormat="1" applyFont="1" applyBorder="1" applyAlignment="1">
      <alignment horizontal="center" vertical="center" wrapText="1"/>
    </xf>
    <xf numFmtId="1" fontId="2" fillId="0" borderId="6" xfId="0" applyNumberFormat="1" applyFont="1" applyBorder="1" applyAlignment="1">
      <alignment horizontal="center" vertical="center"/>
    </xf>
    <xf numFmtId="0" fontId="2" fillId="0" borderId="6" xfId="0" applyFont="1" applyBorder="1" applyAlignment="1">
      <alignment horizontal="left" vertical="center" wrapText="1"/>
    </xf>
    <xf numFmtId="0" fontId="2" fillId="0" borderId="6" xfId="0" applyFont="1" applyBorder="1" applyAlignment="1">
      <alignment horizontal="left"/>
    </xf>
    <xf numFmtId="0" fontId="2" fillId="0" borderId="6" xfId="0" applyFont="1" applyBorder="1"/>
    <xf numFmtId="1" fontId="7" fillId="0" borderId="6" xfId="0" applyNumberFormat="1" applyFont="1" applyBorder="1"/>
    <xf numFmtId="0" fontId="8" fillId="0" borderId="0" xfId="0" applyFont="1" applyAlignment="1">
      <alignment wrapText="1"/>
    </xf>
    <xf numFmtId="0" fontId="9" fillId="6" borderId="13" xfId="0" applyFont="1" applyFill="1" applyBorder="1"/>
    <xf numFmtId="0" fontId="2" fillId="6" borderId="13" xfId="0" applyFont="1" applyFill="1" applyBorder="1"/>
    <xf numFmtId="0" fontId="10" fillId="0" borderId="0" xfId="0" applyFont="1"/>
    <xf numFmtId="0" fontId="5" fillId="0" borderId="0" xfId="0" applyFont="1" applyAlignment="1">
      <alignment wrapText="1"/>
    </xf>
    <xf numFmtId="0" fontId="5" fillId="7" borderId="13" xfId="0" applyFont="1" applyFill="1" applyBorder="1" applyAlignment="1">
      <alignment wrapText="1"/>
    </xf>
    <xf numFmtId="0" fontId="1" fillId="0" borderId="0" xfId="0" applyFont="1" applyAlignment="1">
      <alignment wrapText="1"/>
    </xf>
    <xf numFmtId="1" fontId="7" fillId="0" borderId="0" xfId="0" applyNumberFormat="1" applyFont="1"/>
    <xf numFmtId="3" fontId="7" fillId="0" borderId="0" xfId="0" applyNumberFormat="1" applyFont="1"/>
    <xf numFmtId="0" fontId="7" fillId="0" borderId="0" xfId="0" applyFont="1"/>
    <xf numFmtId="3" fontId="7" fillId="7" borderId="13" xfId="0" applyNumberFormat="1" applyFont="1" applyFill="1" applyBorder="1"/>
    <xf numFmtId="165" fontId="7" fillId="0" borderId="0" xfId="0" applyNumberFormat="1" applyFont="1"/>
    <xf numFmtId="1" fontId="7" fillId="7" borderId="13" xfId="0" applyNumberFormat="1" applyFont="1" applyFill="1" applyBorder="1"/>
    <xf numFmtId="164" fontId="7" fillId="0" borderId="0" xfId="0" applyNumberFormat="1" applyFont="1"/>
    <xf numFmtId="0" fontId="7" fillId="0" borderId="0" xfId="0" applyFont="1" applyAlignment="1">
      <alignment horizontal="center"/>
    </xf>
    <xf numFmtId="2" fontId="2" fillId="0" borderId="6" xfId="0" applyNumberFormat="1" applyFont="1" applyBorder="1" applyAlignment="1">
      <alignment horizontal="center" vertical="center" wrapText="1"/>
    </xf>
    <xf numFmtId="2" fontId="2" fillId="0" borderId="6" xfId="0" applyNumberFormat="1" applyFont="1" applyBorder="1" applyAlignment="1">
      <alignment horizontal="center" vertical="center"/>
    </xf>
    <xf numFmtId="0" fontId="1" fillId="6" borderId="13" xfId="0" applyFont="1" applyFill="1" applyBorder="1"/>
    <xf numFmtId="0" fontId="7" fillId="0" borderId="0" xfId="0" applyFont="1" applyAlignment="1">
      <alignment wrapText="1"/>
    </xf>
    <xf numFmtId="4" fontId="7" fillId="0" borderId="0" xfId="0" applyNumberFormat="1" applyFont="1"/>
    <xf numFmtId="2" fontId="7" fillId="0" borderId="0" xfId="0" applyNumberFormat="1" applyFont="1"/>
    <xf numFmtId="2" fontId="12" fillId="8" borderId="13" xfId="0" applyNumberFormat="1" applyFont="1" applyFill="1" applyBorder="1"/>
    <xf numFmtId="4" fontId="12" fillId="8" borderId="13" xfId="0" applyNumberFormat="1" applyFont="1" applyFill="1" applyBorder="1"/>
    <xf numFmtId="0" fontId="13" fillId="0" borderId="0" xfId="0" applyFont="1"/>
    <xf numFmtId="0" fontId="5" fillId="0" borderId="0" xfId="0" applyFont="1"/>
    <xf numFmtId="2" fontId="7" fillId="0" borderId="0" xfId="0" applyNumberFormat="1" applyFont="1" applyAlignment="1">
      <alignment horizontal="right"/>
    </xf>
    <xf numFmtId="166" fontId="2" fillId="0" borderId="6" xfId="0" applyNumberFormat="1" applyFont="1" applyBorder="1" applyAlignment="1">
      <alignment horizontal="center" vertical="center" wrapText="1"/>
    </xf>
    <xf numFmtId="166" fontId="2" fillId="9" borderId="6" xfId="0" applyNumberFormat="1" applyFont="1" applyFill="1" applyBorder="1" applyAlignment="1">
      <alignment horizontal="center" vertical="center" wrapText="1"/>
    </xf>
    <xf numFmtId="166" fontId="2" fillId="0" borderId="0" xfId="0" applyNumberFormat="1" applyFont="1"/>
    <xf numFmtId="0" fontId="2" fillId="0" borderId="0" xfId="0" applyFont="1" applyAlignment="1">
      <alignment wrapText="1"/>
    </xf>
    <xf numFmtId="0" fontId="1" fillId="2" borderId="1" xfId="0" applyFont="1" applyFill="1" applyBorder="1" applyAlignment="1">
      <alignment horizontal="center"/>
    </xf>
    <xf numFmtId="0" fontId="3" fillId="0" borderId="2" xfId="0" applyFont="1" applyBorder="1"/>
    <xf numFmtId="0" fontId="3" fillId="0" borderId="3" xfId="0" applyFont="1" applyBorder="1"/>
    <xf numFmtId="0" fontId="2" fillId="0" borderId="0" xfId="0" applyFont="1" applyAlignment="1">
      <alignment horizontal="left" vertical="top" wrapText="1"/>
    </xf>
    <xf numFmtId="0" fontId="0" fillId="0" borderId="0" xfId="0"/>
    <xf numFmtId="0" fontId="2" fillId="0" borderId="4" xfId="0" applyFont="1" applyBorder="1" applyAlignment="1">
      <alignment wrapText="1"/>
    </xf>
    <xf numFmtId="0" fontId="3" fillId="0" borderId="5" xfId="0" applyFont="1" applyBorder="1"/>
    <xf numFmtId="0" fontId="2" fillId="0" borderId="7" xfId="0" quotePrefix="1" applyFont="1" applyBorder="1" applyAlignment="1">
      <alignment horizontal="left" wrapText="1"/>
    </xf>
    <xf numFmtId="0" fontId="3" fillId="0" borderId="8" xfId="0" applyFont="1" applyBorder="1"/>
    <xf numFmtId="0" fontId="3" fillId="0" borderId="9" xfId="0" applyFont="1" applyBorder="1"/>
    <xf numFmtId="0" fontId="3" fillId="0" borderId="10" xfId="0" applyFont="1" applyBorder="1"/>
    <xf numFmtId="0" fontId="2" fillId="0" borderId="7" xfId="0" quotePrefix="1" applyFont="1" applyBorder="1" applyAlignment="1">
      <alignment horizontal="left" vertical="center" wrapText="1"/>
    </xf>
    <xf numFmtId="0" fontId="3" fillId="0" borderId="11" xfId="0" applyFont="1" applyBorder="1"/>
    <xf numFmtId="0" fontId="3" fillId="0" borderId="12" xfId="0" applyFont="1" applyBorder="1"/>
    <xf numFmtId="0" fontId="2" fillId="0" borderId="7" xfId="0" applyFont="1" applyBorder="1" applyAlignment="1">
      <alignment horizontal="left" vertical="center"/>
    </xf>
    <xf numFmtId="0" fontId="2" fillId="0" borderId="4" xfId="0" applyFont="1" applyBorder="1" applyAlignment="1">
      <alignment horizontal="left" vertical="center"/>
    </xf>
    <xf numFmtId="0" fontId="1" fillId="2" borderId="1" xfId="0" applyFont="1" applyFill="1" applyBorder="1" applyAlignment="1">
      <alignment horizontal="left"/>
    </xf>
    <xf numFmtId="0" fontId="1" fillId="3" borderId="4" xfId="0" applyFont="1" applyFill="1" applyBorder="1" applyAlignment="1">
      <alignment horizontal="center" wrapText="1"/>
    </xf>
    <xf numFmtId="0" fontId="1" fillId="3" borderId="4" xfId="0" applyFont="1" applyFill="1" applyBorder="1" applyAlignment="1">
      <alignment horizontal="center"/>
    </xf>
    <xf numFmtId="0" fontId="2" fillId="0" borderId="7" xfId="0" applyFont="1" applyBorder="1" applyAlignment="1">
      <alignment horizontal="left" vertical="center" wrapText="1"/>
    </xf>
    <xf numFmtId="0" fontId="2" fillId="0" borderId="4" xfId="0" applyFont="1" applyBorder="1" applyAlignment="1">
      <alignment horizontal="left"/>
    </xf>
    <xf numFmtId="0" fontId="2" fillId="0" borderId="4" xfId="0" applyFont="1" applyBorder="1" applyAlignment="1">
      <alignment horizontal="left" wrapText="1"/>
    </xf>
    <xf numFmtId="0" fontId="5" fillId="0" borderId="0" xfId="0" applyFont="1" applyAlignment="1">
      <alignment horizontal="center"/>
    </xf>
    <xf numFmtId="0" fontId="11" fillId="6" borderId="1" xfId="0" applyFont="1" applyFill="1" applyBorder="1" applyAlignment="1">
      <alignment horizontal="center"/>
    </xf>
    <xf numFmtId="0" fontId="11" fillId="6" borderId="1" xfId="0" applyFont="1" applyFill="1" applyBorder="1" applyAlignment="1">
      <alignment horizontal="left"/>
    </xf>
    <xf numFmtId="0" fontId="2" fillId="0" borderId="4" xfId="0" applyFont="1" applyBorder="1"/>
    <xf numFmtId="0" fontId="0" fillId="10" borderId="0" xfId="0" applyFill="1"/>
    <xf numFmtId="0" fontId="1" fillId="0" borderId="14" xfId="0" applyFont="1" applyBorder="1" applyAlignment="1">
      <alignment wrapText="1"/>
    </xf>
    <xf numFmtId="0" fontId="2" fillId="0" borderId="14" xfId="0" applyFont="1" applyBorder="1"/>
    <xf numFmtId="0" fontId="2" fillId="0" borderId="14" xfId="0" applyFont="1" applyBorder="1" applyAlignment="1">
      <alignment wrapText="1"/>
    </xf>
    <xf numFmtId="0" fontId="2" fillId="10" borderId="14" xfId="0" applyFont="1" applyFill="1" applyBorder="1"/>
    <xf numFmtId="166" fontId="2" fillId="10" borderId="14" xfId="0" applyNumberFormat="1" applyFont="1" applyFill="1" applyBorder="1"/>
    <xf numFmtId="166" fontId="2" fillId="0" borderId="14"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sdm.go.id/assets/media/content/content-handbook-of-energy-and-economic-statistics-of-indonesia-202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workbookViewId="0"/>
  </sheetViews>
  <sheetFormatPr baseColWidth="10" defaultColWidth="14.5" defaultRowHeight="15" customHeight="1" x14ac:dyDescent="0.2"/>
  <cols>
    <col min="1" max="26" width="8.6640625" customWidth="1"/>
  </cols>
  <sheetData>
    <row r="1" spans="1:9" ht="14.25" customHeight="1" x14ac:dyDescent="0.2">
      <c r="A1" s="1" t="s">
        <v>0</v>
      </c>
      <c r="B1" s="2"/>
    </row>
    <row r="2" spans="1:9" ht="14.25" customHeight="1" x14ac:dyDescent="0.2">
      <c r="A2" s="2"/>
      <c r="B2" s="2"/>
    </row>
    <row r="3" spans="1:9" ht="14.25" customHeight="1" x14ac:dyDescent="0.2">
      <c r="A3" s="1" t="s">
        <v>1</v>
      </c>
      <c r="B3" s="53" t="s">
        <v>2</v>
      </c>
      <c r="C3" s="54"/>
      <c r="D3" s="54"/>
      <c r="E3" s="54"/>
      <c r="F3" s="54"/>
      <c r="G3" s="54"/>
      <c r="H3" s="54"/>
      <c r="I3" s="55"/>
    </row>
    <row r="4" spans="1:9" ht="14.25" customHeight="1" x14ac:dyDescent="0.2">
      <c r="A4" s="2"/>
      <c r="B4" s="3" t="s">
        <v>3</v>
      </c>
    </row>
    <row r="5" spans="1:9" ht="14.25" customHeight="1" x14ac:dyDescent="0.2">
      <c r="A5" s="2"/>
      <c r="B5" s="3">
        <v>2022</v>
      </c>
    </row>
    <row r="6" spans="1:9" ht="14.25" customHeight="1" x14ac:dyDescent="0.2">
      <c r="A6" s="2"/>
      <c r="B6" s="3" t="s">
        <v>4</v>
      </c>
    </row>
    <row r="7" spans="1:9" ht="14.25" customHeight="1" x14ac:dyDescent="0.2">
      <c r="A7" s="2"/>
      <c r="B7" s="4" t="s">
        <v>5</v>
      </c>
    </row>
    <row r="8" spans="1:9" ht="14.25" customHeight="1" x14ac:dyDescent="0.2">
      <c r="A8" s="2"/>
      <c r="B8" s="2" t="s">
        <v>6</v>
      </c>
    </row>
    <row r="9" spans="1:9" ht="14.25" customHeight="1" x14ac:dyDescent="0.2">
      <c r="A9" s="2"/>
      <c r="B9" s="2"/>
    </row>
    <row r="10" spans="1:9" ht="14.25" customHeight="1" x14ac:dyDescent="0.2">
      <c r="A10" s="2"/>
      <c r="B10" s="2"/>
    </row>
    <row r="11" spans="1:9" ht="14.25" customHeight="1" x14ac:dyDescent="0.2">
      <c r="A11" s="1" t="s">
        <v>7</v>
      </c>
      <c r="B11" s="2"/>
    </row>
    <row r="12" spans="1:9" ht="14.25" customHeight="1" x14ac:dyDescent="0.2">
      <c r="B12" s="56" t="s">
        <v>8</v>
      </c>
      <c r="C12" s="57"/>
      <c r="D12" s="57"/>
      <c r="E12" s="57"/>
      <c r="F12" s="57"/>
      <c r="G12" s="57"/>
      <c r="H12" s="57"/>
      <c r="I12" s="57"/>
    </row>
    <row r="13" spans="1:9" ht="14.25" customHeight="1" x14ac:dyDescent="0.2">
      <c r="B13" s="57"/>
      <c r="C13" s="57"/>
      <c r="D13" s="57"/>
      <c r="E13" s="57"/>
      <c r="F13" s="57"/>
      <c r="G13" s="57"/>
      <c r="H13" s="57"/>
      <c r="I13" s="57"/>
    </row>
    <row r="14" spans="1:9" ht="14.25" customHeight="1" x14ac:dyDescent="0.2">
      <c r="B14" s="57"/>
      <c r="C14" s="57"/>
      <c r="D14" s="57"/>
      <c r="E14" s="57"/>
      <c r="F14" s="57"/>
      <c r="G14" s="57"/>
      <c r="H14" s="57"/>
      <c r="I14" s="57"/>
    </row>
    <row r="15" spans="1:9" ht="14.25" customHeight="1" x14ac:dyDescent="0.2">
      <c r="B15" s="57"/>
      <c r="C15" s="57"/>
      <c r="D15" s="57"/>
      <c r="E15" s="57"/>
      <c r="F15" s="57"/>
      <c r="G15" s="57"/>
      <c r="H15" s="57"/>
      <c r="I15" s="57"/>
    </row>
    <row r="16" spans="1:9" ht="14.25" customHeight="1" x14ac:dyDescent="0.2">
      <c r="B16" s="57"/>
      <c r="C16" s="57"/>
      <c r="D16" s="57"/>
      <c r="E16" s="57"/>
      <c r="F16" s="57"/>
      <c r="G16" s="57"/>
      <c r="H16" s="57"/>
      <c r="I16" s="57"/>
    </row>
    <row r="17" spans="2:9" ht="14.25" customHeight="1" x14ac:dyDescent="0.2">
      <c r="B17" s="57"/>
      <c r="C17" s="57"/>
      <c r="D17" s="57"/>
      <c r="E17" s="57"/>
      <c r="F17" s="57"/>
      <c r="G17" s="57"/>
      <c r="H17" s="57"/>
      <c r="I17" s="57"/>
    </row>
    <row r="18" spans="2:9" ht="14.25" customHeight="1" x14ac:dyDescent="0.2">
      <c r="B18" s="57"/>
      <c r="C18" s="57"/>
      <c r="D18" s="57"/>
      <c r="E18" s="57"/>
      <c r="F18" s="57"/>
      <c r="G18" s="57"/>
      <c r="H18" s="57"/>
      <c r="I18" s="57"/>
    </row>
    <row r="19" spans="2:9" ht="14.25" customHeight="1" x14ac:dyDescent="0.2">
      <c r="B19" s="57"/>
      <c r="C19" s="57"/>
      <c r="D19" s="57"/>
      <c r="E19" s="57"/>
      <c r="F19" s="57"/>
      <c r="G19" s="57"/>
      <c r="H19" s="57"/>
      <c r="I19" s="57"/>
    </row>
    <row r="20" spans="2:9" ht="14.25" customHeight="1" x14ac:dyDescent="0.2">
      <c r="B20" s="57"/>
      <c r="C20" s="57"/>
      <c r="D20" s="57"/>
      <c r="E20" s="57"/>
      <c r="F20" s="57"/>
      <c r="G20" s="57"/>
      <c r="H20" s="57"/>
      <c r="I20" s="57"/>
    </row>
    <row r="21" spans="2:9" ht="14.25" customHeight="1" x14ac:dyDescent="0.2">
      <c r="B21" s="57"/>
      <c r="C21" s="57"/>
      <c r="D21" s="57"/>
      <c r="E21" s="57"/>
      <c r="F21" s="57"/>
      <c r="G21" s="57"/>
      <c r="H21" s="57"/>
      <c r="I21" s="57"/>
    </row>
    <row r="22" spans="2:9" ht="14.25" customHeight="1" x14ac:dyDescent="0.2">
      <c r="B22" s="57"/>
      <c r="C22" s="57"/>
      <c r="D22" s="57"/>
      <c r="E22" s="57"/>
      <c r="F22" s="57"/>
      <c r="G22" s="57"/>
      <c r="H22" s="57"/>
      <c r="I22" s="57"/>
    </row>
    <row r="23" spans="2:9" ht="14.25" customHeight="1" x14ac:dyDescent="0.2">
      <c r="B23" s="57"/>
      <c r="C23" s="57"/>
      <c r="D23" s="57"/>
      <c r="E23" s="57"/>
      <c r="F23" s="57"/>
      <c r="G23" s="57"/>
      <c r="H23" s="57"/>
      <c r="I23" s="57"/>
    </row>
    <row r="24" spans="2:9" ht="14.25" customHeight="1" x14ac:dyDescent="0.2">
      <c r="B24" s="57"/>
      <c r="C24" s="57"/>
      <c r="D24" s="57"/>
      <c r="E24" s="57"/>
      <c r="F24" s="57"/>
      <c r="G24" s="57"/>
      <c r="H24" s="57"/>
      <c r="I24" s="57"/>
    </row>
    <row r="25" spans="2:9" ht="14.25" customHeight="1" x14ac:dyDescent="0.2"/>
    <row r="26" spans="2:9" ht="14.25" customHeight="1" x14ac:dyDescent="0.2"/>
    <row r="27" spans="2:9" ht="14.25" customHeight="1" x14ac:dyDescent="0.2"/>
    <row r="28" spans="2:9" ht="14.25" customHeight="1" x14ac:dyDescent="0.2"/>
    <row r="29" spans="2:9" ht="14.25" customHeight="1" x14ac:dyDescent="0.2"/>
    <row r="30" spans="2:9" ht="14.25" customHeight="1" x14ac:dyDescent="0.2"/>
    <row r="31" spans="2:9" ht="14.25" customHeight="1" x14ac:dyDescent="0.2"/>
    <row r="32" spans="2:9"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2">
    <mergeCell ref="B3:I3"/>
    <mergeCell ref="B12:I24"/>
  </mergeCells>
  <hyperlinks>
    <hyperlink ref="B7"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012"/>
  <sheetViews>
    <sheetView workbookViewId="0"/>
  </sheetViews>
  <sheetFormatPr baseColWidth="10" defaultColWidth="14.5" defaultRowHeight="15" customHeight="1" x14ac:dyDescent="0.2"/>
  <cols>
    <col min="1" max="4" width="8.6640625" customWidth="1"/>
    <col min="5" max="5" width="10.83203125" customWidth="1"/>
    <col min="6" max="6" width="8.6640625" customWidth="1"/>
    <col min="7" max="15" width="15.83203125" customWidth="1"/>
    <col min="16" max="20" width="8.6640625" customWidth="1"/>
    <col min="21" max="30" width="12.1640625" customWidth="1"/>
  </cols>
  <sheetData>
    <row r="1" spans="1:23" ht="14.25" customHeight="1" x14ac:dyDescent="0.2">
      <c r="A1" s="69" t="s">
        <v>9</v>
      </c>
      <c r="B1" s="54"/>
      <c r="C1" s="55"/>
      <c r="D1" s="1" t="s">
        <v>10</v>
      </c>
    </row>
    <row r="2" spans="1:23" ht="14.25" customHeight="1" x14ac:dyDescent="0.2">
      <c r="A2" s="5"/>
      <c r="B2" s="5"/>
      <c r="C2" s="5"/>
    </row>
    <row r="3" spans="1:23" ht="34.5" customHeight="1" x14ac:dyDescent="0.2">
      <c r="A3" s="70" t="s">
        <v>11</v>
      </c>
      <c r="B3" s="59"/>
      <c r="C3" s="71" t="s">
        <v>12</v>
      </c>
      <c r="D3" s="59"/>
      <c r="E3" s="6" t="s">
        <v>13</v>
      </c>
      <c r="F3" s="1"/>
      <c r="G3" s="7" t="s">
        <v>14</v>
      </c>
      <c r="H3" s="8" t="s">
        <v>15</v>
      </c>
      <c r="I3" s="9" t="s">
        <v>16</v>
      </c>
      <c r="J3" s="10" t="s">
        <v>17</v>
      </c>
      <c r="K3" s="11" t="s">
        <v>18</v>
      </c>
      <c r="L3" s="11" t="s">
        <v>19</v>
      </c>
      <c r="M3" s="11" t="s">
        <v>20</v>
      </c>
      <c r="N3" s="8" t="s">
        <v>21</v>
      </c>
      <c r="O3" s="8" t="s">
        <v>22</v>
      </c>
      <c r="P3" s="8" t="s">
        <v>23</v>
      </c>
      <c r="S3" s="3"/>
      <c r="T3" s="3"/>
      <c r="U3" s="3"/>
      <c r="V3" s="3"/>
    </row>
    <row r="4" spans="1:23" ht="14.25" customHeight="1" x14ac:dyDescent="0.2">
      <c r="A4" s="72" t="s">
        <v>15</v>
      </c>
      <c r="B4" s="61"/>
      <c r="C4" s="73" t="s">
        <v>24</v>
      </c>
      <c r="D4" s="59"/>
      <c r="E4" s="12" t="s">
        <v>25</v>
      </c>
      <c r="G4" s="13">
        <v>2010</v>
      </c>
      <c r="H4" s="14">
        <f t="shared" ref="H4:H16" si="0">B37+B56+B72+C72</f>
        <v>17456</v>
      </c>
      <c r="I4" s="15">
        <f t="shared" ref="I4:I16" si="1">C37+C56</f>
        <v>9357</v>
      </c>
      <c r="J4" s="15">
        <f t="shared" ref="J4:J16" si="2">E37+E56+G37</f>
        <v>19007</v>
      </c>
      <c r="K4" s="16">
        <f t="shared" ref="K4:K16" si="3">H37+K37+L37+M37+G56+K56+J56+L56</f>
        <v>55389.599999999999</v>
      </c>
      <c r="L4" s="17">
        <f t="shared" ref="L4:L16" si="4">M56+E72+0.5*H72</f>
        <v>4</v>
      </c>
      <c r="M4" s="14">
        <f t="shared" ref="M4:M16" si="5">F37+F56+I37</f>
        <v>68477</v>
      </c>
      <c r="N4" s="17">
        <f t="shared" ref="N4:N16" si="6">N56+H56+O56+F72+G72</f>
        <v>95</v>
      </c>
      <c r="O4" s="17">
        <f t="shared" ref="O4:O16" si="7">P56</f>
        <v>0</v>
      </c>
      <c r="P4" s="18">
        <f t="shared" ref="P4:P16" si="8">D37+D56+D72+I72+J72+0.5*H72</f>
        <v>1</v>
      </c>
      <c r="Q4" s="3"/>
      <c r="R4" s="3"/>
      <c r="S4" s="3"/>
      <c r="T4" s="3"/>
      <c r="U4" s="3"/>
      <c r="V4" s="3"/>
      <c r="W4" s="3"/>
    </row>
    <row r="5" spans="1:23" ht="14.25" customHeight="1" x14ac:dyDescent="0.2">
      <c r="A5" s="62"/>
      <c r="B5" s="63"/>
      <c r="C5" s="73" t="s">
        <v>26</v>
      </c>
      <c r="D5" s="59"/>
      <c r="E5" s="12">
        <v>3</v>
      </c>
      <c r="G5" s="13">
        <v>2011</v>
      </c>
      <c r="H5" s="14">
        <f t="shared" si="0"/>
        <v>12419</v>
      </c>
      <c r="I5" s="15">
        <f t="shared" si="1"/>
        <v>9371</v>
      </c>
      <c r="J5" s="15">
        <f t="shared" si="2"/>
        <v>22858</v>
      </c>
      <c r="K5" s="16">
        <f t="shared" si="3"/>
        <v>57459</v>
      </c>
      <c r="L5" s="17">
        <f t="shared" si="4"/>
        <v>5</v>
      </c>
      <c r="M5" s="14">
        <f t="shared" si="5"/>
        <v>81090</v>
      </c>
      <c r="N5" s="17">
        <f t="shared" si="6"/>
        <v>186</v>
      </c>
      <c r="O5" s="17">
        <f t="shared" si="7"/>
        <v>31</v>
      </c>
      <c r="P5" s="18">
        <f t="shared" si="8"/>
        <v>1</v>
      </c>
    </row>
    <row r="6" spans="1:23" ht="14.25" customHeight="1" x14ac:dyDescent="0.2">
      <c r="A6" s="58" t="s">
        <v>16</v>
      </c>
      <c r="B6" s="59"/>
      <c r="C6" s="73" t="s">
        <v>27</v>
      </c>
      <c r="D6" s="59"/>
      <c r="E6" s="12" t="s">
        <v>28</v>
      </c>
      <c r="G6" s="13">
        <v>2012</v>
      </c>
      <c r="H6" s="14">
        <f t="shared" si="0"/>
        <v>12799</v>
      </c>
      <c r="I6" s="15">
        <f t="shared" si="1"/>
        <v>9417</v>
      </c>
      <c r="J6" s="15">
        <f t="shared" si="2"/>
        <v>21583</v>
      </c>
      <c r="K6" s="16">
        <f t="shared" si="3"/>
        <v>54077.1</v>
      </c>
      <c r="L6" s="17">
        <f t="shared" si="4"/>
        <v>5</v>
      </c>
      <c r="M6" s="14">
        <f t="shared" si="5"/>
        <v>102166</v>
      </c>
      <c r="N6" s="17">
        <f t="shared" si="6"/>
        <v>238</v>
      </c>
      <c r="O6" s="17">
        <f t="shared" si="7"/>
        <v>53</v>
      </c>
      <c r="P6" s="18">
        <f t="shared" si="8"/>
        <v>3</v>
      </c>
    </row>
    <row r="7" spans="1:23" ht="14.25" customHeight="1" x14ac:dyDescent="0.2">
      <c r="A7" s="60" t="s">
        <v>17</v>
      </c>
      <c r="B7" s="61"/>
      <c r="C7" s="73" t="s">
        <v>29</v>
      </c>
      <c r="D7" s="59"/>
      <c r="E7" s="12" t="s">
        <v>28</v>
      </c>
      <c r="G7" s="13">
        <v>2013</v>
      </c>
      <c r="H7" s="14">
        <f t="shared" si="0"/>
        <v>16923</v>
      </c>
      <c r="I7" s="15">
        <f t="shared" si="1"/>
        <v>9414</v>
      </c>
      <c r="J7" s="15">
        <f t="shared" si="2"/>
        <v>20362</v>
      </c>
      <c r="K7" s="16">
        <f t="shared" si="3"/>
        <v>58049.8</v>
      </c>
      <c r="L7" s="17">
        <f t="shared" si="4"/>
        <v>0</v>
      </c>
      <c r="M7" s="14">
        <f t="shared" si="5"/>
        <v>111252</v>
      </c>
      <c r="N7" s="17">
        <f t="shared" si="6"/>
        <v>144</v>
      </c>
      <c r="O7" s="17">
        <f t="shared" si="7"/>
        <v>41</v>
      </c>
      <c r="P7" s="18">
        <f t="shared" si="8"/>
        <v>5</v>
      </c>
    </row>
    <row r="8" spans="1:23" ht="12.75" customHeight="1" x14ac:dyDescent="0.2">
      <c r="A8" s="62"/>
      <c r="B8" s="63"/>
      <c r="C8" s="73" t="s">
        <v>30</v>
      </c>
      <c r="D8" s="59"/>
      <c r="E8" s="12">
        <v>1</v>
      </c>
      <c r="G8" s="13">
        <v>2014</v>
      </c>
      <c r="H8" s="14">
        <f t="shared" si="0"/>
        <v>15162</v>
      </c>
      <c r="I8" s="15">
        <f t="shared" si="1"/>
        <v>10038</v>
      </c>
      <c r="J8" s="15">
        <f t="shared" si="2"/>
        <v>23039</v>
      </c>
      <c r="K8" s="16">
        <f t="shared" si="3"/>
        <v>60537.1</v>
      </c>
      <c r="L8" s="17">
        <f t="shared" si="4"/>
        <v>0</v>
      </c>
      <c r="M8" s="14">
        <f t="shared" si="5"/>
        <v>119532</v>
      </c>
      <c r="N8" s="17">
        <f t="shared" si="6"/>
        <v>205</v>
      </c>
      <c r="O8" s="17">
        <f t="shared" si="7"/>
        <v>36</v>
      </c>
      <c r="P8" s="18">
        <f t="shared" si="8"/>
        <v>7</v>
      </c>
    </row>
    <row r="9" spans="1:23" ht="14.25" customHeight="1" x14ac:dyDescent="0.2">
      <c r="A9" s="64" t="s">
        <v>18</v>
      </c>
      <c r="B9" s="61"/>
      <c r="C9" s="73" t="s">
        <v>31</v>
      </c>
      <c r="D9" s="59"/>
      <c r="E9" s="12" t="s">
        <v>32</v>
      </c>
      <c r="G9" s="13">
        <v>2015</v>
      </c>
      <c r="H9" s="14">
        <f t="shared" si="0"/>
        <v>13741</v>
      </c>
      <c r="I9" s="15">
        <f t="shared" si="1"/>
        <v>10048</v>
      </c>
      <c r="J9" s="15">
        <f t="shared" si="2"/>
        <v>30911</v>
      </c>
      <c r="K9" s="16">
        <f t="shared" si="3"/>
        <v>54136.800000000003</v>
      </c>
      <c r="L9" s="17">
        <f t="shared" si="4"/>
        <v>4</v>
      </c>
      <c r="M9" s="14">
        <f t="shared" si="5"/>
        <v>124657</v>
      </c>
      <c r="N9" s="17">
        <f t="shared" si="6"/>
        <v>461</v>
      </c>
      <c r="O9" s="17">
        <f t="shared" si="7"/>
        <v>19</v>
      </c>
      <c r="P9" s="18">
        <f t="shared" si="8"/>
        <v>5</v>
      </c>
    </row>
    <row r="10" spans="1:23" ht="14.25" customHeight="1" x14ac:dyDescent="0.2">
      <c r="A10" s="65"/>
      <c r="B10" s="66"/>
      <c r="C10" s="73" t="s">
        <v>33</v>
      </c>
      <c r="D10" s="59"/>
      <c r="E10" s="12" t="s">
        <v>28</v>
      </c>
      <c r="G10" s="13">
        <v>2016</v>
      </c>
      <c r="H10" s="14">
        <f t="shared" si="0"/>
        <v>18677</v>
      </c>
      <c r="I10" s="15">
        <f t="shared" si="1"/>
        <v>10656</v>
      </c>
      <c r="J10" s="15">
        <f t="shared" si="2"/>
        <v>20800</v>
      </c>
      <c r="K10" s="16">
        <f t="shared" si="3"/>
        <v>61788.9</v>
      </c>
      <c r="L10" s="17">
        <f t="shared" si="4"/>
        <v>6</v>
      </c>
      <c r="M10" s="14">
        <f t="shared" si="5"/>
        <v>135381</v>
      </c>
      <c r="N10" s="17">
        <f t="shared" si="6"/>
        <v>584</v>
      </c>
      <c r="O10" s="17">
        <f t="shared" si="7"/>
        <v>6</v>
      </c>
      <c r="P10" s="18">
        <f t="shared" si="8"/>
        <v>21</v>
      </c>
    </row>
    <row r="11" spans="1:23" ht="14.25" customHeight="1" x14ac:dyDescent="0.2">
      <c r="A11" s="65"/>
      <c r="B11" s="66"/>
      <c r="C11" s="73" t="s">
        <v>34</v>
      </c>
      <c r="D11" s="59"/>
      <c r="E11" s="12" t="s">
        <v>28</v>
      </c>
      <c r="G11" s="13">
        <v>2017</v>
      </c>
      <c r="H11" s="14">
        <f t="shared" si="0"/>
        <v>18632</v>
      </c>
      <c r="I11" s="15">
        <f t="shared" si="1"/>
        <v>12764</v>
      </c>
      <c r="J11" s="15">
        <f t="shared" si="2"/>
        <v>18848</v>
      </c>
      <c r="K11" s="16">
        <f t="shared" si="3"/>
        <v>55829.9</v>
      </c>
      <c r="L11" s="17">
        <f t="shared" si="4"/>
        <v>0</v>
      </c>
      <c r="M11" s="14">
        <f t="shared" si="5"/>
        <v>147964</v>
      </c>
      <c r="N11" s="17">
        <f t="shared" si="6"/>
        <v>0</v>
      </c>
      <c r="O11" s="17">
        <f t="shared" si="7"/>
        <v>590</v>
      </c>
      <c r="P11" s="18">
        <f t="shared" si="8"/>
        <v>29</v>
      </c>
    </row>
    <row r="12" spans="1:23" ht="14.25" customHeight="1" x14ac:dyDescent="0.2">
      <c r="A12" s="62"/>
      <c r="B12" s="63"/>
      <c r="C12" s="73" t="s">
        <v>35</v>
      </c>
      <c r="D12" s="59"/>
      <c r="E12" s="12" t="s">
        <v>28</v>
      </c>
      <c r="G12" s="13">
        <v>2018</v>
      </c>
      <c r="H12" s="14">
        <f t="shared" si="0"/>
        <v>21637</v>
      </c>
      <c r="I12" s="15">
        <f t="shared" si="1"/>
        <v>14019</v>
      </c>
      <c r="J12" s="15">
        <f t="shared" si="2"/>
        <v>17946</v>
      </c>
      <c r="K12" s="16">
        <f t="shared" si="3"/>
        <v>57447.4</v>
      </c>
      <c r="L12" s="17">
        <f t="shared" si="4"/>
        <v>192.5</v>
      </c>
      <c r="M12" s="14">
        <f t="shared" si="5"/>
        <v>160013</v>
      </c>
      <c r="N12" s="17">
        <f t="shared" si="6"/>
        <v>11803</v>
      </c>
      <c r="O12" s="17">
        <f t="shared" si="7"/>
        <v>622</v>
      </c>
      <c r="P12" s="18">
        <f t="shared" si="8"/>
        <v>93.5</v>
      </c>
    </row>
    <row r="13" spans="1:23" ht="32.25" customHeight="1" x14ac:dyDescent="0.2">
      <c r="A13" s="64" t="s">
        <v>19</v>
      </c>
      <c r="B13" s="61"/>
      <c r="C13" s="73" t="s">
        <v>36</v>
      </c>
      <c r="D13" s="59"/>
      <c r="E13" s="12" t="s">
        <v>37</v>
      </c>
      <c r="G13" s="13">
        <v>2019</v>
      </c>
      <c r="H13" s="14">
        <f t="shared" si="0"/>
        <v>21161</v>
      </c>
      <c r="I13" s="15">
        <f t="shared" si="1"/>
        <v>14100</v>
      </c>
      <c r="J13" s="15">
        <f t="shared" si="2"/>
        <v>10582</v>
      </c>
      <c r="K13" s="16">
        <f t="shared" si="3"/>
        <v>62319.4</v>
      </c>
      <c r="L13" s="16">
        <f t="shared" si="4"/>
        <v>486.5</v>
      </c>
      <c r="M13" s="14">
        <f t="shared" si="5"/>
        <v>174493</v>
      </c>
      <c r="N13" s="17">
        <f t="shared" si="6"/>
        <v>12166</v>
      </c>
      <c r="O13" s="17">
        <f t="shared" si="7"/>
        <v>21</v>
      </c>
      <c r="P13" s="18">
        <f t="shared" si="8"/>
        <v>120.5</v>
      </c>
    </row>
    <row r="14" spans="1:23" ht="32.25" customHeight="1" x14ac:dyDescent="0.2">
      <c r="A14" s="62"/>
      <c r="B14" s="63"/>
      <c r="C14" s="73" t="s">
        <v>38</v>
      </c>
      <c r="D14" s="59"/>
      <c r="E14" s="12">
        <v>3</v>
      </c>
      <c r="G14" s="13">
        <v>2020</v>
      </c>
      <c r="H14" s="14">
        <f t="shared" si="0"/>
        <v>24428</v>
      </c>
      <c r="I14" s="15">
        <f t="shared" si="1"/>
        <v>15563</v>
      </c>
      <c r="J14" s="15">
        <f t="shared" si="2"/>
        <v>6764</v>
      </c>
      <c r="K14" s="16">
        <f t="shared" si="3"/>
        <v>51275.9</v>
      </c>
      <c r="L14" s="16">
        <f t="shared" si="4"/>
        <v>477.5</v>
      </c>
      <c r="M14" s="14">
        <f t="shared" si="5"/>
        <v>180880</v>
      </c>
      <c r="N14" s="17">
        <f t="shared" si="6"/>
        <v>12373</v>
      </c>
      <c r="O14" s="17">
        <f t="shared" si="7"/>
        <v>17</v>
      </c>
      <c r="P14" s="18">
        <f t="shared" si="8"/>
        <v>173.5</v>
      </c>
    </row>
    <row r="15" spans="1:23" ht="29.25" customHeight="1" x14ac:dyDescent="0.2">
      <c r="A15" s="19"/>
      <c r="B15" s="19"/>
      <c r="C15" s="20"/>
      <c r="D15" s="20"/>
      <c r="E15" s="12"/>
      <c r="G15" s="13">
        <v>2021</v>
      </c>
      <c r="H15" s="14">
        <f t="shared" si="0"/>
        <v>24697</v>
      </c>
      <c r="I15" s="14">
        <f t="shared" si="1"/>
        <v>15868</v>
      </c>
      <c r="J15" s="14">
        <f t="shared" si="2"/>
        <v>6648</v>
      </c>
      <c r="K15" s="14">
        <f t="shared" si="3"/>
        <v>55815</v>
      </c>
      <c r="L15" s="14">
        <f t="shared" si="4"/>
        <v>439.5</v>
      </c>
      <c r="M15" s="14">
        <f t="shared" si="5"/>
        <v>190232</v>
      </c>
      <c r="N15" s="14">
        <f t="shared" si="6"/>
        <v>14965</v>
      </c>
      <c r="O15" s="14">
        <f t="shared" si="7"/>
        <v>11</v>
      </c>
      <c r="P15" s="14">
        <f t="shared" si="8"/>
        <v>195.12</v>
      </c>
    </row>
    <row r="16" spans="1:23" ht="29.25" customHeight="1" x14ac:dyDescent="0.2">
      <c r="A16" s="19"/>
      <c r="B16" s="19"/>
      <c r="C16" s="20"/>
      <c r="D16" s="20"/>
      <c r="E16" s="12"/>
      <c r="G16" s="13">
        <v>2022</v>
      </c>
      <c r="H16" s="14">
        <f t="shared" si="0"/>
        <v>27295</v>
      </c>
      <c r="I16" s="14">
        <f t="shared" si="1"/>
        <v>16677</v>
      </c>
      <c r="J16" s="14">
        <f t="shared" si="2"/>
        <v>6089</v>
      </c>
      <c r="K16" s="14">
        <f t="shared" si="3"/>
        <v>56126</v>
      </c>
      <c r="L16" s="14">
        <f t="shared" si="4"/>
        <v>356</v>
      </c>
      <c r="M16" s="14">
        <f t="shared" si="5"/>
        <v>205907</v>
      </c>
      <c r="N16" s="14">
        <f t="shared" si="6"/>
        <v>20599</v>
      </c>
      <c r="O16" s="14">
        <f t="shared" si="7"/>
        <v>44</v>
      </c>
      <c r="P16" s="14">
        <f t="shared" si="8"/>
        <v>443.73</v>
      </c>
    </row>
    <row r="17" spans="1:11" ht="29.25" customHeight="1" x14ac:dyDescent="0.2">
      <c r="A17" s="64" t="s">
        <v>20</v>
      </c>
      <c r="B17" s="61"/>
      <c r="C17" s="73" t="s">
        <v>39</v>
      </c>
      <c r="D17" s="59"/>
      <c r="E17" s="12" t="s">
        <v>28</v>
      </c>
    </row>
    <row r="18" spans="1:11" ht="14.25" customHeight="1" x14ac:dyDescent="0.2">
      <c r="A18" s="62"/>
      <c r="B18" s="63"/>
      <c r="C18" s="73" t="s">
        <v>40</v>
      </c>
      <c r="D18" s="59"/>
      <c r="E18" s="12">
        <v>1</v>
      </c>
      <c r="G18" s="1" t="s">
        <v>41</v>
      </c>
    </row>
    <row r="19" spans="1:11" ht="14.25" customHeight="1" x14ac:dyDescent="0.2">
      <c r="A19" s="67" t="s">
        <v>21</v>
      </c>
      <c r="B19" s="61"/>
      <c r="C19" s="73" t="s">
        <v>42</v>
      </c>
      <c r="D19" s="59"/>
      <c r="E19" s="12" t="s">
        <v>37</v>
      </c>
      <c r="G19" s="21"/>
      <c r="H19" s="21" t="s">
        <v>43</v>
      </c>
      <c r="I19" s="21" t="s">
        <v>44</v>
      </c>
      <c r="J19" s="21" t="s">
        <v>45</v>
      </c>
      <c r="K19" s="21" t="s">
        <v>46</v>
      </c>
    </row>
    <row r="20" spans="1:11" ht="14.25" customHeight="1" x14ac:dyDescent="0.2">
      <c r="A20" s="65"/>
      <c r="B20" s="66"/>
      <c r="C20" s="73" t="s">
        <v>47</v>
      </c>
      <c r="D20" s="59"/>
      <c r="E20" s="12" t="s">
        <v>37</v>
      </c>
      <c r="G20" s="22">
        <v>2010</v>
      </c>
      <c r="H20" s="21">
        <f>F37/SUM($F37:$I37)</f>
        <v>0.85808550527515348</v>
      </c>
      <c r="I20" s="21">
        <f t="shared" ref="I20:K20" si="9">G37/SUM($F$37:$I$37)</f>
        <v>0.12336874609418079</v>
      </c>
      <c r="J20" s="21">
        <f t="shared" si="9"/>
        <v>1.8545748630665736E-2</v>
      </c>
      <c r="K20" s="21">
        <f t="shared" si="9"/>
        <v>0</v>
      </c>
    </row>
    <row r="21" spans="1:11" ht="14.25" customHeight="1" x14ac:dyDescent="0.2">
      <c r="A21" s="62"/>
      <c r="B21" s="63"/>
      <c r="C21" s="73" t="s">
        <v>48</v>
      </c>
      <c r="D21" s="59"/>
      <c r="E21" s="12">
        <v>2</v>
      </c>
      <c r="G21" s="22">
        <v>2011</v>
      </c>
      <c r="H21" s="21">
        <f t="shared" ref="H21:K21" si="10">F38/SUM($F$38:$I$38)</f>
        <v>0.88151309034907599</v>
      </c>
      <c r="I21" s="21">
        <f t="shared" si="10"/>
        <v>0.10239668891170431</v>
      </c>
      <c r="J21" s="21">
        <f t="shared" si="10"/>
        <v>1.6090220739219712E-2</v>
      </c>
      <c r="K21" s="21">
        <f t="shared" si="10"/>
        <v>0</v>
      </c>
    </row>
    <row r="22" spans="1:11" ht="14.25" customHeight="1" x14ac:dyDescent="0.2">
      <c r="A22" s="68" t="s">
        <v>22</v>
      </c>
      <c r="B22" s="59"/>
      <c r="C22" s="73" t="s">
        <v>49</v>
      </c>
      <c r="D22" s="59"/>
      <c r="E22" s="12">
        <v>2</v>
      </c>
      <c r="G22" s="22">
        <v>2012</v>
      </c>
      <c r="H22" s="21">
        <f t="shared" ref="H22:K22" si="11">F39/SUM($F$39:$I$39)</f>
        <v>0.90260487923817778</v>
      </c>
      <c r="I22" s="21">
        <f t="shared" si="11"/>
        <v>3.238828007531528E-2</v>
      </c>
      <c r="J22" s="21">
        <f t="shared" si="11"/>
        <v>6.5006840686506917E-2</v>
      </c>
      <c r="K22" s="21">
        <f t="shared" si="11"/>
        <v>0</v>
      </c>
    </row>
    <row r="23" spans="1:11" ht="14.25" customHeight="1" x14ac:dyDescent="0.2">
      <c r="A23" s="67" t="s">
        <v>23</v>
      </c>
      <c r="B23" s="61"/>
      <c r="C23" s="73" t="s">
        <v>50</v>
      </c>
      <c r="D23" s="59"/>
      <c r="E23" s="12" t="s">
        <v>28</v>
      </c>
      <c r="G23" s="22">
        <v>2013</v>
      </c>
      <c r="H23" s="21">
        <f t="shared" ref="H23:K23" si="12">F40/SUM($F$40:$I$40)</f>
        <v>0.91866829566279784</v>
      </c>
      <c r="I23" s="21">
        <f t="shared" si="12"/>
        <v>1.2889431887599266E-2</v>
      </c>
      <c r="J23" s="21">
        <f t="shared" si="12"/>
        <v>6.8442272449602937E-2</v>
      </c>
      <c r="K23" s="21">
        <f t="shared" si="12"/>
        <v>0</v>
      </c>
    </row>
    <row r="24" spans="1:11" ht="36" customHeight="1" x14ac:dyDescent="0.2">
      <c r="A24" s="65"/>
      <c r="B24" s="66"/>
      <c r="C24" s="74" t="s">
        <v>51</v>
      </c>
      <c r="D24" s="59"/>
      <c r="E24" s="12">
        <v>3</v>
      </c>
      <c r="G24" s="22">
        <v>2014</v>
      </c>
      <c r="H24" s="21">
        <f t="shared" ref="H24:K24" si="13">F41/SUM($F$41:$I$41)</f>
        <v>0.92650979869350758</v>
      </c>
      <c r="I24" s="21">
        <f t="shared" si="13"/>
        <v>8.432209038794828E-3</v>
      </c>
      <c r="J24" s="21">
        <f t="shared" si="13"/>
        <v>6.5057992267697637E-2</v>
      </c>
      <c r="K24" s="21">
        <f t="shared" si="13"/>
        <v>0</v>
      </c>
    </row>
    <row r="25" spans="1:11" ht="28.5" customHeight="1" x14ac:dyDescent="0.2">
      <c r="A25" s="65"/>
      <c r="B25" s="66"/>
      <c r="C25" s="74" t="s">
        <v>52</v>
      </c>
      <c r="D25" s="59"/>
      <c r="E25" s="12">
        <v>3</v>
      </c>
      <c r="G25" s="22">
        <v>2015</v>
      </c>
      <c r="H25" s="21">
        <f t="shared" ref="H25:K25" si="14">F42/SUM($F$42:$I$42)</f>
        <v>0.88047252883542104</v>
      </c>
      <c r="I25" s="21">
        <f t="shared" si="14"/>
        <v>0.11801852081524659</v>
      </c>
      <c r="J25" s="21">
        <f t="shared" si="14"/>
        <v>1.5089503493323411E-3</v>
      </c>
      <c r="K25" s="21">
        <f t="shared" si="14"/>
        <v>0</v>
      </c>
    </row>
    <row r="26" spans="1:11" ht="17.25" customHeight="1" x14ac:dyDescent="0.2">
      <c r="A26" s="65"/>
      <c r="B26" s="66"/>
      <c r="C26" s="74" t="s">
        <v>53</v>
      </c>
      <c r="D26" s="59"/>
      <c r="E26" s="12">
        <v>3</v>
      </c>
      <c r="G26" s="22">
        <v>2016</v>
      </c>
      <c r="H26" s="21">
        <f t="shared" ref="H26:K26" si="15">F43/SUM($F$43:$I$43)</f>
        <v>0.94321304268180983</v>
      </c>
      <c r="I26" s="21">
        <f t="shared" si="15"/>
        <v>1.1113146485925382E-2</v>
      </c>
      <c r="J26" s="21">
        <f t="shared" si="15"/>
        <v>4.5673810832264759E-2</v>
      </c>
      <c r="K26" s="21">
        <f t="shared" si="15"/>
        <v>0</v>
      </c>
    </row>
    <row r="27" spans="1:11" ht="17.25" customHeight="1" x14ac:dyDescent="0.2">
      <c r="A27" s="62"/>
      <c r="B27" s="63"/>
      <c r="C27" s="73" t="s">
        <v>38</v>
      </c>
      <c r="D27" s="59"/>
      <c r="E27" s="12">
        <v>3</v>
      </c>
      <c r="G27" s="22">
        <v>2017</v>
      </c>
      <c r="H27" s="21">
        <f t="shared" ref="H27:K27" si="16">F44/SUM($F$44:$I$44)</f>
        <v>0.95798708603949823</v>
      </c>
      <c r="I27" s="21">
        <f t="shared" si="16"/>
        <v>2.6943475424714256E-3</v>
      </c>
      <c r="J27" s="21">
        <f t="shared" si="16"/>
        <v>3.9318566418030387E-2</v>
      </c>
      <c r="K27" s="21">
        <f t="shared" si="16"/>
        <v>0</v>
      </c>
    </row>
    <row r="28" spans="1:11" ht="17.25" customHeight="1" x14ac:dyDescent="0.2">
      <c r="A28" s="3"/>
      <c r="B28" s="3"/>
      <c r="C28" s="23"/>
      <c r="D28" s="23"/>
      <c r="G28" s="22">
        <v>2018</v>
      </c>
      <c r="H28" s="21">
        <f t="shared" ref="H28:K28" si="17">F45/SUM($F$45:$I$45)</f>
        <v>0.96186122135002361</v>
      </c>
      <c r="I28" s="21">
        <f t="shared" si="17"/>
        <v>4.5193097781429745E-3</v>
      </c>
      <c r="J28" s="21">
        <f t="shared" si="17"/>
        <v>3.3619468871833424E-2</v>
      </c>
      <c r="K28" s="21">
        <f t="shared" si="17"/>
        <v>0</v>
      </c>
    </row>
    <row r="29" spans="1:11" ht="17.25" customHeight="1" x14ac:dyDescent="0.2">
      <c r="A29" s="3"/>
      <c r="B29" s="3"/>
      <c r="C29" s="23"/>
      <c r="D29" s="23"/>
      <c r="G29" s="22">
        <v>2019</v>
      </c>
      <c r="H29" s="21">
        <f t="shared" ref="H29:K29" si="18">F46/SUM($F$46:$I$46)</f>
        <v>0.9687459473479445</v>
      </c>
      <c r="I29" s="21">
        <f t="shared" si="18"/>
        <v>1.0212683179872909E-3</v>
      </c>
      <c r="J29" s="21">
        <f t="shared" si="18"/>
        <v>3.0232784334068213E-2</v>
      </c>
      <c r="K29" s="21">
        <f t="shared" si="18"/>
        <v>0</v>
      </c>
    </row>
    <row r="30" spans="1:11" ht="17.25" customHeight="1" x14ac:dyDescent="0.2">
      <c r="A30" s="3"/>
      <c r="B30" s="3"/>
      <c r="C30" s="23"/>
      <c r="D30" s="23"/>
      <c r="G30" s="22">
        <v>2020</v>
      </c>
      <c r="H30" s="21">
        <f t="shared" ref="H30:K30" si="19">F47/SUM($F$47:$I$47)</f>
        <v>0.98729887710923137</v>
      </c>
      <c r="I30" s="21">
        <f t="shared" si="19"/>
        <v>2.9618530746648313E-4</v>
      </c>
      <c r="J30" s="21">
        <f t="shared" si="19"/>
        <v>1.2309112925004138E-2</v>
      </c>
      <c r="K30" s="21">
        <f t="shared" si="19"/>
        <v>9.5824658297979844E-5</v>
      </c>
    </row>
    <row r="31" spans="1:11" ht="14.25" customHeight="1" x14ac:dyDescent="0.2">
      <c r="G31" s="22">
        <v>2021</v>
      </c>
      <c r="H31" s="21">
        <f t="shared" ref="H31:K31" si="20">F48/SUM($F$46:$I$46)</f>
        <v>0.92207560627674745</v>
      </c>
      <c r="I31" s="21">
        <f t="shared" si="20"/>
        <v>1.8236934249773052E-3</v>
      </c>
      <c r="J31" s="21">
        <f t="shared" si="20"/>
        <v>7.7000389054597326E-3</v>
      </c>
      <c r="K31" s="21">
        <f t="shared" si="20"/>
        <v>2.2208533264168073E-3</v>
      </c>
    </row>
    <row r="32" spans="1:11" ht="14.25" customHeight="1" x14ac:dyDescent="0.2">
      <c r="G32" s="22">
        <v>2022</v>
      </c>
      <c r="H32" s="21">
        <f t="shared" ref="H32:K32" si="21">F49/SUM($F$47:$I$47)</f>
        <v>0.99943376338278467</v>
      </c>
      <c r="I32" s="21">
        <f t="shared" si="21"/>
        <v>7.8401993152892605E-5</v>
      </c>
      <c r="J32" s="21">
        <f t="shared" si="21"/>
        <v>2.5088637808925634E-3</v>
      </c>
      <c r="K32" s="21">
        <f t="shared" si="21"/>
        <v>5.2180882109536296E-3</v>
      </c>
    </row>
    <row r="33" spans="1:30" ht="14.25" customHeight="1" x14ac:dyDescent="0.2"/>
    <row r="34" spans="1:30" ht="14.25" customHeight="1" x14ac:dyDescent="0.2">
      <c r="A34" s="24" t="s">
        <v>54</v>
      </c>
      <c r="B34" s="25"/>
      <c r="C34" s="25"/>
      <c r="D34" s="26" t="s">
        <v>10</v>
      </c>
    </row>
    <row r="35" spans="1:30" ht="14.25" customHeight="1" x14ac:dyDescent="0.2">
      <c r="F35" s="75" t="s">
        <v>55</v>
      </c>
      <c r="G35" s="57"/>
      <c r="H35" s="57"/>
      <c r="I35" s="57"/>
    </row>
    <row r="36" spans="1:30" ht="14.25" customHeight="1" x14ac:dyDescent="0.2">
      <c r="A36" s="27" t="s">
        <v>56</v>
      </c>
      <c r="B36" s="27" t="s">
        <v>24</v>
      </c>
      <c r="C36" s="27" t="s">
        <v>27</v>
      </c>
      <c r="D36" s="27" t="s">
        <v>50</v>
      </c>
      <c r="E36" s="27" t="s">
        <v>29</v>
      </c>
      <c r="F36" s="27" t="s">
        <v>39</v>
      </c>
      <c r="G36" s="27" t="s">
        <v>57</v>
      </c>
      <c r="H36" s="27" t="s">
        <v>58</v>
      </c>
      <c r="I36" s="27" t="s">
        <v>40</v>
      </c>
      <c r="J36" s="28" t="s">
        <v>59</v>
      </c>
      <c r="K36" s="27" t="s">
        <v>33</v>
      </c>
      <c r="L36" s="27" t="s">
        <v>34</v>
      </c>
      <c r="M36" s="27" t="s">
        <v>35</v>
      </c>
      <c r="N36" s="28" t="s">
        <v>36</v>
      </c>
      <c r="O36" s="28" t="s">
        <v>60</v>
      </c>
      <c r="U36" s="29" t="s">
        <v>61</v>
      </c>
      <c r="V36" s="29" t="s">
        <v>62</v>
      </c>
      <c r="W36" s="29" t="s">
        <v>15</v>
      </c>
      <c r="X36" s="29" t="s">
        <v>63</v>
      </c>
      <c r="Y36" s="29" t="s">
        <v>23</v>
      </c>
      <c r="Z36" s="29" t="s">
        <v>21</v>
      </c>
      <c r="AA36" s="29" t="s">
        <v>16</v>
      </c>
      <c r="AB36" s="29" t="s">
        <v>64</v>
      </c>
      <c r="AC36" s="29" t="s">
        <v>65</v>
      </c>
      <c r="AD36" s="29" t="s">
        <v>66</v>
      </c>
    </row>
    <row r="37" spans="1:30" ht="14.25" customHeight="1" x14ac:dyDescent="0.2">
      <c r="A37" s="30">
        <v>2010</v>
      </c>
      <c r="B37" s="31">
        <v>15827</v>
      </c>
      <c r="C37" s="31">
        <v>3398</v>
      </c>
      <c r="D37" s="30">
        <v>1</v>
      </c>
      <c r="E37" s="31">
        <v>11926</v>
      </c>
      <c r="F37" s="31">
        <v>46685</v>
      </c>
      <c r="G37" s="31">
        <v>6712</v>
      </c>
      <c r="H37" s="31">
        <v>1009</v>
      </c>
      <c r="I37" s="32">
        <v>0</v>
      </c>
      <c r="J37" s="33">
        <v>54407</v>
      </c>
      <c r="K37" s="31">
        <v>36812</v>
      </c>
      <c r="L37" s="31">
        <v>9266</v>
      </c>
      <c r="M37" s="34">
        <v>73.599999999999994</v>
      </c>
      <c r="N37" s="35">
        <v>0</v>
      </c>
      <c r="O37" s="33">
        <v>131710</v>
      </c>
    </row>
    <row r="38" spans="1:30" ht="14.25" customHeight="1" x14ac:dyDescent="0.2">
      <c r="A38" s="30">
        <v>2011</v>
      </c>
      <c r="B38" s="31">
        <v>10316</v>
      </c>
      <c r="C38" s="31">
        <v>3487</v>
      </c>
      <c r="D38" s="30">
        <v>1</v>
      </c>
      <c r="E38" s="31">
        <v>16125</v>
      </c>
      <c r="F38" s="31">
        <v>54950</v>
      </c>
      <c r="G38" s="31">
        <v>6383</v>
      </c>
      <c r="H38" s="31">
        <v>1003</v>
      </c>
      <c r="I38" s="32">
        <v>0</v>
      </c>
      <c r="J38" s="33">
        <v>62335</v>
      </c>
      <c r="K38" s="31">
        <v>40410</v>
      </c>
      <c r="L38" s="31">
        <v>10018</v>
      </c>
      <c r="M38" s="34">
        <v>48</v>
      </c>
      <c r="N38" s="35">
        <v>0</v>
      </c>
      <c r="O38" s="33">
        <v>142739</v>
      </c>
    </row>
    <row r="39" spans="1:30" ht="14.25" customHeight="1" x14ac:dyDescent="0.2">
      <c r="A39" s="30">
        <v>2012</v>
      </c>
      <c r="B39" s="31">
        <v>10525</v>
      </c>
      <c r="C39" s="31">
        <v>3558</v>
      </c>
      <c r="D39" s="30">
        <v>3</v>
      </c>
      <c r="E39" s="31">
        <v>18913</v>
      </c>
      <c r="F39" s="31">
        <v>66633</v>
      </c>
      <c r="G39" s="31">
        <v>2391</v>
      </c>
      <c r="H39" s="31">
        <v>4799</v>
      </c>
      <c r="I39" s="32">
        <v>0</v>
      </c>
      <c r="J39" s="33">
        <v>73823</v>
      </c>
      <c r="K39" s="31">
        <v>34569</v>
      </c>
      <c r="L39" s="31">
        <v>8310</v>
      </c>
      <c r="M39" s="34">
        <v>55.1</v>
      </c>
      <c r="N39" s="35">
        <v>0</v>
      </c>
      <c r="O39" s="33">
        <v>149755</v>
      </c>
    </row>
    <row r="40" spans="1:30" ht="14.25" customHeight="1" x14ac:dyDescent="0.2">
      <c r="A40" s="30">
        <v>2013</v>
      </c>
      <c r="B40" s="31">
        <v>13014</v>
      </c>
      <c r="C40" s="31">
        <v>4345</v>
      </c>
      <c r="D40" s="30">
        <v>5</v>
      </c>
      <c r="E40" s="31">
        <v>18919</v>
      </c>
      <c r="F40" s="31">
        <v>75193</v>
      </c>
      <c r="G40" s="31">
        <v>1055</v>
      </c>
      <c r="H40" s="31">
        <v>5602</v>
      </c>
      <c r="I40" s="32">
        <v>0</v>
      </c>
      <c r="J40" s="33">
        <v>81850</v>
      </c>
      <c r="K40" s="31">
        <v>36493</v>
      </c>
      <c r="L40" s="31">
        <v>8958</v>
      </c>
      <c r="M40" s="34">
        <v>381.8</v>
      </c>
      <c r="N40" s="35">
        <v>0</v>
      </c>
      <c r="O40" s="33">
        <v>163966</v>
      </c>
    </row>
    <row r="41" spans="1:30" ht="14.25" customHeight="1" x14ac:dyDescent="0.2">
      <c r="A41" s="30">
        <v>2014</v>
      </c>
      <c r="B41" s="31">
        <v>11164</v>
      </c>
      <c r="C41" s="31">
        <v>4285</v>
      </c>
      <c r="D41" s="30">
        <v>7</v>
      </c>
      <c r="E41" s="31">
        <v>21862</v>
      </c>
      <c r="F41" s="31">
        <v>83397</v>
      </c>
      <c r="G41" s="30">
        <v>759</v>
      </c>
      <c r="H41" s="31">
        <v>5856</v>
      </c>
      <c r="I41" s="32">
        <v>0</v>
      </c>
      <c r="J41" s="33">
        <v>90012</v>
      </c>
      <c r="K41" s="31">
        <v>38800</v>
      </c>
      <c r="L41" s="31">
        <v>9117</v>
      </c>
      <c r="M41" s="34">
        <v>51.1</v>
      </c>
      <c r="N41" s="35">
        <v>0</v>
      </c>
      <c r="O41" s="33">
        <v>175297</v>
      </c>
    </row>
    <row r="42" spans="1:30" ht="14.25" customHeight="1" x14ac:dyDescent="0.2">
      <c r="A42" s="30">
        <v>2015</v>
      </c>
      <c r="B42" s="31">
        <v>10005</v>
      </c>
      <c r="C42" s="31">
        <v>4392</v>
      </c>
      <c r="D42" s="30">
        <v>5</v>
      </c>
      <c r="E42" s="31">
        <v>18859</v>
      </c>
      <c r="F42" s="31">
        <v>85191</v>
      </c>
      <c r="G42" s="31">
        <v>11419</v>
      </c>
      <c r="H42" s="30">
        <v>146</v>
      </c>
      <c r="I42" s="32">
        <v>0</v>
      </c>
      <c r="J42" s="33">
        <v>96756</v>
      </c>
      <c r="K42" s="31">
        <v>39316</v>
      </c>
      <c r="L42" s="31">
        <v>5907</v>
      </c>
      <c r="M42" s="36">
        <v>1232.8</v>
      </c>
      <c r="N42" s="35">
        <v>0</v>
      </c>
      <c r="O42" s="33">
        <v>176472</v>
      </c>
    </row>
    <row r="43" spans="1:30" ht="14.25" customHeight="1" x14ac:dyDescent="0.2">
      <c r="A43" s="30">
        <v>2016</v>
      </c>
      <c r="B43" s="31">
        <v>13886</v>
      </c>
      <c r="C43" s="31">
        <v>3958</v>
      </c>
      <c r="D43" s="30">
        <v>9</v>
      </c>
      <c r="E43" s="31">
        <v>19122</v>
      </c>
      <c r="F43" s="31">
        <v>92682</v>
      </c>
      <c r="G43" s="31">
        <v>1092</v>
      </c>
      <c r="H43" s="31">
        <v>4488</v>
      </c>
      <c r="I43" s="32">
        <v>0</v>
      </c>
      <c r="J43" s="33">
        <v>98262</v>
      </c>
      <c r="K43" s="31">
        <v>42377</v>
      </c>
      <c r="L43" s="31">
        <v>3745</v>
      </c>
      <c r="M43" s="36">
        <v>2450.9</v>
      </c>
      <c r="N43" s="35">
        <v>0</v>
      </c>
      <c r="O43" s="33">
        <v>183809</v>
      </c>
    </row>
    <row r="44" spans="1:30" ht="14.25" customHeight="1" x14ac:dyDescent="0.2">
      <c r="A44" s="30">
        <v>2017</v>
      </c>
      <c r="B44" s="31">
        <v>12425</v>
      </c>
      <c r="C44" s="31">
        <v>4096</v>
      </c>
      <c r="D44" s="30">
        <v>6</v>
      </c>
      <c r="E44" s="31">
        <v>16453</v>
      </c>
      <c r="F44" s="31">
        <v>101333</v>
      </c>
      <c r="G44" s="30">
        <v>285</v>
      </c>
      <c r="H44" s="31">
        <v>4159</v>
      </c>
      <c r="I44" s="32">
        <v>0</v>
      </c>
      <c r="J44" s="33">
        <v>105778</v>
      </c>
      <c r="K44" s="31">
        <v>38468</v>
      </c>
      <c r="L44" s="31">
        <v>4117</v>
      </c>
      <c r="M44" s="34">
        <v>81.900000000000006</v>
      </c>
      <c r="N44" s="35">
        <v>0</v>
      </c>
      <c r="O44" s="33">
        <v>181425</v>
      </c>
    </row>
    <row r="45" spans="1:30" ht="14.25" customHeight="1" x14ac:dyDescent="0.2">
      <c r="A45" s="30">
        <v>2018</v>
      </c>
      <c r="B45" s="31">
        <v>10729</v>
      </c>
      <c r="C45" s="31">
        <v>4013</v>
      </c>
      <c r="D45" s="30">
        <v>5</v>
      </c>
      <c r="E45" s="31">
        <v>15019</v>
      </c>
      <c r="F45" s="31">
        <v>110035</v>
      </c>
      <c r="G45" s="30">
        <v>517</v>
      </c>
      <c r="H45" s="31">
        <v>3846</v>
      </c>
      <c r="I45" s="32">
        <v>0</v>
      </c>
      <c r="J45" s="33">
        <v>114398</v>
      </c>
      <c r="K45" s="31">
        <v>39017</v>
      </c>
      <c r="L45" s="31">
        <v>5357</v>
      </c>
      <c r="M45" s="34">
        <v>157.4</v>
      </c>
      <c r="N45" s="35">
        <v>0</v>
      </c>
      <c r="O45" s="33">
        <v>188698</v>
      </c>
    </row>
    <row r="46" spans="1:30" ht="14.25" customHeight="1" x14ac:dyDescent="0.2">
      <c r="A46" s="30">
        <v>2019</v>
      </c>
      <c r="B46" s="31">
        <v>9877</v>
      </c>
      <c r="C46" s="31">
        <v>4110</v>
      </c>
      <c r="D46" s="30">
        <v>5</v>
      </c>
      <c r="E46" s="31">
        <v>9053</v>
      </c>
      <c r="F46" s="31">
        <v>119520</v>
      </c>
      <c r="G46" s="30">
        <v>126</v>
      </c>
      <c r="H46" s="31">
        <v>3730</v>
      </c>
      <c r="I46" s="32">
        <v>0</v>
      </c>
      <c r="J46" s="33">
        <v>123376</v>
      </c>
      <c r="K46" s="31">
        <v>37758</v>
      </c>
      <c r="L46" s="31">
        <v>3213</v>
      </c>
      <c r="M46" s="36">
        <v>6151.4</v>
      </c>
      <c r="N46" s="35">
        <v>0</v>
      </c>
      <c r="O46" s="33">
        <v>193543</v>
      </c>
    </row>
    <row r="47" spans="1:30" ht="14.25" customHeight="1" x14ac:dyDescent="0.2">
      <c r="A47" s="30">
        <v>2020</v>
      </c>
      <c r="B47" s="31">
        <v>11949</v>
      </c>
      <c r="C47" s="31">
        <v>4186</v>
      </c>
      <c r="D47" s="30">
        <v>6</v>
      </c>
      <c r="E47" s="31">
        <v>5601</v>
      </c>
      <c r="F47" s="31">
        <v>113335</v>
      </c>
      <c r="G47" s="30">
        <v>34</v>
      </c>
      <c r="H47" s="31">
        <v>1413</v>
      </c>
      <c r="I47" s="30">
        <v>11</v>
      </c>
      <c r="J47" s="33">
        <v>114793</v>
      </c>
      <c r="K47" s="31">
        <v>30098</v>
      </c>
      <c r="L47" s="31">
        <v>2414</v>
      </c>
      <c r="M47" s="36">
        <v>8645.9</v>
      </c>
      <c r="N47" s="35">
        <v>0</v>
      </c>
      <c r="O47" s="33">
        <v>177692</v>
      </c>
    </row>
    <row r="48" spans="1:30" ht="14.25" customHeight="1" x14ac:dyDescent="0.2">
      <c r="A48" s="30">
        <v>2021</v>
      </c>
      <c r="B48" s="31">
        <v>11869</v>
      </c>
      <c r="C48" s="31">
        <v>4186</v>
      </c>
      <c r="D48" s="31">
        <v>5.66</v>
      </c>
      <c r="E48" s="31">
        <v>6034</v>
      </c>
      <c r="F48" s="31">
        <v>113762</v>
      </c>
      <c r="G48" s="31">
        <v>225</v>
      </c>
      <c r="H48" s="31">
        <v>950</v>
      </c>
      <c r="I48" s="31">
        <v>274</v>
      </c>
      <c r="J48" s="30">
        <v>114937</v>
      </c>
      <c r="K48" s="31">
        <v>33612</v>
      </c>
      <c r="L48" s="31">
        <v>2797</v>
      </c>
      <c r="M48" s="36">
        <v>9053</v>
      </c>
      <c r="N48" s="35">
        <v>0</v>
      </c>
      <c r="O48" s="33">
        <v>182974</v>
      </c>
    </row>
    <row r="49" spans="1:18" ht="14.25" customHeight="1" x14ac:dyDescent="0.2">
      <c r="A49" s="30">
        <v>2022</v>
      </c>
      <c r="B49" s="31">
        <v>13175</v>
      </c>
      <c r="C49" s="31">
        <v>4138</v>
      </c>
      <c r="D49" s="31">
        <v>9.09</v>
      </c>
      <c r="E49" s="31">
        <v>5993</v>
      </c>
      <c r="F49" s="31">
        <v>114728</v>
      </c>
      <c r="G49" s="31">
        <v>9</v>
      </c>
      <c r="H49" s="31">
        <v>288</v>
      </c>
      <c r="I49" s="31">
        <v>599</v>
      </c>
      <c r="J49" s="30">
        <v>115624</v>
      </c>
      <c r="K49" s="31">
        <v>33322</v>
      </c>
      <c r="L49" s="31">
        <v>2147</v>
      </c>
      <c r="M49" s="36">
        <v>9411</v>
      </c>
      <c r="N49" s="35">
        <v>0</v>
      </c>
      <c r="O49" s="33">
        <v>183819</v>
      </c>
    </row>
    <row r="50" spans="1:18" ht="14.25" customHeight="1" x14ac:dyDescent="0.2">
      <c r="D50" s="32"/>
    </row>
    <row r="51" spans="1:18" ht="14.25" customHeight="1" x14ac:dyDescent="0.2">
      <c r="D51" s="32"/>
    </row>
    <row r="52" spans="1:18" ht="14.25" customHeight="1" x14ac:dyDescent="0.2">
      <c r="D52" s="32"/>
    </row>
    <row r="53" spans="1:18" ht="14.25" customHeight="1" x14ac:dyDescent="0.2">
      <c r="A53" s="76" t="s">
        <v>67</v>
      </c>
      <c r="B53" s="54"/>
      <c r="C53" s="54"/>
      <c r="D53" s="55"/>
      <c r="E53" s="26" t="s">
        <v>10</v>
      </c>
    </row>
    <row r="54" spans="1:18" ht="14.25" customHeight="1" x14ac:dyDescent="0.2">
      <c r="A54" s="37"/>
      <c r="B54" s="37"/>
      <c r="C54" s="37"/>
      <c r="D54" s="37"/>
      <c r="F54" s="75" t="s">
        <v>55</v>
      </c>
      <c r="G54" s="57"/>
      <c r="H54" s="57"/>
    </row>
    <row r="55" spans="1:18" ht="14.25" customHeight="1" x14ac:dyDescent="0.2">
      <c r="A55" s="27" t="s">
        <v>56</v>
      </c>
      <c r="B55" s="27" t="s">
        <v>24</v>
      </c>
      <c r="C55" s="27" t="s">
        <v>27</v>
      </c>
      <c r="D55" s="27" t="s">
        <v>50</v>
      </c>
      <c r="E55" s="27" t="s">
        <v>29</v>
      </c>
      <c r="F55" s="27" t="s">
        <v>39</v>
      </c>
      <c r="G55" s="27" t="s">
        <v>58</v>
      </c>
      <c r="H55" s="27" t="s">
        <v>68</v>
      </c>
      <c r="I55" s="28" t="s">
        <v>59</v>
      </c>
      <c r="J55" s="27" t="s">
        <v>33</v>
      </c>
      <c r="K55" s="27" t="s">
        <v>34</v>
      </c>
      <c r="L55" s="27" t="s">
        <v>35</v>
      </c>
      <c r="M55" s="27" t="s">
        <v>36</v>
      </c>
      <c r="N55" s="27" t="s">
        <v>42</v>
      </c>
      <c r="O55" s="27" t="s">
        <v>47</v>
      </c>
      <c r="P55" s="27" t="s">
        <v>49</v>
      </c>
      <c r="Q55" s="27" t="s">
        <v>69</v>
      </c>
      <c r="R55" s="28" t="s">
        <v>70</v>
      </c>
    </row>
    <row r="56" spans="1:18" ht="14.25" customHeight="1" x14ac:dyDescent="0.2">
      <c r="A56" s="30">
        <v>2010</v>
      </c>
      <c r="B56" s="31">
        <v>1629</v>
      </c>
      <c r="C56" s="31">
        <v>5959</v>
      </c>
      <c r="D56" s="30">
        <v>0</v>
      </c>
      <c r="E56" s="30">
        <v>369</v>
      </c>
      <c r="F56" s="31">
        <v>21792</v>
      </c>
      <c r="G56" s="30">
        <v>99</v>
      </c>
      <c r="H56" s="30">
        <v>95</v>
      </c>
      <c r="I56" s="33">
        <v>21985</v>
      </c>
      <c r="J56" s="31">
        <v>6512</v>
      </c>
      <c r="K56" s="31">
        <v>1618</v>
      </c>
      <c r="L56" s="30">
        <v>0</v>
      </c>
      <c r="M56" s="30">
        <v>4</v>
      </c>
      <c r="N56" s="30">
        <v>0</v>
      </c>
      <c r="O56" s="30">
        <v>0</v>
      </c>
      <c r="P56" s="30">
        <v>0</v>
      </c>
      <c r="Q56" s="31">
        <v>38076</v>
      </c>
      <c r="R56" s="33">
        <v>169786</v>
      </c>
    </row>
    <row r="57" spans="1:18" ht="14.25" customHeight="1" x14ac:dyDescent="0.2">
      <c r="A57" s="30">
        <v>2011</v>
      </c>
      <c r="B57" s="31">
        <v>2103</v>
      </c>
      <c r="C57" s="31">
        <v>5884</v>
      </c>
      <c r="D57" s="30">
        <v>0</v>
      </c>
      <c r="E57" s="30">
        <v>350</v>
      </c>
      <c r="F57" s="31">
        <v>26140</v>
      </c>
      <c r="G57" s="30">
        <v>154</v>
      </c>
      <c r="H57" s="30">
        <v>186</v>
      </c>
      <c r="I57" s="33">
        <v>26480</v>
      </c>
      <c r="J57" s="31">
        <v>4179</v>
      </c>
      <c r="K57" s="31">
        <v>1647</v>
      </c>
      <c r="L57" s="30">
        <v>0</v>
      </c>
      <c r="M57" s="30">
        <v>5</v>
      </c>
      <c r="N57" s="30">
        <v>0</v>
      </c>
      <c r="O57" s="30">
        <v>0</v>
      </c>
      <c r="P57" s="30">
        <v>31</v>
      </c>
      <c r="Q57" s="31">
        <v>40679</v>
      </c>
      <c r="R57" s="33">
        <v>183419</v>
      </c>
    </row>
    <row r="58" spans="1:18" ht="14.25" customHeight="1" x14ac:dyDescent="0.2">
      <c r="A58" s="30">
        <v>2012</v>
      </c>
      <c r="B58" s="31">
        <v>2274</v>
      </c>
      <c r="C58" s="31">
        <v>5859</v>
      </c>
      <c r="D58" s="30">
        <v>0</v>
      </c>
      <c r="E58" s="30">
        <v>279</v>
      </c>
      <c r="F58" s="31">
        <v>35533</v>
      </c>
      <c r="G58" s="30">
        <v>134</v>
      </c>
      <c r="H58" s="30">
        <v>238</v>
      </c>
      <c r="I58" s="33">
        <v>35904</v>
      </c>
      <c r="J58" s="31">
        <v>4519</v>
      </c>
      <c r="K58" s="31">
        <v>1691</v>
      </c>
      <c r="L58" s="30">
        <v>0</v>
      </c>
      <c r="M58" s="30">
        <v>5</v>
      </c>
      <c r="N58" s="30">
        <v>0</v>
      </c>
      <c r="O58" s="30">
        <v>0</v>
      </c>
      <c r="P58" s="30">
        <v>53</v>
      </c>
      <c r="Q58" s="31">
        <v>50585</v>
      </c>
      <c r="R58" s="33">
        <v>200340</v>
      </c>
    </row>
    <row r="59" spans="1:18" ht="14.25" customHeight="1" x14ac:dyDescent="0.2">
      <c r="A59" s="30">
        <v>2013</v>
      </c>
      <c r="B59" s="31">
        <v>3909</v>
      </c>
      <c r="C59" s="31">
        <v>5069</v>
      </c>
      <c r="D59" s="30">
        <v>0</v>
      </c>
      <c r="E59" s="30">
        <v>388</v>
      </c>
      <c r="F59" s="31">
        <v>36059</v>
      </c>
      <c r="G59" s="30">
        <v>147</v>
      </c>
      <c r="H59" s="30">
        <v>144</v>
      </c>
      <c r="I59" s="33">
        <v>36349</v>
      </c>
      <c r="J59" s="31">
        <v>4939</v>
      </c>
      <c r="K59" s="31">
        <v>1529</v>
      </c>
      <c r="L59" s="30">
        <v>0</v>
      </c>
      <c r="M59" s="30">
        <v>0</v>
      </c>
      <c r="N59" s="30">
        <v>0</v>
      </c>
      <c r="O59" s="30">
        <v>0</v>
      </c>
      <c r="P59" s="30">
        <v>41</v>
      </c>
      <c r="Q59" s="31">
        <v>52223</v>
      </c>
      <c r="R59" s="33">
        <v>216189</v>
      </c>
    </row>
    <row r="60" spans="1:18" ht="14.25" customHeight="1" x14ac:dyDescent="0.2">
      <c r="A60" s="30">
        <v>2014</v>
      </c>
      <c r="B60" s="31">
        <v>3998</v>
      </c>
      <c r="C60" s="31">
        <v>5753</v>
      </c>
      <c r="D60" s="30">
        <v>0</v>
      </c>
      <c r="E60" s="30">
        <v>418</v>
      </c>
      <c r="F60" s="31">
        <v>36135</v>
      </c>
      <c r="G60" s="30">
        <v>137</v>
      </c>
      <c r="H60" s="30">
        <v>205</v>
      </c>
      <c r="I60" s="33">
        <v>36477</v>
      </c>
      <c r="J60" s="31">
        <v>4981</v>
      </c>
      <c r="K60" s="31">
        <v>1595</v>
      </c>
      <c r="L60" s="30">
        <v>0</v>
      </c>
      <c r="M60" s="30">
        <v>0</v>
      </c>
      <c r="N60" s="30">
        <v>0</v>
      </c>
      <c r="O60" s="30">
        <v>0</v>
      </c>
      <c r="P60" s="30">
        <v>36</v>
      </c>
      <c r="Q60" s="31">
        <v>53258</v>
      </c>
      <c r="R60" s="33">
        <v>228555</v>
      </c>
    </row>
    <row r="61" spans="1:18" ht="14.25" customHeight="1" x14ac:dyDescent="0.2">
      <c r="A61" s="30">
        <v>2015</v>
      </c>
      <c r="B61" s="31">
        <v>3736</v>
      </c>
      <c r="C61" s="31">
        <v>5656</v>
      </c>
      <c r="D61" s="30">
        <v>0</v>
      </c>
      <c r="E61" s="30">
        <v>633</v>
      </c>
      <c r="F61" s="31">
        <v>39466</v>
      </c>
      <c r="G61" s="30">
        <v>115</v>
      </c>
      <c r="H61" s="30">
        <v>461</v>
      </c>
      <c r="I61" s="33">
        <v>40043</v>
      </c>
      <c r="J61" s="31">
        <v>5330</v>
      </c>
      <c r="K61" s="31">
        <v>2090</v>
      </c>
      <c r="L61" s="30">
        <v>0</v>
      </c>
      <c r="M61" s="30">
        <v>4</v>
      </c>
      <c r="N61" s="30">
        <v>0</v>
      </c>
      <c r="O61" s="30">
        <v>0</v>
      </c>
      <c r="P61" s="30">
        <v>19</v>
      </c>
      <c r="Q61" s="31">
        <v>57510</v>
      </c>
      <c r="R61" s="33">
        <v>233982</v>
      </c>
    </row>
    <row r="62" spans="1:18" ht="14.25" customHeight="1" x14ac:dyDescent="0.2">
      <c r="A62" s="30">
        <v>2016</v>
      </c>
      <c r="B62" s="31">
        <v>4791</v>
      </c>
      <c r="C62" s="31">
        <v>6698</v>
      </c>
      <c r="D62" s="30">
        <v>12</v>
      </c>
      <c r="E62" s="30">
        <v>586</v>
      </c>
      <c r="F62" s="31">
        <v>42699</v>
      </c>
      <c r="G62" s="30">
        <v>129</v>
      </c>
      <c r="H62" s="30">
        <v>584</v>
      </c>
      <c r="I62" s="33">
        <v>43411</v>
      </c>
      <c r="J62" s="31">
        <v>5832</v>
      </c>
      <c r="K62" s="31">
        <v>2767</v>
      </c>
      <c r="L62" s="30">
        <v>0</v>
      </c>
      <c r="M62" s="30">
        <v>6</v>
      </c>
      <c r="N62" s="30">
        <v>0</v>
      </c>
      <c r="O62" s="30">
        <v>0</v>
      </c>
      <c r="P62" s="30">
        <v>6</v>
      </c>
      <c r="Q62" s="31">
        <v>64109</v>
      </c>
      <c r="R62" s="33">
        <v>247918</v>
      </c>
    </row>
    <row r="63" spans="1:18" ht="14.25" customHeight="1" x14ac:dyDescent="0.2">
      <c r="A63" s="30">
        <v>2017</v>
      </c>
      <c r="B63" s="31">
        <v>6207</v>
      </c>
      <c r="C63" s="31">
        <v>8668</v>
      </c>
      <c r="D63" s="30">
        <v>23</v>
      </c>
      <c r="E63" s="31">
        <v>2110</v>
      </c>
      <c r="F63" s="31">
        <v>46631</v>
      </c>
      <c r="G63" s="30">
        <v>263</v>
      </c>
      <c r="H63" s="30">
        <v>0</v>
      </c>
      <c r="I63" s="33">
        <v>46894</v>
      </c>
      <c r="J63" s="31">
        <v>5704</v>
      </c>
      <c r="K63" s="31">
        <v>3002</v>
      </c>
      <c r="L63" s="30">
        <v>35</v>
      </c>
      <c r="M63" s="30">
        <v>0</v>
      </c>
      <c r="N63" s="30">
        <v>0</v>
      </c>
      <c r="O63" s="30">
        <v>0</v>
      </c>
      <c r="P63" s="30">
        <v>590</v>
      </c>
      <c r="Q63" s="31">
        <v>73235</v>
      </c>
      <c r="R63" s="33">
        <v>254660</v>
      </c>
    </row>
    <row r="64" spans="1:18" ht="14.25" customHeight="1" x14ac:dyDescent="0.2">
      <c r="A64" s="30">
        <v>2018</v>
      </c>
      <c r="B64" s="31">
        <v>6099</v>
      </c>
      <c r="C64" s="31">
        <v>10006</v>
      </c>
      <c r="D64" s="30">
        <v>15</v>
      </c>
      <c r="E64" s="31">
        <v>2410</v>
      </c>
      <c r="F64" s="31">
        <v>49978</v>
      </c>
      <c r="G64" s="30">
        <v>242</v>
      </c>
      <c r="H64" s="30">
        <v>0</v>
      </c>
      <c r="I64" s="33">
        <v>50220</v>
      </c>
      <c r="J64" s="31">
        <v>4946</v>
      </c>
      <c r="K64" s="31">
        <v>3841</v>
      </c>
      <c r="L64" s="30">
        <v>41</v>
      </c>
      <c r="M64" s="30">
        <v>188</v>
      </c>
      <c r="N64" s="30">
        <v>0</v>
      </c>
      <c r="O64" s="30">
        <v>0</v>
      </c>
      <c r="P64" s="30">
        <v>622</v>
      </c>
      <c r="Q64" s="31">
        <v>78387</v>
      </c>
      <c r="R64" s="33">
        <v>267085</v>
      </c>
    </row>
    <row r="65" spans="1:18" ht="14.25" customHeight="1" x14ac:dyDescent="0.2">
      <c r="A65" s="30">
        <v>2019</v>
      </c>
      <c r="B65" s="31">
        <v>6669</v>
      </c>
      <c r="C65" s="31">
        <v>9990</v>
      </c>
      <c r="D65" s="30">
        <v>49</v>
      </c>
      <c r="E65" s="31">
        <v>1403</v>
      </c>
      <c r="F65" s="31">
        <v>54973</v>
      </c>
      <c r="G65" s="30">
        <v>228</v>
      </c>
      <c r="H65" s="30">
        <v>0</v>
      </c>
      <c r="I65" s="33">
        <v>55201</v>
      </c>
      <c r="J65" s="31">
        <v>5396</v>
      </c>
      <c r="K65" s="31">
        <v>5577</v>
      </c>
      <c r="L65" s="30">
        <v>266</v>
      </c>
      <c r="M65" s="36">
        <v>482</v>
      </c>
      <c r="N65" s="36">
        <v>219</v>
      </c>
      <c r="O65" s="36">
        <v>126</v>
      </c>
      <c r="P65" s="36">
        <v>21</v>
      </c>
      <c r="Q65" s="31">
        <v>85399</v>
      </c>
      <c r="R65" s="33">
        <v>278942</v>
      </c>
    </row>
    <row r="66" spans="1:18" ht="14.25" customHeight="1" x14ac:dyDescent="0.2">
      <c r="A66" s="30">
        <v>2020</v>
      </c>
      <c r="B66" s="31">
        <v>7506</v>
      </c>
      <c r="C66" s="31">
        <v>11377</v>
      </c>
      <c r="D66" s="30">
        <v>120</v>
      </c>
      <c r="E66" s="31">
        <v>1129</v>
      </c>
      <c r="F66" s="31">
        <v>67534</v>
      </c>
      <c r="G66" s="30">
        <v>19</v>
      </c>
      <c r="H66" s="30">
        <v>0</v>
      </c>
      <c r="I66" s="33">
        <v>67553</v>
      </c>
      <c r="J66" s="31">
        <v>4045</v>
      </c>
      <c r="K66" s="31">
        <v>4028</v>
      </c>
      <c r="L66" s="30">
        <v>613</v>
      </c>
      <c r="M66" s="36">
        <v>473</v>
      </c>
      <c r="N66" s="36">
        <v>195</v>
      </c>
      <c r="O66" s="36">
        <v>102</v>
      </c>
      <c r="P66" s="36">
        <v>17</v>
      </c>
      <c r="Q66" s="31">
        <v>97159</v>
      </c>
      <c r="R66" s="33">
        <v>274851</v>
      </c>
    </row>
    <row r="67" spans="1:18" ht="14.25" customHeight="1" x14ac:dyDescent="0.2">
      <c r="A67" s="30">
        <v>2021</v>
      </c>
      <c r="B67" s="31">
        <v>7895</v>
      </c>
      <c r="C67" s="31">
        <v>11682</v>
      </c>
      <c r="D67" s="31">
        <v>113.96</v>
      </c>
      <c r="E67" s="31">
        <v>389</v>
      </c>
      <c r="F67" s="31">
        <v>76196</v>
      </c>
      <c r="G67" s="31">
        <v>0</v>
      </c>
      <c r="H67" s="31">
        <v>0</v>
      </c>
      <c r="I67" s="31">
        <v>76196</v>
      </c>
      <c r="J67" s="31">
        <v>4363</v>
      </c>
      <c r="K67" s="30">
        <v>4190</v>
      </c>
      <c r="L67" s="31">
        <v>850</v>
      </c>
      <c r="M67" s="36">
        <v>435</v>
      </c>
      <c r="N67" s="36">
        <v>222</v>
      </c>
      <c r="O67" s="36">
        <v>150</v>
      </c>
      <c r="P67" s="36">
        <v>11</v>
      </c>
      <c r="Q67" s="31">
        <v>106497</v>
      </c>
      <c r="R67" s="33">
        <v>289471</v>
      </c>
    </row>
    <row r="68" spans="1:18" ht="14.25" customHeight="1" x14ac:dyDescent="0.2">
      <c r="A68" s="30">
        <v>2022</v>
      </c>
      <c r="B68" s="31">
        <v>9180</v>
      </c>
      <c r="C68" s="31">
        <v>12539</v>
      </c>
      <c r="D68" s="31">
        <v>208.64</v>
      </c>
      <c r="E68" s="31">
        <v>87</v>
      </c>
      <c r="F68" s="31">
        <v>90580</v>
      </c>
      <c r="G68" s="31">
        <v>0</v>
      </c>
      <c r="H68" s="31">
        <v>0</v>
      </c>
      <c r="I68" s="31">
        <v>90580</v>
      </c>
      <c r="J68" s="31">
        <v>5153</v>
      </c>
      <c r="K68" s="30">
        <v>4410</v>
      </c>
      <c r="L68" s="31">
        <v>1395</v>
      </c>
      <c r="M68" s="36">
        <v>354</v>
      </c>
      <c r="N68" s="36">
        <v>159</v>
      </c>
      <c r="O68" s="36">
        <v>166</v>
      </c>
      <c r="P68" s="36">
        <v>44</v>
      </c>
      <c r="Q68" s="31">
        <v>124276</v>
      </c>
      <c r="R68" s="33">
        <v>308095</v>
      </c>
    </row>
    <row r="69" spans="1:18" ht="14.25" customHeight="1" x14ac:dyDescent="0.2"/>
    <row r="70" spans="1:18" ht="14.25" customHeight="1" x14ac:dyDescent="0.2">
      <c r="A70" s="77" t="s">
        <v>71</v>
      </c>
      <c r="B70" s="54"/>
      <c r="C70" s="54"/>
      <c r="D70" s="55"/>
      <c r="E70" s="26" t="s">
        <v>10</v>
      </c>
    </row>
    <row r="71" spans="1:18" ht="14.25" customHeight="1" x14ac:dyDescent="0.2">
      <c r="A71" s="27" t="s">
        <v>56</v>
      </c>
      <c r="B71" s="27" t="s">
        <v>24</v>
      </c>
      <c r="C71" s="27" t="s">
        <v>72</v>
      </c>
      <c r="D71" s="27" t="s">
        <v>53</v>
      </c>
      <c r="E71" s="27" t="s">
        <v>36</v>
      </c>
      <c r="F71" s="27" t="s">
        <v>42</v>
      </c>
      <c r="G71" s="27" t="s">
        <v>47</v>
      </c>
      <c r="H71" s="27" t="s">
        <v>73</v>
      </c>
      <c r="I71" s="27" t="s">
        <v>51</v>
      </c>
      <c r="J71" s="27" t="s">
        <v>52</v>
      </c>
      <c r="K71" s="28" t="s">
        <v>74</v>
      </c>
      <c r="L71" s="28" t="s">
        <v>75</v>
      </c>
    </row>
    <row r="72" spans="1:18" ht="14.25" customHeight="1" x14ac:dyDescent="0.2">
      <c r="A72" s="30">
        <v>2010</v>
      </c>
      <c r="B72" s="32">
        <v>0</v>
      </c>
      <c r="C72" s="32">
        <v>0</v>
      </c>
      <c r="D72" s="32">
        <v>0</v>
      </c>
      <c r="E72" s="32">
        <v>0</v>
      </c>
      <c r="F72" s="32">
        <v>0</v>
      </c>
      <c r="G72" s="32">
        <v>0</v>
      </c>
      <c r="H72" s="32">
        <v>0</v>
      </c>
      <c r="I72" s="32">
        <v>0</v>
      </c>
      <c r="J72" s="32">
        <v>0</v>
      </c>
      <c r="K72" s="35">
        <v>0</v>
      </c>
      <c r="L72" s="33">
        <v>169786</v>
      </c>
    </row>
    <row r="73" spans="1:18" ht="14.25" customHeight="1" x14ac:dyDescent="0.2">
      <c r="A73" s="30">
        <v>2011</v>
      </c>
      <c r="B73" s="32">
        <v>0</v>
      </c>
      <c r="C73" s="32">
        <v>0</v>
      </c>
      <c r="D73" s="32">
        <v>0</v>
      </c>
      <c r="E73" s="32">
        <v>0</v>
      </c>
      <c r="F73" s="32">
        <v>0</v>
      </c>
      <c r="G73" s="32">
        <v>0</v>
      </c>
      <c r="H73" s="32">
        <v>0</v>
      </c>
      <c r="I73" s="32">
        <v>0</v>
      </c>
      <c r="J73" s="32">
        <v>0</v>
      </c>
      <c r="K73" s="35">
        <v>0</v>
      </c>
      <c r="L73" s="33">
        <v>183419</v>
      </c>
    </row>
    <row r="74" spans="1:18" ht="14.25" customHeight="1" x14ac:dyDescent="0.2">
      <c r="A74" s="30">
        <v>2012</v>
      </c>
      <c r="B74" s="32">
        <v>0</v>
      </c>
      <c r="C74" s="32">
        <v>0</v>
      </c>
      <c r="D74" s="32">
        <v>0</v>
      </c>
      <c r="E74" s="32">
        <v>0</v>
      </c>
      <c r="F74" s="32">
        <v>0</v>
      </c>
      <c r="G74" s="32">
        <v>0</v>
      </c>
      <c r="H74" s="32">
        <v>0</v>
      </c>
      <c r="I74" s="32">
        <v>0</v>
      </c>
      <c r="J74" s="32">
        <v>0</v>
      </c>
      <c r="K74" s="35">
        <v>0</v>
      </c>
      <c r="L74" s="33">
        <v>200340</v>
      </c>
    </row>
    <row r="75" spans="1:18" ht="14.25" customHeight="1" x14ac:dyDescent="0.2">
      <c r="A75" s="30">
        <v>2013</v>
      </c>
      <c r="B75" s="32">
        <v>0</v>
      </c>
      <c r="C75" s="32">
        <v>0</v>
      </c>
      <c r="D75" s="32">
        <v>0</v>
      </c>
      <c r="E75" s="32">
        <v>0</v>
      </c>
      <c r="F75" s="32">
        <v>0</v>
      </c>
      <c r="G75" s="32">
        <v>0</v>
      </c>
      <c r="H75" s="32">
        <v>0</v>
      </c>
      <c r="I75" s="32">
        <v>0</v>
      </c>
      <c r="J75" s="32">
        <v>0</v>
      </c>
      <c r="K75" s="35">
        <v>0</v>
      </c>
      <c r="L75" s="33">
        <v>216189</v>
      </c>
    </row>
    <row r="76" spans="1:18" ht="14.25" customHeight="1" x14ac:dyDescent="0.2">
      <c r="A76" s="30">
        <v>2014</v>
      </c>
      <c r="B76" s="32">
        <v>0</v>
      </c>
      <c r="C76" s="32">
        <v>0</v>
      </c>
      <c r="D76" s="32">
        <v>0</v>
      </c>
      <c r="E76" s="32">
        <v>0</v>
      </c>
      <c r="F76" s="32">
        <v>0</v>
      </c>
      <c r="G76" s="32">
        <v>0</v>
      </c>
      <c r="H76" s="32">
        <v>0</v>
      </c>
      <c r="I76" s="32">
        <v>0</v>
      </c>
      <c r="J76" s="32">
        <v>0</v>
      </c>
      <c r="K76" s="35">
        <v>0</v>
      </c>
      <c r="L76" s="33">
        <v>228555</v>
      </c>
    </row>
    <row r="77" spans="1:18" ht="14.25" customHeight="1" x14ac:dyDescent="0.2">
      <c r="A77" s="30">
        <v>2015</v>
      </c>
      <c r="B77" s="32">
        <v>0</v>
      </c>
      <c r="C77" s="32">
        <v>0</v>
      </c>
      <c r="D77" s="32">
        <v>0</v>
      </c>
      <c r="E77" s="32">
        <v>0</v>
      </c>
      <c r="F77" s="32">
        <v>0</v>
      </c>
      <c r="G77" s="32">
        <v>0</v>
      </c>
      <c r="H77" s="32">
        <v>0</v>
      </c>
      <c r="I77" s="32">
        <v>0</v>
      </c>
      <c r="J77" s="32">
        <v>0</v>
      </c>
      <c r="K77" s="35">
        <v>0</v>
      </c>
      <c r="L77" s="33">
        <v>233982</v>
      </c>
    </row>
    <row r="78" spans="1:18" ht="14.25" customHeight="1" x14ac:dyDescent="0.2">
      <c r="A78" s="30">
        <v>2016</v>
      </c>
      <c r="B78" s="32">
        <v>0</v>
      </c>
      <c r="C78" s="32">
        <v>0</v>
      </c>
      <c r="D78" s="32">
        <v>0</v>
      </c>
      <c r="E78" s="32">
        <v>0</v>
      </c>
      <c r="F78" s="32">
        <v>0</v>
      </c>
      <c r="G78" s="32">
        <v>0</v>
      </c>
      <c r="H78" s="32">
        <v>0</v>
      </c>
      <c r="I78" s="32">
        <v>0</v>
      </c>
      <c r="J78" s="32">
        <v>0</v>
      </c>
      <c r="K78" s="35">
        <v>0</v>
      </c>
      <c r="L78" s="33">
        <v>247918</v>
      </c>
    </row>
    <row r="79" spans="1:18" ht="14.25" customHeight="1" x14ac:dyDescent="0.2">
      <c r="A79" s="30">
        <v>2017</v>
      </c>
      <c r="B79" s="32">
        <v>0</v>
      </c>
      <c r="C79" s="32">
        <v>0</v>
      </c>
      <c r="D79" s="32">
        <v>0</v>
      </c>
      <c r="E79" s="32">
        <v>0</v>
      </c>
      <c r="F79" s="32">
        <v>0</v>
      </c>
      <c r="G79" s="32">
        <v>0</v>
      </c>
      <c r="H79" s="32">
        <v>0</v>
      </c>
      <c r="I79" s="32">
        <v>0</v>
      </c>
      <c r="J79" s="32">
        <v>0</v>
      </c>
      <c r="K79" s="35">
        <v>0</v>
      </c>
      <c r="L79" s="33">
        <v>254660</v>
      </c>
    </row>
    <row r="80" spans="1:18" ht="14.25" customHeight="1" x14ac:dyDescent="0.2">
      <c r="A80" s="30">
        <v>2018</v>
      </c>
      <c r="B80" s="31">
        <v>4785</v>
      </c>
      <c r="C80" s="30">
        <v>24</v>
      </c>
      <c r="D80" s="30">
        <v>56</v>
      </c>
      <c r="E80" s="30">
        <v>2</v>
      </c>
      <c r="F80" s="31">
        <v>11325</v>
      </c>
      <c r="G80" s="30">
        <v>478</v>
      </c>
      <c r="H80" s="30">
        <v>5</v>
      </c>
      <c r="I80" s="30">
        <v>5</v>
      </c>
      <c r="J80" s="30">
        <v>10</v>
      </c>
      <c r="K80" s="33">
        <v>16690</v>
      </c>
      <c r="L80" s="33">
        <v>283776</v>
      </c>
    </row>
    <row r="81" spans="1:12" ht="14.25" customHeight="1" x14ac:dyDescent="0.2">
      <c r="A81" s="30">
        <v>2019</v>
      </c>
      <c r="B81" s="31">
        <v>4579</v>
      </c>
      <c r="C81" s="30">
        <v>36</v>
      </c>
      <c r="D81" s="30">
        <v>44</v>
      </c>
      <c r="E81" s="30">
        <v>2</v>
      </c>
      <c r="F81" s="31">
        <v>11329</v>
      </c>
      <c r="G81" s="30">
        <v>492</v>
      </c>
      <c r="H81" s="30">
        <v>5</v>
      </c>
      <c r="I81" s="30">
        <v>6</v>
      </c>
      <c r="J81" s="30">
        <v>14</v>
      </c>
      <c r="K81" s="33">
        <v>16507</v>
      </c>
      <c r="L81" s="33">
        <v>295449</v>
      </c>
    </row>
    <row r="82" spans="1:12" ht="14.25" customHeight="1" x14ac:dyDescent="0.2">
      <c r="A82" s="30">
        <v>2020</v>
      </c>
      <c r="B82" s="31">
        <v>4834</v>
      </c>
      <c r="C82" s="30">
        <v>139</v>
      </c>
      <c r="D82" s="30">
        <v>23</v>
      </c>
      <c r="E82" s="30">
        <v>2</v>
      </c>
      <c r="F82" s="31">
        <v>11360</v>
      </c>
      <c r="G82" s="30">
        <v>716</v>
      </c>
      <c r="H82" s="30">
        <v>5</v>
      </c>
      <c r="I82" s="30">
        <v>8</v>
      </c>
      <c r="J82" s="30">
        <v>14</v>
      </c>
      <c r="K82" s="33">
        <v>17105</v>
      </c>
      <c r="L82" s="33">
        <v>291956</v>
      </c>
    </row>
    <row r="83" spans="1:12" ht="14.25" customHeight="1" x14ac:dyDescent="0.2">
      <c r="A83" s="30">
        <v>2021</v>
      </c>
      <c r="B83" s="31">
        <v>4814</v>
      </c>
      <c r="C83" s="31">
        <v>119</v>
      </c>
      <c r="D83" s="31">
        <v>48</v>
      </c>
      <c r="E83" s="31">
        <v>2</v>
      </c>
      <c r="F83" s="31">
        <v>13803</v>
      </c>
      <c r="G83" s="31">
        <v>790</v>
      </c>
      <c r="H83" s="31">
        <v>5</v>
      </c>
      <c r="I83" s="31">
        <v>11</v>
      </c>
      <c r="J83" s="31">
        <v>14</v>
      </c>
      <c r="K83" s="31">
        <v>19605</v>
      </c>
      <c r="L83" s="31">
        <v>309076</v>
      </c>
    </row>
    <row r="84" spans="1:12" ht="14.25" customHeight="1" x14ac:dyDescent="0.2">
      <c r="A84" s="30">
        <v>2022</v>
      </c>
      <c r="B84" s="31">
        <v>4806</v>
      </c>
      <c r="C84" s="31">
        <v>134</v>
      </c>
      <c r="D84" s="31">
        <v>144</v>
      </c>
      <c r="E84" s="31">
        <v>2</v>
      </c>
      <c r="F84" s="31">
        <v>19396</v>
      </c>
      <c r="G84" s="31">
        <v>878</v>
      </c>
      <c r="H84" s="31">
        <v>0</v>
      </c>
      <c r="I84" s="31">
        <v>52</v>
      </c>
      <c r="J84" s="31">
        <v>30</v>
      </c>
      <c r="K84" s="31">
        <v>25442</v>
      </c>
      <c r="L84" s="31">
        <v>333537</v>
      </c>
    </row>
    <row r="85" spans="1:12" ht="14.25" customHeight="1" x14ac:dyDescent="0.2">
      <c r="C85" s="32" t="s">
        <v>76</v>
      </c>
    </row>
    <row r="86" spans="1:12" ht="14.25" customHeight="1" x14ac:dyDescent="0.2"/>
    <row r="87" spans="1:12" ht="14.25" customHeight="1" x14ac:dyDescent="0.2"/>
    <row r="88" spans="1:12" ht="14.25" customHeight="1" x14ac:dyDescent="0.2"/>
    <row r="89" spans="1:12" ht="14.25" customHeight="1" x14ac:dyDescent="0.2"/>
    <row r="90" spans="1:12" ht="14.25" customHeight="1" x14ac:dyDescent="0.2"/>
    <row r="91" spans="1:12" ht="14.25" customHeight="1" x14ac:dyDescent="0.2"/>
    <row r="92" spans="1:12" ht="14.25" customHeight="1" x14ac:dyDescent="0.2"/>
    <row r="93" spans="1:12" ht="14.25" customHeight="1" x14ac:dyDescent="0.2"/>
    <row r="94" spans="1:12" ht="14.25" customHeight="1" x14ac:dyDescent="0.2"/>
    <row r="95" spans="1:12" ht="14.25" customHeight="1" x14ac:dyDescent="0.2"/>
    <row r="96" spans="1:12"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row r="1007" ht="14.25" customHeight="1" x14ac:dyDescent="0.2"/>
    <row r="1008" ht="14.25" customHeight="1" x14ac:dyDescent="0.2"/>
    <row r="1009" ht="14.25" customHeight="1" x14ac:dyDescent="0.2"/>
    <row r="1010" ht="14.25" customHeight="1" x14ac:dyDescent="0.2"/>
    <row r="1011" ht="14.25" customHeight="1" x14ac:dyDescent="0.2"/>
    <row r="1012" ht="14.25" customHeight="1" x14ac:dyDescent="0.2"/>
  </sheetData>
  <mergeCells count="38">
    <mergeCell ref="C27:D27"/>
    <mergeCell ref="F35:I35"/>
    <mergeCell ref="F54:H54"/>
    <mergeCell ref="A53:D53"/>
    <mergeCell ref="A70:D70"/>
    <mergeCell ref="C13:D13"/>
    <mergeCell ref="C23:D23"/>
    <mergeCell ref="C24:D24"/>
    <mergeCell ref="C25:D25"/>
    <mergeCell ref="C26:D26"/>
    <mergeCell ref="C14:D14"/>
    <mergeCell ref="C17:D17"/>
    <mergeCell ref="C18:D18"/>
    <mergeCell ref="C19:D19"/>
    <mergeCell ref="C20:D20"/>
    <mergeCell ref="C21:D21"/>
    <mergeCell ref="C22:D22"/>
    <mergeCell ref="A19:B21"/>
    <mergeCell ref="A22:B22"/>
    <mergeCell ref="A23:B27"/>
    <mergeCell ref="A1:C1"/>
    <mergeCell ref="A3:B3"/>
    <mergeCell ref="C3:D3"/>
    <mergeCell ref="A4:B5"/>
    <mergeCell ref="C4:D4"/>
    <mergeCell ref="C5:D5"/>
    <mergeCell ref="C6:D6"/>
    <mergeCell ref="C7:D7"/>
    <mergeCell ref="C8:D8"/>
    <mergeCell ref="C9:D9"/>
    <mergeCell ref="C10:D10"/>
    <mergeCell ref="C11:D11"/>
    <mergeCell ref="C12:D12"/>
    <mergeCell ref="A6:B6"/>
    <mergeCell ref="A7:B8"/>
    <mergeCell ref="A9:B12"/>
    <mergeCell ref="A13:B14"/>
    <mergeCell ref="A17:B18"/>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10"/>
  <sheetViews>
    <sheetView workbookViewId="0"/>
  </sheetViews>
  <sheetFormatPr baseColWidth="10" defaultColWidth="14.5" defaultRowHeight="15" customHeight="1" x14ac:dyDescent="0.2"/>
  <cols>
    <col min="1" max="3" width="8.6640625" customWidth="1"/>
    <col min="4" max="4" width="11" customWidth="1"/>
    <col min="5" max="6" width="8.6640625" customWidth="1"/>
    <col min="7" max="9" width="17.5" customWidth="1"/>
    <col min="10" max="10" width="18.6640625" customWidth="1"/>
    <col min="11" max="16" width="17.5" customWidth="1"/>
    <col min="17" max="26" width="8.6640625" customWidth="1"/>
  </cols>
  <sheetData>
    <row r="1" spans="1:26" ht="14.25" customHeight="1" x14ac:dyDescent="0.2">
      <c r="A1" s="69" t="s">
        <v>77</v>
      </c>
      <c r="B1" s="54"/>
      <c r="C1" s="55"/>
      <c r="D1" s="1" t="s">
        <v>78</v>
      </c>
    </row>
    <row r="2" spans="1:26" ht="14.25" customHeight="1" x14ac:dyDescent="0.2">
      <c r="A2" s="5"/>
      <c r="B2" s="5"/>
      <c r="C2" s="5"/>
    </row>
    <row r="3" spans="1:26" ht="39" customHeight="1" x14ac:dyDescent="0.2">
      <c r="A3" s="70" t="s">
        <v>11</v>
      </c>
      <c r="B3" s="59"/>
      <c r="C3" s="71" t="s">
        <v>12</v>
      </c>
      <c r="D3" s="59"/>
      <c r="E3" s="6" t="s">
        <v>13</v>
      </c>
      <c r="G3" s="7" t="s">
        <v>14</v>
      </c>
      <c r="H3" s="8" t="s">
        <v>15</v>
      </c>
      <c r="I3" s="8" t="s">
        <v>16</v>
      </c>
      <c r="J3" s="10" t="s">
        <v>17</v>
      </c>
      <c r="K3" s="11" t="s">
        <v>18</v>
      </c>
      <c r="L3" s="11" t="s">
        <v>19</v>
      </c>
      <c r="M3" s="11" t="s">
        <v>20</v>
      </c>
      <c r="N3" s="8" t="s">
        <v>21</v>
      </c>
      <c r="O3" s="8" t="s">
        <v>22</v>
      </c>
      <c r="P3" s="8" t="s">
        <v>23</v>
      </c>
    </row>
    <row r="4" spans="1:26" ht="14.25" customHeight="1" x14ac:dyDescent="0.2">
      <c r="A4" s="72" t="s">
        <v>15</v>
      </c>
      <c r="B4" s="61"/>
      <c r="C4" s="68" t="s">
        <v>24</v>
      </c>
      <c r="D4" s="59"/>
      <c r="E4" s="12" t="s">
        <v>28</v>
      </c>
      <c r="G4" s="13">
        <v>2010</v>
      </c>
      <c r="H4" s="14">
        <f t="shared" ref="H4:H11" si="0">B36+J36+K36</f>
        <v>3733.9100000000003</v>
      </c>
      <c r="I4" s="15">
        <f t="shared" ref="I4:I16" si="1">F36</f>
        <v>1189</v>
      </c>
      <c r="J4" s="15">
        <f t="shared" ref="J4:J16" si="2">C36*I20+G36+L36</f>
        <v>6171.5913774216078</v>
      </c>
      <c r="K4" s="16">
        <f t="shared" ref="K4:K16" si="3">J20*C36+D36+E36+H36</f>
        <v>11745.481635848988</v>
      </c>
      <c r="L4" s="38">
        <f t="shared" ref="L4:L11" si="4">I36</f>
        <v>0.34</v>
      </c>
      <c r="M4" s="14">
        <f t="shared" ref="M4:M16" si="5">H20*C36+M36</f>
        <v>11139.236986729406</v>
      </c>
      <c r="N4" s="17">
        <f t="shared" ref="N4:N11" si="6">O36+P36</f>
        <v>0</v>
      </c>
      <c r="O4" s="17">
        <f t="shared" ref="O4:O16" si="7">N36</f>
        <v>0</v>
      </c>
      <c r="P4" s="39">
        <f t="shared" ref="P4:P11" si="8">L36</f>
        <v>0.19</v>
      </c>
    </row>
    <row r="5" spans="1:26" ht="14.25" customHeight="1" x14ac:dyDescent="0.2">
      <c r="A5" s="65"/>
      <c r="B5" s="66"/>
      <c r="C5" s="73" t="s">
        <v>26</v>
      </c>
      <c r="D5" s="59"/>
      <c r="E5" s="12" t="s">
        <v>28</v>
      </c>
      <c r="G5" s="13">
        <v>2011</v>
      </c>
      <c r="H5" s="14">
        <f t="shared" si="0"/>
        <v>3944.4199999999996</v>
      </c>
      <c r="I5" s="15">
        <f t="shared" si="1"/>
        <v>1226</v>
      </c>
      <c r="J5" s="15">
        <f t="shared" si="2"/>
        <v>7143.9991696611905</v>
      </c>
      <c r="K5" s="16">
        <f t="shared" si="3"/>
        <v>13149.090222022587</v>
      </c>
      <c r="L5" s="38">
        <f t="shared" si="4"/>
        <v>0.93</v>
      </c>
      <c r="M5" s="14">
        <f t="shared" si="5"/>
        <v>14425.530608316221</v>
      </c>
      <c r="N5" s="17">
        <f t="shared" si="6"/>
        <v>0</v>
      </c>
      <c r="O5" s="17">
        <f t="shared" si="7"/>
        <v>26</v>
      </c>
      <c r="P5" s="39">
        <f t="shared" si="8"/>
        <v>1.1599999999999999</v>
      </c>
    </row>
    <row r="6" spans="1:26" ht="14.25" customHeight="1" x14ac:dyDescent="0.2">
      <c r="A6" s="62"/>
      <c r="B6" s="63"/>
      <c r="C6" s="73" t="s">
        <v>79</v>
      </c>
      <c r="D6" s="59"/>
      <c r="E6" s="12">
        <v>1</v>
      </c>
      <c r="G6" s="13">
        <v>2012</v>
      </c>
      <c r="H6" s="14">
        <f t="shared" si="0"/>
        <v>4146.41</v>
      </c>
      <c r="I6" s="15">
        <f t="shared" si="1"/>
        <v>1336</v>
      </c>
      <c r="J6" s="15">
        <f t="shared" si="2"/>
        <v>6616.1725534047655</v>
      </c>
      <c r="K6" s="16">
        <f t="shared" si="3"/>
        <v>15285.214857293797</v>
      </c>
      <c r="L6" s="38">
        <f t="shared" si="4"/>
        <v>0.93</v>
      </c>
      <c r="M6" s="14">
        <f t="shared" si="5"/>
        <v>17834.952589301436</v>
      </c>
      <c r="N6" s="17">
        <f t="shared" si="6"/>
        <v>0</v>
      </c>
      <c r="O6" s="17">
        <f t="shared" si="7"/>
        <v>26</v>
      </c>
      <c r="P6" s="39">
        <f t="shared" si="8"/>
        <v>4.09</v>
      </c>
    </row>
    <row r="7" spans="1:26" ht="14.25" customHeight="1" x14ac:dyDescent="0.2">
      <c r="A7" s="58" t="s">
        <v>16</v>
      </c>
      <c r="B7" s="59"/>
      <c r="C7" s="78" t="s">
        <v>27</v>
      </c>
      <c r="D7" s="59"/>
      <c r="E7" s="12">
        <v>1</v>
      </c>
      <c r="G7" s="13">
        <v>2013</v>
      </c>
      <c r="H7" s="14">
        <f t="shared" si="0"/>
        <v>5165.6099999999997</v>
      </c>
      <c r="I7" s="15">
        <f t="shared" si="1"/>
        <v>1343.5</v>
      </c>
      <c r="J7" s="15">
        <f t="shared" si="2"/>
        <v>6250.9499835064144</v>
      </c>
      <c r="K7" s="16">
        <f t="shared" si="3"/>
        <v>16319.193665974342</v>
      </c>
      <c r="L7" s="38">
        <f t="shared" si="4"/>
        <v>0.63</v>
      </c>
      <c r="M7" s="14">
        <f t="shared" si="5"/>
        <v>21881.816350519242</v>
      </c>
      <c r="N7" s="17">
        <f t="shared" si="6"/>
        <v>0</v>
      </c>
      <c r="O7" s="17">
        <f t="shared" si="7"/>
        <v>26</v>
      </c>
      <c r="P7" s="39">
        <f t="shared" si="8"/>
        <v>9.02</v>
      </c>
    </row>
    <row r="8" spans="1:26" ht="14.25" customHeight="1" x14ac:dyDescent="0.2">
      <c r="A8" s="60" t="s">
        <v>17</v>
      </c>
      <c r="B8" s="61"/>
      <c r="C8" s="78" t="s">
        <v>80</v>
      </c>
      <c r="D8" s="59"/>
      <c r="E8" s="12">
        <v>1</v>
      </c>
      <c r="G8" s="13">
        <v>2014</v>
      </c>
      <c r="H8" s="14">
        <f t="shared" si="0"/>
        <v>5229.3900000000003</v>
      </c>
      <c r="I8" s="15">
        <f t="shared" si="1"/>
        <v>1403.5</v>
      </c>
      <c r="J8" s="15">
        <f t="shared" si="2"/>
        <v>6427.6941151179844</v>
      </c>
      <c r="K8" s="16">
        <f t="shared" si="3"/>
        <v>16700.580801226504</v>
      </c>
      <c r="L8" s="38">
        <f t="shared" si="4"/>
        <v>1.1200000000000001</v>
      </c>
      <c r="M8" s="14">
        <f t="shared" si="5"/>
        <v>23265.315083655514</v>
      </c>
      <c r="N8" s="17">
        <f t="shared" si="6"/>
        <v>0</v>
      </c>
      <c r="O8" s="17">
        <f t="shared" si="7"/>
        <v>36</v>
      </c>
      <c r="P8" s="39">
        <f t="shared" si="8"/>
        <v>9.02</v>
      </c>
    </row>
    <row r="9" spans="1:26" ht="14.25" customHeight="1" x14ac:dyDescent="0.2">
      <c r="A9" s="65"/>
      <c r="B9" s="66"/>
      <c r="C9" s="78" t="s">
        <v>29</v>
      </c>
      <c r="D9" s="59"/>
      <c r="E9" s="12">
        <v>1</v>
      </c>
      <c r="G9" s="13">
        <v>2015</v>
      </c>
      <c r="H9" s="14">
        <f t="shared" si="0"/>
        <v>5307.45</v>
      </c>
      <c r="I9" s="15">
        <f t="shared" si="1"/>
        <v>1438.3</v>
      </c>
      <c r="J9" s="15">
        <f t="shared" si="2"/>
        <v>6982.3142707428997</v>
      </c>
      <c r="K9" s="16">
        <f t="shared" si="3"/>
        <v>15930.168085079993</v>
      </c>
      <c r="L9" s="38">
        <f t="shared" si="4"/>
        <v>1.46</v>
      </c>
      <c r="M9" s="14">
        <f t="shared" si="5"/>
        <v>23286.367644177106</v>
      </c>
      <c r="N9" s="17">
        <f t="shared" si="6"/>
        <v>1726.01</v>
      </c>
      <c r="O9" s="17">
        <f t="shared" si="7"/>
        <v>15.65</v>
      </c>
      <c r="P9" s="39">
        <f t="shared" si="8"/>
        <v>36.94</v>
      </c>
    </row>
    <row r="10" spans="1:26" ht="14.25" customHeight="1" x14ac:dyDescent="0.2">
      <c r="A10" s="62"/>
      <c r="B10" s="63"/>
      <c r="C10" s="73" t="s">
        <v>50</v>
      </c>
      <c r="D10" s="59"/>
      <c r="E10" s="12">
        <v>1</v>
      </c>
      <c r="F10" s="2"/>
      <c r="G10" s="13">
        <v>2016</v>
      </c>
      <c r="H10" s="14">
        <f t="shared" si="0"/>
        <v>5650.86</v>
      </c>
      <c r="I10" s="15">
        <f t="shared" si="1"/>
        <v>1533.3</v>
      </c>
      <c r="J10" s="15">
        <f t="shared" si="2"/>
        <v>4341.1795957745617</v>
      </c>
      <c r="K10" s="16">
        <f t="shared" si="3"/>
        <v>18364.642514502044</v>
      </c>
      <c r="L10" s="38">
        <f t="shared" si="4"/>
        <v>1.46</v>
      </c>
      <c r="M10" s="14">
        <f t="shared" si="5"/>
        <v>26741.947889723393</v>
      </c>
      <c r="N10" s="17">
        <f t="shared" si="6"/>
        <v>1767.45</v>
      </c>
      <c r="O10" s="17">
        <f t="shared" si="7"/>
        <v>15.65</v>
      </c>
      <c r="P10" s="39">
        <f t="shared" si="8"/>
        <v>46.7</v>
      </c>
      <c r="Q10" s="2"/>
      <c r="R10" s="2"/>
      <c r="S10" s="2"/>
      <c r="T10" s="2"/>
      <c r="U10" s="2"/>
      <c r="V10" s="2"/>
      <c r="W10" s="2"/>
      <c r="X10" s="2"/>
      <c r="Y10" s="2"/>
      <c r="Z10" s="2"/>
    </row>
    <row r="11" spans="1:26" ht="14.25" customHeight="1" x14ac:dyDescent="0.2">
      <c r="A11" s="64" t="s">
        <v>18</v>
      </c>
      <c r="B11" s="61"/>
      <c r="C11" s="78" t="s">
        <v>81</v>
      </c>
      <c r="D11" s="59"/>
      <c r="E11" s="12">
        <v>1</v>
      </c>
      <c r="G11" s="13">
        <v>2017</v>
      </c>
      <c r="H11" s="14">
        <f t="shared" si="0"/>
        <v>5687.9000000000005</v>
      </c>
      <c r="I11" s="15">
        <f t="shared" si="1"/>
        <v>1808.3</v>
      </c>
      <c r="J11" s="15">
        <f t="shared" si="2"/>
        <v>4533.7298737910887</v>
      </c>
      <c r="K11" s="16">
        <f t="shared" si="3"/>
        <v>18869.316403849607</v>
      </c>
      <c r="L11" s="38">
        <f t="shared" si="4"/>
        <v>1.46</v>
      </c>
      <c r="M11" s="14">
        <f t="shared" si="5"/>
        <v>29475.413722359302</v>
      </c>
      <c r="N11" s="17">
        <f t="shared" si="6"/>
        <v>1841.1599999999999</v>
      </c>
      <c r="O11" s="17">
        <f t="shared" si="7"/>
        <v>15.65</v>
      </c>
      <c r="P11" s="39">
        <f t="shared" si="8"/>
        <v>54.48</v>
      </c>
    </row>
    <row r="12" spans="1:26" ht="14.25" customHeight="1" x14ac:dyDescent="0.2">
      <c r="A12" s="65"/>
      <c r="B12" s="66"/>
      <c r="C12" s="78" t="s">
        <v>34</v>
      </c>
      <c r="D12" s="59"/>
      <c r="E12" s="12">
        <v>1</v>
      </c>
      <c r="G12" s="13">
        <v>2018</v>
      </c>
      <c r="H12" s="14">
        <f t="shared" ref="H12:H16" si="9">B44+J44+K44+B55+C55</f>
        <v>5772.6500000000005</v>
      </c>
      <c r="I12" s="15">
        <f t="shared" si="1"/>
        <v>1948.3</v>
      </c>
      <c r="J12" s="15">
        <f t="shared" si="2"/>
        <v>4798.072206244864</v>
      </c>
      <c r="K12" s="16">
        <f t="shared" si="3"/>
        <v>19988.143878564311</v>
      </c>
      <c r="L12" s="38">
        <f t="shared" ref="L12:L16" si="10">I44+0.5*H55</f>
        <v>144.82</v>
      </c>
      <c r="M12" s="14">
        <f t="shared" si="5"/>
        <v>30382.473915190825</v>
      </c>
      <c r="N12" s="17">
        <f t="shared" ref="N12:N16" si="11">O44+P44+G55+F55</f>
        <v>1867.15</v>
      </c>
      <c r="O12" s="17">
        <f t="shared" si="7"/>
        <v>15.65</v>
      </c>
      <c r="P12" s="39">
        <f t="shared" ref="P12:P16" si="12">L44+D55+I55+J55+0.5*H55</f>
        <v>67.260000000000005</v>
      </c>
    </row>
    <row r="13" spans="1:26" ht="14.25" customHeight="1" x14ac:dyDescent="0.2">
      <c r="A13" s="65"/>
      <c r="B13" s="66"/>
      <c r="C13" s="78" t="s">
        <v>82</v>
      </c>
      <c r="D13" s="59"/>
      <c r="E13" s="12">
        <v>1</v>
      </c>
      <c r="G13" s="13">
        <v>2019</v>
      </c>
      <c r="H13" s="14">
        <f t="shared" si="9"/>
        <v>5976.0300000000007</v>
      </c>
      <c r="I13" s="15">
        <f t="shared" si="1"/>
        <v>2130.6999999999998</v>
      </c>
      <c r="J13" s="15">
        <f t="shared" si="2"/>
        <v>4920.1859711775387</v>
      </c>
      <c r="K13" s="16">
        <f t="shared" si="3"/>
        <v>20910.211368985863</v>
      </c>
      <c r="L13" s="38">
        <f t="shared" si="10"/>
        <v>155.62</v>
      </c>
      <c r="M13" s="14">
        <f t="shared" si="5"/>
        <v>33651.492659836593</v>
      </c>
      <c r="N13" s="17">
        <f t="shared" si="11"/>
        <v>1875.95</v>
      </c>
      <c r="O13" s="17">
        <f t="shared" si="7"/>
        <v>15.65</v>
      </c>
      <c r="P13" s="39">
        <f t="shared" si="12"/>
        <v>156.82999999999998</v>
      </c>
    </row>
    <row r="14" spans="1:26" ht="14.25" customHeight="1" x14ac:dyDescent="0.2">
      <c r="A14" s="62"/>
      <c r="B14" s="63"/>
      <c r="C14" s="78" t="s">
        <v>35</v>
      </c>
      <c r="D14" s="59"/>
      <c r="E14" s="12">
        <v>1</v>
      </c>
      <c r="G14" s="13">
        <v>2020</v>
      </c>
      <c r="H14" s="14">
        <f t="shared" si="9"/>
        <v>6121.17</v>
      </c>
      <c r="I14" s="15">
        <f t="shared" si="1"/>
        <v>2130.6999999999998</v>
      </c>
      <c r="J14" s="15">
        <f t="shared" si="2"/>
        <v>4998.2304813882374</v>
      </c>
      <c r="K14" s="16">
        <f t="shared" si="3"/>
        <v>21213.42882945824</v>
      </c>
      <c r="L14" s="38">
        <f t="shared" si="10"/>
        <v>155.62</v>
      </c>
      <c r="M14" s="14">
        <f t="shared" si="5"/>
        <v>36202.137003998498</v>
      </c>
      <c r="N14" s="17">
        <f t="shared" si="11"/>
        <v>1884.8600000000001</v>
      </c>
      <c r="O14" s="17">
        <f t="shared" si="7"/>
        <v>16.45</v>
      </c>
      <c r="P14" s="39">
        <f t="shared" si="12"/>
        <v>187.11999999999998</v>
      </c>
    </row>
    <row r="15" spans="1:26" ht="14.25" customHeight="1" x14ac:dyDescent="0.2">
      <c r="A15" s="19"/>
      <c r="B15" s="19"/>
      <c r="C15" s="21"/>
      <c r="D15" s="21"/>
      <c r="E15" s="12"/>
      <c r="G15" s="13">
        <v>2021</v>
      </c>
      <c r="H15" s="14">
        <f t="shared" si="9"/>
        <v>6601.75</v>
      </c>
      <c r="I15" s="15">
        <f t="shared" si="1"/>
        <v>2286.0500000000002</v>
      </c>
      <c r="J15" s="15">
        <f t="shared" si="2"/>
        <v>5125.9851902665068</v>
      </c>
      <c r="K15" s="16">
        <f t="shared" si="3"/>
        <v>20770.8771907433</v>
      </c>
      <c r="L15" s="38">
        <f t="shared" si="10"/>
        <v>155.62</v>
      </c>
      <c r="M15" s="14">
        <f t="shared" si="5"/>
        <v>37253.089625907051</v>
      </c>
      <c r="N15" s="17">
        <f t="shared" si="11"/>
        <v>2255.9500000000003</v>
      </c>
      <c r="O15" s="17">
        <f t="shared" si="7"/>
        <v>28.45</v>
      </c>
      <c r="P15" s="39">
        <f t="shared" si="12"/>
        <v>226.82999999999996</v>
      </c>
    </row>
    <row r="16" spans="1:26" ht="14.25" customHeight="1" x14ac:dyDescent="0.2">
      <c r="A16" s="19"/>
      <c r="B16" s="19"/>
      <c r="C16" s="21"/>
      <c r="D16" s="21"/>
      <c r="E16" s="12"/>
      <c r="G16" s="13">
        <v>2022</v>
      </c>
      <c r="H16" s="14">
        <f t="shared" si="9"/>
        <v>6689.02</v>
      </c>
      <c r="I16" s="15">
        <f t="shared" si="1"/>
        <v>2976.47</v>
      </c>
      <c r="J16" s="15">
        <f t="shared" si="2"/>
        <v>4489.0504314105692</v>
      </c>
      <c r="K16" s="16">
        <f t="shared" si="3"/>
        <v>17651.525769758016</v>
      </c>
      <c r="L16" s="38">
        <f t="shared" si="10"/>
        <v>153.83000000000001</v>
      </c>
      <c r="M16" s="14">
        <f t="shared" si="5"/>
        <v>47167.225896607633</v>
      </c>
      <c r="N16" s="17">
        <f t="shared" si="11"/>
        <v>82913.540000000008</v>
      </c>
      <c r="O16" s="17">
        <f t="shared" si="7"/>
        <v>24.45</v>
      </c>
      <c r="P16" s="39">
        <f t="shared" si="12"/>
        <v>312.88000000000005</v>
      </c>
    </row>
    <row r="17" spans="1:11" ht="14.25" customHeight="1" x14ac:dyDescent="0.2">
      <c r="A17" s="64" t="s">
        <v>19</v>
      </c>
      <c r="B17" s="61"/>
      <c r="C17" s="78" t="s">
        <v>36</v>
      </c>
      <c r="D17" s="59"/>
      <c r="E17" s="12" t="s">
        <v>28</v>
      </c>
    </row>
    <row r="18" spans="1:11" ht="14.25" customHeight="1" x14ac:dyDescent="0.2">
      <c r="A18" s="62"/>
      <c r="B18" s="63"/>
      <c r="C18" s="78" t="s">
        <v>38</v>
      </c>
      <c r="D18" s="59"/>
      <c r="E18" s="12">
        <v>2</v>
      </c>
      <c r="G18" s="2" t="s">
        <v>83</v>
      </c>
    </row>
    <row r="19" spans="1:11" ht="14.25" customHeight="1" x14ac:dyDescent="0.2">
      <c r="A19" s="64" t="s">
        <v>20</v>
      </c>
      <c r="B19" s="61"/>
      <c r="C19" s="78" t="s">
        <v>84</v>
      </c>
      <c r="D19" s="59"/>
      <c r="E19" s="12">
        <v>1</v>
      </c>
      <c r="H19" s="2" t="s">
        <v>43</v>
      </c>
      <c r="I19" s="2" t="s">
        <v>44</v>
      </c>
      <c r="J19" s="2" t="s">
        <v>45</v>
      </c>
      <c r="K19" s="2" t="s">
        <v>46</v>
      </c>
    </row>
    <row r="20" spans="1:11" ht="14.25" customHeight="1" x14ac:dyDescent="0.2">
      <c r="A20" s="62"/>
      <c r="B20" s="63"/>
      <c r="C20" s="73" t="s">
        <v>85</v>
      </c>
      <c r="D20" s="59"/>
      <c r="E20" s="12">
        <v>1</v>
      </c>
      <c r="G20" s="2">
        <v>2010</v>
      </c>
      <c r="H20" s="2">
        <v>0.85808550527515348</v>
      </c>
      <c r="I20" s="2">
        <v>0.12336874609418079</v>
      </c>
      <c r="J20" s="2">
        <v>1.8545748630665736E-2</v>
      </c>
      <c r="K20" s="2">
        <v>0</v>
      </c>
    </row>
    <row r="21" spans="1:11" ht="14.25" customHeight="1" x14ac:dyDescent="0.2">
      <c r="A21" s="67" t="s">
        <v>21</v>
      </c>
      <c r="B21" s="61"/>
      <c r="C21" s="73" t="s">
        <v>47</v>
      </c>
      <c r="D21" s="59"/>
      <c r="E21" s="12" t="s">
        <v>28</v>
      </c>
      <c r="G21" s="2">
        <v>2011</v>
      </c>
      <c r="H21" s="2">
        <v>0.88151309034907599</v>
      </c>
      <c r="I21" s="2">
        <v>0.10239668891170431</v>
      </c>
      <c r="J21" s="2">
        <v>1.6090220739219712E-2</v>
      </c>
      <c r="K21" s="2">
        <v>0</v>
      </c>
    </row>
    <row r="22" spans="1:11" ht="14.25" customHeight="1" x14ac:dyDescent="0.2">
      <c r="A22" s="62"/>
      <c r="B22" s="63"/>
      <c r="C22" s="21" t="s">
        <v>42</v>
      </c>
      <c r="D22" s="21"/>
      <c r="E22" s="12" t="s">
        <v>28</v>
      </c>
      <c r="G22" s="2">
        <v>2012</v>
      </c>
      <c r="H22" s="2">
        <v>0.90260487923817778</v>
      </c>
      <c r="I22" s="2">
        <v>3.238828007531528E-2</v>
      </c>
      <c r="J22" s="2">
        <v>6.5006840686506917E-2</v>
      </c>
      <c r="K22" s="2">
        <v>0</v>
      </c>
    </row>
    <row r="23" spans="1:11" ht="14.25" customHeight="1" x14ac:dyDescent="0.2">
      <c r="A23" s="68" t="s">
        <v>22</v>
      </c>
      <c r="B23" s="59"/>
      <c r="C23" s="73" t="s">
        <v>49</v>
      </c>
      <c r="D23" s="59"/>
      <c r="E23" s="12">
        <v>1</v>
      </c>
      <c r="G23" s="2">
        <v>2013</v>
      </c>
      <c r="H23" s="2">
        <v>0.91866829566279784</v>
      </c>
      <c r="I23" s="2">
        <v>1.2889431887599266E-2</v>
      </c>
      <c r="J23" s="2">
        <v>6.8442272449602937E-2</v>
      </c>
      <c r="K23" s="2">
        <v>0</v>
      </c>
    </row>
    <row r="24" spans="1:11" ht="14.25" customHeight="1" x14ac:dyDescent="0.2">
      <c r="A24" s="67" t="s">
        <v>23</v>
      </c>
      <c r="B24" s="61"/>
      <c r="C24" s="73" t="s">
        <v>50</v>
      </c>
      <c r="D24" s="59"/>
      <c r="E24" s="12">
        <v>1</v>
      </c>
      <c r="G24" s="2">
        <v>2014</v>
      </c>
      <c r="H24" s="2">
        <v>0.92650979869350758</v>
      </c>
      <c r="I24" s="2">
        <v>8.432209038794828E-3</v>
      </c>
      <c r="J24" s="2">
        <v>6.5057992267697637E-2</v>
      </c>
      <c r="K24" s="2">
        <v>0</v>
      </c>
    </row>
    <row r="25" spans="1:11" ht="14.25" customHeight="1" x14ac:dyDescent="0.2">
      <c r="A25" s="65"/>
      <c r="B25" s="66"/>
      <c r="C25" s="78" t="s">
        <v>53</v>
      </c>
      <c r="D25" s="59"/>
      <c r="E25" s="12">
        <v>2</v>
      </c>
      <c r="G25" s="2">
        <v>2015</v>
      </c>
      <c r="H25" s="2">
        <v>0.88047252883542104</v>
      </c>
      <c r="I25" s="2">
        <v>0.11801852081524659</v>
      </c>
      <c r="J25" s="2">
        <v>1.5089503493323411E-3</v>
      </c>
      <c r="K25" s="2">
        <v>0</v>
      </c>
    </row>
    <row r="26" spans="1:11" ht="14.25" customHeight="1" x14ac:dyDescent="0.2">
      <c r="A26" s="65"/>
      <c r="B26" s="66"/>
      <c r="C26" s="74" t="s">
        <v>51</v>
      </c>
      <c r="D26" s="59"/>
      <c r="E26" s="12">
        <v>2</v>
      </c>
      <c r="G26" s="2">
        <v>2016</v>
      </c>
      <c r="H26" s="2">
        <v>0.94321304268180983</v>
      </c>
      <c r="I26" s="2">
        <v>1.1113146485925382E-2</v>
      </c>
      <c r="J26" s="2">
        <v>4.5673810832264759E-2</v>
      </c>
      <c r="K26" s="2">
        <v>0</v>
      </c>
    </row>
    <row r="27" spans="1:11" ht="14.25" customHeight="1" x14ac:dyDescent="0.2">
      <c r="A27" s="65"/>
      <c r="B27" s="66"/>
      <c r="C27" s="74" t="s">
        <v>52</v>
      </c>
      <c r="D27" s="59"/>
      <c r="E27" s="12">
        <v>2</v>
      </c>
      <c r="G27" s="2">
        <v>2017</v>
      </c>
      <c r="H27" s="2">
        <v>0.95798708603949823</v>
      </c>
      <c r="I27" s="2">
        <v>2.6943475424714256E-3</v>
      </c>
      <c r="J27" s="2">
        <v>3.9318566418030387E-2</v>
      </c>
      <c r="K27" s="2">
        <v>0</v>
      </c>
    </row>
    <row r="28" spans="1:11" ht="14.25" customHeight="1" x14ac:dyDescent="0.2">
      <c r="A28" s="62"/>
      <c r="B28" s="63"/>
      <c r="C28" s="73" t="s">
        <v>38</v>
      </c>
      <c r="D28" s="59"/>
      <c r="E28" s="12">
        <v>2</v>
      </c>
      <c r="G28" s="2">
        <v>2018</v>
      </c>
      <c r="H28" s="2">
        <v>0.96186122135002361</v>
      </c>
      <c r="I28" s="2">
        <v>4.5193097781429745E-3</v>
      </c>
      <c r="J28" s="2">
        <v>3.3619468871833424E-2</v>
      </c>
      <c r="K28" s="2">
        <v>0</v>
      </c>
    </row>
    <row r="29" spans="1:11" ht="14.25" customHeight="1" x14ac:dyDescent="0.2">
      <c r="G29" s="2">
        <v>2019</v>
      </c>
      <c r="H29" s="2">
        <v>0.9687459473479445</v>
      </c>
      <c r="I29" s="2">
        <v>1.0212683179872909E-3</v>
      </c>
      <c r="J29" s="2">
        <v>3.0232784334068213E-2</v>
      </c>
      <c r="K29" s="2">
        <v>0</v>
      </c>
    </row>
    <row r="30" spans="1:11" ht="14.25" customHeight="1" x14ac:dyDescent="0.2">
      <c r="G30" s="2">
        <v>2020</v>
      </c>
      <c r="H30" s="2">
        <v>0.98729887710923137</v>
      </c>
      <c r="I30" s="2">
        <v>2.9618530746648313E-4</v>
      </c>
      <c r="J30" s="2">
        <v>1.2309112925004138E-2</v>
      </c>
      <c r="K30" s="2">
        <v>9.5824658297979844E-5</v>
      </c>
    </row>
    <row r="31" spans="1:11" ht="14.25" customHeight="1" x14ac:dyDescent="0.2">
      <c r="D31" s="1"/>
      <c r="G31" s="2">
        <v>2021</v>
      </c>
      <c r="H31" s="2">
        <v>1.00585180687052</v>
      </c>
      <c r="I31" s="2">
        <v>-4.2889770305432599E-4</v>
      </c>
      <c r="J31" s="2">
        <v>-5.6145584840599999E-3</v>
      </c>
      <c r="K31" s="2">
        <v>1.9164931659595999E-4</v>
      </c>
    </row>
    <row r="32" spans="1:11" ht="14.25" customHeight="1" x14ac:dyDescent="0.2">
      <c r="D32" s="1"/>
      <c r="G32" s="2">
        <v>2022</v>
      </c>
      <c r="H32" s="2">
        <v>1.0244047366318101</v>
      </c>
      <c r="I32" s="2">
        <v>-1.15398071357513E-3</v>
      </c>
      <c r="J32" s="2">
        <v>-2.35382298931241E-2</v>
      </c>
      <c r="K32" s="2">
        <v>2.8747397489393999E-4</v>
      </c>
    </row>
    <row r="33" spans="1:17" ht="14.25" customHeight="1" x14ac:dyDescent="0.2">
      <c r="A33" s="40"/>
      <c r="B33" s="25"/>
      <c r="C33" s="25"/>
      <c r="D33" s="1"/>
    </row>
    <row r="34" spans="1:17" ht="14.25" customHeight="1" x14ac:dyDescent="0.2">
      <c r="A34" s="40" t="s">
        <v>86</v>
      </c>
      <c r="B34" s="25"/>
      <c r="C34" s="25"/>
      <c r="D34" s="1" t="s">
        <v>78</v>
      </c>
    </row>
    <row r="35" spans="1:17" ht="14.25" customHeight="1" x14ac:dyDescent="0.2">
      <c r="A35" s="41" t="s">
        <v>56</v>
      </c>
      <c r="B35" s="41" t="s">
        <v>24</v>
      </c>
      <c r="C35" s="41" t="s">
        <v>55</v>
      </c>
      <c r="D35" s="41" t="s">
        <v>34</v>
      </c>
      <c r="E35" s="41" t="s">
        <v>82</v>
      </c>
      <c r="F35" s="41" t="s">
        <v>27</v>
      </c>
      <c r="G35" s="41" t="s">
        <v>29</v>
      </c>
      <c r="H35" s="41" t="s">
        <v>35</v>
      </c>
      <c r="I35" s="41" t="s">
        <v>36</v>
      </c>
      <c r="J35" s="41" t="s">
        <v>72</v>
      </c>
      <c r="K35" s="41" t="s">
        <v>87</v>
      </c>
      <c r="L35" s="41" t="s">
        <v>50</v>
      </c>
      <c r="M35" s="41" t="s">
        <v>85</v>
      </c>
      <c r="N35" s="41" t="s">
        <v>88</v>
      </c>
      <c r="O35" s="41" t="s">
        <v>47</v>
      </c>
      <c r="P35" s="41" t="s">
        <v>89</v>
      </c>
      <c r="Q35" s="41" t="s">
        <v>59</v>
      </c>
    </row>
    <row r="36" spans="1:17" ht="14.25" customHeight="1" x14ac:dyDescent="0.2">
      <c r="A36" s="30">
        <v>2010</v>
      </c>
      <c r="B36" s="42">
        <v>3719.69</v>
      </c>
      <c r="C36" s="42">
        <v>12981.5</v>
      </c>
      <c r="D36" s="42">
        <v>3821.57</v>
      </c>
      <c r="E36" s="42">
        <v>7590.32</v>
      </c>
      <c r="F36" s="42">
        <v>1189</v>
      </c>
      <c r="G36" s="42">
        <v>4569.8900000000003</v>
      </c>
      <c r="H36" s="43">
        <v>92.84</v>
      </c>
      <c r="I36" s="43">
        <v>0.34</v>
      </c>
      <c r="J36" s="43">
        <v>0.69</v>
      </c>
      <c r="K36" s="43">
        <v>13.53</v>
      </c>
      <c r="L36" s="43">
        <v>0.19</v>
      </c>
      <c r="M36" s="43">
        <v>0</v>
      </c>
      <c r="N36" s="43">
        <v>0</v>
      </c>
      <c r="O36" s="43">
        <v>0</v>
      </c>
      <c r="P36" s="43">
        <v>0</v>
      </c>
      <c r="Q36" s="42">
        <v>33979.56</v>
      </c>
    </row>
    <row r="37" spans="1:17" ht="14.25" customHeight="1" x14ac:dyDescent="0.2">
      <c r="A37" s="30">
        <v>2011</v>
      </c>
      <c r="B37" s="42">
        <v>3880.83</v>
      </c>
      <c r="C37" s="42">
        <v>16318</v>
      </c>
      <c r="D37" s="42">
        <v>4236.0200000000004</v>
      </c>
      <c r="E37" s="42">
        <v>8480.9699999999993</v>
      </c>
      <c r="F37" s="42">
        <v>1226</v>
      </c>
      <c r="G37" s="42">
        <v>5471.93</v>
      </c>
      <c r="H37" s="43">
        <v>169.54</v>
      </c>
      <c r="I37" s="43">
        <v>0.93</v>
      </c>
      <c r="J37" s="43">
        <v>5.93</v>
      </c>
      <c r="K37" s="43">
        <v>57.66</v>
      </c>
      <c r="L37" s="43">
        <v>1.1599999999999999</v>
      </c>
      <c r="M37" s="43">
        <v>41</v>
      </c>
      <c r="N37" s="43">
        <v>26</v>
      </c>
      <c r="O37" s="43">
        <v>0</v>
      </c>
      <c r="P37" s="43">
        <v>0</v>
      </c>
      <c r="Q37" s="42">
        <v>39915.97</v>
      </c>
    </row>
    <row r="38" spans="1:17" ht="14.25" customHeight="1" x14ac:dyDescent="0.2">
      <c r="A38" s="30">
        <v>2012</v>
      </c>
      <c r="B38" s="42">
        <v>4078.24</v>
      </c>
      <c r="C38" s="42">
        <v>19714</v>
      </c>
      <c r="D38" s="42">
        <v>4343.82</v>
      </c>
      <c r="E38" s="42">
        <v>9461.11</v>
      </c>
      <c r="F38" s="42">
        <v>1336</v>
      </c>
      <c r="G38" s="42">
        <v>5973.58</v>
      </c>
      <c r="H38" s="43">
        <v>198.74</v>
      </c>
      <c r="I38" s="43">
        <v>0.93</v>
      </c>
      <c r="J38" s="43">
        <v>6.71</v>
      </c>
      <c r="K38" s="43">
        <v>61.46</v>
      </c>
      <c r="L38" s="43">
        <v>4.09</v>
      </c>
      <c r="M38" s="43">
        <v>41</v>
      </c>
      <c r="N38" s="43">
        <v>26</v>
      </c>
      <c r="O38" s="43">
        <v>0</v>
      </c>
      <c r="P38" s="43">
        <v>0</v>
      </c>
      <c r="Q38" s="42">
        <v>45245.67</v>
      </c>
    </row>
    <row r="39" spans="1:17" ht="14.25" customHeight="1" x14ac:dyDescent="0.2">
      <c r="A39" s="30">
        <v>2013</v>
      </c>
      <c r="B39" s="42">
        <v>5058.87</v>
      </c>
      <c r="C39" s="42">
        <v>23812.53</v>
      </c>
      <c r="D39" s="42">
        <v>4389.08</v>
      </c>
      <c r="E39" s="42">
        <v>9852.2099999999991</v>
      </c>
      <c r="F39" s="42">
        <v>1343.5</v>
      </c>
      <c r="G39" s="42">
        <v>5935</v>
      </c>
      <c r="H39" s="43">
        <v>448.12</v>
      </c>
      <c r="I39" s="43">
        <v>0.63</v>
      </c>
      <c r="J39" s="43">
        <v>29.69</v>
      </c>
      <c r="K39" s="43">
        <v>77.05</v>
      </c>
      <c r="L39" s="43">
        <v>9.02</v>
      </c>
      <c r="M39" s="43">
        <v>6</v>
      </c>
      <c r="N39" s="43">
        <v>26</v>
      </c>
      <c r="O39" s="43">
        <v>0</v>
      </c>
      <c r="P39" s="43">
        <v>0</v>
      </c>
      <c r="Q39" s="42">
        <v>50987.69</v>
      </c>
    </row>
    <row r="40" spans="1:17" ht="14.25" customHeight="1" x14ac:dyDescent="0.2">
      <c r="A40" s="30">
        <v>2014</v>
      </c>
      <c r="B40" s="42">
        <v>5059.0600000000004</v>
      </c>
      <c r="C40" s="42">
        <v>25104.23</v>
      </c>
      <c r="D40" s="42">
        <v>4310.5</v>
      </c>
      <c r="E40" s="42">
        <v>10146.11</v>
      </c>
      <c r="F40" s="42">
        <v>1403.5</v>
      </c>
      <c r="G40" s="42">
        <v>6206.99</v>
      </c>
      <c r="H40" s="43">
        <v>610.74</v>
      </c>
      <c r="I40" s="43">
        <v>1.1200000000000001</v>
      </c>
      <c r="J40" s="43">
        <v>30.46</v>
      </c>
      <c r="K40" s="43">
        <v>139.87</v>
      </c>
      <c r="L40" s="43">
        <v>9.02</v>
      </c>
      <c r="M40" s="43">
        <v>6</v>
      </c>
      <c r="N40" s="43">
        <v>36</v>
      </c>
      <c r="O40" s="43">
        <v>0</v>
      </c>
      <c r="P40" s="43">
        <v>0</v>
      </c>
      <c r="Q40" s="42">
        <v>53063.6</v>
      </c>
    </row>
    <row r="41" spans="1:17" ht="14.25" customHeight="1" x14ac:dyDescent="0.2">
      <c r="A41" s="30">
        <v>2015</v>
      </c>
      <c r="B41" s="42">
        <v>5068.59</v>
      </c>
      <c r="C41" s="42">
        <v>26447.58</v>
      </c>
      <c r="D41" s="42">
        <v>4495.5600000000004</v>
      </c>
      <c r="E41" s="42">
        <v>10293.469999999999</v>
      </c>
      <c r="F41" s="42">
        <v>1438.3</v>
      </c>
      <c r="G41" s="42">
        <v>3824.07</v>
      </c>
      <c r="H41" s="42">
        <v>1101.23</v>
      </c>
      <c r="I41" s="43">
        <v>1.46</v>
      </c>
      <c r="J41" s="43">
        <v>90.15</v>
      </c>
      <c r="K41" s="43">
        <v>148.71</v>
      </c>
      <c r="L41" s="43">
        <v>36.94</v>
      </c>
      <c r="M41" s="43">
        <v>0</v>
      </c>
      <c r="N41" s="43">
        <v>15.65</v>
      </c>
      <c r="O41" s="43">
        <v>54.72</v>
      </c>
      <c r="P41" s="42">
        <v>1671.29</v>
      </c>
      <c r="Q41" s="42">
        <v>54687.72</v>
      </c>
    </row>
    <row r="42" spans="1:17" ht="14.25" customHeight="1" x14ac:dyDescent="0.2">
      <c r="A42" s="30">
        <v>2016</v>
      </c>
      <c r="B42" s="42">
        <v>5343.59</v>
      </c>
      <c r="C42" s="42">
        <v>28351.97</v>
      </c>
      <c r="D42" s="42">
        <v>4969.24</v>
      </c>
      <c r="E42" s="42">
        <v>10293.469999999999</v>
      </c>
      <c r="F42" s="42">
        <v>1533.3</v>
      </c>
      <c r="G42" s="42">
        <v>3979.4</v>
      </c>
      <c r="H42" s="42">
        <v>1806.99</v>
      </c>
      <c r="I42" s="43">
        <v>1.46</v>
      </c>
      <c r="J42" s="43">
        <v>95.87</v>
      </c>
      <c r="K42" s="43">
        <v>211.4</v>
      </c>
      <c r="L42" s="43">
        <v>46.7</v>
      </c>
      <c r="M42" s="43">
        <v>0</v>
      </c>
      <c r="N42" s="43">
        <v>15.65</v>
      </c>
      <c r="O42" s="43">
        <v>64.16</v>
      </c>
      <c r="P42" s="42">
        <v>1703.29</v>
      </c>
      <c r="Q42" s="42">
        <v>58416.480000000003</v>
      </c>
    </row>
    <row r="43" spans="1:17" ht="14.25" customHeight="1" x14ac:dyDescent="0.2">
      <c r="A43" s="30">
        <v>2017</v>
      </c>
      <c r="B43" s="42">
        <v>5343.59</v>
      </c>
      <c r="C43" s="42">
        <v>30768.07</v>
      </c>
      <c r="D43" s="42">
        <v>4976.24</v>
      </c>
      <c r="E43" s="42">
        <v>10418.469999999999</v>
      </c>
      <c r="F43" s="42">
        <v>1808.3</v>
      </c>
      <c r="G43" s="42">
        <v>4396.3500000000004</v>
      </c>
      <c r="H43" s="42">
        <v>2264.85</v>
      </c>
      <c r="I43" s="43">
        <v>1.46</v>
      </c>
      <c r="J43" s="43">
        <v>103.76</v>
      </c>
      <c r="K43" s="43">
        <v>240.55</v>
      </c>
      <c r="L43" s="43">
        <v>54.48</v>
      </c>
      <c r="M43" s="43">
        <v>0</v>
      </c>
      <c r="N43" s="43">
        <v>15.65</v>
      </c>
      <c r="O43" s="43">
        <v>100.62</v>
      </c>
      <c r="P43" s="42">
        <v>1740.54</v>
      </c>
      <c r="Q43" s="42">
        <v>62232.93</v>
      </c>
    </row>
    <row r="44" spans="1:17" ht="14.25" customHeight="1" x14ac:dyDescent="0.2">
      <c r="A44" s="30">
        <v>2018</v>
      </c>
      <c r="B44" s="42">
        <v>4461.59</v>
      </c>
      <c r="C44" s="42">
        <v>31587.17</v>
      </c>
      <c r="D44" s="42">
        <v>5348.44</v>
      </c>
      <c r="E44" s="42">
        <v>11220.1</v>
      </c>
      <c r="F44" s="42">
        <v>1948.3</v>
      </c>
      <c r="G44" s="42">
        <v>4630.8999999999996</v>
      </c>
      <c r="H44" s="42">
        <v>2357.66</v>
      </c>
      <c r="I44" s="43">
        <v>143.03</v>
      </c>
      <c r="J44" s="43">
        <v>98.39</v>
      </c>
      <c r="K44" s="43">
        <v>267.79000000000002</v>
      </c>
      <c r="L44" s="43">
        <v>24.42</v>
      </c>
      <c r="M44" s="43">
        <v>0</v>
      </c>
      <c r="N44" s="43">
        <v>15.65</v>
      </c>
      <c r="O44" s="43">
        <v>40.35</v>
      </c>
      <c r="P44" s="43">
        <v>142.02000000000001</v>
      </c>
      <c r="Q44" s="42">
        <v>62285.81</v>
      </c>
    </row>
    <row r="45" spans="1:17" ht="14.25" customHeight="1" x14ac:dyDescent="0.2">
      <c r="A45" s="30">
        <v>2019</v>
      </c>
      <c r="B45" s="42">
        <v>4620.5200000000004</v>
      </c>
      <c r="C45" s="42">
        <v>34737.17</v>
      </c>
      <c r="D45" s="42">
        <v>5348.44</v>
      </c>
      <c r="E45" s="42">
        <v>11669.54</v>
      </c>
      <c r="F45" s="42">
        <v>2130.6999999999998</v>
      </c>
      <c r="G45" s="42">
        <v>4779.68</v>
      </c>
      <c r="H45" s="42">
        <v>2842.03</v>
      </c>
      <c r="I45" s="43">
        <v>153.83000000000001</v>
      </c>
      <c r="J45" s="43">
        <v>99.49</v>
      </c>
      <c r="K45" s="43">
        <v>311.14</v>
      </c>
      <c r="L45" s="43">
        <v>105.03</v>
      </c>
      <c r="M45" s="43">
        <v>0</v>
      </c>
      <c r="N45" s="43">
        <v>15.65</v>
      </c>
      <c r="O45" s="43">
        <v>42.15</v>
      </c>
      <c r="P45" s="43">
        <v>147.02000000000001</v>
      </c>
      <c r="Q45" s="42">
        <v>67002.399999999994</v>
      </c>
    </row>
    <row r="46" spans="1:17" ht="15" customHeight="1" x14ac:dyDescent="0.2">
      <c r="A46" s="30">
        <v>2020</v>
      </c>
      <c r="B46" s="42">
        <v>4700.67</v>
      </c>
      <c r="C46" s="42">
        <v>36667.86</v>
      </c>
      <c r="D46" s="42">
        <v>5348.44</v>
      </c>
      <c r="E46" s="42">
        <v>12235.71</v>
      </c>
      <c r="F46" s="42">
        <v>2130.6999999999998</v>
      </c>
      <c r="G46" s="42">
        <v>4863.53</v>
      </c>
      <c r="H46" s="42">
        <v>3177.93</v>
      </c>
      <c r="I46" s="43">
        <v>153.83000000000001</v>
      </c>
      <c r="J46" s="43">
        <v>100.13</v>
      </c>
      <c r="K46" s="43">
        <v>375.49</v>
      </c>
      <c r="L46" s="43">
        <v>123.84</v>
      </c>
      <c r="M46" s="43">
        <v>0</v>
      </c>
      <c r="N46" s="43">
        <v>16.45</v>
      </c>
      <c r="O46" s="43">
        <v>18.600000000000001</v>
      </c>
      <c r="P46" s="43">
        <v>150.52000000000001</v>
      </c>
      <c r="Q46" s="42">
        <v>70063.710000000006</v>
      </c>
    </row>
    <row r="47" spans="1:17" ht="14.25" customHeight="1" x14ac:dyDescent="0.2">
      <c r="A47" s="30">
        <v>2021</v>
      </c>
      <c r="B47" s="42">
        <v>5050.67</v>
      </c>
      <c r="C47" s="42">
        <v>37036.36</v>
      </c>
      <c r="D47" s="42">
        <v>5348.44</v>
      </c>
      <c r="E47" s="42">
        <v>12411.51</v>
      </c>
      <c r="F47" s="42">
        <v>2286.0500000000002</v>
      </c>
      <c r="G47" s="42">
        <v>4986.58</v>
      </c>
      <c r="H47" s="42">
        <v>3218.87</v>
      </c>
      <c r="I47" s="43">
        <v>153.83000000000001</v>
      </c>
      <c r="J47" s="43">
        <v>100.13</v>
      </c>
      <c r="K47" s="43">
        <v>486.65</v>
      </c>
      <c r="L47" s="43">
        <v>155.29</v>
      </c>
      <c r="M47" s="43">
        <v>0</v>
      </c>
      <c r="N47" s="43">
        <v>28.45</v>
      </c>
      <c r="O47" s="43">
        <v>22.1</v>
      </c>
      <c r="P47" s="43">
        <v>151.52000000000001</v>
      </c>
      <c r="Q47" s="42">
        <v>71436.45</v>
      </c>
    </row>
    <row r="48" spans="1:17" ht="14.25" customHeight="1" x14ac:dyDescent="0.2">
      <c r="A48" s="30">
        <v>2022</v>
      </c>
      <c r="B48" s="42">
        <v>5050.67</v>
      </c>
      <c r="C48" s="42">
        <v>46014.26</v>
      </c>
      <c r="D48" s="42">
        <v>13397.82</v>
      </c>
      <c r="E48" s="42">
        <v>2360.33</v>
      </c>
      <c r="F48" s="42">
        <v>2976.47</v>
      </c>
      <c r="G48" s="42">
        <v>4352.09</v>
      </c>
      <c r="H48" s="42">
        <v>2976.47</v>
      </c>
      <c r="I48" s="43">
        <v>153.83000000000001</v>
      </c>
      <c r="J48" s="43">
        <v>102.27</v>
      </c>
      <c r="K48" s="44">
        <v>572.66999999999996</v>
      </c>
      <c r="L48" s="44">
        <v>190.06</v>
      </c>
      <c r="M48" s="44">
        <v>30</v>
      </c>
      <c r="N48" s="44">
        <v>24.45</v>
      </c>
      <c r="O48" s="44">
        <v>157.41999999999999</v>
      </c>
      <c r="P48" s="44">
        <v>79863.19</v>
      </c>
      <c r="Q48" s="42"/>
    </row>
    <row r="49" spans="1:12" ht="14.25" customHeight="1" x14ac:dyDescent="0.2"/>
    <row r="50" spans="1:12" ht="14.25" customHeight="1" x14ac:dyDescent="0.2">
      <c r="G50" s="45"/>
    </row>
    <row r="51" spans="1:12" ht="14.25" customHeight="1" x14ac:dyDescent="0.2"/>
    <row r="52" spans="1:12" ht="14.25" customHeight="1" x14ac:dyDescent="0.2">
      <c r="E52" s="46"/>
    </row>
    <row r="53" spans="1:12" ht="14.25" customHeight="1" x14ac:dyDescent="0.2">
      <c r="A53" s="40" t="s">
        <v>90</v>
      </c>
      <c r="B53" s="25"/>
      <c r="C53" s="25"/>
      <c r="D53" s="1" t="s">
        <v>78</v>
      </c>
    </row>
    <row r="54" spans="1:12" ht="14.25" customHeight="1" x14ac:dyDescent="0.2">
      <c r="A54" s="47" t="s">
        <v>56</v>
      </c>
      <c r="B54" s="47" t="s">
        <v>24</v>
      </c>
      <c r="C54" s="47" t="s">
        <v>72</v>
      </c>
      <c r="D54" s="47" t="s">
        <v>53</v>
      </c>
      <c r="E54" s="47" t="s">
        <v>36</v>
      </c>
      <c r="F54" s="47" t="s">
        <v>42</v>
      </c>
      <c r="G54" s="47" t="s">
        <v>47</v>
      </c>
      <c r="H54" s="47" t="s">
        <v>73</v>
      </c>
      <c r="I54" s="27" t="s">
        <v>51</v>
      </c>
      <c r="J54" s="27" t="s">
        <v>52</v>
      </c>
      <c r="K54" s="47" t="s">
        <v>91</v>
      </c>
      <c r="L54" s="47" t="s">
        <v>92</v>
      </c>
    </row>
    <row r="55" spans="1:12" ht="14.25" customHeight="1" x14ac:dyDescent="0.2">
      <c r="A55" s="30">
        <v>2018</v>
      </c>
      <c r="B55" s="43">
        <v>938</v>
      </c>
      <c r="C55" s="43">
        <v>6.88</v>
      </c>
      <c r="D55" s="43">
        <v>28.19</v>
      </c>
      <c r="E55" s="43">
        <v>0.48</v>
      </c>
      <c r="F55" s="42">
        <v>1616.52</v>
      </c>
      <c r="G55" s="43">
        <v>68.260000000000005</v>
      </c>
      <c r="H55" s="43">
        <v>3.58</v>
      </c>
      <c r="I55" s="43">
        <v>5.28</v>
      </c>
      <c r="J55" s="43">
        <v>7.58</v>
      </c>
      <c r="K55" s="42">
        <v>2668.99</v>
      </c>
      <c r="L55" s="42">
        <v>64954.8</v>
      </c>
    </row>
    <row r="56" spans="1:12" ht="14.25" customHeight="1" x14ac:dyDescent="0.2">
      <c r="A56" s="30">
        <v>2019</v>
      </c>
      <c r="B56" s="43">
        <v>938</v>
      </c>
      <c r="C56" s="43">
        <v>6.88</v>
      </c>
      <c r="D56" s="43">
        <v>29.88</v>
      </c>
      <c r="E56" s="43">
        <v>0.48</v>
      </c>
      <c r="F56" s="42">
        <v>1616.52</v>
      </c>
      <c r="G56" s="43">
        <v>70.260000000000005</v>
      </c>
      <c r="H56" s="43">
        <v>3.58</v>
      </c>
      <c r="I56" s="43">
        <v>9.23</v>
      </c>
      <c r="J56" s="43">
        <v>10.9</v>
      </c>
      <c r="K56" s="42">
        <v>2676.5</v>
      </c>
      <c r="L56" s="42">
        <v>69678.899999999994</v>
      </c>
    </row>
    <row r="57" spans="1:12" ht="14.25" customHeight="1" x14ac:dyDescent="0.2">
      <c r="A57" s="30">
        <v>2020</v>
      </c>
      <c r="B57" s="43">
        <v>938</v>
      </c>
      <c r="C57" s="43">
        <v>6.88</v>
      </c>
      <c r="D57" s="43">
        <v>34.549999999999997</v>
      </c>
      <c r="E57" s="43">
        <v>0.48</v>
      </c>
      <c r="F57" s="42">
        <v>1616.52</v>
      </c>
      <c r="G57" s="43">
        <v>99.22</v>
      </c>
      <c r="H57" s="43">
        <v>3.58</v>
      </c>
      <c r="I57" s="43">
        <v>16.04</v>
      </c>
      <c r="J57" s="43">
        <v>10.9</v>
      </c>
      <c r="K57" s="42">
        <v>2732.14</v>
      </c>
      <c r="L57" s="42">
        <v>72795.850000000006</v>
      </c>
    </row>
    <row r="58" spans="1:12" ht="14.25" customHeight="1" x14ac:dyDescent="0.2">
      <c r="A58" s="30">
        <v>2021</v>
      </c>
      <c r="B58" s="48">
        <v>938</v>
      </c>
      <c r="C58" s="43">
        <v>26.3</v>
      </c>
      <c r="D58" s="43">
        <v>34.86</v>
      </c>
      <c r="E58" s="43">
        <v>0.48</v>
      </c>
      <c r="F58" s="42">
        <v>1969.64</v>
      </c>
      <c r="G58" s="43">
        <v>112.69</v>
      </c>
      <c r="H58" s="43">
        <v>3.58</v>
      </c>
      <c r="I58" s="43">
        <v>23.95</v>
      </c>
      <c r="J58" s="43">
        <v>10.94</v>
      </c>
      <c r="K58" s="42">
        <v>3096.49</v>
      </c>
      <c r="L58" s="42">
        <v>74532.94</v>
      </c>
    </row>
    <row r="59" spans="1:12" ht="14.25" customHeight="1" x14ac:dyDescent="0.2">
      <c r="A59" s="30">
        <v>2022</v>
      </c>
      <c r="B59" s="48">
        <v>938</v>
      </c>
      <c r="C59" s="43">
        <v>25.41</v>
      </c>
      <c r="D59" s="43">
        <v>82.16</v>
      </c>
      <c r="E59" s="43">
        <v>0.48</v>
      </c>
      <c r="F59" s="42">
        <v>2767.63</v>
      </c>
      <c r="G59" s="43">
        <v>125.3</v>
      </c>
      <c r="H59" s="43">
        <v>0</v>
      </c>
      <c r="I59" s="43">
        <v>29.74</v>
      </c>
      <c r="J59" s="43">
        <v>10.92</v>
      </c>
      <c r="K59" s="42">
        <v>3949.9</v>
      </c>
      <c r="L59" s="42">
        <v>83813.09</v>
      </c>
    </row>
    <row r="60" spans="1:12" ht="14.25" customHeight="1" x14ac:dyDescent="0.2"/>
    <row r="61" spans="1:12" ht="14.25" customHeight="1" x14ac:dyDescent="0.2"/>
    <row r="62" spans="1:12" ht="14.25" customHeight="1" x14ac:dyDescent="0.2"/>
    <row r="63" spans="1:12" ht="14.25" customHeight="1" x14ac:dyDescent="0.2"/>
    <row r="64" spans="1:12"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row r="1007" ht="14.25" customHeight="1" x14ac:dyDescent="0.2"/>
    <row r="1008" ht="14.25" customHeight="1" x14ac:dyDescent="0.2"/>
    <row r="1009" ht="14.25" customHeight="1" x14ac:dyDescent="0.2"/>
    <row r="1010" ht="14.25" customHeight="1" x14ac:dyDescent="0.2"/>
  </sheetData>
  <mergeCells count="34">
    <mergeCell ref="C21:D21"/>
    <mergeCell ref="C27:D27"/>
    <mergeCell ref="C28:D28"/>
    <mergeCell ref="A21:B22"/>
    <mergeCell ref="A23:B23"/>
    <mergeCell ref="C23:D23"/>
    <mergeCell ref="A24:B28"/>
    <mergeCell ref="C24:D24"/>
    <mergeCell ref="C25:D25"/>
    <mergeCell ref="C26:D26"/>
    <mergeCell ref="A17:B18"/>
    <mergeCell ref="C17:D17"/>
    <mergeCell ref="C18:D18"/>
    <mergeCell ref="A19:B20"/>
    <mergeCell ref="C19:D19"/>
    <mergeCell ref="C20:D20"/>
    <mergeCell ref="C11:D11"/>
    <mergeCell ref="C12:D12"/>
    <mergeCell ref="C13:D13"/>
    <mergeCell ref="C14:D14"/>
    <mergeCell ref="A7:B7"/>
    <mergeCell ref="C7:D7"/>
    <mergeCell ref="A8:B10"/>
    <mergeCell ref="C8:D8"/>
    <mergeCell ref="C9:D9"/>
    <mergeCell ref="C10:D10"/>
    <mergeCell ref="A11:B14"/>
    <mergeCell ref="A1:C1"/>
    <mergeCell ref="A3:B3"/>
    <mergeCell ref="C3:D3"/>
    <mergeCell ref="A4:B6"/>
    <mergeCell ref="C4:D4"/>
    <mergeCell ref="C5:D5"/>
    <mergeCell ref="C6:D6"/>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00"/>
  <sheetViews>
    <sheetView workbookViewId="0"/>
  </sheetViews>
  <sheetFormatPr baseColWidth="10" defaultColWidth="14.5" defaultRowHeight="15" customHeight="1" x14ac:dyDescent="0.2"/>
  <cols>
    <col min="1" max="26" width="8.6640625" customWidth="1"/>
  </cols>
  <sheetData>
    <row r="1" spans="1:10" ht="14.25" customHeight="1" x14ac:dyDescent="0.2">
      <c r="A1" s="7" t="s">
        <v>14</v>
      </c>
      <c r="B1" s="8" t="s">
        <v>15</v>
      </c>
      <c r="C1" s="8" t="s">
        <v>16</v>
      </c>
      <c r="D1" s="10" t="s">
        <v>17</v>
      </c>
      <c r="E1" s="11" t="s">
        <v>18</v>
      </c>
      <c r="F1" s="11" t="s">
        <v>19</v>
      </c>
      <c r="G1" s="11" t="s">
        <v>20</v>
      </c>
      <c r="H1" s="8" t="s">
        <v>21</v>
      </c>
      <c r="I1" s="8" t="s">
        <v>22</v>
      </c>
      <c r="J1" s="8" t="s">
        <v>23</v>
      </c>
    </row>
    <row r="2" spans="1:10" ht="14.25" customHeight="1" x14ac:dyDescent="0.2">
      <c r="A2" s="13">
        <v>2010</v>
      </c>
      <c r="B2" s="49">
        <f>Generation!H4*1000/('Installed Capacity'!H4*24*365)</f>
        <v>0.53367490483887947</v>
      </c>
      <c r="C2" s="49">
        <f>Generation!I4*1000/('Installed Capacity'!I4*24*365)</f>
        <v>0.89836054241506047</v>
      </c>
      <c r="D2" s="49">
        <f>Generation!J4*1000/('Installed Capacity'!J4*24*365)</f>
        <v>0.35157040149893642</v>
      </c>
      <c r="E2" s="49">
        <f>Generation!K4*1000/('Installed Capacity'!K4*24*365)</f>
        <v>0.53833583795587758</v>
      </c>
      <c r="F2" s="49">
        <f>Generation!L4*1000/('Installed Capacity'!L4*24*365)</f>
        <v>1.3430029546065001</v>
      </c>
      <c r="G2" s="49">
        <f>Generation!M4*1000/('Installed Capacity'!M4*24*365)</f>
        <v>0.70175445066235598</v>
      </c>
      <c r="H2" s="49">
        <v>0</v>
      </c>
      <c r="I2" s="49">
        <v>0</v>
      </c>
      <c r="J2" s="49">
        <f>Generation!P4*1000/('Installed Capacity'!P4*24*365)</f>
        <v>0.60081711127132897</v>
      </c>
    </row>
    <row r="3" spans="1:10" ht="14.25" customHeight="1" x14ac:dyDescent="0.2">
      <c r="A3" s="13">
        <v>2011</v>
      </c>
      <c r="B3" s="49">
        <f>Generation!H5*1000/('Installed Capacity'!H5*24*365)</f>
        <v>0.35941762386534415</v>
      </c>
      <c r="C3" s="49">
        <f>Generation!I5*1000/('Installed Capacity'!I5*24*365)</f>
        <v>0.87255208682503149</v>
      </c>
      <c r="D3" s="49">
        <f>Generation!J5*1000/('Installed Capacity'!J5*24*365)</f>
        <v>0.36525210440601968</v>
      </c>
      <c r="E3" s="49">
        <f>Generation!K5*1000/('Installed Capacity'!K5*24*365)</f>
        <v>0.49883653276306478</v>
      </c>
      <c r="F3" s="49">
        <f>Generation!L5*1000/('Installed Capacity'!L5*24*365)</f>
        <v>0.61373790936318551</v>
      </c>
      <c r="G3" s="49">
        <f>Generation!M5*1000/('Installed Capacity'!M5*24*365)</f>
        <v>0.64169905193864973</v>
      </c>
      <c r="H3" s="49">
        <v>0</v>
      </c>
      <c r="I3" s="49">
        <f>Generation!O5*1000/('Installed Capacity'!O5*24*365)</f>
        <v>0.13610818405338954</v>
      </c>
      <c r="J3" s="49">
        <f>Generation!P5*1000/('Installed Capacity'!P5*24*365)</f>
        <v>9.8409699259959071E-2</v>
      </c>
    </row>
    <row r="4" spans="1:10" ht="14.25" customHeight="1" x14ac:dyDescent="0.2">
      <c r="A4" s="13">
        <v>2012</v>
      </c>
      <c r="B4" s="49">
        <f>Generation!H6*1000/('Installed Capacity'!H6*24*365)</f>
        <v>0.35237061924911683</v>
      </c>
      <c r="C4" s="49">
        <f>Generation!I6*1000/('Installed Capacity'!I6*24*365)</f>
        <v>0.80464071856287422</v>
      </c>
      <c r="D4" s="49">
        <f>Generation!J6*1000/('Installed Capacity'!J6*24*365)</f>
        <v>0.37239246188042952</v>
      </c>
      <c r="E4" s="49">
        <f>Generation!K6*1000/('Installed Capacity'!K6*24*365)</f>
        <v>0.40386641530008516</v>
      </c>
      <c r="F4" s="49">
        <f>Generation!L6*1000/('Installed Capacity'!L6*24*365)</f>
        <v>0.61373790936318551</v>
      </c>
      <c r="G4" s="49">
        <f>Generation!M6*1000/('Installed Capacity'!M6*24*365)</f>
        <v>0.65392858936580245</v>
      </c>
      <c r="H4" s="49">
        <v>0</v>
      </c>
      <c r="I4" s="49">
        <f>Generation!O6*1000/('Installed Capacity'!O6*24*365)</f>
        <v>0.23270108886547242</v>
      </c>
      <c r="J4" s="49">
        <f>Generation!P6*1000/('Installed Capacity'!P6*24*365)</f>
        <v>8.3732458050038511E-2</v>
      </c>
    </row>
    <row r="5" spans="1:10" ht="14.25" customHeight="1" x14ac:dyDescent="0.2">
      <c r="A5" s="13">
        <v>2013</v>
      </c>
      <c r="B5" s="49">
        <f>Generation!H7*1000/('Installed Capacity'!H7*24*365)</f>
        <v>0.37398280456102828</v>
      </c>
      <c r="C5" s="49">
        <f>Generation!I7*1000/('Installed Capacity'!I7*24*365)</f>
        <v>0.79989395924568318</v>
      </c>
      <c r="D5" s="49">
        <f>Generation!J7*1000/('Installed Capacity'!J7*24*365)</f>
        <v>0.37185215525279636</v>
      </c>
      <c r="E5" s="49">
        <f>Generation!K7*1000/('Installed Capacity'!K7*24*365)</f>
        <v>0.40606721345145863</v>
      </c>
      <c r="F5" s="49">
        <f>Generation!L7*1000/('Installed Capacity'!L7*24*365)</f>
        <v>0</v>
      </c>
      <c r="G5" s="49">
        <f>Generation!M7*1000/('Installed Capacity'!M7*24*365)</f>
        <v>0.58039057620089385</v>
      </c>
      <c r="H5" s="49">
        <v>0</v>
      </c>
      <c r="I5" s="49">
        <f>Generation!O7*1000/('Installed Capacity'!O7*24*365)</f>
        <v>0.18001404987706357</v>
      </c>
      <c r="J5" s="49">
        <f>Generation!P7*1000/('Installed Capacity'!P7*24*365)</f>
        <v>6.3278964047423794E-2</v>
      </c>
    </row>
    <row r="6" spans="1:10" ht="14.25" customHeight="1" x14ac:dyDescent="0.2">
      <c r="A6" s="13">
        <v>2014</v>
      </c>
      <c r="B6" s="49">
        <f>Generation!H8*1000/('Installed Capacity'!H8*24*365)</f>
        <v>0.33097969702168301</v>
      </c>
      <c r="C6" s="49">
        <f>Generation!I8*1000/('Installed Capacity'!I8*24*365)</f>
        <v>0.8164520206333481</v>
      </c>
      <c r="D6" s="49">
        <f>Generation!J8*1000/('Installed Capacity'!J8*24*365)</f>
        <v>0.40917050250795151</v>
      </c>
      <c r="E6" s="49">
        <f>Generation!K8*1000/('Installed Capacity'!K8*24*365)</f>
        <v>0.41379565993140527</v>
      </c>
      <c r="F6" s="49">
        <f>Generation!L8*1000/('Installed Capacity'!L8*24*365)</f>
        <v>0</v>
      </c>
      <c r="G6" s="49">
        <f>Generation!M8*1000/('Installed Capacity'!M8*24*365)</f>
        <v>0.58650422014005577</v>
      </c>
      <c r="H6" s="49">
        <v>0</v>
      </c>
      <c r="I6" s="49">
        <f>Generation!O8*1000/('Installed Capacity'!O8*24*365)</f>
        <v>0.11415525114155251</v>
      </c>
      <c r="J6" s="49">
        <f>Generation!P8*1000/('Installed Capacity'!P8*24*365)</f>
        <v>8.8590549666393306E-2</v>
      </c>
    </row>
    <row r="7" spans="1:10" ht="14.25" customHeight="1" x14ac:dyDescent="0.2">
      <c r="A7" s="13">
        <v>2015</v>
      </c>
      <c r="B7" s="49">
        <f>Generation!H9*1000/('Installed Capacity'!H9*24*365)</f>
        <v>0.29554820223197076</v>
      </c>
      <c r="C7" s="49">
        <f>Generation!I9*1000/('Installed Capacity'!I9*24*365)</f>
        <v>0.79749145760294782</v>
      </c>
      <c r="D7" s="49">
        <f>Generation!J9*1000/('Installed Capacity'!J9*24*365)</f>
        <v>0.50537011529575426</v>
      </c>
      <c r="E7" s="49">
        <f>Generation!K9*1000/('Installed Capacity'!K9*24*365)</f>
        <v>0.38794317592845201</v>
      </c>
      <c r="F7" s="49">
        <f>Generation!L9*1000/('Installed Capacity'!L9*24*365)</f>
        <v>0.31275411271658221</v>
      </c>
      <c r="G7" s="49">
        <f>Generation!M9*1000/('Installed Capacity'!M9*24*365)</f>
        <v>0.61109793330566398</v>
      </c>
      <c r="H7" s="49">
        <f>Generation!N9*1000/('Installed Capacity'!N9*24*365)</f>
        <v>3.0489725306490523E-2</v>
      </c>
      <c r="I7" s="49">
        <f>Generation!O9*1000/('Installed Capacity'!O9*24*365)</f>
        <v>0.13859103972456854</v>
      </c>
      <c r="J7" s="49">
        <f>Generation!P9*1000/('Installed Capacity'!P9*24*365)</f>
        <v>1.5451441681314635E-2</v>
      </c>
    </row>
    <row r="8" spans="1:10" ht="14.25" customHeight="1" x14ac:dyDescent="0.2">
      <c r="A8" s="13">
        <v>2016</v>
      </c>
      <c r="B8" s="49">
        <f>Generation!H10*1000/('Installed Capacity'!H10*24*365)</f>
        <v>0.37730144182846087</v>
      </c>
      <c r="C8" s="49">
        <f>Generation!I10*1000/('Installed Capacity'!I10*24*365)</f>
        <v>0.79334660938132373</v>
      </c>
      <c r="D8" s="49">
        <f>Generation!J10*1000/('Installed Capacity'!J10*24*365)</f>
        <v>0.5469548474924687</v>
      </c>
      <c r="E8" s="49">
        <f>Generation!K10*1000/('Installed Capacity'!K10*24*365)</f>
        <v>0.38408193307821276</v>
      </c>
      <c r="F8" s="49">
        <f>Generation!L10*1000/('Installed Capacity'!L10*24*365)</f>
        <v>0.46913116907487334</v>
      </c>
      <c r="G8" s="49">
        <f>Generation!M10*1000/('Installed Capacity'!M10*24*365)</f>
        <v>0.5779104842521019</v>
      </c>
      <c r="H8" s="49">
        <f>Generation!N10*1000/('Installed Capacity'!N10*24*365)</f>
        <v>3.7719124539119443E-2</v>
      </c>
      <c r="I8" s="49">
        <f>Generation!O10*1000/('Installed Capacity'!O10*24*365)</f>
        <v>4.3765591491969014E-2</v>
      </c>
      <c r="J8" s="49">
        <f>Generation!P10*1000/('Installed Capacity'!P10*24*365)</f>
        <v>5.1333196444809472E-2</v>
      </c>
    </row>
    <row r="9" spans="1:10" ht="14.25" customHeight="1" x14ac:dyDescent="0.2">
      <c r="A9" s="13">
        <v>2017</v>
      </c>
      <c r="B9" s="49">
        <f>Generation!H11*1000/('Installed Capacity'!H11*24*365)</f>
        <v>0.37394128575913893</v>
      </c>
      <c r="C9" s="49">
        <f>Generation!I11*1000/('Installed Capacity'!I11*24*365)</f>
        <v>0.80577206523849831</v>
      </c>
      <c r="D9" s="49">
        <f>Generation!J11*1000/('Installed Capacity'!J11*24*365)</f>
        <v>0.47457573199367148</v>
      </c>
      <c r="E9" s="49">
        <f>Generation!K11*1000/('Installed Capacity'!K11*24*365)</f>
        <v>0.33775872529264095</v>
      </c>
      <c r="F9" s="49">
        <f>Generation!L11*1000/('Installed Capacity'!L11*24*365)</f>
        <v>0</v>
      </c>
      <c r="G9" s="49">
        <f>Generation!M11*1000/('Installed Capacity'!M11*24*365)</f>
        <v>0.57304938071473754</v>
      </c>
      <c r="H9" s="49">
        <f>Generation!N11*1000/('Installed Capacity'!N11*24*365)</f>
        <v>0</v>
      </c>
      <c r="I9" s="49">
        <f>Generation!O11*1000/('Installed Capacity'!O11*24*365)</f>
        <v>4.3036164967102861</v>
      </c>
      <c r="J9" s="49">
        <f>Generation!P11*1000/('Installed Capacity'!P11*24*365)</f>
        <v>6.0765460409416723E-2</v>
      </c>
    </row>
    <row r="10" spans="1:10" ht="14.25" customHeight="1" x14ac:dyDescent="0.2">
      <c r="A10" s="13">
        <v>2018</v>
      </c>
      <c r="B10" s="49">
        <f>Generation!H12*1000/('Installed Capacity'!H12*24*365)</f>
        <v>0.42787578823413364</v>
      </c>
      <c r="C10" s="49">
        <f>Generation!I12*1000/('Installed Capacity'!I12*24*365)</f>
        <v>0.82140454024196718</v>
      </c>
      <c r="D10" s="49">
        <f>Generation!J12*1000/('Installed Capacity'!J12*24*365)</f>
        <v>0.42696942624580247</v>
      </c>
      <c r="E10" s="49">
        <f>Generation!K12*1000/('Installed Capacity'!K12*24*365)</f>
        <v>0.32809061282884161</v>
      </c>
      <c r="F10" s="49">
        <f>Generation!L12*1000/('Installed Capacity'!L12*24*365)</f>
        <v>0.15173930289151263</v>
      </c>
      <c r="G10" s="49">
        <f>Generation!M12*1000/('Installed Capacity'!M12*24*365)</f>
        <v>0.60121253627672255</v>
      </c>
      <c r="H10" s="49">
        <f>Generation!N12*1000/('Installed Capacity'!N12*24*365)</f>
        <v>0.72162088167728577</v>
      </c>
      <c r="I10" s="49">
        <f>Generation!O12*1000/('Installed Capacity'!O12*24*365)</f>
        <v>4.5370329846674542</v>
      </c>
      <c r="J10" s="49">
        <f>Generation!P12*1000/('Installed Capacity'!P12*24*365)</f>
        <v>0.1586903952086702</v>
      </c>
    </row>
    <row r="11" spans="1:10" ht="14.25" customHeight="1" x14ac:dyDescent="0.2">
      <c r="A11" s="13">
        <v>2019</v>
      </c>
      <c r="B11" s="49">
        <f>Generation!H13*1000/('Installed Capacity'!H13*24*365)</f>
        <v>0.40422140943174517</v>
      </c>
      <c r="C11" s="49">
        <f>Generation!I13*1000/('Installed Capacity'!I13*24*365)</f>
        <v>0.7554273436410055</v>
      </c>
      <c r="D11" s="49">
        <f>Generation!J13*1000/('Installed Capacity'!J13*24*365)</f>
        <v>0.24551731878760724</v>
      </c>
      <c r="E11" s="49">
        <f>Generation!K13*1000/('Installed Capacity'!K13*24*365)</f>
        <v>0.34022070042498564</v>
      </c>
      <c r="F11" s="49">
        <f>Generation!L13*1000/('Installed Capacity'!L13*24*365)</f>
        <v>0.35687270068349375</v>
      </c>
      <c r="G11" s="49">
        <f>Generation!M13*1000/('Installed Capacity'!M13*24*365)</f>
        <v>0.59192893577695016</v>
      </c>
      <c r="H11" s="49">
        <f>Generation!N13*1000/('Installed Capacity'!N13*24*365)</f>
        <v>0.74032505417955041</v>
      </c>
      <c r="I11" s="49">
        <f>Generation!O13*1000/('Installed Capacity'!O13*24*365)</f>
        <v>0.15317957022189155</v>
      </c>
      <c r="J11" s="49">
        <f>Generation!P13*1000/('Installed Capacity'!P13*24*365)</f>
        <v>8.7710946646413823E-2</v>
      </c>
    </row>
    <row r="12" spans="1:10" ht="14.25" customHeight="1" x14ac:dyDescent="0.2">
      <c r="A12" s="13">
        <v>2020</v>
      </c>
      <c r="B12" s="50">
        <f>Generation!H14*1000/('Installed Capacity'!H14*24*365)</f>
        <v>0.45556396487695072</v>
      </c>
      <c r="C12" s="50">
        <f>Generation!I14*1000/('Installed Capacity'!I14*24*365)</f>
        <v>0.83380962759467858</v>
      </c>
      <c r="D12" s="50">
        <f>Generation!J14*1000/('Installed Capacity'!J14*24*365)</f>
        <v>0.15448389617019037</v>
      </c>
      <c r="E12" s="50">
        <f>Generation!K14*1000/('Installed Capacity'!K14*24*365)</f>
        <v>0.27592961463545823</v>
      </c>
      <c r="F12" s="50">
        <f>Generation!L14*1000/('Installed Capacity'!L14*24*365)</f>
        <v>0.35027073910867063</v>
      </c>
      <c r="G12" s="50">
        <f>Generation!M14*1000/('Installed Capacity'!M14*24*365)</f>
        <v>0.57036417005447559</v>
      </c>
      <c r="H12" s="50">
        <f>Generation!N14*1000/('Installed Capacity'!N14*24*365)</f>
        <v>0.74936224567046317</v>
      </c>
      <c r="I12" s="50">
        <f>Generation!O14*1000/('Installed Capacity'!O14*24*365)</f>
        <v>0.11797199206117891</v>
      </c>
      <c r="J12" s="50">
        <f>Generation!P14*1000/('Installed Capacity'!P14*24*365)</f>
        <v>0.10584617396889356</v>
      </c>
    </row>
    <row r="13" spans="1:10" ht="14.25" customHeight="1" x14ac:dyDescent="0.2">
      <c r="A13" s="13">
        <v>2021</v>
      </c>
      <c r="B13" s="50">
        <f>Generation!H15*1000/('Installed Capacity'!H15*24*365)</f>
        <v>0.42705225696867077</v>
      </c>
      <c r="C13" s="50">
        <f>Generation!I15*1000/('Installed Capacity'!I15*24*365)</f>
        <v>0.79237791173165728</v>
      </c>
      <c r="D13" s="50">
        <f>Generation!J15*1000/('Installed Capacity'!J15*24*365)</f>
        <v>0.1480503905922492</v>
      </c>
      <c r="E13" s="50">
        <f>Generation!K15*1000/('Installed Capacity'!K15*24*365)</f>
        <v>0.30675523637996832</v>
      </c>
      <c r="F13" s="50">
        <f>Generation!L15*1000/('Installed Capacity'!L15*24*365)</f>
        <v>0.32239579023719528</v>
      </c>
      <c r="G13" s="50">
        <f>Generation!M15*1000/('Installed Capacity'!M15*24*365)</f>
        <v>0.5829310254056832</v>
      </c>
      <c r="H13" s="50">
        <f>Generation!N15*1000/('Installed Capacity'!N15*24*365)</f>
        <v>0.75725673589101417</v>
      </c>
      <c r="I13" s="50">
        <f>Generation!O15*1000/('Installed Capacity'!O15*24*365)</f>
        <v>4.4137355450160905E-2</v>
      </c>
      <c r="J13" s="50">
        <f>Generation!P15*1000/('Installed Capacity'!P15*24*365)</f>
        <v>9.8196766753691003E-2</v>
      </c>
    </row>
    <row r="14" spans="1:10" ht="14.25" customHeight="1" x14ac:dyDescent="0.2">
      <c r="A14" s="13">
        <v>2022</v>
      </c>
      <c r="B14" s="50">
        <f>Generation!H16*1000/('Installed Capacity'!H16*24*365)</f>
        <v>0.4658182483994181</v>
      </c>
      <c r="C14" s="50">
        <f>Generation!I16*1000/('Installed Capacity'!I16*24*365)</f>
        <v>0.63960568165903608</v>
      </c>
      <c r="D14" s="50">
        <f>Generation!J16*1000/('Installed Capacity'!J16*24*365)</f>
        <v>0.15484150486197557</v>
      </c>
      <c r="E14" s="50">
        <f>Generation!K16*1000/('Installed Capacity'!K16*24*365)</f>
        <v>0.36297585314397501</v>
      </c>
      <c r="F14" s="50">
        <f>Generation!L16*1000/('Installed Capacity'!L16*24*365)</f>
        <v>0.26418299035553983</v>
      </c>
      <c r="G14" s="50">
        <f>Generation!M16*1000/('Installed Capacity'!M16*24*365)</f>
        <v>0.49834105885998703</v>
      </c>
      <c r="H14" s="50">
        <f>Generation!N16*1000/('Installed Capacity'!N16*24*365)</f>
        <v>2.836067569018088E-2</v>
      </c>
      <c r="I14" s="50">
        <f>Generation!O16*1000/('Installed Capacity'!O16*24*365)</f>
        <v>0.20543276279052397</v>
      </c>
      <c r="J14" s="50">
        <f>Generation!P16*1000/('Installed Capacity'!P16*24*365)</f>
        <v>0.16189628480261151</v>
      </c>
    </row>
    <row r="15" spans="1:10" ht="14.25" customHeight="1" x14ac:dyDescent="0.2"/>
    <row r="16" spans="1:10" ht="14.25" customHeight="1" x14ac:dyDescent="0.2"/>
    <row r="17" spans="2:10" ht="14.25" customHeight="1" x14ac:dyDescent="0.2"/>
    <row r="18" spans="2:10" ht="14.25" customHeight="1" x14ac:dyDescent="0.2">
      <c r="B18" s="51"/>
      <c r="C18" s="51"/>
      <c r="D18" s="51"/>
      <c r="E18" s="51"/>
      <c r="F18" s="51"/>
      <c r="G18" s="51"/>
      <c r="H18" s="51"/>
      <c r="I18" s="51"/>
      <c r="J18" s="51"/>
    </row>
    <row r="19" spans="2:10" ht="14.25" customHeight="1" x14ac:dyDescent="0.2"/>
    <row r="20" spans="2:10" ht="14.25" customHeight="1" x14ac:dyDescent="0.2">
      <c r="B20" s="51"/>
      <c r="C20" s="51"/>
      <c r="D20" s="51"/>
      <c r="E20" s="51"/>
      <c r="F20" s="51"/>
      <c r="G20" s="51"/>
      <c r="H20" s="51"/>
      <c r="I20" s="51"/>
      <c r="J20" s="51"/>
    </row>
    <row r="21" spans="2:10" ht="14.25" customHeight="1" x14ac:dyDescent="0.2"/>
    <row r="22" spans="2:10" ht="14.25" customHeight="1" x14ac:dyDescent="0.2"/>
    <row r="23" spans="2:10" ht="14.25" customHeight="1" x14ac:dyDescent="0.2"/>
    <row r="24" spans="2:10" ht="14.25" customHeight="1" x14ac:dyDescent="0.2"/>
    <row r="25" spans="2:10" ht="14.25" customHeight="1" x14ac:dyDescent="0.2"/>
    <row r="26" spans="2:10" ht="14.25" customHeight="1" x14ac:dyDescent="0.2"/>
    <row r="27" spans="2:10" ht="14.25" customHeight="1" x14ac:dyDescent="0.2"/>
    <row r="28" spans="2:10" ht="14.25" customHeight="1" x14ac:dyDescent="0.2"/>
    <row r="29" spans="2:10" ht="14.25" customHeight="1" x14ac:dyDescent="0.2"/>
    <row r="30" spans="2:10" ht="14.25" customHeight="1" x14ac:dyDescent="0.2"/>
    <row r="31" spans="2:10" ht="14.25" customHeight="1" x14ac:dyDescent="0.2"/>
    <row r="32" spans="2:10"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E4E79"/>
  </sheetPr>
  <dimension ref="A1:AG1000"/>
  <sheetViews>
    <sheetView tabSelected="1" workbookViewId="0">
      <selection activeCell="C22" sqref="C22"/>
    </sheetView>
  </sheetViews>
  <sheetFormatPr baseColWidth="10" defaultColWidth="14.5" defaultRowHeight="15" customHeight="1" x14ac:dyDescent="0.2"/>
  <cols>
    <col min="1" max="1" width="25.5" customWidth="1"/>
    <col min="2" max="2" width="11.5" customWidth="1"/>
    <col min="3" max="4" width="9.1640625" customWidth="1"/>
    <col min="5" max="5" width="10" customWidth="1"/>
    <col min="6" max="33" width="8.6640625" customWidth="1"/>
  </cols>
  <sheetData>
    <row r="1" spans="1:33" ht="14.25" customHeight="1" x14ac:dyDescent="0.2">
      <c r="A1" s="80" t="s">
        <v>93</v>
      </c>
      <c r="B1" s="81" t="s">
        <v>94</v>
      </c>
      <c r="C1" s="82" t="s">
        <v>95</v>
      </c>
      <c r="D1" s="81" t="s">
        <v>96</v>
      </c>
      <c r="E1" s="82" t="s">
        <v>97</v>
      </c>
      <c r="F1" s="81" t="s">
        <v>98</v>
      </c>
      <c r="G1" s="82" t="s">
        <v>99</v>
      </c>
      <c r="H1" s="81" t="s">
        <v>100</v>
      </c>
      <c r="I1" s="82" t="s">
        <v>101</v>
      </c>
      <c r="J1" s="81" t="s">
        <v>102</v>
      </c>
      <c r="K1" s="82" t="s">
        <v>103</v>
      </c>
      <c r="L1" s="81" t="s">
        <v>104</v>
      </c>
      <c r="M1" s="82" t="s">
        <v>105</v>
      </c>
      <c r="N1" s="81" t="s">
        <v>106</v>
      </c>
      <c r="O1" s="82" t="s">
        <v>107</v>
      </c>
      <c r="P1" s="81" t="s">
        <v>108</v>
      </c>
      <c r="Q1" s="82" t="s">
        <v>109</v>
      </c>
      <c r="R1" s="81" t="s">
        <v>110</v>
      </c>
      <c r="S1" s="82" t="s">
        <v>111</v>
      </c>
      <c r="T1" s="81" t="s">
        <v>112</v>
      </c>
      <c r="U1" s="82" t="s">
        <v>113</v>
      </c>
      <c r="V1" s="81" t="s">
        <v>114</v>
      </c>
      <c r="W1" s="82" t="s">
        <v>115</v>
      </c>
      <c r="X1" s="81" t="s">
        <v>116</v>
      </c>
      <c r="Y1" s="82" t="s">
        <v>117</v>
      </c>
      <c r="Z1" s="81" t="s">
        <v>118</v>
      </c>
      <c r="AA1" s="82" t="s">
        <v>119</v>
      </c>
      <c r="AB1" s="81" t="s">
        <v>120</v>
      </c>
      <c r="AC1" s="82" t="s">
        <v>121</v>
      </c>
      <c r="AD1" s="81" t="s">
        <v>122</v>
      </c>
      <c r="AE1" s="82" t="s">
        <v>123</v>
      </c>
      <c r="AF1" s="81" t="s">
        <v>124</v>
      </c>
      <c r="AG1" s="82" t="s">
        <v>125</v>
      </c>
    </row>
    <row r="2" spans="1:33" s="79" customFormat="1" ht="14.25" customHeight="1" x14ac:dyDescent="0.2">
      <c r="A2" s="83" t="s">
        <v>126</v>
      </c>
      <c r="B2" s="84">
        <f>'Capacity Factor Calculation'!G12</f>
        <v>0.57036417005447559</v>
      </c>
      <c r="C2" s="84">
        <f t="shared" ref="C2:D2" si="0">$B2</f>
        <v>0.57036417005447559</v>
      </c>
      <c r="D2" s="84">
        <f t="shared" si="0"/>
        <v>0.57036417005447559</v>
      </c>
      <c r="E2" s="83" t="s">
        <v>127</v>
      </c>
      <c r="F2" s="84">
        <f t="shared" ref="F2:AG2" si="1">$B2</f>
        <v>0.57036417005447559</v>
      </c>
      <c r="G2" s="84">
        <f t="shared" si="1"/>
        <v>0.57036417005447559</v>
      </c>
      <c r="H2" s="84">
        <f t="shared" si="1"/>
        <v>0.57036417005447559</v>
      </c>
      <c r="I2" s="84">
        <f t="shared" si="1"/>
        <v>0.57036417005447559</v>
      </c>
      <c r="J2" s="84">
        <f t="shared" si="1"/>
        <v>0.57036417005447559</v>
      </c>
      <c r="K2" s="84">
        <f t="shared" si="1"/>
        <v>0.57036417005447559</v>
      </c>
      <c r="L2" s="84">
        <f t="shared" si="1"/>
        <v>0.57036417005447559</v>
      </c>
      <c r="M2" s="84">
        <f t="shared" si="1"/>
        <v>0.57036417005447559</v>
      </c>
      <c r="N2" s="84">
        <f t="shared" si="1"/>
        <v>0.57036417005447559</v>
      </c>
      <c r="O2" s="84">
        <f t="shared" si="1"/>
        <v>0.57036417005447559</v>
      </c>
      <c r="P2" s="84">
        <f t="shared" si="1"/>
        <v>0.57036417005447559</v>
      </c>
      <c r="Q2" s="84">
        <f t="shared" si="1"/>
        <v>0.57036417005447559</v>
      </c>
      <c r="R2" s="84">
        <f t="shared" si="1"/>
        <v>0.57036417005447559</v>
      </c>
      <c r="S2" s="84">
        <f t="shared" si="1"/>
        <v>0.57036417005447559</v>
      </c>
      <c r="T2" s="84">
        <f t="shared" si="1"/>
        <v>0.57036417005447559</v>
      </c>
      <c r="U2" s="84">
        <f t="shared" si="1"/>
        <v>0.57036417005447559</v>
      </c>
      <c r="V2" s="84">
        <f t="shared" si="1"/>
        <v>0.57036417005447559</v>
      </c>
      <c r="W2" s="84">
        <f t="shared" si="1"/>
        <v>0.57036417005447559</v>
      </c>
      <c r="X2" s="84">
        <f t="shared" si="1"/>
        <v>0.57036417005447559</v>
      </c>
      <c r="Y2" s="84">
        <f t="shared" si="1"/>
        <v>0.57036417005447559</v>
      </c>
      <c r="Z2" s="84">
        <f t="shared" si="1"/>
        <v>0.57036417005447559</v>
      </c>
      <c r="AA2" s="84">
        <f t="shared" si="1"/>
        <v>0.57036417005447559</v>
      </c>
      <c r="AB2" s="84">
        <f t="shared" si="1"/>
        <v>0.57036417005447559</v>
      </c>
      <c r="AC2" s="84">
        <f t="shared" si="1"/>
        <v>0.57036417005447559</v>
      </c>
      <c r="AD2" s="84">
        <f t="shared" si="1"/>
        <v>0.57036417005447559</v>
      </c>
      <c r="AE2" s="84">
        <f t="shared" si="1"/>
        <v>0.57036417005447559</v>
      </c>
      <c r="AF2" s="84">
        <f t="shared" si="1"/>
        <v>0.57036417005447559</v>
      </c>
      <c r="AG2" s="84">
        <f t="shared" si="1"/>
        <v>0.57036417005447559</v>
      </c>
    </row>
    <row r="3" spans="1:33" ht="14.25" customHeight="1" x14ac:dyDescent="0.2">
      <c r="A3" s="81" t="s">
        <v>128</v>
      </c>
      <c r="B3" s="85">
        <f>'Capacity Factor Calculation'!E12</f>
        <v>0.27592961463545823</v>
      </c>
      <c r="C3" s="85">
        <f t="shared" ref="C3:D3" si="2">$B3</f>
        <v>0.27592961463545823</v>
      </c>
      <c r="D3" s="85">
        <f t="shared" si="2"/>
        <v>0.27592961463545823</v>
      </c>
      <c r="E3" s="81" t="s">
        <v>129</v>
      </c>
      <c r="F3" s="85">
        <f t="shared" ref="F3:AG3" si="3">$B3</f>
        <v>0.27592961463545823</v>
      </c>
      <c r="G3" s="85">
        <f t="shared" si="3"/>
        <v>0.27592961463545823</v>
      </c>
      <c r="H3" s="85">
        <f t="shared" si="3"/>
        <v>0.27592961463545823</v>
      </c>
      <c r="I3" s="85">
        <f t="shared" si="3"/>
        <v>0.27592961463545823</v>
      </c>
      <c r="J3" s="85">
        <f t="shared" si="3"/>
        <v>0.27592961463545823</v>
      </c>
      <c r="K3" s="85">
        <f t="shared" si="3"/>
        <v>0.27592961463545823</v>
      </c>
      <c r="L3" s="85">
        <f t="shared" si="3"/>
        <v>0.27592961463545823</v>
      </c>
      <c r="M3" s="85">
        <f t="shared" si="3"/>
        <v>0.27592961463545823</v>
      </c>
      <c r="N3" s="85">
        <f t="shared" si="3"/>
        <v>0.27592961463545823</v>
      </c>
      <c r="O3" s="85">
        <f t="shared" si="3"/>
        <v>0.27592961463545823</v>
      </c>
      <c r="P3" s="85">
        <f t="shared" si="3"/>
        <v>0.27592961463545823</v>
      </c>
      <c r="Q3" s="85">
        <f t="shared" si="3"/>
        <v>0.27592961463545823</v>
      </c>
      <c r="R3" s="85">
        <f t="shared" si="3"/>
        <v>0.27592961463545823</v>
      </c>
      <c r="S3" s="85">
        <f t="shared" si="3"/>
        <v>0.27592961463545823</v>
      </c>
      <c r="T3" s="85">
        <f t="shared" si="3"/>
        <v>0.27592961463545823</v>
      </c>
      <c r="U3" s="85">
        <f t="shared" si="3"/>
        <v>0.27592961463545823</v>
      </c>
      <c r="V3" s="85">
        <f t="shared" si="3"/>
        <v>0.27592961463545823</v>
      </c>
      <c r="W3" s="85">
        <f t="shared" si="3"/>
        <v>0.27592961463545823</v>
      </c>
      <c r="X3" s="85">
        <f t="shared" si="3"/>
        <v>0.27592961463545823</v>
      </c>
      <c r="Y3" s="85">
        <f t="shared" si="3"/>
        <v>0.27592961463545823</v>
      </c>
      <c r="Z3" s="85">
        <f t="shared" si="3"/>
        <v>0.27592961463545823</v>
      </c>
      <c r="AA3" s="85">
        <f t="shared" si="3"/>
        <v>0.27592961463545823</v>
      </c>
      <c r="AB3" s="85">
        <f t="shared" si="3"/>
        <v>0.27592961463545823</v>
      </c>
      <c r="AC3" s="85">
        <f t="shared" si="3"/>
        <v>0.27592961463545823</v>
      </c>
      <c r="AD3" s="85">
        <f t="shared" si="3"/>
        <v>0.27592961463545823</v>
      </c>
      <c r="AE3" s="85">
        <f t="shared" si="3"/>
        <v>0.27592961463545823</v>
      </c>
      <c r="AF3" s="85">
        <f t="shared" si="3"/>
        <v>0.27592961463545823</v>
      </c>
      <c r="AG3" s="85">
        <f t="shared" si="3"/>
        <v>0.27592961463545823</v>
      </c>
    </row>
    <row r="4" spans="1:33" ht="14.25" customHeight="1" x14ac:dyDescent="0.2">
      <c r="A4" s="81" t="s">
        <v>130</v>
      </c>
      <c r="B4" s="81"/>
      <c r="C4" s="81"/>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row>
    <row r="5" spans="1:33" ht="14.25" customHeight="1" x14ac:dyDescent="0.2">
      <c r="A5" s="81" t="s">
        <v>15</v>
      </c>
      <c r="B5" s="85">
        <f>'Capacity Factor Calculation'!B12</f>
        <v>0.45556396487695072</v>
      </c>
      <c r="C5" s="85">
        <f t="shared" ref="C5:D5" si="4">$B5</f>
        <v>0.45556396487695072</v>
      </c>
      <c r="D5" s="85">
        <f t="shared" si="4"/>
        <v>0.45556396487695072</v>
      </c>
      <c r="E5" s="81" t="s">
        <v>131</v>
      </c>
      <c r="F5" s="85">
        <f t="shared" ref="F5:AG5" si="5">$B5</f>
        <v>0.45556396487695072</v>
      </c>
      <c r="G5" s="85">
        <f t="shared" si="5"/>
        <v>0.45556396487695072</v>
      </c>
      <c r="H5" s="85">
        <f t="shared" si="5"/>
        <v>0.45556396487695072</v>
      </c>
      <c r="I5" s="85">
        <f t="shared" si="5"/>
        <v>0.45556396487695072</v>
      </c>
      <c r="J5" s="85">
        <f t="shared" si="5"/>
        <v>0.45556396487695072</v>
      </c>
      <c r="K5" s="85">
        <f t="shared" si="5"/>
        <v>0.45556396487695072</v>
      </c>
      <c r="L5" s="85">
        <f t="shared" si="5"/>
        <v>0.45556396487695072</v>
      </c>
      <c r="M5" s="85">
        <f t="shared" si="5"/>
        <v>0.45556396487695072</v>
      </c>
      <c r="N5" s="85">
        <f t="shared" si="5"/>
        <v>0.45556396487695072</v>
      </c>
      <c r="O5" s="85">
        <f t="shared" si="5"/>
        <v>0.45556396487695072</v>
      </c>
      <c r="P5" s="85">
        <f t="shared" si="5"/>
        <v>0.45556396487695072</v>
      </c>
      <c r="Q5" s="85">
        <f t="shared" si="5"/>
        <v>0.45556396487695072</v>
      </c>
      <c r="R5" s="85">
        <f t="shared" si="5"/>
        <v>0.45556396487695072</v>
      </c>
      <c r="S5" s="85">
        <f t="shared" si="5"/>
        <v>0.45556396487695072</v>
      </c>
      <c r="T5" s="85">
        <f t="shared" si="5"/>
        <v>0.45556396487695072</v>
      </c>
      <c r="U5" s="85">
        <f t="shared" si="5"/>
        <v>0.45556396487695072</v>
      </c>
      <c r="V5" s="85">
        <f t="shared" si="5"/>
        <v>0.45556396487695072</v>
      </c>
      <c r="W5" s="85">
        <f t="shared" si="5"/>
        <v>0.45556396487695072</v>
      </c>
      <c r="X5" s="85">
        <f t="shared" si="5"/>
        <v>0.45556396487695072</v>
      </c>
      <c r="Y5" s="85">
        <f t="shared" si="5"/>
        <v>0.45556396487695072</v>
      </c>
      <c r="Z5" s="85">
        <f t="shared" si="5"/>
        <v>0.45556396487695072</v>
      </c>
      <c r="AA5" s="85">
        <f t="shared" si="5"/>
        <v>0.45556396487695072</v>
      </c>
      <c r="AB5" s="85">
        <f t="shared" si="5"/>
        <v>0.45556396487695072</v>
      </c>
      <c r="AC5" s="85">
        <f t="shared" si="5"/>
        <v>0.45556396487695072</v>
      </c>
      <c r="AD5" s="85">
        <f t="shared" si="5"/>
        <v>0.45556396487695072</v>
      </c>
      <c r="AE5" s="85">
        <f t="shared" si="5"/>
        <v>0.45556396487695072</v>
      </c>
      <c r="AF5" s="85">
        <f t="shared" si="5"/>
        <v>0.45556396487695072</v>
      </c>
      <c r="AG5" s="85">
        <f t="shared" si="5"/>
        <v>0.45556396487695072</v>
      </c>
    </row>
    <row r="6" spans="1:33" ht="14.25" customHeight="1" x14ac:dyDescent="0.2">
      <c r="A6" s="81" t="s">
        <v>132</v>
      </c>
      <c r="B6" s="85">
        <f>'Capacity Factor Calculation'!F12</f>
        <v>0.35027073910867063</v>
      </c>
      <c r="C6" s="85">
        <f t="shared" ref="C6:D6" si="6">$B6</f>
        <v>0.35027073910867063</v>
      </c>
      <c r="D6" s="85">
        <f t="shared" si="6"/>
        <v>0.35027073910867063</v>
      </c>
      <c r="E6" s="81" t="s">
        <v>133</v>
      </c>
      <c r="F6" s="85">
        <f t="shared" ref="F6:AG6" si="7">$B6</f>
        <v>0.35027073910867063</v>
      </c>
      <c r="G6" s="85">
        <f t="shared" si="7"/>
        <v>0.35027073910867063</v>
      </c>
      <c r="H6" s="85">
        <f t="shared" si="7"/>
        <v>0.35027073910867063</v>
      </c>
      <c r="I6" s="85">
        <f t="shared" si="7"/>
        <v>0.35027073910867063</v>
      </c>
      <c r="J6" s="85">
        <f t="shared" si="7"/>
        <v>0.35027073910867063</v>
      </c>
      <c r="K6" s="85">
        <f t="shared" si="7"/>
        <v>0.35027073910867063</v>
      </c>
      <c r="L6" s="85">
        <f t="shared" si="7"/>
        <v>0.35027073910867063</v>
      </c>
      <c r="M6" s="85">
        <f t="shared" si="7"/>
        <v>0.35027073910867063</v>
      </c>
      <c r="N6" s="85">
        <f t="shared" si="7"/>
        <v>0.35027073910867063</v>
      </c>
      <c r="O6" s="85">
        <f t="shared" si="7"/>
        <v>0.35027073910867063</v>
      </c>
      <c r="P6" s="85">
        <f t="shared" si="7"/>
        <v>0.35027073910867063</v>
      </c>
      <c r="Q6" s="85">
        <f t="shared" si="7"/>
        <v>0.35027073910867063</v>
      </c>
      <c r="R6" s="85">
        <f t="shared" si="7"/>
        <v>0.35027073910867063</v>
      </c>
      <c r="S6" s="85">
        <f t="shared" si="7"/>
        <v>0.35027073910867063</v>
      </c>
      <c r="T6" s="85">
        <f t="shared" si="7"/>
        <v>0.35027073910867063</v>
      </c>
      <c r="U6" s="85">
        <f t="shared" si="7"/>
        <v>0.35027073910867063</v>
      </c>
      <c r="V6" s="85">
        <f t="shared" si="7"/>
        <v>0.35027073910867063</v>
      </c>
      <c r="W6" s="85">
        <f t="shared" si="7"/>
        <v>0.35027073910867063</v>
      </c>
      <c r="X6" s="85">
        <f t="shared" si="7"/>
        <v>0.35027073910867063</v>
      </c>
      <c r="Y6" s="85">
        <f t="shared" si="7"/>
        <v>0.35027073910867063</v>
      </c>
      <c r="Z6" s="85">
        <f t="shared" si="7"/>
        <v>0.35027073910867063</v>
      </c>
      <c r="AA6" s="85">
        <f t="shared" si="7"/>
        <v>0.35027073910867063</v>
      </c>
      <c r="AB6" s="85">
        <f t="shared" si="7"/>
        <v>0.35027073910867063</v>
      </c>
      <c r="AC6" s="85">
        <f t="shared" si="7"/>
        <v>0.35027073910867063</v>
      </c>
      <c r="AD6" s="85">
        <f t="shared" si="7"/>
        <v>0.35027073910867063</v>
      </c>
      <c r="AE6" s="85">
        <f t="shared" si="7"/>
        <v>0.35027073910867063</v>
      </c>
      <c r="AF6" s="85">
        <f t="shared" si="7"/>
        <v>0.35027073910867063</v>
      </c>
      <c r="AG6" s="85">
        <f t="shared" si="7"/>
        <v>0.35027073910867063</v>
      </c>
    </row>
    <row r="7" spans="1:33" ht="14.25" customHeight="1" x14ac:dyDescent="0.2">
      <c r="A7" s="81" t="s">
        <v>23</v>
      </c>
      <c r="B7" s="85">
        <f>'Capacity Factor Calculation'!J12</f>
        <v>0.10584617396889356</v>
      </c>
      <c r="C7" s="85">
        <f t="shared" ref="C7:D7" si="8">$B7</f>
        <v>0.10584617396889356</v>
      </c>
      <c r="D7" s="85">
        <f t="shared" si="8"/>
        <v>0.10584617396889356</v>
      </c>
      <c r="E7" s="81" t="s">
        <v>134</v>
      </c>
      <c r="F7" s="85">
        <f t="shared" ref="F7:AG7" si="9">$B7</f>
        <v>0.10584617396889356</v>
      </c>
      <c r="G7" s="85">
        <f t="shared" si="9"/>
        <v>0.10584617396889356</v>
      </c>
      <c r="H7" s="85">
        <f t="shared" si="9"/>
        <v>0.10584617396889356</v>
      </c>
      <c r="I7" s="85">
        <f t="shared" si="9"/>
        <v>0.10584617396889356</v>
      </c>
      <c r="J7" s="85">
        <f t="shared" si="9"/>
        <v>0.10584617396889356</v>
      </c>
      <c r="K7" s="85">
        <f t="shared" si="9"/>
        <v>0.10584617396889356</v>
      </c>
      <c r="L7" s="85">
        <f t="shared" si="9"/>
        <v>0.10584617396889356</v>
      </c>
      <c r="M7" s="85">
        <f t="shared" si="9"/>
        <v>0.10584617396889356</v>
      </c>
      <c r="N7" s="85">
        <f t="shared" si="9"/>
        <v>0.10584617396889356</v>
      </c>
      <c r="O7" s="85">
        <f t="shared" si="9"/>
        <v>0.10584617396889356</v>
      </c>
      <c r="P7" s="85">
        <f t="shared" si="9"/>
        <v>0.10584617396889356</v>
      </c>
      <c r="Q7" s="85">
        <f t="shared" si="9"/>
        <v>0.10584617396889356</v>
      </c>
      <c r="R7" s="85">
        <f t="shared" si="9"/>
        <v>0.10584617396889356</v>
      </c>
      <c r="S7" s="85">
        <f t="shared" si="9"/>
        <v>0.10584617396889356</v>
      </c>
      <c r="T7" s="85">
        <f t="shared" si="9"/>
        <v>0.10584617396889356</v>
      </c>
      <c r="U7" s="85">
        <f t="shared" si="9"/>
        <v>0.10584617396889356</v>
      </c>
      <c r="V7" s="85">
        <f t="shared" si="9"/>
        <v>0.10584617396889356</v>
      </c>
      <c r="W7" s="85">
        <f t="shared" si="9"/>
        <v>0.10584617396889356</v>
      </c>
      <c r="X7" s="85">
        <f t="shared" si="9"/>
        <v>0.10584617396889356</v>
      </c>
      <c r="Y7" s="85">
        <f t="shared" si="9"/>
        <v>0.10584617396889356</v>
      </c>
      <c r="Z7" s="85">
        <f t="shared" si="9"/>
        <v>0.10584617396889356</v>
      </c>
      <c r="AA7" s="85">
        <f t="shared" si="9"/>
        <v>0.10584617396889356</v>
      </c>
      <c r="AB7" s="85">
        <f t="shared" si="9"/>
        <v>0.10584617396889356</v>
      </c>
      <c r="AC7" s="85">
        <f t="shared" si="9"/>
        <v>0.10584617396889356</v>
      </c>
      <c r="AD7" s="85">
        <f t="shared" si="9"/>
        <v>0.10584617396889356</v>
      </c>
      <c r="AE7" s="85">
        <f t="shared" si="9"/>
        <v>0.10584617396889356</v>
      </c>
      <c r="AF7" s="85">
        <f t="shared" si="9"/>
        <v>0.10584617396889356</v>
      </c>
      <c r="AG7" s="85">
        <f t="shared" si="9"/>
        <v>0.10584617396889356</v>
      </c>
    </row>
    <row r="8" spans="1:33" ht="14.25" customHeight="1" x14ac:dyDescent="0.2">
      <c r="A8" s="81" t="s">
        <v>135</v>
      </c>
      <c r="B8" s="81"/>
      <c r="C8" s="81"/>
      <c r="D8" s="81"/>
      <c r="E8" s="81"/>
      <c r="F8" s="81"/>
      <c r="G8" s="81"/>
      <c r="H8" s="81"/>
      <c r="I8" s="81"/>
      <c r="J8" s="81"/>
      <c r="K8" s="81"/>
      <c r="L8" s="81"/>
      <c r="M8" s="81"/>
      <c r="N8" s="81"/>
      <c r="O8" s="81"/>
      <c r="P8" s="81"/>
      <c r="Q8" s="81"/>
      <c r="R8" s="81"/>
      <c r="S8" s="81"/>
      <c r="T8" s="81"/>
      <c r="U8" s="81"/>
      <c r="V8" s="81"/>
      <c r="W8" s="81"/>
      <c r="X8" s="81"/>
      <c r="Y8" s="81"/>
      <c r="Z8" s="81"/>
      <c r="AA8" s="81"/>
      <c r="AB8" s="81"/>
      <c r="AC8" s="81"/>
      <c r="AD8" s="81"/>
      <c r="AE8" s="81"/>
      <c r="AF8" s="81"/>
      <c r="AG8" s="81"/>
    </row>
    <row r="9" spans="1:33" ht="14.25" customHeight="1" x14ac:dyDescent="0.2">
      <c r="A9" s="81" t="s">
        <v>21</v>
      </c>
      <c r="B9" s="85">
        <f>'Capacity Factor Calculation'!H12</f>
        <v>0.74936224567046317</v>
      </c>
      <c r="C9" s="85">
        <f t="shared" ref="C9:D9" si="10">$B9</f>
        <v>0.74936224567046317</v>
      </c>
      <c r="D9" s="85">
        <f t="shared" si="10"/>
        <v>0.74936224567046317</v>
      </c>
      <c r="E9" s="81" t="s">
        <v>136</v>
      </c>
      <c r="F9" s="85">
        <f t="shared" ref="F9:AG9" si="11">$B9</f>
        <v>0.74936224567046317</v>
      </c>
      <c r="G9" s="85">
        <f t="shared" si="11"/>
        <v>0.74936224567046317</v>
      </c>
      <c r="H9" s="85">
        <f t="shared" si="11"/>
        <v>0.74936224567046317</v>
      </c>
      <c r="I9" s="85">
        <f t="shared" si="11"/>
        <v>0.74936224567046317</v>
      </c>
      <c r="J9" s="85">
        <f t="shared" si="11"/>
        <v>0.74936224567046317</v>
      </c>
      <c r="K9" s="85">
        <f t="shared" si="11"/>
        <v>0.74936224567046317</v>
      </c>
      <c r="L9" s="85">
        <f t="shared" si="11"/>
        <v>0.74936224567046317</v>
      </c>
      <c r="M9" s="85">
        <f t="shared" si="11"/>
        <v>0.74936224567046317</v>
      </c>
      <c r="N9" s="85">
        <f t="shared" si="11"/>
        <v>0.74936224567046317</v>
      </c>
      <c r="O9" s="85">
        <f t="shared" si="11"/>
        <v>0.74936224567046317</v>
      </c>
      <c r="P9" s="85">
        <f t="shared" si="11"/>
        <v>0.74936224567046317</v>
      </c>
      <c r="Q9" s="85">
        <f t="shared" si="11"/>
        <v>0.74936224567046317</v>
      </c>
      <c r="R9" s="85">
        <f t="shared" si="11"/>
        <v>0.74936224567046317</v>
      </c>
      <c r="S9" s="85">
        <f t="shared" si="11"/>
        <v>0.74936224567046317</v>
      </c>
      <c r="T9" s="85">
        <f t="shared" si="11"/>
        <v>0.74936224567046317</v>
      </c>
      <c r="U9" s="85">
        <f t="shared" si="11"/>
        <v>0.74936224567046317</v>
      </c>
      <c r="V9" s="85">
        <f t="shared" si="11"/>
        <v>0.74936224567046317</v>
      </c>
      <c r="W9" s="85">
        <f t="shared" si="11"/>
        <v>0.74936224567046317</v>
      </c>
      <c r="X9" s="85">
        <f t="shared" si="11"/>
        <v>0.74936224567046317</v>
      </c>
      <c r="Y9" s="85">
        <f t="shared" si="11"/>
        <v>0.74936224567046317</v>
      </c>
      <c r="Z9" s="85">
        <f t="shared" si="11"/>
        <v>0.74936224567046317</v>
      </c>
      <c r="AA9" s="85">
        <f t="shared" si="11"/>
        <v>0.74936224567046317</v>
      </c>
      <c r="AB9" s="85">
        <f t="shared" si="11"/>
        <v>0.74936224567046317</v>
      </c>
      <c r="AC9" s="85">
        <f t="shared" si="11"/>
        <v>0.74936224567046317</v>
      </c>
      <c r="AD9" s="85">
        <f t="shared" si="11"/>
        <v>0.74936224567046317</v>
      </c>
      <c r="AE9" s="85">
        <f t="shared" si="11"/>
        <v>0.74936224567046317</v>
      </c>
      <c r="AF9" s="85">
        <f t="shared" si="11"/>
        <v>0.74936224567046317</v>
      </c>
      <c r="AG9" s="85">
        <f t="shared" si="11"/>
        <v>0.74936224567046317</v>
      </c>
    </row>
    <row r="10" spans="1:33" ht="14.25" customHeight="1" x14ac:dyDescent="0.2">
      <c r="A10" s="81" t="s">
        <v>16</v>
      </c>
      <c r="B10" s="85">
        <f>'Capacity Factor Calculation'!C12</f>
        <v>0.83380962759467858</v>
      </c>
      <c r="C10" s="85">
        <f t="shared" ref="C10:D10" si="12">$B10</f>
        <v>0.83380962759467858</v>
      </c>
      <c r="D10" s="85">
        <f t="shared" si="12"/>
        <v>0.83380962759467858</v>
      </c>
      <c r="E10" s="81" t="s">
        <v>137</v>
      </c>
      <c r="F10" s="85">
        <f t="shared" ref="F10:AG10" si="13">$B10</f>
        <v>0.83380962759467858</v>
      </c>
      <c r="G10" s="85">
        <f t="shared" si="13"/>
        <v>0.83380962759467858</v>
      </c>
      <c r="H10" s="85">
        <f t="shared" si="13"/>
        <v>0.83380962759467858</v>
      </c>
      <c r="I10" s="85">
        <f t="shared" si="13"/>
        <v>0.83380962759467858</v>
      </c>
      <c r="J10" s="85">
        <f t="shared" si="13"/>
        <v>0.83380962759467858</v>
      </c>
      <c r="K10" s="85">
        <f t="shared" si="13"/>
        <v>0.83380962759467858</v>
      </c>
      <c r="L10" s="85">
        <f t="shared" si="13"/>
        <v>0.83380962759467858</v>
      </c>
      <c r="M10" s="85">
        <f t="shared" si="13"/>
        <v>0.83380962759467858</v>
      </c>
      <c r="N10" s="85">
        <f t="shared" si="13"/>
        <v>0.83380962759467858</v>
      </c>
      <c r="O10" s="85">
        <f t="shared" si="13"/>
        <v>0.83380962759467858</v>
      </c>
      <c r="P10" s="85">
        <f t="shared" si="13"/>
        <v>0.83380962759467858</v>
      </c>
      <c r="Q10" s="85">
        <f t="shared" si="13"/>
        <v>0.83380962759467858</v>
      </c>
      <c r="R10" s="85">
        <f t="shared" si="13"/>
        <v>0.83380962759467858</v>
      </c>
      <c r="S10" s="85">
        <f t="shared" si="13"/>
        <v>0.83380962759467858</v>
      </c>
      <c r="T10" s="85">
        <f t="shared" si="13"/>
        <v>0.83380962759467858</v>
      </c>
      <c r="U10" s="85">
        <f t="shared" si="13"/>
        <v>0.83380962759467858</v>
      </c>
      <c r="V10" s="85">
        <f t="shared" si="13"/>
        <v>0.83380962759467858</v>
      </c>
      <c r="W10" s="85">
        <f t="shared" si="13"/>
        <v>0.83380962759467858</v>
      </c>
      <c r="X10" s="85">
        <f t="shared" si="13"/>
        <v>0.83380962759467858</v>
      </c>
      <c r="Y10" s="85">
        <f t="shared" si="13"/>
        <v>0.83380962759467858</v>
      </c>
      <c r="Z10" s="85">
        <f t="shared" si="13"/>
        <v>0.83380962759467858</v>
      </c>
      <c r="AA10" s="85">
        <f t="shared" si="13"/>
        <v>0.83380962759467858</v>
      </c>
      <c r="AB10" s="85">
        <f t="shared" si="13"/>
        <v>0.83380962759467858</v>
      </c>
      <c r="AC10" s="85">
        <f t="shared" si="13"/>
        <v>0.83380962759467858</v>
      </c>
      <c r="AD10" s="85">
        <f t="shared" si="13"/>
        <v>0.83380962759467858</v>
      </c>
      <c r="AE10" s="85">
        <f t="shared" si="13"/>
        <v>0.83380962759467858</v>
      </c>
      <c r="AF10" s="85">
        <f t="shared" si="13"/>
        <v>0.83380962759467858</v>
      </c>
      <c r="AG10" s="85">
        <f t="shared" si="13"/>
        <v>0.83380962759467858</v>
      </c>
    </row>
    <row r="11" spans="1:33" ht="14.25" customHeight="1" x14ac:dyDescent="0.2">
      <c r="A11" s="81" t="s">
        <v>138</v>
      </c>
      <c r="B11" s="85">
        <f>'Capacity Factor Calculation'!D12</f>
        <v>0.15448389617019037</v>
      </c>
      <c r="C11" s="85">
        <f t="shared" ref="C11:D11" si="14">$B11</f>
        <v>0.15448389617019037</v>
      </c>
      <c r="D11" s="85">
        <f t="shared" si="14"/>
        <v>0.15448389617019037</v>
      </c>
      <c r="E11" s="81" t="s">
        <v>139</v>
      </c>
      <c r="F11" s="85">
        <f t="shared" ref="F11:AG11" si="15">$B11</f>
        <v>0.15448389617019037</v>
      </c>
      <c r="G11" s="85">
        <f t="shared" si="15"/>
        <v>0.15448389617019037</v>
      </c>
      <c r="H11" s="85">
        <f t="shared" si="15"/>
        <v>0.15448389617019037</v>
      </c>
      <c r="I11" s="85">
        <f t="shared" si="15"/>
        <v>0.15448389617019037</v>
      </c>
      <c r="J11" s="85">
        <f t="shared" si="15"/>
        <v>0.15448389617019037</v>
      </c>
      <c r="K11" s="85">
        <f t="shared" si="15"/>
        <v>0.15448389617019037</v>
      </c>
      <c r="L11" s="85">
        <f t="shared" si="15"/>
        <v>0.15448389617019037</v>
      </c>
      <c r="M11" s="85">
        <f t="shared" si="15"/>
        <v>0.15448389617019037</v>
      </c>
      <c r="N11" s="85">
        <f t="shared" si="15"/>
        <v>0.15448389617019037</v>
      </c>
      <c r="O11" s="85">
        <f t="shared" si="15"/>
        <v>0.15448389617019037</v>
      </c>
      <c r="P11" s="85">
        <f t="shared" si="15"/>
        <v>0.15448389617019037</v>
      </c>
      <c r="Q11" s="85">
        <f t="shared" si="15"/>
        <v>0.15448389617019037</v>
      </c>
      <c r="R11" s="85">
        <f t="shared" si="15"/>
        <v>0.15448389617019037</v>
      </c>
      <c r="S11" s="85">
        <f t="shared" si="15"/>
        <v>0.15448389617019037</v>
      </c>
      <c r="T11" s="85">
        <f t="shared" si="15"/>
        <v>0.15448389617019037</v>
      </c>
      <c r="U11" s="85">
        <f t="shared" si="15"/>
        <v>0.15448389617019037</v>
      </c>
      <c r="V11" s="85">
        <f t="shared" si="15"/>
        <v>0.15448389617019037</v>
      </c>
      <c r="W11" s="85">
        <f t="shared" si="15"/>
        <v>0.15448389617019037</v>
      </c>
      <c r="X11" s="85">
        <f t="shared" si="15"/>
        <v>0.15448389617019037</v>
      </c>
      <c r="Y11" s="85">
        <f t="shared" si="15"/>
        <v>0.15448389617019037</v>
      </c>
      <c r="Z11" s="85">
        <f t="shared" si="15"/>
        <v>0.15448389617019037</v>
      </c>
      <c r="AA11" s="85">
        <f t="shared" si="15"/>
        <v>0.15448389617019037</v>
      </c>
      <c r="AB11" s="85">
        <f t="shared" si="15"/>
        <v>0.15448389617019037</v>
      </c>
      <c r="AC11" s="85">
        <f t="shared" si="15"/>
        <v>0.15448389617019037</v>
      </c>
      <c r="AD11" s="85">
        <f t="shared" si="15"/>
        <v>0.15448389617019037</v>
      </c>
      <c r="AE11" s="85">
        <f t="shared" si="15"/>
        <v>0.15448389617019037</v>
      </c>
      <c r="AF11" s="85">
        <f t="shared" si="15"/>
        <v>0.15448389617019037</v>
      </c>
      <c r="AG11" s="85">
        <f t="shared" si="15"/>
        <v>0.15448389617019037</v>
      </c>
    </row>
    <row r="12" spans="1:33" ht="14.25" customHeight="1" x14ac:dyDescent="0.2">
      <c r="A12" s="81" t="s">
        <v>140</v>
      </c>
      <c r="B12" s="85">
        <f>'Capacity Factor Calculation'!E12</f>
        <v>0.27592961463545823</v>
      </c>
      <c r="C12" s="85">
        <f t="shared" ref="C12:D12" si="16">$B12</f>
        <v>0.27592961463545823</v>
      </c>
      <c r="D12" s="85">
        <f t="shared" si="16"/>
        <v>0.27592961463545823</v>
      </c>
      <c r="E12" s="81" t="s">
        <v>129</v>
      </c>
      <c r="F12" s="85">
        <f t="shared" ref="F12:AG12" si="17">$B12</f>
        <v>0.27592961463545823</v>
      </c>
      <c r="G12" s="85">
        <f t="shared" si="17"/>
        <v>0.27592961463545823</v>
      </c>
      <c r="H12" s="85">
        <f t="shared" si="17"/>
        <v>0.27592961463545823</v>
      </c>
      <c r="I12" s="85">
        <f t="shared" si="17"/>
        <v>0.27592961463545823</v>
      </c>
      <c r="J12" s="85">
        <f t="shared" si="17"/>
        <v>0.27592961463545823</v>
      </c>
      <c r="K12" s="85">
        <f t="shared" si="17"/>
        <v>0.27592961463545823</v>
      </c>
      <c r="L12" s="85">
        <f t="shared" si="17"/>
        <v>0.27592961463545823</v>
      </c>
      <c r="M12" s="85">
        <f t="shared" si="17"/>
        <v>0.27592961463545823</v>
      </c>
      <c r="N12" s="85">
        <f t="shared" si="17"/>
        <v>0.27592961463545823</v>
      </c>
      <c r="O12" s="85">
        <f t="shared" si="17"/>
        <v>0.27592961463545823</v>
      </c>
      <c r="P12" s="85">
        <f t="shared" si="17"/>
        <v>0.27592961463545823</v>
      </c>
      <c r="Q12" s="85">
        <f t="shared" si="17"/>
        <v>0.27592961463545823</v>
      </c>
      <c r="R12" s="85">
        <f t="shared" si="17"/>
        <v>0.27592961463545823</v>
      </c>
      <c r="S12" s="85">
        <f t="shared" si="17"/>
        <v>0.27592961463545823</v>
      </c>
      <c r="T12" s="85">
        <f t="shared" si="17"/>
        <v>0.27592961463545823</v>
      </c>
      <c r="U12" s="85">
        <f t="shared" si="17"/>
        <v>0.27592961463545823</v>
      </c>
      <c r="V12" s="85">
        <f t="shared" si="17"/>
        <v>0.27592961463545823</v>
      </c>
      <c r="W12" s="85">
        <f t="shared" si="17"/>
        <v>0.27592961463545823</v>
      </c>
      <c r="X12" s="85">
        <f t="shared" si="17"/>
        <v>0.27592961463545823</v>
      </c>
      <c r="Y12" s="85">
        <f t="shared" si="17"/>
        <v>0.27592961463545823</v>
      </c>
      <c r="Z12" s="85">
        <f t="shared" si="17"/>
        <v>0.27592961463545823</v>
      </c>
      <c r="AA12" s="85">
        <f t="shared" si="17"/>
        <v>0.27592961463545823</v>
      </c>
      <c r="AB12" s="85">
        <f t="shared" si="17"/>
        <v>0.27592961463545823</v>
      </c>
      <c r="AC12" s="85">
        <f t="shared" si="17"/>
        <v>0.27592961463545823</v>
      </c>
      <c r="AD12" s="85">
        <f t="shared" si="17"/>
        <v>0.27592961463545823</v>
      </c>
      <c r="AE12" s="85">
        <f t="shared" si="17"/>
        <v>0.27592961463545823</v>
      </c>
      <c r="AF12" s="85">
        <f t="shared" si="17"/>
        <v>0.27592961463545823</v>
      </c>
      <c r="AG12" s="85">
        <f t="shared" si="17"/>
        <v>0.27592961463545823</v>
      </c>
    </row>
    <row r="13" spans="1:33" ht="14.25" customHeight="1" x14ac:dyDescent="0.2">
      <c r="A13" s="81" t="s">
        <v>65</v>
      </c>
      <c r="B13" s="85">
        <f>'Capacity Factor Calculation'!G12</f>
        <v>0.57036417005447559</v>
      </c>
      <c r="C13" s="85">
        <f t="shared" ref="C13:D13" si="18">$B13</f>
        <v>0.57036417005447559</v>
      </c>
      <c r="D13" s="85">
        <f t="shared" si="18"/>
        <v>0.57036417005447559</v>
      </c>
      <c r="E13" s="81" t="s">
        <v>127</v>
      </c>
      <c r="F13" s="85">
        <f t="shared" ref="F13:AG13" si="19">$B13</f>
        <v>0.57036417005447559</v>
      </c>
      <c r="G13" s="85">
        <f t="shared" si="19"/>
        <v>0.57036417005447559</v>
      </c>
      <c r="H13" s="85">
        <f t="shared" si="19"/>
        <v>0.57036417005447559</v>
      </c>
      <c r="I13" s="85">
        <f t="shared" si="19"/>
        <v>0.57036417005447559</v>
      </c>
      <c r="J13" s="85">
        <f t="shared" si="19"/>
        <v>0.57036417005447559</v>
      </c>
      <c r="K13" s="85">
        <f t="shared" si="19"/>
        <v>0.57036417005447559</v>
      </c>
      <c r="L13" s="85">
        <f t="shared" si="19"/>
        <v>0.57036417005447559</v>
      </c>
      <c r="M13" s="85">
        <f t="shared" si="19"/>
        <v>0.57036417005447559</v>
      </c>
      <c r="N13" s="85">
        <f t="shared" si="19"/>
        <v>0.57036417005447559</v>
      </c>
      <c r="O13" s="85">
        <f t="shared" si="19"/>
        <v>0.57036417005447559</v>
      </c>
      <c r="P13" s="85">
        <f t="shared" si="19"/>
        <v>0.57036417005447559</v>
      </c>
      <c r="Q13" s="85">
        <f t="shared" si="19"/>
        <v>0.57036417005447559</v>
      </c>
      <c r="R13" s="85">
        <f t="shared" si="19"/>
        <v>0.57036417005447559</v>
      </c>
      <c r="S13" s="85">
        <f t="shared" si="19"/>
        <v>0.57036417005447559</v>
      </c>
      <c r="T13" s="85">
        <f t="shared" si="19"/>
        <v>0.57036417005447559</v>
      </c>
      <c r="U13" s="85">
        <f t="shared" si="19"/>
        <v>0.57036417005447559</v>
      </c>
      <c r="V13" s="85">
        <f t="shared" si="19"/>
        <v>0.57036417005447559</v>
      </c>
      <c r="W13" s="85">
        <f t="shared" si="19"/>
        <v>0.57036417005447559</v>
      </c>
      <c r="X13" s="85">
        <f t="shared" si="19"/>
        <v>0.57036417005447559</v>
      </c>
      <c r="Y13" s="85">
        <f t="shared" si="19"/>
        <v>0.57036417005447559</v>
      </c>
      <c r="Z13" s="85">
        <f t="shared" si="19"/>
        <v>0.57036417005447559</v>
      </c>
      <c r="AA13" s="85">
        <f t="shared" si="19"/>
        <v>0.57036417005447559</v>
      </c>
      <c r="AB13" s="85">
        <f t="shared" si="19"/>
        <v>0.57036417005447559</v>
      </c>
      <c r="AC13" s="85">
        <f t="shared" si="19"/>
        <v>0.57036417005447559</v>
      </c>
      <c r="AD13" s="85">
        <f t="shared" si="19"/>
        <v>0.57036417005447559</v>
      </c>
      <c r="AE13" s="85">
        <f t="shared" si="19"/>
        <v>0.57036417005447559</v>
      </c>
      <c r="AF13" s="85">
        <f t="shared" si="19"/>
        <v>0.57036417005447559</v>
      </c>
      <c r="AG13" s="85">
        <f t="shared" si="19"/>
        <v>0.57036417005447559</v>
      </c>
    </row>
    <row r="14" spans="1:33" ht="14.25" customHeight="1" x14ac:dyDescent="0.2">
      <c r="A14" s="81" t="s">
        <v>141</v>
      </c>
      <c r="B14" s="85">
        <f>'Capacity Factor Calculation'!F12</f>
        <v>0.35027073910867063</v>
      </c>
      <c r="C14" s="85">
        <f t="shared" ref="C14:D14" si="20">$B14</f>
        <v>0.35027073910867063</v>
      </c>
      <c r="D14" s="85">
        <f t="shared" si="20"/>
        <v>0.35027073910867063</v>
      </c>
      <c r="E14" s="81" t="s">
        <v>133</v>
      </c>
      <c r="F14" s="85">
        <f t="shared" ref="F14:AG14" si="21">$B14</f>
        <v>0.35027073910867063</v>
      </c>
      <c r="G14" s="85">
        <f t="shared" si="21"/>
        <v>0.35027073910867063</v>
      </c>
      <c r="H14" s="85">
        <f t="shared" si="21"/>
        <v>0.35027073910867063</v>
      </c>
      <c r="I14" s="85">
        <f t="shared" si="21"/>
        <v>0.35027073910867063</v>
      </c>
      <c r="J14" s="85">
        <f t="shared" si="21"/>
        <v>0.35027073910867063</v>
      </c>
      <c r="K14" s="85">
        <f t="shared" si="21"/>
        <v>0.35027073910867063</v>
      </c>
      <c r="L14" s="85">
        <f t="shared" si="21"/>
        <v>0.35027073910867063</v>
      </c>
      <c r="M14" s="85">
        <f t="shared" si="21"/>
        <v>0.35027073910867063</v>
      </c>
      <c r="N14" s="85">
        <f t="shared" si="21"/>
        <v>0.35027073910867063</v>
      </c>
      <c r="O14" s="85">
        <f t="shared" si="21"/>
        <v>0.35027073910867063</v>
      </c>
      <c r="P14" s="85">
        <f t="shared" si="21"/>
        <v>0.35027073910867063</v>
      </c>
      <c r="Q14" s="85">
        <f t="shared" si="21"/>
        <v>0.35027073910867063</v>
      </c>
      <c r="R14" s="85">
        <f t="shared" si="21"/>
        <v>0.35027073910867063</v>
      </c>
      <c r="S14" s="85">
        <f t="shared" si="21"/>
        <v>0.35027073910867063</v>
      </c>
      <c r="T14" s="85">
        <f t="shared" si="21"/>
        <v>0.35027073910867063</v>
      </c>
      <c r="U14" s="85">
        <f t="shared" si="21"/>
        <v>0.35027073910867063</v>
      </c>
      <c r="V14" s="85">
        <f t="shared" si="21"/>
        <v>0.35027073910867063</v>
      </c>
      <c r="W14" s="85">
        <f t="shared" si="21"/>
        <v>0.35027073910867063</v>
      </c>
      <c r="X14" s="85">
        <f t="shared" si="21"/>
        <v>0.35027073910867063</v>
      </c>
      <c r="Y14" s="85">
        <f t="shared" si="21"/>
        <v>0.35027073910867063</v>
      </c>
      <c r="Z14" s="85">
        <f t="shared" si="21"/>
        <v>0.35027073910867063</v>
      </c>
      <c r="AA14" s="85">
        <f t="shared" si="21"/>
        <v>0.35027073910867063</v>
      </c>
      <c r="AB14" s="85">
        <f t="shared" si="21"/>
        <v>0.35027073910867063</v>
      </c>
      <c r="AC14" s="85">
        <f t="shared" si="21"/>
        <v>0.35027073910867063</v>
      </c>
      <c r="AD14" s="85">
        <f t="shared" si="21"/>
        <v>0.35027073910867063</v>
      </c>
      <c r="AE14" s="85">
        <f t="shared" si="21"/>
        <v>0.35027073910867063</v>
      </c>
      <c r="AF14" s="85">
        <f t="shared" si="21"/>
        <v>0.35027073910867063</v>
      </c>
      <c r="AG14" s="85">
        <f t="shared" si="21"/>
        <v>0.35027073910867063</v>
      </c>
    </row>
    <row r="15" spans="1:33" ht="14.25" customHeight="1" x14ac:dyDescent="0.2">
      <c r="A15" s="81" t="s">
        <v>142</v>
      </c>
      <c r="B15" s="85">
        <f>'Capacity Factor Calculation'!D12</f>
        <v>0.15448389617019037</v>
      </c>
      <c r="C15" s="85">
        <f t="shared" ref="C15:D15" si="22">$B15</f>
        <v>0.15448389617019037</v>
      </c>
      <c r="D15" s="85">
        <f t="shared" si="22"/>
        <v>0.15448389617019037</v>
      </c>
      <c r="E15" s="81" t="s">
        <v>139</v>
      </c>
      <c r="F15" s="85">
        <f t="shared" ref="F15:AG15" si="23">$B15</f>
        <v>0.15448389617019037</v>
      </c>
      <c r="G15" s="85">
        <f t="shared" si="23"/>
        <v>0.15448389617019037</v>
      </c>
      <c r="H15" s="85">
        <f t="shared" si="23"/>
        <v>0.15448389617019037</v>
      </c>
      <c r="I15" s="85">
        <f t="shared" si="23"/>
        <v>0.15448389617019037</v>
      </c>
      <c r="J15" s="85">
        <f t="shared" si="23"/>
        <v>0.15448389617019037</v>
      </c>
      <c r="K15" s="85">
        <f t="shared" si="23"/>
        <v>0.15448389617019037</v>
      </c>
      <c r="L15" s="85">
        <f t="shared" si="23"/>
        <v>0.15448389617019037</v>
      </c>
      <c r="M15" s="85">
        <f t="shared" si="23"/>
        <v>0.15448389617019037</v>
      </c>
      <c r="N15" s="85">
        <f t="shared" si="23"/>
        <v>0.15448389617019037</v>
      </c>
      <c r="O15" s="85">
        <f t="shared" si="23"/>
        <v>0.15448389617019037</v>
      </c>
      <c r="P15" s="85">
        <f t="shared" si="23"/>
        <v>0.15448389617019037</v>
      </c>
      <c r="Q15" s="85">
        <f t="shared" si="23"/>
        <v>0.15448389617019037</v>
      </c>
      <c r="R15" s="85">
        <f t="shared" si="23"/>
        <v>0.15448389617019037</v>
      </c>
      <c r="S15" s="85">
        <f t="shared" si="23"/>
        <v>0.15448389617019037</v>
      </c>
      <c r="T15" s="85">
        <f t="shared" si="23"/>
        <v>0.15448389617019037</v>
      </c>
      <c r="U15" s="85">
        <f t="shared" si="23"/>
        <v>0.15448389617019037</v>
      </c>
      <c r="V15" s="85">
        <f t="shared" si="23"/>
        <v>0.15448389617019037</v>
      </c>
      <c r="W15" s="85">
        <f t="shared" si="23"/>
        <v>0.15448389617019037</v>
      </c>
      <c r="X15" s="85">
        <f t="shared" si="23"/>
        <v>0.15448389617019037</v>
      </c>
      <c r="Y15" s="85">
        <f t="shared" si="23"/>
        <v>0.15448389617019037</v>
      </c>
      <c r="Z15" s="85">
        <f t="shared" si="23"/>
        <v>0.15448389617019037</v>
      </c>
      <c r="AA15" s="85">
        <f t="shared" si="23"/>
        <v>0.15448389617019037</v>
      </c>
      <c r="AB15" s="85">
        <f t="shared" si="23"/>
        <v>0.15448389617019037</v>
      </c>
      <c r="AC15" s="85">
        <f t="shared" si="23"/>
        <v>0.15448389617019037</v>
      </c>
      <c r="AD15" s="85">
        <f t="shared" si="23"/>
        <v>0.15448389617019037</v>
      </c>
      <c r="AE15" s="85">
        <f t="shared" si="23"/>
        <v>0.15448389617019037</v>
      </c>
      <c r="AF15" s="85">
        <f t="shared" si="23"/>
        <v>0.15448389617019037</v>
      </c>
      <c r="AG15" s="85">
        <f t="shared" si="23"/>
        <v>0.15448389617019037</v>
      </c>
    </row>
    <row r="16" spans="1:33" ht="14.25" customHeight="1" x14ac:dyDescent="0.2">
      <c r="A16" s="81" t="s">
        <v>143</v>
      </c>
      <c r="B16" s="85">
        <f>B15</f>
        <v>0.15448389617019037</v>
      </c>
      <c r="C16" s="85">
        <f t="shared" ref="C16:D16" si="24">$B16</f>
        <v>0.15448389617019037</v>
      </c>
      <c r="D16" s="85">
        <f t="shared" si="24"/>
        <v>0.15448389617019037</v>
      </c>
      <c r="E16" s="81" t="s">
        <v>139</v>
      </c>
      <c r="F16" s="85">
        <f t="shared" ref="F16:AG16" si="25">$B16</f>
        <v>0.15448389617019037</v>
      </c>
      <c r="G16" s="85">
        <f t="shared" si="25"/>
        <v>0.15448389617019037</v>
      </c>
      <c r="H16" s="85">
        <f t="shared" si="25"/>
        <v>0.15448389617019037</v>
      </c>
      <c r="I16" s="85">
        <f t="shared" si="25"/>
        <v>0.15448389617019037</v>
      </c>
      <c r="J16" s="85">
        <f t="shared" si="25"/>
        <v>0.15448389617019037</v>
      </c>
      <c r="K16" s="85">
        <f t="shared" si="25"/>
        <v>0.15448389617019037</v>
      </c>
      <c r="L16" s="85">
        <f t="shared" si="25"/>
        <v>0.15448389617019037</v>
      </c>
      <c r="M16" s="85">
        <f t="shared" si="25"/>
        <v>0.15448389617019037</v>
      </c>
      <c r="N16" s="85">
        <f t="shared" si="25"/>
        <v>0.15448389617019037</v>
      </c>
      <c r="O16" s="85">
        <f t="shared" si="25"/>
        <v>0.15448389617019037</v>
      </c>
      <c r="P16" s="85">
        <f t="shared" si="25"/>
        <v>0.15448389617019037</v>
      </c>
      <c r="Q16" s="85">
        <f t="shared" si="25"/>
        <v>0.15448389617019037</v>
      </c>
      <c r="R16" s="85">
        <f t="shared" si="25"/>
        <v>0.15448389617019037</v>
      </c>
      <c r="S16" s="85">
        <f t="shared" si="25"/>
        <v>0.15448389617019037</v>
      </c>
      <c r="T16" s="85">
        <f t="shared" si="25"/>
        <v>0.15448389617019037</v>
      </c>
      <c r="U16" s="85">
        <f t="shared" si="25"/>
        <v>0.15448389617019037</v>
      </c>
      <c r="V16" s="85">
        <f t="shared" si="25"/>
        <v>0.15448389617019037</v>
      </c>
      <c r="W16" s="85">
        <f t="shared" si="25"/>
        <v>0.15448389617019037</v>
      </c>
      <c r="X16" s="85">
        <f t="shared" si="25"/>
        <v>0.15448389617019037</v>
      </c>
      <c r="Y16" s="85">
        <f t="shared" si="25"/>
        <v>0.15448389617019037</v>
      </c>
      <c r="Z16" s="85">
        <f t="shared" si="25"/>
        <v>0.15448389617019037</v>
      </c>
      <c r="AA16" s="85">
        <f t="shared" si="25"/>
        <v>0.15448389617019037</v>
      </c>
      <c r="AB16" s="85">
        <f t="shared" si="25"/>
        <v>0.15448389617019037</v>
      </c>
      <c r="AC16" s="85">
        <f t="shared" si="25"/>
        <v>0.15448389617019037</v>
      </c>
      <c r="AD16" s="85">
        <f t="shared" si="25"/>
        <v>0.15448389617019037</v>
      </c>
      <c r="AE16" s="85">
        <f t="shared" si="25"/>
        <v>0.15448389617019037</v>
      </c>
      <c r="AF16" s="85">
        <f t="shared" si="25"/>
        <v>0.15448389617019037</v>
      </c>
      <c r="AG16" s="85">
        <f t="shared" si="25"/>
        <v>0.15448389617019037</v>
      </c>
    </row>
    <row r="17" spans="1:33" ht="14.25" customHeight="1" x14ac:dyDescent="0.2">
      <c r="A17" s="81" t="s">
        <v>66</v>
      </c>
      <c r="B17" s="85">
        <f>'Capacity Factor Calculation'!I12</f>
        <v>0.11797199206117891</v>
      </c>
      <c r="C17" s="85">
        <f t="shared" ref="C17:D17" si="26">$B17</f>
        <v>0.11797199206117891</v>
      </c>
      <c r="D17" s="85">
        <f t="shared" si="26"/>
        <v>0.11797199206117891</v>
      </c>
      <c r="E17" s="81" t="s">
        <v>144</v>
      </c>
      <c r="F17" s="85">
        <f t="shared" ref="F17:AG17" si="27">$B17</f>
        <v>0.11797199206117891</v>
      </c>
      <c r="G17" s="85">
        <f t="shared" si="27"/>
        <v>0.11797199206117891</v>
      </c>
      <c r="H17" s="85">
        <f t="shared" si="27"/>
        <v>0.11797199206117891</v>
      </c>
      <c r="I17" s="85">
        <f t="shared" si="27"/>
        <v>0.11797199206117891</v>
      </c>
      <c r="J17" s="85">
        <f t="shared" si="27"/>
        <v>0.11797199206117891</v>
      </c>
      <c r="K17" s="85">
        <f t="shared" si="27"/>
        <v>0.11797199206117891</v>
      </c>
      <c r="L17" s="85">
        <f t="shared" si="27"/>
        <v>0.11797199206117891</v>
      </c>
      <c r="M17" s="85">
        <f t="shared" si="27"/>
        <v>0.11797199206117891</v>
      </c>
      <c r="N17" s="85">
        <f t="shared" si="27"/>
        <v>0.11797199206117891</v>
      </c>
      <c r="O17" s="85">
        <f t="shared" si="27"/>
        <v>0.11797199206117891</v>
      </c>
      <c r="P17" s="85">
        <f t="shared" si="27"/>
        <v>0.11797199206117891</v>
      </c>
      <c r="Q17" s="85">
        <f t="shared" si="27"/>
        <v>0.11797199206117891</v>
      </c>
      <c r="R17" s="85">
        <f t="shared" si="27"/>
        <v>0.11797199206117891</v>
      </c>
      <c r="S17" s="85">
        <f t="shared" si="27"/>
        <v>0.11797199206117891</v>
      </c>
      <c r="T17" s="85">
        <f t="shared" si="27"/>
        <v>0.11797199206117891</v>
      </c>
      <c r="U17" s="85">
        <f t="shared" si="27"/>
        <v>0.11797199206117891</v>
      </c>
      <c r="V17" s="85">
        <f t="shared" si="27"/>
        <v>0.11797199206117891</v>
      </c>
      <c r="W17" s="85">
        <f t="shared" si="27"/>
        <v>0.11797199206117891</v>
      </c>
      <c r="X17" s="85">
        <f t="shared" si="27"/>
        <v>0.11797199206117891</v>
      </c>
      <c r="Y17" s="85">
        <f t="shared" si="27"/>
        <v>0.11797199206117891</v>
      </c>
      <c r="Z17" s="85">
        <f t="shared" si="27"/>
        <v>0.11797199206117891</v>
      </c>
      <c r="AA17" s="85">
        <f t="shared" si="27"/>
        <v>0.11797199206117891</v>
      </c>
      <c r="AB17" s="85">
        <f t="shared" si="27"/>
        <v>0.11797199206117891</v>
      </c>
      <c r="AC17" s="85">
        <f t="shared" si="27"/>
        <v>0.11797199206117891</v>
      </c>
      <c r="AD17" s="85">
        <f t="shared" si="27"/>
        <v>0.11797199206117891</v>
      </c>
      <c r="AE17" s="85">
        <f t="shared" si="27"/>
        <v>0.11797199206117891</v>
      </c>
      <c r="AF17" s="85">
        <f t="shared" si="27"/>
        <v>0.11797199206117891</v>
      </c>
      <c r="AG17" s="85">
        <f t="shared" si="27"/>
        <v>0.11797199206117891</v>
      </c>
    </row>
    <row r="18" spans="1:33" ht="14.25" customHeight="1" x14ac:dyDescent="0.2"/>
    <row r="19" spans="1:33" ht="14.25" customHeight="1" x14ac:dyDescent="0.2"/>
    <row r="20" spans="1:33" ht="14.25" customHeight="1" x14ac:dyDescent="0.2"/>
    <row r="21" spans="1:33" ht="14.25" customHeight="1" x14ac:dyDescent="0.2"/>
    <row r="22" spans="1:33" ht="14.25" customHeight="1" x14ac:dyDescent="0.2"/>
    <row r="23" spans="1:33" ht="14.25" customHeight="1" x14ac:dyDescent="0.2"/>
    <row r="24" spans="1:33" ht="14.25" customHeight="1" x14ac:dyDescent="0.2"/>
    <row r="25" spans="1:33" ht="14.25" customHeight="1" x14ac:dyDescent="0.2"/>
    <row r="26" spans="1:33" ht="14.25" customHeight="1" x14ac:dyDescent="0.2"/>
    <row r="27" spans="1:33" ht="14.25" customHeight="1" x14ac:dyDescent="0.2"/>
    <row r="28" spans="1:33" ht="14.25" customHeight="1" x14ac:dyDescent="0.2"/>
    <row r="29" spans="1:33" ht="14.25" customHeight="1" x14ac:dyDescent="0.2"/>
    <row r="30" spans="1:33" ht="14.25" customHeight="1" x14ac:dyDescent="0.2"/>
    <row r="31" spans="1:33" ht="14.25" customHeight="1" x14ac:dyDescent="0.2"/>
    <row r="32" spans="1:33"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E4E79"/>
  </sheetPr>
  <dimension ref="A1:AG1000"/>
  <sheetViews>
    <sheetView workbookViewId="0"/>
  </sheetViews>
  <sheetFormatPr baseColWidth="10" defaultColWidth="14.5" defaultRowHeight="15" customHeight="1" x14ac:dyDescent="0.2"/>
  <cols>
    <col min="1" max="1" width="24.5" customWidth="1"/>
    <col min="2" max="4" width="9.1640625" customWidth="1"/>
    <col min="5" max="33" width="8.6640625" customWidth="1"/>
  </cols>
  <sheetData>
    <row r="1" spans="1:33" ht="14.25" customHeight="1" x14ac:dyDescent="0.2">
      <c r="A1" s="29" t="s">
        <v>93</v>
      </c>
      <c r="B1" s="52">
        <v>2019</v>
      </c>
      <c r="C1" s="2">
        <v>2020</v>
      </c>
      <c r="D1" s="52">
        <v>2021</v>
      </c>
      <c r="E1" s="2">
        <v>2022</v>
      </c>
      <c r="F1" s="52">
        <v>2023</v>
      </c>
      <c r="G1" s="2">
        <v>2024</v>
      </c>
      <c r="H1" s="52">
        <v>2025</v>
      </c>
      <c r="I1" s="2">
        <v>2026</v>
      </c>
      <c r="J1" s="52">
        <v>2027</v>
      </c>
      <c r="K1" s="2">
        <v>2028</v>
      </c>
      <c r="L1" s="52">
        <v>2029</v>
      </c>
      <c r="M1" s="2">
        <v>2030</v>
      </c>
      <c r="N1" s="52">
        <v>2031</v>
      </c>
      <c r="O1" s="2">
        <v>2032</v>
      </c>
      <c r="P1" s="52">
        <v>2033</v>
      </c>
      <c r="Q1" s="2">
        <v>2034</v>
      </c>
      <c r="R1" s="52">
        <v>2035</v>
      </c>
      <c r="S1" s="2">
        <v>2036</v>
      </c>
      <c r="T1" s="52">
        <v>2037</v>
      </c>
      <c r="U1" s="2">
        <v>2038</v>
      </c>
      <c r="V1" s="52">
        <v>2039</v>
      </c>
      <c r="W1" s="2">
        <v>2040</v>
      </c>
      <c r="X1" s="52">
        <v>2041</v>
      </c>
      <c r="Y1" s="2">
        <v>2042</v>
      </c>
      <c r="Z1" s="52">
        <v>2043</v>
      </c>
      <c r="AA1" s="2">
        <v>2044</v>
      </c>
      <c r="AB1" s="52">
        <v>2045</v>
      </c>
      <c r="AC1" s="2">
        <v>2046</v>
      </c>
      <c r="AD1" s="52">
        <v>2047</v>
      </c>
      <c r="AE1" s="2">
        <v>2048</v>
      </c>
      <c r="AF1" s="52">
        <v>2049</v>
      </c>
      <c r="AG1" s="2">
        <v>2050</v>
      </c>
    </row>
    <row r="2" spans="1:33" ht="14.25" customHeight="1" x14ac:dyDescent="0.2">
      <c r="A2" s="2" t="s">
        <v>126</v>
      </c>
      <c r="B2" s="2">
        <v>1E-3</v>
      </c>
      <c r="C2" s="2">
        <f t="shared" ref="C2:AG2" si="0">$B2</f>
        <v>1E-3</v>
      </c>
      <c r="D2" s="2">
        <f t="shared" si="0"/>
        <v>1E-3</v>
      </c>
      <c r="E2" s="2">
        <f t="shared" si="0"/>
        <v>1E-3</v>
      </c>
      <c r="F2" s="2">
        <f t="shared" si="0"/>
        <v>1E-3</v>
      </c>
      <c r="G2" s="2">
        <f t="shared" si="0"/>
        <v>1E-3</v>
      </c>
      <c r="H2" s="2">
        <f t="shared" si="0"/>
        <v>1E-3</v>
      </c>
      <c r="I2" s="2">
        <f t="shared" si="0"/>
        <v>1E-3</v>
      </c>
      <c r="J2" s="2">
        <f t="shared" si="0"/>
        <v>1E-3</v>
      </c>
      <c r="K2" s="2">
        <f t="shared" si="0"/>
        <v>1E-3</v>
      </c>
      <c r="L2" s="2">
        <f t="shared" si="0"/>
        <v>1E-3</v>
      </c>
      <c r="M2" s="2">
        <f t="shared" si="0"/>
        <v>1E-3</v>
      </c>
      <c r="N2" s="2">
        <f t="shared" si="0"/>
        <v>1E-3</v>
      </c>
      <c r="O2" s="2">
        <f t="shared" si="0"/>
        <v>1E-3</v>
      </c>
      <c r="P2" s="2">
        <f t="shared" si="0"/>
        <v>1E-3</v>
      </c>
      <c r="Q2" s="2">
        <f t="shared" si="0"/>
        <v>1E-3</v>
      </c>
      <c r="R2" s="2">
        <f t="shared" si="0"/>
        <v>1E-3</v>
      </c>
      <c r="S2" s="2">
        <f t="shared" si="0"/>
        <v>1E-3</v>
      </c>
      <c r="T2" s="2">
        <f t="shared" si="0"/>
        <v>1E-3</v>
      </c>
      <c r="U2" s="2">
        <f t="shared" si="0"/>
        <v>1E-3</v>
      </c>
      <c r="V2" s="2">
        <f t="shared" si="0"/>
        <v>1E-3</v>
      </c>
      <c r="W2" s="2">
        <f t="shared" si="0"/>
        <v>1E-3</v>
      </c>
      <c r="X2" s="2">
        <f t="shared" si="0"/>
        <v>1E-3</v>
      </c>
      <c r="Y2" s="2">
        <f t="shared" si="0"/>
        <v>1E-3</v>
      </c>
      <c r="Z2" s="2">
        <f t="shared" si="0"/>
        <v>1E-3</v>
      </c>
      <c r="AA2" s="2">
        <f t="shared" si="0"/>
        <v>1E-3</v>
      </c>
      <c r="AB2" s="2">
        <f t="shared" si="0"/>
        <v>1E-3</v>
      </c>
      <c r="AC2" s="2">
        <f t="shared" si="0"/>
        <v>1E-3</v>
      </c>
      <c r="AD2" s="2">
        <f t="shared" si="0"/>
        <v>1E-3</v>
      </c>
      <c r="AE2" s="2">
        <f t="shared" si="0"/>
        <v>1E-3</v>
      </c>
      <c r="AF2" s="2">
        <f t="shared" si="0"/>
        <v>1E-3</v>
      </c>
      <c r="AG2" s="2">
        <f t="shared" si="0"/>
        <v>1E-3</v>
      </c>
    </row>
    <row r="3" spans="1:33" ht="14.25" customHeight="1" x14ac:dyDescent="0.2">
      <c r="A3" s="2" t="s">
        <v>128</v>
      </c>
      <c r="B3" s="2">
        <v>1E-3</v>
      </c>
      <c r="C3" s="2">
        <f t="shared" ref="C3:AG3" si="1">$B3</f>
        <v>1E-3</v>
      </c>
      <c r="D3" s="2">
        <f t="shared" si="1"/>
        <v>1E-3</v>
      </c>
      <c r="E3" s="2">
        <f t="shared" si="1"/>
        <v>1E-3</v>
      </c>
      <c r="F3" s="2">
        <f t="shared" si="1"/>
        <v>1E-3</v>
      </c>
      <c r="G3" s="2">
        <f t="shared" si="1"/>
        <v>1E-3</v>
      </c>
      <c r="H3" s="2">
        <f t="shared" si="1"/>
        <v>1E-3</v>
      </c>
      <c r="I3" s="2">
        <f t="shared" si="1"/>
        <v>1E-3</v>
      </c>
      <c r="J3" s="2">
        <f t="shared" si="1"/>
        <v>1E-3</v>
      </c>
      <c r="K3" s="2">
        <f t="shared" si="1"/>
        <v>1E-3</v>
      </c>
      <c r="L3" s="2">
        <f t="shared" si="1"/>
        <v>1E-3</v>
      </c>
      <c r="M3" s="2">
        <f t="shared" si="1"/>
        <v>1E-3</v>
      </c>
      <c r="N3" s="2">
        <f t="shared" si="1"/>
        <v>1E-3</v>
      </c>
      <c r="O3" s="2">
        <f t="shared" si="1"/>
        <v>1E-3</v>
      </c>
      <c r="P3" s="2">
        <f t="shared" si="1"/>
        <v>1E-3</v>
      </c>
      <c r="Q3" s="2">
        <f t="shared" si="1"/>
        <v>1E-3</v>
      </c>
      <c r="R3" s="2">
        <f t="shared" si="1"/>
        <v>1E-3</v>
      </c>
      <c r="S3" s="2">
        <f t="shared" si="1"/>
        <v>1E-3</v>
      </c>
      <c r="T3" s="2">
        <f t="shared" si="1"/>
        <v>1E-3</v>
      </c>
      <c r="U3" s="2">
        <f t="shared" si="1"/>
        <v>1E-3</v>
      </c>
      <c r="V3" s="2">
        <f t="shared" si="1"/>
        <v>1E-3</v>
      </c>
      <c r="W3" s="2">
        <f t="shared" si="1"/>
        <v>1E-3</v>
      </c>
      <c r="X3" s="2">
        <f t="shared" si="1"/>
        <v>1E-3</v>
      </c>
      <c r="Y3" s="2">
        <f t="shared" si="1"/>
        <v>1E-3</v>
      </c>
      <c r="Z3" s="2">
        <f t="shared" si="1"/>
        <v>1E-3</v>
      </c>
      <c r="AA3" s="2">
        <f t="shared" si="1"/>
        <v>1E-3</v>
      </c>
      <c r="AB3" s="2">
        <f t="shared" si="1"/>
        <v>1E-3</v>
      </c>
      <c r="AC3" s="2">
        <f t="shared" si="1"/>
        <v>1E-3</v>
      </c>
      <c r="AD3" s="2">
        <f t="shared" si="1"/>
        <v>1E-3</v>
      </c>
      <c r="AE3" s="2">
        <f t="shared" si="1"/>
        <v>1E-3</v>
      </c>
      <c r="AF3" s="2">
        <f t="shared" si="1"/>
        <v>1E-3</v>
      </c>
      <c r="AG3" s="2">
        <f t="shared" si="1"/>
        <v>1E-3</v>
      </c>
    </row>
    <row r="4" spans="1:33" ht="14.25" customHeight="1" x14ac:dyDescent="0.2">
      <c r="A4" s="2" t="s">
        <v>130</v>
      </c>
      <c r="B4" s="2">
        <v>1E-3</v>
      </c>
      <c r="C4" s="2">
        <f t="shared" ref="C4:AG4" si="2">$B4</f>
        <v>1E-3</v>
      </c>
      <c r="D4" s="2">
        <f t="shared" si="2"/>
        <v>1E-3</v>
      </c>
      <c r="E4" s="2">
        <f t="shared" si="2"/>
        <v>1E-3</v>
      </c>
      <c r="F4" s="2">
        <f t="shared" si="2"/>
        <v>1E-3</v>
      </c>
      <c r="G4" s="2">
        <f t="shared" si="2"/>
        <v>1E-3</v>
      </c>
      <c r="H4" s="2">
        <f t="shared" si="2"/>
        <v>1E-3</v>
      </c>
      <c r="I4" s="2">
        <f t="shared" si="2"/>
        <v>1E-3</v>
      </c>
      <c r="J4" s="2">
        <f t="shared" si="2"/>
        <v>1E-3</v>
      </c>
      <c r="K4" s="2">
        <f t="shared" si="2"/>
        <v>1E-3</v>
      </c>
      <c r="L4" s="2">
        <f t="shared" si="2"/>
        <v>1E-3</v>
      </c>
      <c r="M4" s="2">
        <f t="shared" si="2"/>
        <v>1E-3</v>
      </c>
      <c r="N4" s="2">
        <f t="shared" si="2"/>
        <v>1E-3</v>
      </c>
      <c r="O4" s="2">
        <f t="shared" si="2"/>
        <v>1E-3</v>
      </c>
      <c r="P4" s="2">
        <f t="shared" si="2"/>
        <v>1E-3</v>
      </c>
      <c r="Q4" s="2">
        <f t="shared" si="2"/>
        <v>1E-3</v>
      </c>
      <c r="R4" s="2">
        <f t="shared" si="2"/>
        <v>1E-3</v>
      </c>
      <c r="S4" s="2">
        <f t="shared" si="2"/>
        <v>1E-3</v>
      </c>
      <c r="T4" s="2">
        <f t="shared" si="2"/>
        <v>1E-3</v>
      </c>
      <c r="U4" s="2">
        <f t="shared" si="2"/>
        <v>1E-3</v>
      </c>
      <c r="V4" s="2">
        <f t="shared" si="2"/>
        <v>1E-3</v>
      </c>
      <c r="W4" s="2">
        <f t="shared" si="2"/>
        <v>1E-3</v>
      </c>
      <c r="X4" s="2">
        <f t="shared" si="2"/>
        <v>1E-3</v>
      </c>
      <c r="Y4" s="2">
        <f t="shared" si="2"/>
        <v>1E-3</v>
      </c>
      <c r="Z4" s="2">
        <f t="shared" si="2"/>
        <v>1E-3</v>
      </c>
      <c r="AA4" s="2">
        <f t="shared" si="2"/>
        <v>1E-3</v>
      </c>
      <c r="AB4" s="2">
        <f t="shared" si="2"/>
        <v>1E-3</v>
      </c>
      <c r="AC4" s="2">
        <f t="shared" si="2"/>
        <v>1E-3</v>
      </c>
      <c r="AD4" s="2">
        <f t="shared" si="2"/>
        <v>1E-3</v>
      </c>
      <c r="AE4" s="2">
        <f t="shared" si="2"/>
        <v>1E-3</v>
      </c>
      <c r="AF4" s="2">
        <f t="shared" si="2"/>
        <v>1E-3</v>
      </c>
      <c r="AG4" s="2">
        <f t="shared" si="2"/>
        <v>1E-3</v>
      </c>
    </row>
    <row r="5" spans="1:33" ht="14.25" customHeight="1" x14ac:dyDescent="0.2">
      <c r="A5" s="2" t="s">
        <v>15</v>
      </c>
      <c r="B5" s="2">
        <v>1E-3</v>
      </c>
      <c r="C5" s="2">
        <f t="shared" ref="C5:AG5" si="3">$B5</f>
        <v>1E-3</v>
      </c>
      <c r="D5" s="2">
        <f t="shared" si="3"/>
        <v>1E-3</v>
      </c>
      <c r="E5" s="2">
        <f t="shared" si="3"/>
        <v>1E-3</v>
      </c>
      <c r="F5" s="2">
        <f t="shared" si="3"/>
        <v>1E-3</v>
      </c>
      <c r="G5" s="2">
        <f t="shared" si="3"/>
        <v>1E-3</v>
      </c>
      <c r="H5" s="2">
        <f t="shared" si="3"/>
        <v>1E-3</v>
      </c>
      <c r="I5" s="2">
        <f t="shared" si="3"/>
        <v>1E-3</v>
      </c>
      <c r="J5" s="2">
        <f t="shared" si="3"/>
        <v>1E-3</v>
      </c>
      <c r="K5" s="2">
        <f t="shared" si="3"/>
        <v>1E-3</v>
      </c>
      <c r="L5" s="2">
        <f t="shared" si="3"/>
        <v>1E-3</v>
      </c>
      <c r="M5" s="2">
        <f t="shared" si="3"/>
        <v>1E-3</v>
      </c>
      <c r="N5" s="2">
        <f t="shared" si="3"/>
        <v>1E-3</v>
      </c>
      <c r="O5" s="2">
        <f t="shared" si="3"/>
        <v>1E-3</v>
      </c>
      <c r="P5" s="2">
        <f t="shared" si="3"/>
        <v>1E-3</v>
      </c>
      <c r="Q5" s="2">
        <f t="shared" si="3"/>
        <v>1E-3</v>
      </c>
      <c r="R5" s="2">
        <f t="shared" si="3"/>
        <v>1E-3</v>
      </c>
      <c r="S5" s="2">
        <f t="shared" si="3"/>
        <v>1E-3</v>
      </c>
      <c r="T5" s="2">
        <f t="shared" si="3"/>
        <v>1E-3</v>
      </c>
      <c r="U5" s="2">
        <f t="shared" si="3"/>
        <v>1E-3</v>
      </c>
      <c r="V5" s="2">
        <f t="shared" si="3"/>
        <v>1E-3</v>
      </c>
      <c r="W5" s="2">
        <f t="shared" si="3"/>
        <v>1E-3</v>
      </c>
      <c r="X5" s="2">
        <f t="shared" si="3"/>
        <v>1E-3</v>
      </c>
      <c r="Y5" s="2">
        <f t="shared" si="3"/>
        <v>1E-3</v>
      </c>
      <c r="Z5" s="2">
        <f t="shared" si="3"/>
        <v>1E-3</v>
      </c>
      <c r="AA5" s="2">
        <f t="shared" si="3"/>
        <v>1E-3</v>
      </c>
      <c r="AB5" s="2">
        <f t="shared" si="3"/>
        <v>1E-3</v>
      </c>
      <c r="AC5" s="2">
        <f t="shared" si="3"/>
        <v>1E-3</v>
      </c>
      <c r="AD5" s="2">
        <f t="shared" si="3"/>
        <v>1E-3</v>
      </c>
      <c r="AE5" s="2">
        <f t="shared" si="3"/>
        <v>1E-3</v>
      </c>
      <c r="AF5" s="2">
        <f t="shared" si="3"/>
        <v>1E-3</v>
      </c>
      <c r="AG5" s="2">
        <f t="shared" si="3"/>
        <v>1E-3</v>
      </c>
    </row>
    <row r="6" spans="1:33" ht="14.25" customHeight="1" x14ac:dyDescent="0.2">
      <c r="A6" s="2" t="s">
        <v>132</v>
      </c>
      <c r="B6" s="2">
        <v>1E-3</v>
      </c>
      <c r="C6" s="2">
        <f t="shared" ref="C6:AG6" si="4">$B6</f>
        <v>1E-3</v>
      </c>
      <c r="D6" s="2">
        <f t="shared" si="4"/>
        <v>1E-3</v>
      </c>
      <c r="E6" s="2">
        <f t="shared" si="4"/>
        <v>1E-3</v>
      </c>
      <c r="F6" s="2">
        <f t="shared" si="4"/>
        <v>1E-3</v>
      </c>
      <c r="G6" s="2">
        <f t="shared" si="4"/>
        <v>1E-3</v>
      </c>
      <c r="H6" s="2">
        <f t="shared" si="4"/>
        <v>1E-3</v>
      </c>
      <c r="I6" s="2">
        <f t="shared" si="4"/>
        <v>1E-3</v>
      </c>
      <c r="J6" s="2">
        <f t="shared" si="4"/>
        <v>1E-3</v>
      </c>
      <c r="K6" s="2">
        <f t="shared" si="4"/>
        <v>1E-3</v>
      </c>
      <c r="L6" s="2">
        <f t="shared" si="4"/>
        <v>1E-3</v>
      </c>
      <c r="M6" s="2">
        <f t="shared" si="4"/>
        <v>1E-3</v>
      </c>
      <c r="N6" s="2">
        <f t="shared" si="4"/>
        <v>1E-3</v>
      </c>
      <c r="O6" s="2">
        <f t="shared" si="4"/>
        <v>1E-3</v>
      </c>
      <c r="P6" s="2">
        <f t="shared" si="4"/>
        <v>1E-3</v>
      </c>
      <c r="Q6" s="2">
        <f t="shared" si="4"/>
        <v>1E-3</v>
      </c>
      <c r="R6" s="2">
        <f t="shared" si="4"/>
        <v>1E-3</v>
      </c>
      <c r="S6" s="2">
        <f t="shared" si="4"/>
        <v>1E-3</v>
      </c>
      <c r="T6" s="2">
        <f t="shared" si="4"/>
        <v>1E-3</v>
      </c>
      <c r="U6" s="2">
        <f t="shared" si="4"/>
        <v>1E-3</v>
      </c>
      <c r="V6" s="2">
        <f t="shared" si="4"/>
        <v>1E-3</v>
      </c>
      <c r="W6" s="2">
        <f t="shared" si="4"/>
        <v>1E-3</v>
      </c>
      <c r="X6" s="2">
        <f t="shared" si="4"/>
        <v>1E-3</v>
      </c>
      <c r="Y6" s="2">
        <f t="shared" si="4"/>
        <v>1E-3</v>
      </c>
      <c r="Z6" s="2">
        <f t="shared" si="4"/>
        <v>1E-3</v>
      </c>
      <c r="AA6" s="2">
        <f t="shared" si="4"/>
        <v>1E-3</v>
      </c>
      <c r="AB6" s="2">
        <f t="shared" si="4"/>
        <v>1E-3</v>
      </c>
      <c r="AC6" s="2">
        <f t="shared" si="4"/>
        <v>1E-3</v>
      </c>
      <c r="AD6" s="2">
        <f t="shared" si="4"/>
        <v>1E-3</v>
      </c>
      <c r="AE6" s="2">
        <f t="shared" si="4"/>
        <v>1E-3</v>
      </c>
      <c r="AF6" s="2">
        <f t="shared" si="4"/>
        <v>1E-3</v>
      </c>
      <c r="AG6" s="2">
        <f t="shared" si="4"/>
        <v>1E-3</v>
      </c>
    </row>
    <row r="7" spans="1:33" ht="14.25" customHeight="1" x14ac:dyDescent="0.2">
      <c r="A7" s="2" t="s">
        <v>23</v>
      </c>
      <c r="B7" s="2">
        <v>1E-3</v>
      </c>
      <c r="C7" s="2">
        <f t="shared" ref="C7:AG7" si="5">$B7</f>
        <v>1E-3</v>
      </c>
      <c r="D7" s="2">
        <f t="shared" si="5"/>
        <v>1E-3</v>
      </c>
      <c r="E7" s="2">
        <f t="shared" si="5"/>
        <v>1E-3</v>
      </c>
      <c r="F7" s="2">
        <f t="shared" si="5"/>
        <v>1E-3</v>
      </c>
      <c r="G7" s="2">
        <f t="shared" si="5"/>
        <v>1E-3</v>
      </c>
      <c r="H7" s="2">
        <f t="shared" si="5"/>
        <v>1E-3</v>
      </c>
      <c r="I7" s="2">
        <f t="shared" si="5"/>
        <v>1E-3</v>
      </c>
      <c r="J7" s="2">
        <f t="shared" si="5"/>
        <v>1E-3</v>
      </c>
      <c r="K7" s="2">
        <f t="shared" si="5"/>
        <v>1E-3</v>
      </c>
      <c r="L7" s="2">
        <f t="shared" si="5"/>
        <v>1E-3</v>
      </c>
      <c r="M7" s="2">
        <f t="shared" si="5"/>
        <v>1E-3</v>
      </c>
      <c r="N7" s="2">
        <f t="shared" si="5"/>
        <v>1E-3</v>
      </c>
      <c r="O7" s="2">
        <f t="shared" si="5"/>
        <v>1E-3</v>
      </c>
      <c r="P7" s="2">
        <f t="shared" si="5"/>
        <v>1E-3</v>
      </c>
      <c r="Q7" s="2">
        <f t="shared" si="5"/>
        <v>1E-3</v>
      </c>
      <c r="R7" s="2">
        <f t="shared" si="5"/>
        <v>1E-3</v>
      </c>
      <c r="S7" s="2">
        <f t="shared" si="5"/>
        <v>1E-3</v>
      </c>
      <c r="T7" s="2">
        <f t="shared" si="5"/>
        <v>1E-3</v>
      </c>
      <c r="U7" s="2">
        <f t="shared" si="5"/>
        <v>1E-3</v>
      </c>
      <c r="V7" s="2">
        <f t="shared" si="5"/>
        <v>1E-3</v>
      </c>
      <c r="W7" s="2">
        <f t="shared" si="5"/>
        <v>1E-3</v>
      </c>
      <c r="X7" s="2">
        <f t="shared" si="5"/>
        <v>1E-3</v>
      </c>
      <c r="Y7" s="2">
        <f t="shared" si="5"/>
        <v>1E-3</v>
      </c>
      <c r="Z7" s="2">
        <f t="shared" si="5"/>
        <v>1E-3</v>
      </c>
      <c r="AA7" s="2">
        <f t="shared" si="5"/>
        <v>1E-3</v>
      </c>
      <c r="AB7" s="2">
        <f t="shared" si="5"/>
        <v>1E-3</v>
      </c>
      <c r="AC7" s="2">
        <f t="shared" si="5"/>
        <v>1E-3</v>
      </c>
      <c r="AD7" s="2">
        <f t="shared" si="5"/>
        <v>1E-3</v>
      </c>
      <c r="AE7" s="2">
        <f t="shared" si="5"/>
        <v>1E-3</v>
      </c>
      <c r="AF7" s="2">
        <f t="shared" si="5"/>
        <v>1E-3</v>
      </c>
      <c r="AG7" s="2">
        <f t="shared" si="5"/>
        <v>1E-3</v>
      </c>
    </row>
    <row r="8" spans="1:33" ht="14.25" customHeight="1" x14ac:dyDescent="0.2">
      <c r="A8" s="2" t="s">
        <v>135</v>
      </c>
      <c r="B8" s="2">
        <v>1E-3</v>
      </c>
      <c r="C8" s="2">
        <f t="shared" ref="C8:AG8" si="6">$B8</f>
        <v>1E-3</v>
      </c>
      <c r="D8" s="2">
        <f t="shared" si="6"/>
        <v>1E-3</v>
      </c>
      <c r="E8" s="2">
        <f t="shared" si="6"/>
        <v>1E-3</v>
      </c>
      <c r="F8" s="2">
        <f t="shared" si="6"/>
        <v>1E-3</v>
      </c>
      <c r="G8" s="2">
        <f t="shared" si="6"/>
        <v>1E-3</v>
      </c>
      <c r="H8" s="2">
        <f t="shared" si="6"/>
        <v>1E-3</v>
      </c>
      <c r="I8" s="2">
        <f t="shared" si="6"/>
        <v>1E-3</v>
      </c>
      <c r="J8" s="2">
        <f t="shared" si="6"/>
        <v>1E-3</v>
      </c>
      <c r="K8" s="2">
        <f t="shared" si="6"/>
        <v>1E-3</v>
      </c>
      <c r="L8" s="2">
        <f t="shared" si="6"/>
        <v>1E-3</v>
      </c>
      <c r="M8" s="2">
        <f t="shared" si="6"/>
        <v>1E-3</v>
      </c>
      <c r="N8" s="2">
        <f t="shared" si="6"/>
        <v>1E-3</v>
      </c>
      <c r="O8" s="2">
        <f t="shared" si="6"/>
        <v>1E-3</v>
      </c>
      <c r="P8" s="2">
        <f t="shared" si="6"/>
        <v>1E-3</v>
      </c>
      <c r="Q8" s="2">
        <f t="shared" si="6"/>
        <v>1E-3</v>
      </c>
      <c r="R8" s="2">
        <f t="shared" si="6"/>
        <v>1E-3</v>
      </c>
      <c r="S8" s="2">
        <f t="shared" si="6"/>
        <v>1E-3</v>
      </c>
      <c r="T8" s="2">
        <f t="shared" si="6"/>
        <v>1E-3</v>
      </c>
      <c r="U8" s="2">
        <f t="shared" si="6"/>
        <v>1E-3</v>
      </c>
      <c r="V8" s="2">
        <f t="shared" si="6"/>
        <v>1E-3</v>
      </c>
      <c r="W8" s="2">
        <f t="shared" si="6"/>
        <v>1E-3</v>
      </c>
      <c r="X8" s="2">
        <f t="shared" si="6"/>
        <v>1E-3</v>
      </c>
      <c r="Y8" s="2">
        <f t="shared" si="6"/>
        <v>1E-3</v>
      </c>
      <c r="Z8" s="2">
        <f t="shared" si="6"/>
        <v>1E-3</v>
      </c>
      <c r="AA8" s="2">
        <f t="shared" si="6"/>
        <v>1E-3</v>
      </c>
      <c r="AB8" s="2">
        <f t="shared" si="6"/>
        <v>1E-3</v>
      </c>
      <c r="AC8" s="2">
        <f t="shared" si="6"/>
        <v>1E-3</v>
      </c>
      <c r="AD8" s="2">
        <f t="shared" si="6"/>
        <v>1E-3</v>
      </c>
      <c r="AE8" s="2">
        <f t="shared" si="6"/>
        <v>1E-3</v>
      </c>
      <c r="AF8" s="2">
        <f t="shared" si="6"/>
        <v>1E-3</v>
      </c>
      <c r="AG8" s="2">
        <f t="shared" si="6"/>
        <v>1E-3</v>
      </c>
    </row>
    <row r="9" spans="1:33" ht="14.25" customHeight="1" x14ac:dyDescent="0.2">
      <c r="A9" s="2" t="s">
        <v>21</v>
      </c>
      <c r="B9" s="2">
        <v>1E-3</v>
      </c>
      <c r="C9" s="2">
        <f t="shared" ref="C9:AG9" si="7">$B9</f>
        <v>1E-3</v>
      </c>
      <c r="D9" s="2">
        <f t="shared" si="7"/>
        <v>1E-3</v>
      </c>
      <c r="E9" s="2">
        <f t="shared" si="7"/>
        <v>1E-3</v>
      </c>
      <c r="F9" s="2">
        <f t="shared" si="7"/>
        <v>1E-3</v>
      </c>
      <c r="G9" s="2">
        <f t="shared" si="7"/>
        <v>1E-3</v>
      </c>
      <c r="H9" s="2">
        <f t="shared" si="7"/>
        <v>1E-3</v>
      </c>
      <c r="I9" s="2">
        <f t="shared" si="7"/>
        <v>1E-3</v>
      </c>
      <c r="J9" s="2">
        <f t="shared" si="7"/>
        <v>1E-3</v>
      </c>
      <c r="K9" s="2">
        <f t="shared" si="7"/>
        <v>1E-3</v>
      </c>
      <c r="L9" s="2">
        <f t="shared" si="7"/>
        <v>1E-3</v>
      </c>
      <c r="M9" s="2">
        <f t="shared" si="7"/>
        <v>1E-3</v>
      </c>
      <c r="N9" s="2">
        <f t="shared" si="7"/>
        <v>1E-3</v>
      </c>
      <c r="O9" s="2">
        <f t="shared" si="7"/>
        <v>1E-3</v>
      </c>
      <c r="P9" s="2">
        <f t="shared" si="7"/>
        <v>1E-3</v>
      </c>
      <c r="Q9" s="2">
        <f t="shared" si="7"/>
        <v>1E-3</v>
      </c>
      <c r="R9" s="2">
        <f t="shared" si="7"/>
        <v>1E-3</v>
      </c>
      <c r="S9" s="2">
        <f t="shared" si="7"/>
        <v>1E-3</v>
      </c>
      <c r="T9" s="2">
        <f t="shared" si="7"/>
        <v>1E-3</v>
      </c>
      <c r="U9" s="2">
        <f t="shared" si="7"/>
        <v>1E-3</v>
      </c>
      <c r="V9" s="2">
        <f t="shared" si="7"/>
        <v>1E-3</v>
      </c>
      <c r="W9" s="2">
        <f t="shared" si="7"/>
        <v>1E-3</v>
      </c>
      <c r="X9" s="2">
        <f t="shared" si="7"/>
        <v>1E-3</v>
      </c>
      <c r="Y9" s="2">
        <f t="shared" si="7"/>
        <v>1E-3</v>
      </c>
      <c r="Z9" s="2">
        <f t="shared" si="7"/>
        <v>1E-3</v>
      </c>
      <c r="AA9" s="2">
        <f t="shared" si="7"/>
        <v>1E-3</v>
      </c>
      <c r="AB9" s="2">
        <f t="shared" si="7"/>
        <v>1E-3</v>
      </c>
      <c r="AC9" s="2">
        <f t="shared" si="7"/>
        <v>1E-3</v>
      </c>
      <c r="AD9" s="2">
        <f t="shared" si="7"/>
        <v>1E-3</v>
      </c>
      <c r="AE9" s="2">
        <f t="shared" si="7"/>
        <v>1E-3</v>
      </c>
      <c r="AF9" s="2">
        <f t="shared" si="7"/>
        <v>1E-3</v>
      </c>
      <c r="AG9" s="2">
        <f t="shared" si="7"/>
        <v>1E-3</v>
      </c>
    </row>
    <row r="10" spans="1:33" ht="14.25" customHeight="1" x14ac:dyDescent="0.2">
      <c r="A10" s="2" t="s">
        <v>16</v>
      </c>
      <c r="B10" s="2">
        <v>1E-3</v>
      </c>
      <c r="C10" s="2">
        <f t="shared" ref="C10:AG10" si="8">$B10</f>
        <v>1E-3</v>
      </c>
      <c r="D10" s="2">
        <f t="shared" si="8"/>
        <v>1E-3</v>
      </c>
      <c r="E10" s="2">
        <f t="shared" si="8"/>
        <v>1E-3</v>
      </c>
      <c r="F10" s="2">
        <f t="shared" si="8"/>
        <v>1E-3</v>
      </c>
      <c r="G10" s="2">
        <f t="shared" si="8"/>
        <v>1E-3</v>
      </c>
      <c r="H10" s="2">
        <f t="shared" si="8"/>
        <v>1E-3</v>
      </c>
      <c r="I10" s="2">
        <f t="shared" si="8"/>
        <v>1E-3</v>
      </c>
      <c r="J10" s="2">
        <f t="shared" si="8"/>
        <v>1E-3</v>
      </c>
      <c r="K10" s="2">
        <f t="shared" si="8"/>
        <v>1E-3</v>
      </c>
      <c r="L10" s="2">
        <f t="shared" si="8"/>
        <v>1E-3</v>
      </c>
      <c r="M10" s="2">
        <f t="shared" si="8"/>
        <v>1E-3</v>
      </c>
      <c r="N10" s="2">
        <f t="shared" si="8"/>
        <v>1E-3</v>
      </c>
      <c r="O10" s="2">
        <f t="shared" si="8"/>
        <v>1E-3</v>
      </c>
      <c r="P10" s="2">
        <f t="shared" si="8"/>
        <v>1E-3</v>
      </c>
      <c r="Q10" s="2">
        <f t="shared" si="8"/>
        <v>1E-3</v>
      </c>
      <c r="R10" s="2">
        <f t="shared" si="8"/>
        <v>1E-3</v>
      </c>
      <c r="S10" s="2">
        <f t="shared" si="8"/>
        <v>1E-3</v>
      </c>
      <c r="T10" s="2">
        <f t="shared" si="8"/>
        <v>1E-3</v>
      </c>
      <c r="U10" s="2">
        <f t="shared" si="8"/>
        <v>1E-3</v>
      </c>
      <c r="V10" s="2">
        <f t="shared" si="8"/>
        <v>1E-3</v>
      </c>
      <c r="W10" s="2">
        <f t="shared" si="8"/>
        <v>1E-3</v>
      </c>
      <c r="X10" s="2">
        <f t="shared" si="8"/>
        <v>1E-3</v>
      </c>
      <c r="Y10" s="2">
        <f t="shared" si="8"/>
        <v>1E-3</v>
      </c>
      <c r="Z10" s="2">
        <f t="shared" si="8"/>
        <v>1E-3</v>
      </c>
      <c r="AA10" s="2">
        <f t="shared" si="8"/>
        <v>1E-3</v>
      </c>
      <c r="AB10" s="2">
        <f t="shared" si="8"/>
        <v>1E-3</v>
      </c>
      <c r="AC10" s="2">
        <f t="shared" si="8"/>
        <v>1E-3</v>
      </c>
      <c r="AD10" s="2">
        <f t="shared" si="8"/>
        <v>1E-3</v>
      </c>
      <c r="AE10" s="2">
        <f t="shared" si="8"/>
        <v>1E-3</v>
      </c>
      <c r="AF10" s="2">
        <f t="shared" si="8"/>
        <v>1E-3</v>
      </c>
      <c r="AG10" s="2">
        <f t="shared" si="8"/>
        <v>1E-3</v>
      </c>
    </row>
    <row r="11" spans="1:33" ht="14.25" customHeight="1" x14ac:dyDescent="0.2">
      <c r="A11" s="2" t="s">
        <v>138</v>
      </c>
      <c r="B11" s="2">
        <v>1E-3</v>
      </c>
      <c r="C11" s="2">
        <f t="shared" ref="C11:AG11" si="9">$B11</f>
        <v>1E-3</v>
      </c>
      <c r="D11" s="2">
        <f t="shared" si="9"/>
        <v>1E-3</v>
      </c>
      <c r="E11" s="2">
        <f t="shared" si="9"/>
        <v>1E-3</v>
      </c>
      <c r="F11" s="2">
        <f t="shared" si="9"/>
        <v>1E-3</v>
      </c>
      <c r="G11" s="2">
        <f t="shared" si="9"/>
        <v>1E-3</v>
      </c>
      <c r="H11" s="2">
        <f t="shared" si="9"/>
        <v>1E-3</v>
      </c>
      <c r="I11" s="2">
        <f t="shared" si="9"/>
        <v>1E-3</v>
      </c>
      <c r="J11" s="2">
        <f t="shared" si="9"/>
        <v>1E-3</v>
      </c>
      <c r="K11" s="2">
        <f t="shared" si="9"/>
        <v>1E-3</v>
      </c>
      <c r="L11" s="2">
        <f t="shared" si="9"/>
        <v>1E-3</v>
      </c>
      <c r="M11" s="2">
        <f t="shared" si="9"/>
        <v>1E-3</v>
      </c>
      <c r="N11" s="2">
        <f t="shared" si="9"/>
        <v>1E-3</v>
      </c>
      <c r="O11" s="2">
        <f t="shared" si="9"/>
        <v>1E-3</v>
      </c>
      <c r="P11" s="2">
        <f t="shared" si="9"/>
        <v>1E-3</v>
      </c>
      <c r="Q11" s="2">
        <f t="shared" si="9"/>
        <v>1E-3</v>
      </c>
      <c r="R11" s="2">
        <f t="shared" si="9"/>
        <v>1E-3</v>
      </c>
      <c r="S11" s="2">
        <f t="shared" si="9"/>
        <v>1E-3</v>
      </c>
      <c r="T11" s="2">
        <f t="shared" si="9"/>
        <v>1E-3</v>
      </c>
      <c r="U11" s="2">
        <f t="shared" si="9"/>
        <v>1E-3</v>
      </c>
      <c r="V11" s="2">
        <f t="shared" si="9"/>
        <v>1E-3</v>
      </c>
      <c r="W11" s="2">
        <f t="shared" si="9"/>
        <v>1E-3</v>
      </c>
      <c r="X11" s="2">
        <f t="shared" si="9"/>
        <v>1E-3</v>
      </c>
      <c r="Y11" s="2">
        <f t="shared" si="9"/>
        <v>1E-3</v>
      </c>
      <c r="Z11" s="2">
        <f t="shared" si="9"/>
        <v>1E-3</v>
      </c>
      <c r="AA11" s="2">
        <f t="shared" si="9"/>
        <v>1E-3</v>
      </c>
      <c r="AB11" s="2">
        <f t="shared" si="9"/>
        <v>1E-3</v>
      </c>
      <c r="AC11" s="2">
        <f t="shared" si="9"/>
        <v>1E-3</v>
      </c>
      <c r="AD11" s="2">
        <f t="shared" si="9"/>
        <v>1E-3</v>
      </c>
      <c r="AE11" s="2">
        <f t="shared" si="9"/>
        <v>1E-3</v>
      </c>
      <c r="AF11" s="2">
        <f t="shared" si="9"/>
        <v>1E-3</v>
      </c>
      <c r="AG11" s="2">
        <f t="shared" si="9"/>
        <v>1E-3</v>
      </c>
    </row>
    <row r="12" spans="1:33" ht="14.25" customHeight="1" x14ac:dyDescent="0.2">
      <c r="A12" s="2" t="s">
        <v>140</v>
      </c>
      <c r="B12" s="2">
        <v>1E-3</v>
      </c>
      <c r="C12" s="2">
        <f t="shared" ref="C12:AG12" si="10">$B12</f>
        <v>1E-3</v>
      </c>
      <c r="D12" s="2">
        <f t="shared" si="10"/>
        <v>1E-3</v>
      </c>
      <c r="E12" s="2">
        <f t="shared" si="10"/>
        <v>1E-3</v>
      </c>
      <c r="F12" s="2">
        <f t="shared" si="10"/>
        <v>1E-3</v>
      </c>
      <c r="G12" s="2">
        <f t="shared" si="10"/>
        <v>1E-3</v>
      </c>
      <c r="H12" s="2">
        <f t="shared" si="10"/>
        <v>1E-3</v>
      </c>
      <c r="I12" s="2">
        <f t="shared" si="10"/>
        <v>1E-3</v>
      </c>
      <c r="J12" s="2">
        <f t="shared" si="10"/>
        <v>1E-3</v>
      </c>
      <c r="K12" s="2">
        <f t="shared" si="10"/>
        <v>1E-3</v>
      </c>
      <c r="L12" s="2">
        <f t="shared" si="10"/>
        <v>1E-3</v>
      </c>
      <c r="M12" s="2">
        <f t="shared" si="10"/>
        <v>1E-3</v>
      </c>
      <c r="N12" s="2">
        <f t="shared" si="10"/>
        <v>1E-3</v>
      </c>
      <c r="O12" s="2">
        <f t="shared" si="10"/>
        <v>1E-3</v>
      </c>
      <c r="P12" s="2">
        <f t="shared" si="10"/>
        <v>1E-3</v>
      </c>
      <c r="Q12" s="2">
        <f t="shared" si="10"/>
        <v>1E-3</v>
      </c>
      <c r="R12" s="2">
        <f t="shared" si="10"/>
        <v>1E-3</v>
      </c>
      <c r="S12" s="2">
        <f t="shared" si="10"/>
        <v>1E-3</v>
      </c>
      <c r="T12" s="2">
        <f t="shared" si="10"/>
        <v>1E-3</v>
      </c>
      <c r="U12" s="2">
        <f t="shared" si="10"/>
        <v>1E-3</v>
      </c>
      <c r="V12" s="2">
        <f t="shared" si="10"/>
        <v>1E-3</v>
      </c>
      <c r="W12" s="2">
        <f t="shared" si="10"/>
        <v>1E-3</v>
      </c>
      <c r="X12" s="2">
        <f t="shared" si="10"/>
        <v>1E-3</v>
      </c>
      <c r="Y12" s="2">
        <f t="shared" si="10"/>
        <v>1E-3</v>
      </c>
      <c r="Z12" s="2">
        <f t="shared" si="10"/>
        <v>1E-3</v>
      </c>
      <c r="AA12" s="2">
        <f t="shared" si="10"/>
        <v>1E-3</v>
      </c>
      <c r="AB12" s="2">
        <f t="shared" si="10"/>
        <v>1E-3</v>
      </c>
      <c r="AC12" s="2">
        <f t="shared" si="10"/>
        <v>1E-3</v>
      </c>
      <c r="AD12" s="2">
        <f t="shared" si="10"/>
        <v>1E-3</v>
      </c>
      <c r="AE12" s="2">
        <f t="shared" si="10"/>
        <v>1E-3</v>
      </c>
      <c r="AF12" s="2">
        <f t="shared" si="10"/>
        <v>1E-3</v>
      </c>
      <c r="AG12" s="2">
        <f t="shared" si="10"/>
        <v>1E-3</v>
      </c>
    </row>
    <row r="13" spans="1:33" ht="14.25" customHeight="1" x14ac:dyDescent="0.2">
      <c r="A13" s="2" t="s">
        <v>65</v>
      </c>
      <c r="B13" s="2">
        <v>1E-3</v>
      </c>
      <c r="C13" s="2">
        <f t="shared" ref="C13:AG13" si="11">$B13</f>
        <v>1E-3</v>
      </c>
      <c r="D13" s="2">
        <f t="shared" si="11"/>
        <v>1E-3</v>
      </c>
      <c r="E13" s="2">
        <f t="shared" si="11"/>
        <v>1E-3</v>
      </c>
      <c r="F13" s="2">
        <f t="shared" si="11"/>
        <v>1E-3</v>
      </c>
      <c r="G13" s="2">
        <f t="shared" si="11"/>
        <v>1E-3</v>
      </c>
      <c r="H13" s="2">
        <f t="shared" si="11"/>
        <v>1E-3</v>
      </c>
      <c r="I13" s="2">
        <f t="shared" si="11"/>
        <v>1E-3</v>
      </c>
      <c r="J13" s="2">
        <f t="shared" si="11"/>
        <v>1E-3</v>
      </c>
      <c r="K13" s="2">
        <f t="shared" si="11"/>
        <v>1E-3</v>
      </c>
      <c r="L13" s="2">
        <f t="shared" si="11"/>
        <v>1E-3</v>
      </c>
      <c r="M13" s="2">
        <f t="shared" si="11"/>
        <v>1E-3</v>
      </c>
      <c r="N13" s="2">
        <f t="shared" si="11"/>
        <v>1E-3</v>
      </c>
      <c r="O13" s="2">
        <f t="shared" si="11"/>
        <v>1E-3</v>
      </c>
      <c r="P13" s="2">
        <f t="shared" si="11"/>
        <v>1E-3</v>
      </c>
      <c r="Q13" s="2">
        <f t="shared" si="11"/>
        <v>1E-3</v>
      </c>
      <c r="R13" s="2">
        <f t="shared" si="11"/>
        <v>1E-3</v>
      </c>
      <c r="S13" s="2">
        <f t="shared" si="11"/>
        <v>1E-3</v>
      </c>
      <c r="T13" s="2">
        <f t="shared" si="11"/>
        <v>1E-3</v>
      </c>
      <c r="U13" s="2">
        <f t="shared" si="11"/>
        <v>1E-3</v>
      </c>
      <c r="V13" s="2">
        <f t="shared" si="11"/>
        <v>1E-3</v>
      </c>
      <c r="W13" s="2">
        <f t="shared" si="11"/>
        <v>1E-3</v>
      </c>
      <c r="X13" s="2">
        <f t="shared" si="11"/>
        <v>1E-3</v>
      </c>
      <c r="Y13" s="2">
        <f t="shared" si="11"/>
        <v>1E-3</v>
      </c>
      <c r="Z13" s="2">
        <f t="shared" si="11"/>
        <v>1E-3</v>
      </c>
      <c r="AA13" s="2">
        <f t="shared" si="11"/>
        <v>1E-3</v>
      </c>
      <c r="AB13" s="2">
        <f t="shared" si="11"/>
        <v>1E-3</v>
      </c>
      <c r="AC13" s="2">
        <f t="shared" si="11"/>
        <v>1E-3</v>
      </c>
      <c r="AD13" s="2">
        <f t="shared" si="11"/>
        <v>1E-3</v>
      </c>
      <c r="AE13" s="2">
        <f t="shared" si="11"/>
        <v>1E-3</v>
      </c>
      <c r="AF13" s="2">
        <f t="shared" si="11"/>
        <v>1E-3</v>
      </c>
      <c r="AG13" s="2">
        <f t="shared" si="11"/>
        <v>1E-3</v>
      </c>
    </row>
    <row r="14" spans="1:33" ht="14.25" customHeight="1" x14ac:dyDescent="0.2">
      <c r="A14" s="2" t="s">
        <v>141</v>
      </c>
      <c r="B14" s="2">
        <v>1E-3</v>
      </c>
      <c r="C14" s="2">
        <f t="shared" ref="C14:AG14" si="12">$B14</f>
        <v>1E-3</v>
      </c>
      <c r="D14" s="2">
        <f t="shared" si="12"/>
        <v>1E-3</v>
      </c>
      <c r="E14" s="2">
        <f t="shared" si="12"/>
        <v>1E-3</v>
      </c>
      <c r="F14" s="2">
        <f t="shared" si="12"/>
        <v>1E-3</v>
      </c>
      <c r="G14" s="2">
        <f t="shared" si="12"/>
        <v>1E-3</v>
      </c>
      <c r="H14" s="2">
        <f t="shared" si="12"/>
        <v>1E-3</v>
      </c>
      <c r="I14" s="2">
        <f t="shared" si="12"/>
        <v>1E-3</v>
      </c>
      <c r="J14" s="2">
        <f t="shared" si="12"/>
        <v>1E-3</v>
      </c>
      <c r="K14" s="2">
        <f t="shared" si="12"/>
        <v>1E-3</v>
      </c>
      <c r="L14" s="2">
        <f t="shared" si="12"/>
        <v>1E-3</v>
      </c>
      <c r="M14" s="2">
        <f t="shared" si="12"/>
        <v>1E-3</v>
      </c>
      <c r="N14" s="2">
        <f t="shared" si="12"/>
        <v>1E-3</v>
      </c>
      <c r="O14" s="2">
        <f t="shared" si="12"/>
        <v>1E-3</v>
      </c>
      <c r="P14" s="2">
        <f t="shared" si="12"/>
        <v>1E-3</v>
      </c>
      <c r="Q14" s="2">
        <f t="shared" si="12"/>
        <v>1E-3</v>
      </c>
      <c r="R14" s="2">
        <f t="shared" si="12"/>
        <v>1E-3</v>
      </c>
      <c r="S14" s="2">
        <f t="shared" si="12"/>
        <v>1E-3</v>
      </c>
      <c r="T14" s="2">
        <f t="shared" si="12"/>
        <v>1E-3</v>
      </c>
      <c r="U14" s="2">
        <f t="shared" si="12"/>
        <v>1E-3</v>
      </c>
      <c r="V14" s="2">
        <f t="shared" si="12"/>
        <v>1E-3</v>
      </c>
      <c r="W14" s="2">
        <f t="shared" si="12"/>
        <v>1E-3</v>
      </c>
      <c r="X14" s="2">
        <f t="shared" si="12"/>
        <v>1E-3</v>
      </c>
      <c r="Y14" s="2">
        <f t="shared" si="12"/>
        <v>1E-3</v>
      </c>
      <c r="Z14" s="2">
        <f t="shared" si="12"/>
        <v>1E-3</v>
      </c>
      <c r="AA14" s="2">
        <f t="shared" si="12"/>
        <v>1E-3</v>
      </c>
      <c r="AB14" s="2">
        <f t="shared" si="12"/>
        <v>1E-3</v>
      </c>
      <c r="AC14" s="2">
        <f t="shared" si="12"/>
        <v>1E-3</v>
      </c>
      <c r="AD14" s="2">
        <f t="shared" si="12"/>
        <v>1E-3</v>
      </c>
      <c r="AE14" s="2">
        <f t="shared" si="12"/>
        <v>1E-3</v>
      </c>
      <c r="AF14" s="2">
        <f t="shared" si="12"/>
        <v>1E-3</v>
      </c>
      <c r="AG14" s="2">
        <f t="shared" si="12"/>
        <v>1E-3</v>
      </c>
    </row>
    <row r="15" spans="1:33" ht="14.25" customHeight="1" x14ac:dyDescent="0.2">
      <c r="A15" s="2" t="s">
        <v>142</v>
      </c>
      <c r="B15" s="2">
        <v>1E-3</v>
      </c>
      <c r="C15" s="2">
        <f t="shared" ref="C15:AG15" si="13">$B15</f>
        <v>1E-3</v>
      </c>
      <c r="D15" s="2">
        <f t="shared" si="13"/>
        <v>1E-3</v>
      </c>
      <c r="E15" s="2">
        <f t="shared" si="13"/>
        <v>1E-3</v>
      </c>
      <c r="F15" s="2">
        <f t="shared" si="13"/>
        <v>1E-3</v>
      </c>
      <c r="G15" s="2">
        <f t="shared" si="13"/>
        <v>1E-3</v>
      </c>
      <c r="H15" s="2">
        <f t="shared" si="13"/>
        <v>1E-3</v>
      </c>
      <c r="I15" s="2">
        <f t="shared" si="13"/>
        <v>1E-3</v>
      </c>
      <c r="J15" s="2">
        <f t="shared" si="13"/>
        <v>1E-3</v>
      </c>
      <c r="K15" s="2">
        <f t="shared" si="13"/>
        <v>1E-3</v>
      </c>
      <c r="L15" s="2">
        <f t="shared" si="13"/>
        <v>1E-3</v>
      </c>
      <c r="M15" s="2">
        <f t="shared" si="13"/>
        <v>1E-3</v>
      </c>
      <c r="N15" s="2">
        <f t="shared" si="13"/>
        <v>1E-3</v>
      </c>
      <c r="O15" s="2">
        <f t="shared" si="13"/>
        <v>1E-3</v>
      </c>
      <c r="P15" s="2">
        <f t="shared" si="13"/>
        <v>1E-3</v>
      </c>
      <c r="Q15" s="2">
        <f t="shared" si="13"/>
        <v>1E-3</v>
      </c>
      <c r="R15" s="2">
        <f t="shared" si="13"/>
        <v>1E-3</v>
      </c>
      <c r="S15" s="2">
        <f t="shared" si="13"/>
        <v>1E-3</v>
      </c>
      <c r="T15" s="2">
        <f t="shared" si="13"/>
        <v>1E-3</v>
      </c>
      <c r="U15" s="2">
        <f t="shared" si="13"/>
        <v>1E-3</v>
      </c>
      <c r="V15" s="2">
        <f t="shared" si="13"/>
        <v>1E-3</v>
      </c>
      <c r="W15" s="2">
        <f t="shared" si="13"/>
        <v>1E-3</v>
      </c>
      <c r="X15" s="2">
        <f t="shared" si="13"/>
        <v>1E-3</v>
      </c>
      <c r="Y15" s="2">
        <f t="shared" si="13"/>
        <v>1E-3</v>
      </c>
      <c r="Z15" s="2">
        <f t="shared" si="13"/>
        <v>1E-3</v>
      </c>
      <c r="AA15" s="2">
        <f t="shared" si="13"/>
        <v>1E-3</v>
      </c>
      <c r="AB15" s="2">
        <f t="shared" si="13"/>
        <v>1E-3</v>
      </c>
      <c r="AC15" s="2">
        <f t="shared" si="13"/>
        <v>1E-3</v>
      </c>
      <c r="AD15" s="2">
        <f t="shared" si="13"/>
        <v>1E-3</v>
      </c>
      <c r="AE15" s="2">
        <f t="shared" si="13"/>
        <v>1E-3</v>
      </c>
      <c r="AF15" s="2">
        <f t="shared" si="13"/>
        <v>1E-3</v>
      </c>
      <c r="AG15" s="2">
        <f t="shared" si="13"/>
        <v>1E-3</v>
      </c>
    </row>
    <row r="16" spans="1:33" ht="14.25" customHeight="1" x14ac:dyDescent="0.2">
      <c r="A16" s="2" t="s">
        <v>143</v>
      </c>
      <c r="B16" s="2">
        <v>1E-3</v>
      </c>
      <c r="C16" s="2">
        <f t="shared" ref="C16:AG16" si="14">$B16</f>
        <v>1E-3</v>
      </c>
      <c r="D16" s="2">
        <f t="shared" si="14"/>
        <v>1E-3</v>
      </c>
      <c r="E16" s="2">
        <f t="shared" si="14"/>
        <v>1E-3</v>
      </c>
      <c r="F16" s="2">
        <f t="shared" si="14"/>
        <v>1E-3</v>
      </c>
      <c r="G16" s="2">
        <f t="shared" si="14"/>
        <v>1E-3</v>
      </c>
      <c r="H16" s="2">
        <f t="shared" si="14"/>
        <v>1E-3</v>
      </c>
      <c r="I16" s="2">
        <f t="shared" si="14"/>
        <v>1E-3</v>
      </c>
      <c r="J16" s="2">
        <f t="shared" si="14"/>
        <v>1E-3</v>
      </c>
      <c r="K16" s="2">
        <f t="shared" si="14"/>
        <v>1E-3</v>
      </c>
      <c r="L16" s="2">
        <f t="shared" si="14"/>
        <v>1E-3</v>
      </c>
      <c r="M16" s="2">
        <f t="shared" si="14"/>
        <v>1E-3</v>
      </c>
      <c r="N16" s="2">
        <f t="shared" si="14"/>
        <v>1E-3</v>
      </c>
      <c r="O16" s="2">
        <f t="shared" si="14"/>
        <v>1E-3</v>
      </c>
      <c r="P16" s="2">
        <f t="shared" si="14"/>
        <v>1E-3</v>
      </c>
      <c r="Q16" s="2">
        <f t="shared" si="14"/>
        <v>1E-3</v>
      </c>
      <c r="R16" s="2">
        <f t="shared" si="14"/>
        <v>1E-3</v>
      </c>
      <c r="S16" s="2">
        <f t="shared" si="14"/>
        <v>1E-3</v>
      </c>
      <c r="T16" s="2">
        <f t="shared" si="14"/>
        <v>1E-3</v>
      </c>
      <c r="U16" s="2">
        <f t="shared" si="14"/>
        <v>1E-3</v>
      </c>
      <c r="V16" s="2">
        <f t="shared" si="14"/>
        <v>1E-3</v>
      </c>
      <c r="W16" s="2">
        <f t="shared" si="14"/>
        <v>1E-3</v>
      </c>
      <c r="X16" s="2">
        <f t="shared" si="14"/>
        <v>1E-3</v>
      </c>
      <c r="Y16" s="2">
        <f t="shared" si="14"/>
        <v>1E-3</v>
      </c>
      <c r="Z16" s="2">
        <f t="shared" si="14"/>
        <v>1E-3</v>
      </c>
      <c r="AA16" s="2">
        <f t="shared" si="14"/>
        <v>1E-3</v>
      </c>
      <c r="AB16" s="2">
        <f t="shared" si="14"/>
        <v>1E-3</v>
      </c>
      <c r="AC16" s="2">
        <f t="shared" si="14"/>
        <v>1E-3</v>
      </c>
      <c r="AD16" s="2">
        <f t="shared" si="14"/>
        <v>1E-3</v>
      </c>
      <c r="AE16" s="2">
        <f t="shared" si="14"/>
        <v>1E-3</v>
      </c>
      <c r="AF16" s="2">
        <f t="shared" si="14"/>
        <v>1E-3</v>
      </c>
      <c r="AG16" s="2">
        <f t="shared" si="14"/>
        <v>1E-3</v>
      </c>
    </row>
    <row r="17" spans="1:33" ht="14.25" customHeight="1" x14ac:dyDescent="0.2">
      <c r="A17" s="2" t="s">
        <v>66</v>
      </c>
      <c r="B17" s="2">
        <v>1E-3</v>
      </c>
      <c r="C17" s="2">
        <f t="shared" ref="C17:AG17" si="15">$B17</f>
        <v>1E-3</v>
      </c>
      <c r="D17" s="2">
        <f t="shared" si="15"/>
        <v>1E-3</v>
      </c>
      <c r="E17" s="2">
        <f t="shared" si="15"/>
        <v>1E-3</v>
      </c>
      <c r="F17" s="2">
        <f t="shared" si="15"/>
        <v>1E-3</v>
      </c>
      <c r="G17" s="2">
        <f t="shared" si="15"/>
        <v>1E-3</v>
      </c>
      <c r="H17" s="2">
        <f t="shared" si="15"/>
        <v>1E-3</v>
      </c>
      <c r="I17" s="2">
        <f t="shared" si="15"/>
        <v>1E-3</v>
      </c>
      <c r="J17" s="2">
        <f t="shared" si="15"/>
        <v>1E-3</v>
      </c>
      <c r="K17" s="2">
        <f t="shared" si="15"/>
        <v>1E-3</v>
      </c>
      <c r="L17" s="2">
        <f t="shared" si="15"/>
        <v>1E-3</v>
      </c>
      <c r="M17" s="2">
        <f t="shared" si="15"/>
        <v>1E-3</v>
      </c>
      <c r="N17" s="2">
        <f t="shared" si="15"/>
        <v>1E-3</v>
      </c>
      <c r="O17" s="2">
        <f t="shared" si="15"/>
        <v>1E-3</v>
      </c>
      <c r="P17" s="2">
        <f t="shared" si="15"/>
        <v>1E-3</v>
      </c>
      <c r="Q17" s="2">
        <f t="shared" si="15"/>
        <v>1E-3</v>
      </c>
      <c r="R17" s="2">
        <f t="shared" si="15"/>
        <v>1E-3</v>
      </c>
      <c r="S17" s="2">
        <f t="shared" si="15"/>
        <v>1E-3</v>
      </c>
      <c r="T17" s="2">
        <f t="shared" si="15"/>
        <v>1E-3</v>
      </c>
      <c r="U17" s="2">
        <f t="shared" si="15"/>
        <v>1E-3</v>
      </c>
      <c r="V17" s="2">
        <f t="shared" si="15"/>
        <v>1E-3</v>
      </c>
      <c r="W17" s="2">
        <f t="shared" si="15"/>
        <v>1E-3</v>
      </c>
      <c r="X17" s="2">
        <f t="shared" si="15"/>
        <v>1E-3</v>
      </c>
      <c r="Y17" s="2">
        <f t="shared" si="15"/>
        <v>1E-3</v>
      </c>
      <c r="Z17" s="2">
        <f t="shared" si="15"/>
        <v>1E-3</v>
      </c>
      <c r="AA17" s="2">
        <f t="shared" si="15"/>
        <v>1E-3</v>
      </c>
      <c r="AB17" s="2">
        <f t="shared" si="15"/>
        <v>1E-3</v>
      </c>
      <c r="AC17" s="2">
        <f t="shared" si="15"/>
        <v>1E-3</v>
      </c>
      <c r="AD17" s="2">
        <f t="shared" si="15"/>
        <v>1E-3</v>
      </c>
      <c r="AE17" s="2">
        <f t="shared" si="15"/>
        <v>1E-3</v>
      </c>
      <c r="AF17" s="2">
        <f t="shared" si="15"/>
        <v>1E-3</v>
      </c>
      <c r="AG17" s="2">
        <f t="shared" si="15"/>
        <v>1E-3</v>
      </c>
    </row>
    <row r="18" spans="1:33" ht="14.25" customHeight="1" x14ac:dyDescent="0.2"/>
    <row r="19" spans="1:33" ht="14.25" customHeight="1" x14ac:dyDescent="0.2"/>
    <row r="20" spans="1:33" ht="14.25" customHeight="1" x14ac:dyDescent="0.2"/>
    <row r="21" spans="1:33" ht="14.25" customHeight="1" x14ac:dyDescent="0.2"/>
    <row r="22" spans="1:33" ht="14.25" customHeight="1" x14ac:dyDescent="0.2"/>
    <row r="23" spans="1:33" ht="14.25" customHeight="1" x14ac:dyDescent="0.2"/>
    <row r="24" spans="1:33" ht="14.25" customHeight="1" x14ac:dyDescent="0.2"/>
    <row r="25" spans="1:33" ht="14.25" customHeight="1" x14ac:dyDescent="0.2"/>
    <row r="26" spans="1:33" ht="14.25" customHeight="1" x14ac:dyDescent="0.2"/>
    <row r="27" spans="1:33" ht="14.25" customHeight="1" x14ac:dyDescent="0.2"/>
    <row r="28" spans="1:33" ht="14.25" customHeight="1" x14ac:dyDescent="0.2"/>
    <row r="29" spans="1:33" ht="14.25" customHeight="1" x14ac:dyDescent="0.2"/>
    <row r="30" spans="1:33" ht="14.25" customHeight="1" x14ac:dyDescent="0.2"/>
    <row r="31" spans="1:33" ht="14.25" customHeight="1" x14ac:dyDescent="0.2"/>
    <row r="32" spans="1:33"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E4E79"/>
  </sheetPr>
  <dimension ref="A1:AG1000"/>
  <sheetViews>
    <sheetView workbookViewId="0"/>
  </sheetViews>
  <sheetFormatPr baseColWidth="10" defaultColWidth="14.5" defaultRowHeight="15" customHeight="1" x14ac:dyDescent="0.2"/>
  <cols>
    <col min="1" max="1" width="23.83203125" customWidth="1"/>
    <col min="2" max="4" width="9.1640625" customWidth="1"/>
    <col min="5" max="33" width="8.6640625" customWidth="1"/>
  </cols>
  <sheetData>
    <row r="1" spans="1:33" ht="14.25" customHeight="1" x14ac:dyDescent="0.2">
      <c r="A1" s="29" t="s">
        <v>93</v>
      </c>
      <c r="B1" s="52">
        <v>2019</v>
      </c>
      <c r="C1" s="2">
        <v>2020</v>
      </c>
      <c r="D1" s="52">
        <v>2021</v>
      </c>
      <c r="E1" s="2">
        <v>2022</v>
      </c>
      <c r="F1" s="52">
        <v>2023</v>
      </c>
      <c r="G1" s="2">
        <v>2024</v>
      </c>
      <c r="H1" s="52">
        <v>2025</v>
      </c>
      <c r="I1" s="2">
        <v>2026</v>
      </c>
      <c r="J1" s="52">
        <v>2027</v>
      </c>
      <c r="K1" s="2">
        <v>2028</v>
      </c>
      <c r="L1" s="52">
        <v>2029</v>
      </c>
      <c r="M1" s="2">
        <v>2030</v>
      </c>
      <c r="N1" s="52">
        <v>2031</v>
      </c>
      <c r="O1" s="2">
        <v>2032</v>
      </c>
      <c r="P1" s="52">
        <v>2033</v>
      </c>
      <c r="Q1" s="2">
        <v>2034</v>
      </c>
      <c r="R1" s="52">
        <v>2035</v>
      </c>
      <c r="S1" s="2">
        <v>2036</v>
      </c>
      <c r="T1" s="52">
        <v>2037</v>
      </c>
      <c r="U1" s="2">
        <v>2038</v>
      </c>
      <c r="V1" s="52">
        <v>2039</v>
      </c>
      <c r="W1" s="2">
        <v>2040</v>
      </c>
      <c r="X1" s="52">
        <v>2041</v>
      </c>
      <c r="Y1" s="2">
        <v>2042</v>
      </c>
      <c r="Z1" s="52">
        <v>2043</v>
      </c>
      <c r="AA1" s="2">
        <v>2044</v>
      </c>
      <c r="AB1" s="52">
        <v>2045</v>
      </c>
      <c r="AC1" s="2">
        <v>2046</v>
      </c>
      <c r="AD1" s="52">
        <v>2047</v>
      </c>
      <c r="AE1" s="2">
        <v>2048</v>
      </c>
      <c r="AF1" s="52">
        <v>2049</v>
      </c>
      <c r="AG1" s="2">
        <v>2050</v>
      </c>
    </row>
    <row r="2" spans="1:33" ht="14.25" customHeight="1" x14ac:dyDescent="0.2">
      <c r="A2" s="2" t="s">
        <v>126</v>
      </c>
      <c r="B2" s="2">
        <f>'BECF-pre-ret'!B2*1.1</f>
        <v>0.62740058705992319</v>
      </c>
      <c r="C2" s="2">
        <f t="shared" ref="C2:AG2" si="0">$B2</f>
        <v>0.62740058705992319</v>
      </c>
      <c r="D2" s="2">
        <f t="shared" si="0"/>
        <v>0.62740058705992319</v>
      </c>
      <c r="E2" s="2">
        <f t="shared" si="0"/>
        <v>0.62740058705992319</v>
      </c>
      <c r="F2" s="2">
        <f t="shared" si="0"/>
        <v>0.62740058705992319</v>
      </c>
      <c r="G2" s="2">
        <f t="shared" si="0"/>
        <v>0.62740058705992319</v>
      </c>
      <c r="H2" s="2">
        <f t="shared" si="0"/>
        <v>0.62740058705992319</v>
      </c>
      <c r="I2" s="2">
        <f t="shared" si="0"/>
        <v>0.62740058705992319</v>
      </c>
      <c r="J2" s="2">
        <f t="shared" si="0"/>
        <v>0.62740058705992319</v>
      </c>
      <c r="K2" s="2">
        <f t="shared" si="0"/>
        <v>0.62740058705992319</v>
      </c>
      <c r="L2" s="2">
        <f t="shared" si="0"/>
        <v>0.62740058705992319</v>
      </c>
      <c r="M2" s="2">
        <f t="shared" si="0"/>
        <v>0.62740058705992319</v>
      </c>
      <c r="N2" s="2">
        <f t="shared" si="0"/>
        <v>0.62740058705992319</v>
      </c>
      <c r="O2" s="2">
        <f t="shared" si="0"/>
        <v>0.62740058705992319</v>
      </c>
      <c r="P2" s="2">
        <f t="shared" si="0"/>
        <v>0.62740058705992319</v>
      </c>
      <c r="Q2" s="2">
        <f t="shared" si="0"/>
        <v>0.62740058705992319</v>
      </c>
      <c r="R2" s="2">
        <f t="shared" si="0"/>
        <v>0.62740058705992319</v>
      </c>
      <c r="S2" s="2">
        <f t="shared" si="0"/>
        <v>0.62740058705992319</v>
      </c>
      <c r="T2" s="2">
        <f t="shared" si="0"/>
        <v>0.62740058705992319</v>
      </c>
      <c r="U2" s="2">
        <f t="shared" si="0"/>
        <v>0.62740058705992319</v>
      </c>
      <c r="V2" s="2">
        <f t="shared" si="0"/>
        <v>0.62740058705992319</v>
      </c>
      <c r="W2" s="2">
        <f t="shared" si="0"/>
        <v>0.62740058705992319</v>
      </c>
      <c r="X2" s="2">
        <f t="shared" si="0"/>
        <v>0.62740058705992319</v>
      </c>
      <c r="Y2" s="2">
        <f t="shared" si="0"/>
        <v>0.62740058705992319</v>
      </c>
      <c r="Z2" s="2">
        <f t="shared" si="0"/>
        <v>0.62740058705992319</v>
      </c>
      <c r="AA2" s="2">
        <f t="shared" si="0"/>
        <v>0.62740058705992319</v>
      </c>
      <c r="AB2" s="2">
        <f t="shared" si="0"/>
        <v>0.62740058705992319</v>
      </c>
      <c r="AC2" s="2">
        <f t="shared" si="0"/>
        <v>0.62740058705992319</v>
      </c>
      <c r="AD2" s="2">
        <f t="shared" si="0"/>
        <v>0.62740058705992319</v>
      </c>
      <c r="AE2" s="2">
        <f t="shared" si="0"/>
        <v>0.62740058705992319</v>
      </c>
      <c r="AF2" s="2">
        <f t="shared" si="0"/>
        <v>0.62740058705992319</v>
      </c>
      <c r="AG2" s="2">
        <f t="shared" si="0"/>
        <v>0.62740058705992319</v>
      </c>
    </row>
    <row r="3" spans="1:33" ht="14.25" customHeight="1" x14ac:dyDescent="0.2">
      <c r="A3" s="2" t="s">
        <v>128</v>
      </c>
      <c r="B3" s="2">
        <f>'BECF-pre-ret'!B3*1.1</f>
        <v>0.30352257609900407</v>
      </c>
      <c r="C3" s="2">
        <f t="shared" ref="C3:AG3" si="1">$B3</f>
        <v>0.30352257609900407</v>
      </c>
      <c r="D3" s="2">
        <f t="shared" si="1"/>
        <v>0.30352257609900407</v>
      </c>
      <c r="E3" s="2">
        <f t="shared" si="1"/>
        <v>0.30352257609900407</v>
      </c>
      <c r="F3" s="2">
        <f t="shared" si="1"/>
        <v>0.30352257609900407</v>
      </c>
      <c r="G3" s="2">
        <f t="shared" si="1"/>
        <v>0.30352257609900407</v>
      </c>
      <c r="H3" s="2">
        <f t="shared" si="1"/>
        <v>0.30352257609900407</v>
      </c>
      <c r="I3" s="2">
        <f t="shared" si="1"/>
        <v>0.30352257609900407</v>
      </c>
      <c r="J3" s="2">
        <f t="shared" si="1"/>
        <v>0.30352257609900407</v>
      </c>
      <c r="K3" s="2">
        <f t="shared" si="1"/>
        <v>0.30352257609900407</v>
      </c>
      <c r="L3" s="2">
        <f t="shared" si="1"/>
        <v>0.30352257609900407</v>
      </c>
      <c r="M3" s="2">
        <f t="shared" si="1"/>
        <v>0.30352257609900407</v>
      </c>
      <c r="N3" s="2">
        <f t="shared" si="1"/>
        <v>0.30352257609900407</v>
      </c>
      <c r="O3" s="2">
        <f t="shared" si="1"/>
        <v>0.30352257609900407</v>
      </c>
      <c r="P3" s="2">
        <f t="shared" si="1"/>
        <v>0.30352257609900407</v>
      </c>
      <c r="Q3" s="2">
        <f t="shared" si="1"/>
        <v>0.30352257609900407</v>
      </c>
      <c r="R3" s="2">
        <f t="shared" si="1"/>
        <v>0.30352257609900407</v>
      </c>
      <c r="S3" s="2">
        <f t="shared" si="1"/>
        <v>0.30352257609900407</v>
      </c>
      <c r="T3" s="2">
        <f t="shared" si="1"/>
        <v>0.30352257609900407</v>
      </c>
      <c r="U3" s="2">
        <f t="shared" si="1"/>
        <v>0.30352257609900407</v>
      </c>
      <c r="V3" s="2">
        <f t="shared" si="1"/>
        <v>0.30352257609900407</v>
      </c>
      <c r="W3" s="2">
        <f t="shared" si="1"/>
        <v>0.30352257609900407</v>
      </c>
      <c r="X3" s="2">
        <f t="shared" si="1"/>
        <v>0.30352257609900407</v>
      </c>
      <c r="Y3" s="2">
        <f t="shared" si="1"/>
        <v>0.30352257609900407</v>
      </c>
      <c r="Z3" s="2">
        <f t="shared" si="1"/>
        <v>0.30352257609900407</v>
      </c>
      <c r="AA3" s="2">
        <f t="shared" si="1"/>
        <v>0.30352257609900407</v>
      </c>
      <c r="AB3" s="2">
        <f t="shared" si="1"/>
        <v>0.30352257609900407</v>
      </c>
      <c r="AC3" s="2">
        <f t="shared" si="1"/>
        <v>0.30352257609900407</v>
      </c>
      <c r="AD3" s="2">
        <f t="shared" si="1"/>
        <v>0.30352257609900407</v>
      </c>
      <c r="AE3" s="2">
        <f t="shared" si="1"/>
        <v>0.30352257609900407</v>
      </c>
      <c r="AF3" s="2">
        <f t="shared" si="1"/>
        <v>0.30352257609900407</v>
      </c>
      <c r="AG3" s="2">
        <f t="shared" si="1"/>
        <v>0.30352257609900407</v>
      </c>
    </row>
    <row r="4" spans="1:33" ht="14.25" customHeight="1" x14ac:dyDescent="0.2">
      <c r="A4" s="2" t="s">
        <v>130</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row>
    <row r="5" spans="1:33" ht="14.25" customHeight="1" x14ac:dyDescent="0.2">
      <c r="A5" s="2" t="s">
        <v>15</v>
      </c>
      <c r="B5" s="2">
        <f>'BECF-pre-ret'!B5*1.1</f>
        <v>0.50112036136464588</v>
      </c>
      <c r="C5" s="2">
        <f t="shared" ref="C5:AG5" si="2">$B5</f>
        <v>0.50112036136464588</v>
      </c>
      <c r="D5" s="2">
        <f t="shared" si="2"/>
        <v>0.50112036136464588</v>
      </c>
      <c r="E5" s="2">
        <f t="shared" si="2"/>
        <v>0.50112036136464588</v>
      </c>
      <c r="F5" s="2">
        <f t="shared" si="2"/>
        <v>0.50112036136464588</v>
      </c>
      <c r="G5" s="2">
        <f t="shared" si="2"/>
        <v>0.50112036136464588</v>
      </c>
      <c r="H5" s="2">
        <f t="shared" si="2"/>
        <v>0.50112036136464588</v>
      </c>
      <c r="I5" s="2">
        <f t="shared" si="2"/>
        <v>0.50112036136464588</v>
      </c>
      <c r="J5" s="2">
        <f t="shared" si="2"/>
        <v>0.50112036136464588</v>
      </c>
      <c r="K5" s="2">
        <f t="shared" si="2"/>
        <v>0.50112036136464588</v>
      </c>
      <c r="L5" s="2">
        <f t="shared" si="2"/>
        <v>0.50112036136464588</v>
      </c>
      <c r="M5" s="2">
        <f t="shared" si="2"/>
        <v>0.50112036136464588</v>
      </c>
      <c r="N5" s="2">
        <f t="shared" si="2"/>
        <v>0.50112036136464588</v>
      </c>
      <c r="O5" s="2">
        <f t="shared" si="2"/>
        <v>0.50112036136464588</v>
      </c>
      <c r="P5" s="2">
        <f t="shared" si="2"/>
        <v>0.50112036136464588</v>
      </c>
      <c r="Q5" s="2">
        <f t="shared" si="2"/>
        <v>0.50112036136464588</v>
      </c>
      <c r="R5" s="2">
        <f t="shared" si="2"/>
        <v>0.50112036136464588</v>
      </c>
      <c r="S5" s="2">
        <f t="shared" si="2"/>
        <v>0.50112036136464588</v>
      </c>
      <c r="T5" s="2">
        <f t="shared" si="2"/>
        <v>0.50112036136464588</v>
      </c>
      <c r="U5" s="2">
        <f t="shared" si="2"/>
        <v>0.50112036136464588</v>
      </c>
      <c r="V5" s="2">
        <f t="shared" si="2"/>
        <v>0.50112036136464588</v>
      </c>
      <c r="W5" s="2">
        <f t="shared" si="2"/>
        <v>0.50112036136464588</v>
      </c>
      <c r="X5" s="2">
        <f t="shared" si="2"/>
        <v>0.50112036136464588</v>
      </c>
      <c r="Y5" s="2">
        <f t="shared" si="2"/>
        <v>0.50112036136464588</v>
      </c>
      <c r="Z5" s="2">
        <f t="shared" si="2"/>
        <v>0.50112036136464588</v>
      </c>
      <c r="AA5" s="2">
        <f t="shared" si="2"/>
        <v>0.50112036136464588</v>
      </c>
      <c r="AB5" s="2">
        <f t="shared" si="2"/>
        <v>0.50112036136464588</v>
      </c>
      <c r="AC5" s="2">
        <f t="shared" si="2"/>
        <v>0.50112036136464588</v>
      </c>
      <c r="AD5" s="2">
        <f t="shared" si="2"/>
        <v>0.50112036136464588</v>
      </c>
      <c r="AE5" s="2">
        <f t="shared" si="2"/>
        <v>0.50112036136464588</v>
      </c>
      <c r="AF5" s="2">
        <f t="shared" si="2"/>
        <v>0.50112036136464588</v>
      </c>
      <c r="AG5" s="2">
        <f t="shared" si="2"/>
        <v>0.50112036136464588</v>
      </c>
    </row>
    <row r="6" spans="1:33" ht="14.25" customHeight="1" x14ac:dyDescent="0.2">
      <c r="A6" s="2" t="s">
        <v>132</v>
      </c>
      <c r="B6" s="51">
        <f>'BECF-pre-ret'!B6</f>
        <v>0.35027073910867063</v>
      </c>
      <c r="C6" s="51">
        <f t="shared" ref="C6:C7" si="3">$B6</f>
        <v>0.35027073910867063</v>
      </c>
      <c r="D6" s="51">
        <f t="shared" ref="D6:D7" si="4">B6</f>
        <v>0.35027073910867063</v>
      </c>
      <c r="E6" s="51">
        <f t="shared" ref="E6:AG6" si="5">D6</f>
        <v>0.35027073910867063</v>
      </c>
      <c r="F6" s="51">
        <f t="shared" si="5"/>
        <v>0.35027073910867063</v>
      </c>
      <c r="G6" s="51">
        <f t="shared" si="5"/>
        <v>0.35027073910867063</v>
      </c>
      <c r="H6" s="51">
        <f t="shared" si="5"/>
        <v>0.35027073910867063</v>
      </c>
      <c r="I6" s="51">
        <f t="shared" si="5"/>
        <v>0.35027073910867063</v>
      </c>
      <c r="J6" s="51">
        <f t="shared" si="5"/>
        <v>0.35027073910867063</v>
      </c>
      <c r="K6" s="51">
        <f t="shared" si="5"/>
        <v>0.35027073910867063</v>
      </c>
      <c r="L6" s="51">
        <f t="shared" si="5"/>
        <v>0.35027073910867063</v>
      </c>
      <c r="M6" s="51">
        <f t="shared" si="5"/>
        <v>0.35027073910867063</v>
      </c>
      <c r="N6" s="51">
        <f t="shared" si="5"/>
        <v>0.35027073910867063</v>
      </c>
      <c r="O6" s="51">
        <f t="shared" si="5"/>
        <v>0.35027073910867063</v>
      </c>
      <c r="P6" s="51">
        <f t="shared" si="5"/>
        <v>0.35027073910867063</v>
      </c>
      <c r="Q6" s="51">
        <f t="shared" si="5"/>
        <v>0.35027073910867063</v>
      </c>
      <c r="R6" s="51">
        <f t="shared" si="5"/>
        <v>0.35027073910867063</v>
      </c>
      <c r="S6" s="51">
        <f t="shared" si="5"/>
        <v>0.35027073910867063</v>
      </c>
      <c r="T6" s="51">
        <f t="shared" si="5"/>
        <v>0.35027073910867063</v>
      </c>
      <c r="U6" s="51">
        <f t="shared" si="5"/>
        <v>0.35027073910867063</v>
      </c>
      <c r="V6" s="51">
        <f t="shared" si="5"/>
        <v>0.35027073910867063</v>
      </c>
      <c r="W6" s="51">
        <f t="shared" si="5"/>
        <v>0.35027073910867063</v>
      </c>
      <c r="X6" s="51">
        <f t="shared" si="5"/>
        <v>0.35027073910867063</v>
      </c>
      <c r="Y6" s="51">
        <f t="shared" si="5"/>
        <v>0.35027073910867063</v>
      </c>
      <c r="Z6" s="51">
        <f t="shared" si="5"/>
        <v>0.35027073910867063</v>
      </c>
      <c r="AA6" s="51">
        <f t="shared" si="5"/>
        <v>0.35027073910867063</v>
      </c>
      <c r="AB6" s="51">
        <f t="shared" si="5"/>
        <v>0.35027073910867063</v>
      </c>
      <c r="AC6" s="51">
        <f t="shared" si="5"/>
        <v>0.35027073910867063</v>
      </c>
      <c r="AD6" s="51">
        <f t="shared" si="5"/>
        <v>0.35027073910867063</v>
      </c>
      <c r="AE6" s="51">
        <f t="shared" si="5"/>
        <v>0.35027073910867063</v>
      </c>
      <c r="AF6" s="51">
        <f t="shared" si="5"/>
        <v>0.35027073910867063</v>
      </c>
      <c r="AG6" s="51">
        <f t="shared" si="5"/>
        <v>0.35027073910867063</v>
      </c>
    </row>
    <row r="7" spans="1:33" ht="14.25" customHeight="1" x14ac:dyDescent="0.2">
      <c r="A7" s="2" t="s">
        <v>23</v>
      </c>
      <c r="B7" s="51">
        <f>'BECF-pre-ret'!B7</f>
        <v>0.10584617396889356</v>
      </c>
      <c r="C7" s="51">
        <f t="shared" si="3"/>
        <v>0.10584617396889356</v>
      </c>
      <c r="D7" s="51">
        <f t="shared" si="4"/>
        <v>0.10584617396889356</v>
      </c>
      <c r="E7" s="51">
        <f t="shared" ref="E7:AG7" si="6">D7</f>
        <v>0.10584617396889356</v>
      </c>
      <c r="F7" s="51">
        <f t="shared" si="6"/>
        <v>0.10584617396889356</v>
      </c>
      <c r="G7" s="51">
        <f t="shared" si="6"/>
        <v>0.10584617396889356</v>
      </c>
      <c r="H7" s="51">
        <f t="shared" si="6"/>
        <v>0.10584617396889356</v>
      </c>
      <c r="I7" s="51">
        <f t="shared" si="6"/>
        <v>0.10584617396889356</v>
      </c>
      <c r="J7" s="51">
        <f t="shared" si="6"/>
        <v>0.10584617396889356</v>
      </c>
      <c r="K7" s="51">
        <f t="shared" si="6"/>
        <v>0.10584617396889356</v>
      </c>
      <c r="L7" s="51">
        <f t="shared" si="6"/>
        <v>0.10584617396889356</v>
      </c>
      <c r="M7" s="51">
        <f t="shared" si="6"/>
        <v>0.10584617396889356</v>
      </c>
      <c r="N7" s="51">
        <f t="shared" si="6"/>
        <v>0.10584617396889356</v>
      </c>
      <c r="O7" s="51">
        <f t="shared" si="6"/>
        <v>0.10584617396889356</v>
      </c>
      <c r="P7" s="51">
        <f t="shared" si="6"/>
        <v>0.10584617396889356</v>
      </c>
      <c r="Q7" s="51">
        <f t="shared" si="6"/>
        <v>0.10584617396889356</v>
      </c>
      <c r="R7" s="51">
        <f t="shared" si="6"/>
        <v>0.10584617396889356</v>
      </c>
      <c r="S7" s="51">
        <f t="shared" si="6"/>
        <v>0.10584617396889356</v>
      </c>
      <c r="T7" s="51">
        <f t="shared" si="6"/>
        <v>0.10584617396889356</v>
      </c>
      <c r="U7" s="51">
        <f t="shared" si="6"/>
        <v>0.10584617396889356</v>
      </c>
      <c r="V7" s="51">
        <f t="shared" si="6"/>
        <v>0.10584617396889356</v>
      </c>
      <c r="W7" s="51">
        <f t="shared" si="6"/>
        <v>0.10584617396889356</v>
      </c>
      <c r="X7" s="51">
        <f t="shared" si="6"/>
        <v>0.10584617396889356</v>
      </c>
      <c r="Y7" s="51">
        <f t="shared" si="6"/>
        <v>0.10584617396889356</v>
      </c>
      <c r="Z7" s="51">
        <f t="shared" si="6"/>
        <v>0.10584617396889356</v>
      </c>
      <c r="AA7" s="51">
        <f t="shared" si="6"/>
        <v>0.10584617396889356</v>
      </c>
      <c r="AB7" s="51">
        <f t="shared" si="6"/>
        <v>0.10584617396889356</v>
      </c>
      <c r="AC7" s="51">
        <f t="shared" si="6"/>
        <v>0.10584617396889356</v>
      </c>
      <c r="AD7" s="51">
        <f t="shared" si="6"/>
        <v>0.10584617396889356</v>
      </c>
      <c r="AE7" s="51">
        <f t="shared" si="6"/>
        <v>0.10584617396889356</v>
      </c>
      <c r="AF7" s="51">
        <f t="shared" si="6"/>
        <v>0.10584617396889356</v>
      </c>
      <c r="AG7" s="51">
        <f t="shared" si="6"/>
        <v>0.10584617396889356</v>
      </c>
    </row>
    <row r="8" spans="1:33" ht="14.25" customHeight="1" x14ac:dyDescent="0.2">
      <c r="A8" s="2" t="s">
        <v>135</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row>
    <row r="9" spans="1:33" ht="14.25" customHeight="1" x14ac:dyDescent="0.2">
      <c r="A9" s="2" t="s">
        <v>21</v>
      </c>
      <c r="B9" s="2">
        <f>'BECF-pre-ret'!B9*1.1</f>
        <v>0.82429847023750957</v>
      </c>
      <c r="C9" s="2">
        <f t="shared" ref="C9:AG9" si="7">$B9</f>
        <v>0.82429847023750957</v>
      </c>
      <c r="D9" s="2">
        <f t="shared" si="7"/>
        <v>0.82429847023750957</v>
      </c>
      <c r="E9" s="2">
        <f t="shared" si="7"/>
        <v>0.82429847023750957</v>
      </c>
      <c r="F9" s="2">
        <f t="shared" si="7"/>
        <v>0.82429847023750957</v>
      </c>
      <c r="G9" s="2">
        <f t="shared" si="7"/>
        <v>0.82429847023750957</v>
      </c>
      <c r="H9" s="2">
        <f t="shared" si="7"/>
        <v>0.82429847023750957</v>
      </c>
      <c r="I9" s="2">
        <f t="shared" si="7"/>
        <v>0.82429847023750957</v>
      </c>
      <c r="J9" s="2">
        <f t="shared" si="7"/>
        <v>0.82429847023750957</v>
      </c>
      <c r="K9" s="2">
        <f t="shared" si="7"/>
        <v>0.82429847023750957</v>
      </c>
      <c r="L9" s="2">
        <f t="shared" si="7"/>
        <v>0.82429847023750957</v>
      </c>
      <c r="M9" s="2">
        <f t="shared" si="7"/>
        <v>0.82429847023750957</v>
      </c>
      <c r="N9" s="2">
        <f t="shared" si="7"/>
        <v>0.82429847023750957</v>
      </c>
      <c r="O9" s="2">
        <f t="shared" si="7"/>
        <v>0.82429847023750957</v>
      </c>
      <c r="P9" s="2">
        <f t="shared" si="7"/>
        <v>0.82429847023750957</v>
      </c>
      <c r="Q9" s="2">
        <f t="shared" si="7"/>
        <v>0.82429847023750957</v>
      </c>
      <c r="R9" s="2">
        <f t="shared" si="7"/>
        <v>0.82429847023750957</v>
      </c>
      <c r="S9" s="2">
        <f t="shared" si="7"/>
        <v>0.82429847023750957</v>
      </c>
      <c r="T9" s="2">
        <f t="shared" si="7"/>
        <v>0.82429847023750957</v>
      </c>
      <c r="U9" s="2">
        <f t="shared" si="7"/>
        <v>0.82429847023750957</v>
      </c>
      <c r="V9" s="2">
        <f t="shared" si="7"/>
        <v>0.82429847023750957</v>
      </c>
      <c r="W9" s="2">
        <f t="shared" si="7"/>
        <v>0.82429847023750957</v>
      </c>
      <c r="X9" s="2">
        <f t="shared" si="7"/>
        <v>0.82429847023750957</v>
      </c>
      <c r="Y9" s="2">
        <f t="shared" si="7"/>
        <v>0.82429847023750957</v>
      </c>
      <c r="Z9" s="2">
        <f t="shared" si="7"/>
        <v>0.82429847023750957</v>
      </c>
      <c r="AA9" s="2">
        <f t="shared" si="7"/>
        <v>0.82429847023750957</v>
      </c>
      <c r="AB9" s="2">
        <f t="shared" si="7"/>
        <v>0.82429847023750957</v>
      </c>
      <c r="AC9" s="2">
        <f t="shared" si="7"/>
        <v>0.82429847023750957</v>
      </c>
      <c r="AD9" s="2">
        <f t="shared" si="7"/>
        <v>0.82429847023750957</v>
      </c>
      <c r="AE9" s="2">
        <f t="shared" si="7"/>
        <v>0.82429847023750957</v>
      </c>
      <c r="AF9" s="2">
        <f t="shared" si="7"/>
        <v>0.82429847023750957</v>
      </c>
      <c r="AG9" s="2">
        <f t="shared" si="7"/>
        <v>0.82429847023750957</v>
      </c>
    </row>
    <row r="10" spans="1:33" ht="14.25" customHeight="1" x14ac:dyDescent="0.2">
      <c r="A10" s="2" t="s">
        <v>16</v>
      </c>
      <c r="B10" s="2">
        <f>'BECF-pre-ret'!B10*1.1</f>
        <v>0.91719059035414652</v>
      </c>
      <c r="C10" s="2">
        <f t="shared" ref="C10:AG10" si="8">$B10</f>
        <v>0.91719059035414652</v>
      </c>
      <c r="D10" s="2">
        <f t="shared" si="8"/>
        <v>0.91719059035414652</v>
      </c>
      <c r="E10" s="2">
        <f t="shared" si="8"/>
        <v>0.91719059035414652</v>
      </c>
      <c r="F10" s="2">
        <f t="shared" si="8"/>
        <v>0.91719059035414652</v>
      </c>
      <c r="G10" s="2">
        <f t="shared" si="8"/>
        <v>0.91719059035414652</v>
      </c>
      <c r="H10" s="2">
        <f t="shared" si="8"/>
        <v>0.91719059035414652</v>
      </c>
      <c r="I10" s="2">
        <f t="shared" si="8"/>
        <v>0.91719059035414652</v>
      </c>
      <c r="J10" s="2">
        <f t="shared" si="8"/>
        <v>0.91719059035414652</v>
      </c>
      <c r="K10" s="2">
        <f t="shared" si="8"/>
        <v>0.91719059035414652</v>
      </c>
      <c r="L10" s="2">
        <f t="shared" si="8"/>
        <v>0.91719059035414652</v>
      </c>
      <c r="M10" s="2">
        <f t="shared" si="8"/>
        <v>0.91719059035414652</v>
      </c>
      <c r="N10" s="2">
        <f t="shared" si="8"/>
        <v>0.91719059035414652</v>
      </c>
      <c r="O10" s="2">
        <f t="shared" si="8"/>
        <v>0.91719059035414652</v>
      </c>
      <c r="P10" s="2">
        <f t="shared" si="8"/>
        <v>0.91719059035414652</v>
      </c>
      <c r="Q10" s="2">
        <f t="shared" si="8"/>
        <v>0.91719059035414652</v>
      </c>
      <c r="R10" s="2">
        <f t="shared" si="8"/>
        <v>0.91719059035414652</v>
      </c>
      <c r="S10" s="2">
        <f t="shared" si="8"/>
        <v>0.91719059035414652</v>
      </c>
      <c r="T10" s="2">
        <f t="shared" si="8"/>
        <v>0.91719059035414652</v>
      </c>
      <c r="U10" s="2">
        <f t="shared" si="8"/>
        <v>0.91719059035414652</v>
      </c>
      <c r="V10" s="2">
        <f t="shared" si="8"/>
        <v>0.91719059035414652</v>
      </c>
      <c r="W10" s="2">
        <f t="shared" si="8"/>
        <v>0.91719059035414652</v>
      </c>
      <c r="X10" s="2">
        <f t="shared" si="8"/>
        <v>0.91719059035414652</v>
      </c>
      <c r="Y10" s="2">
        <f t="shared" si="8"/>
        <v>0.91719059035414652</v>
      </c>
      <c r="Z10" s="2">
        <f t="shared" si="8"/>
        <v>0.91719059035414652</v>
      </c>
      <c r="AA10" s="2">
        <f t="shared" si="8"/>
        <v>0.91719059035414652</v>
      </c>
      <c r="AB10" s="2">
        <f t="shared" si="8"/>
        <v>0.91719059035414652</v>
      </c>
      <c r="AC10" s="2">
        <f t="shared" si="8"/>
        <v>0.91719059035414652</v>
      </c>
      <c r="AD10" s="2">
        <f t="shared" si="8"/>
        <v>0.91719059035414652</v>
      </c>
      <c r="AE10" s="2">
        <f t="shared" si="8"/>
        <v>0.91719059035414652</v>
      </c>
      <c r="AF10" s="2">
        <f t="shared" si="8"/>
        <v>0.91719059035414652</v>
      </c>
      <c r="AG10" s="2">
        <f t="shared" si="8"/>
        <v>0.91719059035414652</v>
      </c>
    </row>
    <row r="11" spans="1:33" ht="14.25" customHeight="1" x14ac:dyDescent="0.2">
      <c r="A11" s="2" t="s">
        <v>138</v>
      </c>
      <c r="B11" s="2">
        <f>'BECF-pre-ret'!B11*1.1</f>
        <v>0.16993228578720943</v>
      </c>
      <c r="C11" s="2">
        <f t="shared" ref="C11:AG11" si="9">$B11</f>
        <v>0.16993228578720943</v>
      </c>
      <c r="D11" s="2">
        <f t="shared" si="9"/>
        <v>0.16993228578720943</v>
      </c>
      <c r="E11" s="2">
        <f t="shared" si="9"/>
        <v>0.16993228578720943</v>
      </c>
      <c r="F11" s="2">
        <f t="shared" si="9"/>
        <v>0.16993228578720943</v>
      </c>
      <c r="G11" s="2">
        <f t="shared" si="9"/>
        <v>0.16993228578720943</v>
      </c>
      <c r="H11" s="2">
        <f t="shared" si="9"/>
        <v>0.16993228578720943</v>
      </c>
      <c r="I11" s="2">
        <f t="shared" si="9"/>
        <v>0.16993228578720943</v>
      </c>
      <c r="J11" s="2">
        <f t="shared" si="9"/>
        <v>0.16993228578720943</v>
      </c>
      <c r="K11" s="2">
        <f t="shared" si="9"/>
        <v>0.16993228578720943</v>
      </c>
      <c r="L11" s="2">
        <f t="shared" si="9"/>
        <v>0.16993228578720943</v>
      </c>
      <c r="M11" s="2">
        <f t="shared" si="9"/>
        <v>0.16993228578720943</v>
      </c>
      <c r="N11" s="2">
        <f t="shared" si="9"/>
        <v>0.16993228578720943</v>
      </c>
      <c r="O11" s="2">
        <f t="shared" si="9"/>
        <v>0.16993228578720943</v>
      </c>
      <c r="P11" s="2">
        <f t="shared" si="9"/>
        <v>0.16993228578720943</v>
      </c>
      <c r="Q11" s="2">
        <f t="shared" si="9"/>
        <v>0.16993228578720943</v>
      </c>
      <c r="R11" s="2">
        <f t="shared" si="9"/>
        <v>0.16993228578720943</v>
      </c>
      <c r="S11" s="2">
        <f t="shared" si="9"/>
        <v>0.16993228578720943</v>
      </c>
      <c r="T11" s="2">
        <f t="shared" si="9"/>
        <v>0.16993228578720943</v>
      </c>
      <c r="U11" s="2">
        <f t="shared" si="9"/>
        <v>0.16993228578720943</v>
      </c>
      <c r="V11" s="2">
        <f t="shared" si="9"/>
        <v>0.16993228578720943</v>
      </c>
      <c r="W11" s="2">
        <f t="shared" si="9"/>
        <v>0.16993228578720943</v>
      </c>
      <c r="X11" s="2">
        <f t="shared" si="9"/>
        <v>0.16993228578720943</v>
      </c>
      <c r="Y11" s="2">
        <f t="shared" si="9"/>
        <v>0.16993228578720943</v>
      </c>
      <c r="Z11" s="2">
        <f t="shared" si="9"/>
        <v>0.16993228578720943</v>
      </c>
      <c r="AA11" s="2">
        <f t="shared" si="9"/>
        <v>0.16993228578720943</v>
      </c>
      <c r="AB11" s="2">
        <f t="shared" si="9"/>
        <v>0.16993228578720943</v>
      </c>
      <c r="AC11" s="2">
        <f t="shared" si="9"/>
        <v>0.16993228578720943</v>
      </c>
      <c r="AD11" s="2">
        <f t="shared" si="9"/>
        <v>0.16993228578720943</v>
      </c>
      <c r="AE11" s="2">
        <f t="shared" si="9"/>
        <v>0.16993228578720943</v>
      </c>
      <c r="AF11" s="2">
        <f t="shared" si="9"/>
        <v>0.16993228578720943</v>
      </c>
      <c r="AG11" s="2">
        <f t="shared" si="9"/>
        <v>0.16993228578720943</v>
      </c>
    </row>
    <row r="12" spans="1:33" ht="14.25" customHeight="1" x14ac:dyDescent="0.2">
      <c r="A12" s="2" t="s">
        <v>140</v>
      </c>
      <c r="B12" s="2">
        <f>'BECF-pre-ret'!B12*1.1</f>
        <v>0.30352257609900407</v>
      </c>
      <c r="C12" s="2">
        <f t="shared" ref="C12:AG12" si="10">$B12</f>
        <v>0.30352257609900407</v>
      </c>
      <c r="D12" s="2">
        <f t="shared" si="10"/>
        <v>0.30352257609900407</v>
      </c>
      <c r="E12" s="2">
        <f t="shared" si="10"/>
        <v>0.30352257609900407</v>
      </c>
      <c r="F12" s="2">
        <f t="shared" si="10"/>
        <v>0.30352257609900407</v>
      </c>
      <c r="G12" s="2">
        <f t="shared" si="10"/>
        <v>0.30352257609900407</v>
      </c>
      <c r="H12" s="2">
        <f t="shared" si="10"/>
        <v>0.30352257609900407</v>
      </c>
      <c r="I12" s="2">
        <f t="shared" si="10"/>
        <v>0.30352257609900407</v>
      </c>
      <c r="J12" s="2">
        <f t="shared" si="10"/>
        <v>0.30352257609900407</v>
      </c>
      <c r="K12" s="2">
        <f t="shared" si="10"/>
        <v>0.30352257609900407</v>
      </c>
      <c r="L12" s="2">
        <f t="shared" si="10"/>
        <v>0.30352257609900407</v>
      </c>
      <c r="M12" s="2">
        <f t="shared" si="10"/>
        <v>0.30352257609900407</v>
      </c>
      <c r="N12" s="2">
        <f t="shared" si="10"/>
        <v>0.30352257609900407</v>
      </c>
      <c r="O12" s="2">
        <f t="shared" si="10"/>
        <v>0.30352257609900407</v>
      </c>
      <c r="P12" s="2">
        <f t="shared" si="10"/>
        <v>0.30352257609900407</v>
      </c>
      <c r="Q12" s="2">
        <f t="shared" si="10"/>
        <v>0.30352257609900407</v>
      </c>
      <c r="R12" s="2">
        <f t="shared" si="10"/>
        <v>0.30352257609900407</v>
      </c>
      <c r="S12" s="2">
        <f t="shared" si="10"/>
        <v>0.30352257609900407</v>
      </c>
      <c r="T12" s="2">
        <f t="shared" si="10"/>
        <v>0.30352257609900407</v>
      </c>
      <c r="U12" s="2">
        <f t="shared" si="10"/>
        <v>0.30352257609900407</v>
      </c>
      <c r="V12" s="2">
        <f t="shared" si="10"/>
        <v>0.30352257609900407</v>
      </c>
      <c r="W12" s="2">
        <f t="shared" si="10"/>
        <v>0.30352257609900407</v>
      </c>
      <c r="X12" s="2">
        <f t="shared" si="10"/>
        <v>0.30352257609900407</v>
      </c>
      <c r="Y12" s="2">
        <f t="shared" si="10"/>
        <v>0.30352257609900407</v>
      </c>
      <c r="Z12" s="2">
        <f t="shared" si="10"/>
        <v>0.30352257609900407</v>
      </c>
      <c r="AA12" s="2">
        <f t="shared" si="10"/>
        <v>0.30352257609900407</v>
      </c>
      <c r="AB12" s="2">
        <f t="shared" si="10"/>
        <v>0.30352257609900407</v>
      </c>
      <c r="AC12" s="2">
        <f t="shared" si="10"/>
        <v>0.30352257609900407</v>
      </c>
      <c r="AD12" s="2">
        <f t="shared" si="10"/>
        <v>0.30352257609900407</v>
      </c>
      <c r="AE12" s="2">
        <f t="shared" si="10"/>
        <v>0.30352257609900407</v>
      </c>
      <c r="AF12" s="2">
        <f t="shared" si="10"/>
        <v>0.30352257609900407</v>
      </c>
      <c r="AG12" s="2">
        <f t="shared" si="10"/>
        <v>0.30352257609900407</v>
      </c>
    </row>
    <row r="13" spans="1:33" ht="14.25" customHeight="1" x14ac:dyDescent="0.2">
      <c r="A13" s="2" t="s">
        <v>65</v>
      </c>
      <c r="B13" s="2">
        <f>'BECF-pre-ret'!B13*1.1</f>
        <v>0.62740058705992319</v>
      </c>
      <c r="C13" s="2">
        <f t="shared" ref="C13:AG13" si="11">$B13</f>
        <v>0.62740058705992319</v>
      </c>
      <c r="D13" s="2">
        <f t="shared" si="11"/>
        <v>0.62740058705992319</v>
      </c>
      <c r="E13" s="2">
        <f t="shared" si="11"/>
        <v>0.62740058705992319</v>
      </c>
      <c r="F13" s="2">
        <f t="shared" si="11"/>
        <v>0.62740058705992319</v>
      </c>
      <c r="G13" s="2">
        <f t="shared" si="11"/>
        <v>0.62740058705992319</v>
      </c>
      <c r="H13" s="2">
        <f t="shared" si="11"/>
        <v>0.62740058705992319</v>
      </c>
      <c r="I13" s="2">
        <f t="shared" si="11"/>
        <v>0.62740058705992319</v>
      </c>
      <c r="J13" s="2">
        <f t="shared" si="11"/>
        <v>0.62740058705992319</v>
      </c>
      <c r="K13" s="2">
        <f t="shared" si="11"/>
        <v>0.62740058705992319</v>
      </c>
      <c r="L13" s="2">
        <f t="shared" si="11"/>
        <v>0.62740058705992319</v>
      </c>
      <c r="M13" s="2">
        <f t="shared" si="11"/>
        <v>0.62740058705992319</v>
      </c>
      <c r="N13" s="2">
        <f t="shared" si="11"/>
        <v>0.62740058705992319</v>
      </c>
      <c r="O13" s="2">
        <f t="shared" si="11"/>
        <v>0.62740058705992319</v>
      </c>
      <c r="P13" s="2">
        <f t="shared" si="11"/>
        <v>0.62740058705992319</v>
      </c>
      <c r="Q13" s="2">
        <f t="shared" si="11"/>
        <v>0.62740058705992319</v>
      </c>
      <c r="R13" s="2">
        <f t="shared" si="11"/>
        <v>0.62740058705992319</v>
      </c>
      <c r="S13" s="2">
        <f t="shared" si="11"/>
        <v>0.62740058705992319</v>
      </c>
      <c r="T13" s="2">
        <f t="shared" si="11"/>
        <v>0.62740058705992319</v>
      </c>
      <c r="U13" s="2">
        <f t="shared" si="11"/>
        <v>0.62740058705992319</v>
      </c>
      <c r="V13" s="2">
        <f t="shared" si="11"/>
        <v>0.62740058705992319</v>
      </c>
      <c r="W13" s="2">
        <f t="shared" si="11"/>
        <v>0.62740058705992319</v>
      </c>
      <c r="X13" s="2">
        <f t="shared" si="11"/>
        <v>0.62740058705992319</v>
      </c>
      <c r="Y13" s="2">
        <f t="shared" si="11"/>
        <v>0.62740058705992319</v>
      </c>
      <c r="Z13" s="2">
        <f t="shared" si="11"/>
        <v>0.62740058705992319</v>
      </c>
      <c r="AA13" s="2">
        <f t="shared" si="11"/>
        <v>0.62740058705992319</v>
      </c>
      <c r="AB13" s="2">
        <f t="shared" si="11"/>
        <v>0.62740058705992319</v>
      </c>
      <c r="AC13" s="2">
        <f t="shared" si="11"/>
        <v>0.62740058705992319</v>
      </c>
      <c r="AD13" s="2">
        <f t="shared" si="11"/>
        <v>0.62740058705992319</v>
      </c>
      <c r="AE13" s="2">
        <f t="shared" si="11"/>
        <v>0.62740058705992319</v>
      </c>
      <c r="AF13" s="2">
        <f t="shared" si="11"/>
        <v>0.62740058705992319</v>
      </c>
      <c r="AG13" s="2">
        <f t="shared" si="11"/>
        <v>0.62740058705992319</v>
      </c>
    </row>
    <row r="14" spans="1:33" ht="14.25" customHeight="1" x14ac:dyDescent="0.2">
      <c r="A14" s="2" t="s">
        <v>141</v>
      </c>
      <c r="B14" s="51">
        <f>'BECF-pre-ret'!B14</f>
        <v>0.35027073910867063</v>
      </c>
      <c r="C14" s="51">
        <f t="shared" ref="C14:AG14" si="12">$B14</f>
        <v>0.35027073910867063</v>
      </c>
      <c r="D14" s="51">
        <f t="shared" si="12"/>
        <v>0.35027073910867063</v>
      </c>
      <c r="E14" s="51">
        <f t="shared" si="12"/>
        <v>0.35027073910867063</v>
      </c>
      <c r="F14" s="51">
        <f t="shared" si="12"/>
        <v>0.35027073910867063</v>
      </c>
      <c r="G14" s="51">
        <f t="shared" si="12"/>
        <v>0.35027073910867063</v>
      </c>
      <c r="H14" s="51">
        <f t="shared" si="12"/>
        <v>0.35027073910867063</v>
      </c>
      <c r="I14" s="51">
        <f t="shared" si="12"/>
        <v>0.35027073910867063</v>
      </c>
      <c r="J14" s="51">
        <f t="shared" si="12"/>
        <v>0.35027073910867063</v>
      </c>
      <c r="K14" s="51">
        <f t="shared" si="12"/>
        <v>0.35027073910867063</v>
      </c>
      <c r="L14" s="51">
        <f t="shared" si="12"/>
        <v>0.35027073910867063</v>
      </c>
      <c r="M14" s="51">
        <f t="shared" si="12"/>
        <v>0.35027073910867063</v>
      </c>
      <c r="N14" s="51">
        <f t="shared" si="12"/>
        <v>0.35027073910867063</v>
      </c>
      <c r="O14" s="51">
        <f t="shared" si="12"/>
        <v>0.35027073910867063</v>
      </c>
      <c r="P14" s="51">
        <f t="shared" si="12"/>
        <v>0.35027073910867063</v>
      </c>
      <c r="Q14" s="51">
        <f t="shared" si="12"/>
        <v>0.35027073910867063</v>
      </c>
      <c r="R14" s="51">
        <f t="shared" si="12"/>
        <v>0.35027073910867063</v>
      </c>
      <c r="S14" s="51">
        <f t="shared" si="12"/>
        <v>0.35027073910867063</v>
      </c>
      <c r="T14" s="51">
        <f t="shared" si="12"/>
        <v>0.35027073910867063</v>
      </c>
      <c r="U14" s="51">
        <f t="shared" si="12"/>
        <v>0.35027073910867063</v>
      </c>
      <c r="V14" s="51">
        <f t="shared" si="12"/>
        <v>0.35027073910867063</v>
      </c>
      <c r="W14" s="51">
        <f t="shared" si="12"/>
        <v>0.35027073910867063</v>
      </c>
      <c r="X14" s="51">
        <f t="shared" si="12"/>
        <v>0.35027073910867063</v>
      </c>
      <c r="Y14" s="51">
        <f t="shared" si="12"/>
        <v>0.35027073910867063</v>
      </c>
      <c r="Z14" s="51">
        <f t="shared" si="12"/>
        <v>0.35027073910867063</v>
      </c>
      <c r="AA14" s="51">
        <f t="shared" si="12"/>
        <v>0.35027073910867063</v>
      </c>
      <c r="AB14" s="51">
        <f t="shared" si="12"/>
        <v>0.35027073910867063</v>
      </c>
      <c r="AC14" s="51">
        <f t="shared" si="12"/>
        <v>0.35027073910867063</v>
      </c>
      <c r="AD14" s="51">
        <f t="shared" si="12"/>
        <v>0.35027073910867063</v>
      </c>
      <c r="AE14" s="51">
        <f t="shared" si="12"/>
        <v>0.35027073910867063</v>
      </c>
      <c r="AF14" s="51">
        <f t="shared" si="12"/>
        <v>0.35027073910867063</v>
      </c>
      <c r="AG14" s="51">
        <f t="shared" si="12"/>
        <v>0.35027073910867063</v>
      </c>
    </row>
    <row r="15" spans="1:33" ht="14.25" customHeight="1" x14ac:dyDescent="0.2">
      <c r="A15" s="2" t="s">
        <v>142</v>
      </c>
      <c r="B15" s="2">
        <f>'BECF-pre-ret'!B15*1.1</f>
        <v>0.16993228578720943</v>
      </c>
      <c r="C15" s="2">
        <f t="shared" ref="C15:AG15" si="13">$B15</f>
        <v>0.16993228578720943</v>
      </c>
      <c r="D15" s="2">
        <f t="shared" si="13"/>
        <v>0.16993228578720943</v>
      </c>
      <c r="E15" s="2">
        <f t="shared" si="13"/>
        <v>0.16993228578720943</v>
      </c>
      <c r="F15" s="2">
        <f t="shared" si="13"/>
        <v>0.16993228578720943</v>
      </c>
      <c r="G15" s="2">
        <f t="shared" si="13"/>
        <v>0.16993228578720943</v>
      </c>
      <c r="H15" s="2">
        <f t="shared" si="13"/>
        <v>0.16993228578720943</v>
      </c>
      <c r="I15" s="2">
        <f t="shared" si="13"/>
        <v>0.16993228578720943</v>
      </c>
      <c r="J15" s="2">
        <f t="shared" si="13"/>
        <v>0.16993228578720943</v>
      </c>
      <c r="K15" s="2">
        <f t="shared" si="13"/>
        <v>0.16993228578720943</v>
      </c>
      <c r="L15" s="2">
        <f t="shared" si="13"/>
        <v>0.16993228578720943</v>
      </c>
      <c r="M15" s="2">
        <f t="shared" si="13"/>
        <v>0.16993228578720943</v>
      </c>
      <c r="N15" s="2">
        <f t="shared" si="13"/>
        <v>0.16993228578720943</v>
      </c>
      <c r="O15" s="2">
        <f t="shared" si="13"/>
        <v>0.16993228578720943</v>
      </c>
      <c r="P15" s="2">
        <f t="shared" si="13"/>
        <v>0.16993228578720943</v>
      </c>
      <c r="Q15" s="2">
        <f t="shared" si="13"/>
        <v>0.16993228578720943</v>
      </c>
      <c r="R15" s="2">
        <f t="shared" si="13"/>
        <v>0.16993228578720943</v>
      </c>
      <c r="S15" s="2">
        <f t="shared" si="13"/>
        <v>0.16993228578720943</v>
      </c>
      <c r="T15" s="2">
        <f t="shared" si="13"/>
        <v>0.16993228578720943</v>
      </c>
      <c r="U15" s="2">
        <f t="shared" si="13"/>
        <v>0.16993228578720943</v>
      </c>
      <c r="V15" s="2">
        <f t="shared" si="13"/>
        <v>0.16993228578720943</v>
      </c>
      <c r="W15" s="2">
        <f t="shared" si="13"/>
        <v>0.16993228578720943</v>
      </c>
      <c r="X15" s="2">
        <f t="shared" si="13"/>
        <v>0.16993228578720943</v>
      </c>
      <c r="Y15" s="2">
        <f t="shared" si="13"/>
        <v>0.16993228578720943</v>
      </c>
      <c r="Z15" s="2">
        <f t="shared" si="13"/>
        <v>0.16993228578720943</v>
      </c>
      <c r="AA15" s="2">
        <f t="shared" si="13"/>
        <v>0.16993228578720943</v>
      </c>
      <c r="AB15" s="2">
        <f t="shared" si="13"/>
        <v>0.16993228578720943</v>
      </c>
      <c r="AC15" s="2">
        <f t="shared" si="13"/>
        <v>0.16993228578720943</v>
      </c>
      <c r="AD15" s="2">
        <f t="shared" si="13"/>
        <v>0.16993228578720943</v>
      </c>
      <c r="AE15" s="2">
        <f t="shared" si="13"/>
        <v>0.16993228578720943</v>
      </c>
      <c r="AF15" s="2">
        <f t="shared" si="13"/>
        <v>0.16993228578720943</v>
      </c>
      <c r="AG15" s="2">
        <f t="shared" si="13"/>
        <v>0.16993228578720943</v>
      </c>
    </row>
    <row r="16" spans="1:33" ht="14.25" customHeight="1" x14ac:dyDescent="0.2">
      <c r="A16" s="2" t="s">
        <v>143</v>
      </c>
      <c r="B16" s="2">
        <f>'BECF-pre-ret'!B16*1.1</f>
        <v>0.16993228578720943</v>
      </c>
      <c r="C16" s="2">
        <f t="shared" ref="C16:AG16" si="14">$B16</f>
        <v>0.16993228578720943</v>
      </c>
      <c r="D16" s="2">
        <f t="shared" si="14"/>
        <v>0.16993228578720943</v>
      </c>
      <c r="E16" s="2">
        <f t="shared" si="14"/>
        <v>0.16993228578720943</v>
      </c>
      <c r="F16" s="2">
        <f t="shared" si="14"/>
        <v>0.16993228578720943</v>
      </c>
      <c r="G16" s="2">
        <f t="shared" si="14"/>
        <v>0.16993228578720943</v>
      </c>
      <c r="H16" s="2">
        <f t="shared" si="14"/>
        <v>0.16993228578720943</v>
      </c>
      <c r="I16" s="2">
        <f t="shared" si="14"/>
        <v>0.16993228578720943</v>
      </c>
      <c r="J16" s="2">
        <f t="shared" si="14"/>
        <v>0.16993228578720943</v>
      </c>
      <c r="K16" s="2">
        <f t="shared" si="14"/>
        <v>0.16993228578720943</v>
      </c>
      <c r="L16" s="2">
        <f t="shared" si="14"/>
        <v>0.16993228578720943</v>
      </c>
      <c r="M16" s="2">
        <f t="shared" si="14"/>
        <v>0.16993228578720943</v>
      </c>
      <c r="N16" s="2">
        <f t="shared" si="14"/>
        <v>0.16993228578720943</v>
      </c>
      <c r="O16" s="2">
        <f t="shared" si="14"/>
        <v>0.16993228578720943</v>
      </c>
      <c r="P16" s="2">
        <f t="shared" si="14"/>
        <v>0.16993228578720943</v>
      </c>
      <c r="Q16" s="2">
        <f t="shared" si="14"/>
        <v>0.16993228578720943</v>
      </c>
      <c r="R16" s="2">
        <f t="shared" si="14"/>
        <v>0.16993228578720943</v>
      </c>
      <c r="S16" s="2">
        <f t="shared" si="14"/>
        <v>0.16993228578720943</v>
      </c>
      <c r="T16" s="2">
        <f t="shared" si="14"/>
        <v>0.16993228578720943</v>
      </c>
      <c r="U16" s="2">
        <f t="shared" si="14"/>
        <v>0.16993228578720943</v>
      </c>
      <c r="V16" s="2">
        <f t="shared" si="14"/>
        <v>0.16993228578720943</v>
      </c>
      <c r="W16" s="2">
        <f t="shared" si="14"/>
        <v>0.16993228578720943</v>
      </c>
      <c r="X16" s="2">
        <f t="shared" si="14"/>
        <v>0.16993228578720943</v>
      </c>
      <c r="Y16" s="2">
        <f t="shared" si="14"/>
        <v>0.16993228578720943</v>
      </c>
      <c r="Z16" s="2">
        <f t="shared" si="14"/>
        <v>0.16993228578720943</v>
      </c>
      <c r="AA16" s="2">
        <f t="shared" si="14"/>
        <v>0.16993228578720943</v>
      </c>
      <c r="AB16" s="2">
        <f t="shared" si="14"/>
        <v>0.16993228578720943</v>
      </c>
      <c r="AC16" s="2">
        <f t="shared" si="14"/>
        <v>0.16993228578720943</v>
      </c>
      <c r="AD16" s="2">
        <f t="shared" si="14"/>
        <v>0.16993228578720943</v>
      </c>
      <c r="AE16" s="2">
        <f t="shared" si="14"/>
        <v>0.16993228578720943</v>
      </c>
      <c r="AF16" s="2">
        <f t="shared" si="14"/>
        <v>0.16993228578720943</v>
      </c>
      <c r="AG16" s="2">
        <f t="shared" si="14"/>
        <v>0.16993228578720943</v>
      </c>
    </row>
    <row r="17" spans="1:33" ht="14.25" customHeight="1" x14ac:dyDescent="0.2">
      <c r="A17" s="2" t="s">
        <v>66</v>
      </c>
      <c r="B17" s="2">
        <f>'BECF-pre-ret'!B17*1.1</f>
        <v>0.1297691912672968</v>
      </c>
      <c r="C17" s="2">
        <f t="shared" ref="C17:AG17" si="15">$B17</f>
        <v>0.1297691912672968</v>
      </c>
      <c r="D17" s="2">
        <f t="shared" si="15"/>
        <v>0.1297691912672968</v>
      </c>
      <c r="E17" s="2">
        <f t="shared" si="15"/>
        <v>0.1297691912672968</v>
      </c>
      <c r="F17" s="2">
        <f t="shared" si="15"/>
        <v>0.1297691912672968</v>
      </c>
      <c r="G17" s="2">
        <f t="shared" si="15"/>
        <v>0.1297691912672968</v>
      </c>
      <c r="H17" s="2">
        <f t="shared" si="15"/>
        <v>0.1297691912672968</v>
      </c>
      <c r="I17" s="2">
        <f t="shared" si="15"/>
        <v>0.1297691912672968</v>
      </c>
      <c r="J17" s="2">
        <f t="shared" si="15"/>
        <v>0.1297691912672968</v>
      </c>
      <c r="K17" s="2">
        <f t="shared" si="15"/>
        <v>0.1297691912672968</v>
      </c>
      <c r="L17" s="2">
        <f t="shared" si="15"/>
        <v>0.1297691912672968</v>
      </c>
      <c r="M17" s="2">
        <f t="shared" si="15"/>
        <v>0.1297691912672968</v>
      </c>
      <c r="N17" s="2">
        <f t="shared" si="15"/>
        <v>0.1297691912672968</v>
      </c>
      <c r="O17" s="2">
        <f t="shared" si="15"/>
        <v>0.1297691912672968</v>
      </c>
      <c r="P17" s="2">
        <f t="shared" si="15"/>
        <v>0.1297691912672968</v>
      </c>
      <c r="Q17" s="2">
        <f t="shared" si="15"/>
        <v>0.1297691912672968</v>
      </c>
      <c r="R17" s="2">
        <f t="shared" si="15"/>
        <v>0.1297691912672968</v>
      </c>
      <c r="S17" s="2">
        <f t="shared" si="15"/>
        <v>0.1297691912672968</v>
      </c>
      <c r="T17" s="2">
        <f t="shared" si="15"/>
        <v>0.1297691912672968</v>
      </c>
      <c r="U17" s="2">
        <f t="shared" si="15"/>
        <v>0.1297691912672968</v>
      </c>
      <c r="V17" s="2">
        <f t="shared" si="15"/>
        <v>0.1297691912672968</v>
      </c>
      <c r="W17" s="2">
        <f t="shared" si="15"/>
        <v>0.1297691912672968</v>
      </c>
      <c r="X17" s="2">
        <f t="shared" si="15"/>
        <v>0.1297691912672968</v>
      </c>
      <c r="Y17" s="2">
        <f t="shared" si="15"/>
        <v>0.1297691912672968</v>
      </c>
      <c r="Z17" s="2">
        <f t="shared" si="15"/>
        <v>0.1297691912672968</v>
      </c>
      <c r="AA17" s="2">
        <f t="shared" si="15"/>
        <v>0.1297691912672968</v>
      </c>
      <c r="AB17" s="2">
        <f t="shared" si="15"/>
        <v>0.1297691912672968</v>
      </c>
      <c r="AC17" s="2">
        <f t="shared" si="15"/>
        <v>0.1297691912672968</v>
      </c>
      <c r="AD17" s="2">
        <f t="shared" si="15"/>
        <v>0.1297691912672968</v>
      </c>
      <c r="AE17" s="2">
        <f t="shared" si="15"/>
        <v>0.1297691912672968</v>
      </c>
      <c r="AF17" s="2">
        <f t="shared" si="15"/>
        <v>0.1297691912672968</v>
      </c>
      <c r="AG17" s="2">
        <f t="shared" si="15"/>
        <v>0.1297691912672968</v>
      </c>
    </row>
    <row r="18" spans="1:33" ht="14.25" customHeight="1" x14ac:dyDescent="0.2"/>
    <row r="19" spans="1:33" ht="14.25" customHeight="1" x14ac:dyDescent="0.2"/>
    <row r="20" spans="1:33" ht="14.25" customHeight="1" x14ac:dyDescent="0.2"/>
    <row r="21" spans="1:33" ht="14.25" customHeight="1" x14ac:dyDescent="0.2"/>
    <row r="22" spans="1:33" ht="14.25" customHeight="1" x14ac:dyDescent="0.2"/>
    <row r="23" spans="1:33" ht="14.25" customHeight="1" x14ac:dyDescent="0.2"/>
    <row r="24" spans="1:33" ht="14.25" customHeight="1" x14ac:dyDescent="0.2"/>
    <row r="25" spans="1:33" ht="14.25" customHeight="1" x14ac:dyDescent="0.2"/>
    <row r="26" spans="1:33" ht="14.25" customHeight="1" x14ac:dyDescent="0.2"/>
    <row r="27" spans="1:33" ht="14.25" customHeight="1" x14ac:dyDescent="0.2"/>
    <row r="28" spans="1:33" ht="14.25" customHeight="1" x14ac:dyDescent="0.2"/>
    <row r="29" spans="1:33" ht="14.25" customHeight="1" x14ac:dyDescent="0.2"/>
    <row r="30" spans="1:33" ht="14.25" customHeight="1" x14ac:dyDescent="0.2"/>
    <row r="31" spans="1:33" ht="14.25" customHeight="1" x14ac:dyDescent="0.2"/>
    <row r="32" spans="1:33"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Generation</vt:lpstr>
      <vt:lpstr>Installed Capacity</vt:lpstr>
      <vt:lpstr>Capacity Factor Calculation</vt:lpstr>
      <vt:lpstr>BECF-pre-ret</vt:lpstr>
      <vt:lpstr>BECF-pre-nonret</vt:lpstr>
      <vt:lpstr>BECF-new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Zefania Sutrisno</dc:creator>
  <cp:lastModifiedBy>Sy, Saidou Abdoulaye</cp:lastModifiedBy>
  <dcterms:created xsi:type="dcterms:W3CDTF">2021-08-05T05:27:40Z</dcterms:created>
  <dcterms:modified xsi:type="dcterms:W3CDTF">2024-03-27T07:26:26Z</dcterms:modified>
</cp:coreProperties>
</file>