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sheetId="1" r:id="rId4"/>
    <sheet state="visible" name="Additional Sources" sheetId="2" r:id="rId5"/>
    <sheet state="visible" name="Set Asides" sheetId="3" r:id="rId6"/>
    <sheet state="visible" name="CO2 Sequestrated" sheetId="4" r:id="rId7"/>
    <sheet state="visible" name="Potential land area" sheetId="5" r:id="rId8"/>
    <sheet state="visible" name="PLANAbPiaSY" sheetId="6" r:id="rId9"/>
  </sheets>
  <externalReferences>
    <externalReference r:id="rId10"/>
  </externalReferences>
  <definedNames>
    <definedName name="C_to_CO2">'[1]Conversion Factors'!$A$4</definedName>
    <definedName localSheetId="2" name="acres_per_million_hectares">#REF!</definedName>
    <definedName name="grams_per_ton">#REF!</definedName>
    <definedName name="acres_per_hectare">#REF!</definedName>
    <definedName name="acres_per_million_hectares">#REF!</definedName>
  </definedNames>
  <calcPr/>
  <extLst>
    <ext uri="GoogleSheetsCustomDataVersion2">
      <go:sheetsCustomData xmlns:go="http://customooxmlschemas.google.com/" r:id="rId11" roundtripDataChecksum="vB86S0i/03XxsclYYd8yqno6UZmqrOrSnQulMa+Tzr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ID#AAABo0-TvmM
Soyoung Oh    (2025-08-05 18:51:13)
page vii of https://phl.menlhk.go.id/media/publikasi/1649382643-Rencana%20Operasional%20FOLU%20Net%20Sink%202030.pdf</t>
      </text>
    </comment>
    <comment authorId="0" ref="A23">
      <text>
        <t xml:space="preserve">======
ID#AAABo0-Tvig
Soyoung Oh    (2025-08-05 18:48:15)
page 47 viii of https://phl.menlhk.go.id/media/publikasi/1649382643-Rencana%20Operasional%20FOLU%20Net%20Sink%202030.pdf</t>
      </text>
    </comment>
  </commentList>
  <extLst>
    <ext uri="GoogleSheetsCustomDataVersion2">
      <go:sheetsCustomData xmlns:go="http://customooxmlschemas.google.com/" r:id="rId1" roundtripDataSignature="AMtx7mjKDnBHKHiZc+09j2eF//03bv2Y7A=="/>
    </ext>
  </extLst>
</comments>
</file>

<file path=xl/sharedStrings.xml><?xml version="1.0" encoding="utf-8"?>
<sst xmlns="http://schemas.openxmlformats.org/spreadsheetml/2006/main" count="213" uniqueCount="138">
  <si>
    <t>PLANAbPiaSY Potential Land Area Newly Affected by Policy in a Single Year</t>
  </si>
  <si>
    <t>Sources:</t>
  </si>
  <si>
    <t>COPENHAGEN CONSENSUS ON CLIMATE</t>
  </si>
  <si>
    <t>An Analysis of Forestry Carbon Sequestration as a Response to Climate Change</t>
  </si>
  <si>
    <t>Carbon Sequestration rate for Afforestation, reforestation and restoration</t>
  </si>
  <si>
    <t>https://aede.osu.edu/sites/aede/files/publication_files/Analysis%20of%20Forestry%20Carbon.pdf#:~:text=Deforestation%20causes%20about%205%20billion%20tons%20CO2,in%20biomass%20(see%20Kindermann%20et%20al.%2C%202008).</t>
  </si>
  <si>
    <t>Page 7 to 9</t>
  </si>
  <si>
    <t>Global Watch Forest</t>
  </si>
  <si>
    <t>Potential land area (deforestation)</t>
  </si>
  <si>
    <t>2015-2020</t>
  </si>
  <si>
    <t>Deforestation rate</t>
  </si>
  <si>
    <t>https://www.globalforestwatch.org/dashboards/country/IDN/?category=climate&amp;location=WyJjb3VudHJ5IiwiSUROIl0%3D</t>
  </si>
  <si>
    <t>PennState Extension</t>
  </si>
  <si>
    <t>Carbon Accounting in Forest Management</t>
  </si>
  <si>
    <t>Carbon Sequestration rate for forest management</t>
  </si>
  <si>
    <t>https://extension.psu.edu/carbon-accounting-in-forest-management#:~:text=Delaying%20harvest%20is%20another%20common,stored%20beyond%20the%20baseline%20amount.</t>
  </si>
  <si>
    <t xml:space="preserve">Griscom et al. </t>
  </si>
  <si>
    <t>Natural climate solutions</t>
  </si>
  <si>
    <t>Country level maximum mitigation potential</t>
  </si>
  <si>
    <t>https://www.pnas.org/doi/10.1073/pnas.1710465114</t>
  </si>
  <si>
    <t>Indonesia targets 2.3m hectares of protected forests for food &amp; biofuel crop production</t>
  </si>
  <si>
    <t>Forest set asides</t>
  </si>
  <si>
    <t>https://news.mongabay.com/2025/02/indonesia-targets-2-3m-hectares-of-protected-forests-for-food-biofuel-crop-production/#:~:text=Out%20of%20Indonesia%27s%2027%20million,among%20environmental%20groups%20and%20lawmakers.</t>
  </si>
  <si>
    <t>Notes</t>
  </si>
  <si>
    <t>In the US EPS, we repurpose the forest restoration policy to represent</t>
  </si>
  <si>
    <t>grassland restoration and avoided conversion.</t>
  </si>
  <si>
    <t>Because most forest management policies in the US are targeted at privately</t>
  </si>
  <si>
    <t>owned lands, we calculate the available acreage for the forest management</t>
  </si>
  <si>
    <t>policy based on a share of private owned forests.</t>
  </si>
  <si>
    <t>Guidance regarding acres available per year in TNC data:</t>
  </si>
  <si>
    <t>Report</t>
  </si>
  <si>
    <t>https://phl.menlhk.go.id/media/publikasi/1649382643-Rencana%20Operasional%20FOLU%20Net%20Sink%202030.pdf</t>
  </si>
  <si>
    <t>Avoided deforestation (acres/year), 2020-2070</t>
  </si>
  <si>
    <r>
      <rPr/>
      <t xml:space="preserve">Global Forest Watch: </t>
    </r>
    <r>
      <rPr>
        <color rgb="FF1155CC"/>
        <u/>
      </rPr>
      <t>https://www.globalforestwatch.org/dashboards/country/IDN/?</t>
    </r>
  </si>
  <si>
    <t>Afforestation and reforestation (acres/year), 2020-2070</t>
  </si>
  <si>
    <r>
      <rPr/>
      <t xml:space="preserve">Report: </t>
    </r>
    <r>
      <rPr>
        <color rgb="FF1155CC"/>
        <u/>
      </rPr>
      <t>https://phl.menlhk.go.id/media/publikasi/1649382643-Rencana%20Operasional%20FOLU%20Net%20Sink%202030.pdf</t>
    </r>
  </si>
  <si>
    <t>iso</t>
  </si>
  <si>
    <t>umd_tree_cover_loss__year</t>
  </si>
  <si>
    <t>Primary Forest Loss (kha)</t>
  </si>
  <si>
    <t>IDN</t>
  </si>
  <si>
    <t>Annual Acreage Cut</t>
  </si>
  <si>
    <t>thousand acres</t>
  </si>
  <si>
    <t>Clearcut</t>
  </si>
  <si>
    <t>Partial Cut</t>
  </si>
  <si>
    <t>All Owners</t>
  </si>
  <si>
    <t>We assume that a "Partial Cut" results in 50% deforestation on a given acre,</t>
  </si>
  <si>
    <t>so we weight partial cut half as heavily as clearcut when determining the number</t>
  </si>
  <si>
    <t>of acres cut per year.</t>
  </si>
  <si>
    <t>Acres Cut per Year</t>
  </si>
  <si>
    <t>acres</t>
  </si>
  <si>
    <t>How many of these acres are available annually for set-asides?</t>
  </si>
  <si>
    <t>This depends on the speed with which timber harvesting could be scaled</t>
  </si>
  <si>
    <t>down, given the need to find replacement materials for forest products.</t>
  </si>
  <si>
    <t>It also is likely not desirable to completely cease timber harvesting,</t>
  </si>
  <si>
    <t>as wood is a renewable resource and may be better than fabricating</t>
  </si>
  <si>
    <t>certain replacement materials.  Lacking good data on this,</t>
  </si>
  <si>
    <t>we will assume that timber harvesting could be reduced from its</t>
  </si>
  <si>
    <t>present scale by 2% of its current level per year.  The model run</t>
  </si>
  <si>
    <t>period (2016-2050) is 35 years long, so if the policy were to</t>
  </si>
  <si>
    <t>be implemented in full strength throughout the entire model run,</t>
  </si>
  <si>
    <t>there would be a total 70% reduction in timber harvesting per year</t>
  </si>
  <si>
    <t>by the end.</t>
  </si>
  <si>
    <t>potential reduction in timber harvesting achievable per year</t>
  </si>
  <si>
    <t>acres potentially available for forest set-asides per year</t>
  </si>
  <si>
    <t>g CO2 / acre / yr</t>
  </si>
  <si>
    <t>g to ton</t>
  </si>
  <si>
    <t>ton CO2 / acre / yr</t>
  </si>
  <si>
    <t>forest set asides</t>
  </si>
  <si>
    <t>afforestation and reforestation</t>
  </si>
  <si>
    <t>improved forest management</t>
  </si>
  <si>
    <t>avoid deforestation</t>
  </si>
  <si>
    <t>peatland restoration</t>
  </si>
  <si>
    <t>forest restoration</t>
  </si>
  <si>
    <t>Afforestation and Reforestation</t>
  </si>
  <si>
    <t>Forest Management</t>
  </si>
  <si>
    <t>Deforestation</t>
  </si>
  <si>
    <t>Peatland Restoration</t>
  </si>
  <si>
    <t>Carbon sequestration rate (t CO2e/acres/year)</t>
  </si>
  <si>
    <t>Carbon sequestration rate (t CO2e/ha/year)</t>
  </si>
  <si>
    <t>0.2 to 85</t>
  </si>
  <si>
    <t>Year</t>
  </si>
  <si>
    <t>Average (t CO2e/ha/year)</t>
  </si>
  <si>
    <t>Deforestation rate (kha/year)</t>
  </si>
  <si>
    <t>Reforestation (Tg CO2e/year)</t>
  </si>
  <si>
    <t>ha to acres</t>
  </si>
  <si>
    <t>kha to acres</t>
  </si>
  <si>
    <t>Tg CO2e to t CO2e</t>
  </si>
  <si>
    <t>Average (t CO2e/acres/year)</t>
  </si>
  <si>
    <t>avoid deforestation (acres/year)</t>
  </si>
  <si>
    <t>Forest management (Tg CO2e/year)</t>
  </si>
  <si>
    <t>Peatland restoration (Tg CO2e/year)</t>
  </si>
  <si>
    <t>Reforestation (t CO2e/year)</t>
  </si>
  <si>
    <t>Forest management (t CO2e/year)</t>
  </si>
  <si>
    <t>Peatland restoration (t CO2e/year)</t>
  </si>
  <si>
    <t>Afforestation and Reforestation (acres)</t>
  </si>
  <si>
    <t>Forest management (acres/year)</t>
  </si>
  <si>
    <t>Peatland restoration (acres)</t>
  </si>
  <si>
    <r>
      <rPr/>
      <t xml:space="preserve">Source: </t>
    </r>
    <r>
      <rPr>
        <color rgb="FF1155CC"/>
        <u/>
      </rPr>
      <t>https://www.forest-trends.org/wp-content/uploads/imported/IndonesiaReport_final_11-4.pdf</t>
    </r>
  </si>
  <si>
    <t xml:space="preserve">To achieve the FOLU net sink target, the area rehabilitated with a rotation system until 2030 reaches 2.79
million hectares (Table S1). </t>
  </si>
  <si>
    <r>
      <rPr>
        <rFont val="Calibri"/>
        <color theme="1"/>
      </rPr>
      <t xml:space="preserve">To achieve the net sink target, at least until 2030 the concession area that has implemented a sustainable forest management system through enrichment activities (such as the application of SILIN) and RIL </t>
    </r>
    <r>
      <rPr>
        <rFont val="Calibri"/>
        <b/>
        <color theme="1"/>
      </rPr>
      <t>reaches 2.2 million hectares (Table S1).</t>
    </r>
  </si>
  <si>
    <t>Peatland Sequestration Rate (Mg C/ha/year)</t>
  </si>
  <si>
    <t>0.5 to 1.5</t>
  </si>
  <si>
    <t>Mg C to t CO2</t>
  </si>
  <si>
    <t>Forest Restoration</t>
  </si>
  <si>
    <t>Forest Set Asides</t>
  </si>
  <si>
    <t>Peatland Sequestration Rate (t CO₂/ha/year)</t>
  </si>
  <si>
    <t>Carbon sequestration rate (tonnes/ha/year)</t>
  </si>
  <si>
    <t>Forest Set Asides (acres)</t>
  </si>
  <si>
    <t>Source: Mongabay (2025)</t>
  </si>
  <si>
    <t>Length of sumulation</t>
  </si>
  <si>
    <t xml:space="preserve">The area for peat restoration until 2030 should reach 2.72 million hectares. Until 2019, the progress of the implementation of restoration activities has only reached 0.835 million
hectares, meaning that there are still around 1.887 million hectares that must be restored until 2030. </t>
  </si>
  <si>
    <t>Forest Set Asides (acres/year)</t>
  </si>
  <si>
    <t>Forest restoration (Tg CO2e/year)</t>
  </si>
  <si>
    <t>Forest restoration (t CO2e/year)</t>
  </si>
  <si>
    <t>Forest restoration (acres)</t>
  </si>
  <si>
    <t>The area of non-rotational rehabilitation required until 2030 to achieve the net sink target of 2.51 million hectares. With the development of the implementation until 2019, it only reached 0.62 million hectares, so the required land area is 1.89 million hectares</t>
  </si>
  <si>
    <t>Griscom et al. has a 2030 value and therefore we use the acres estimated in 2030 as the maximum annual rate.</t>
  </si>
  <si>
    <r>
      <rPr/>
      <t xml:space="preserve">Global Forest Watch: </t>
    </r>
    <r>
      <rPr>
        <color rgb="FF1155CC"/>
        <u/>
      </rPr>
      <t>https://www.globalforestwatch.org/dashboards/country/IDN/?</t>
    </r>
  </si>
  <si>
    <t>https://openknowledge.fao.org/server/api/core/bitstreams/17066b6b-a695-4d70-8233-2ca04bae586f/content</t>
  </si>
  <si>
    <t>Source: Global Forest Resources Assessments (FRA), Indonesia</t>
  </si>
  <si>
    <t>Despite their considerable environmental significance, only 6 % of Indonesian peatlands remain intact while 13.4–14.9 million ha (87–97 %) are considered degraded</t>
  </si>
  <si>
    <t>https://www.sciencedirect.com/science/article/pii/S2212041624001001?ref=pdf_download&amp;fr=RR-2&amp;rr=967b26ebdf079032</t>
  </si>
  <si>
    <t>Nevertheless, degraded and drained peatlands are estimated to emit 1.9 gigatonnes of CO2e annually</t>
  </si>
  <si>
    <t>https://www.nature.org/en-us/about-us/where-we-work/asia-pacific/indonesia/stories-in-indonesia/peatland-conservation/</t>
  </si>
  <si>
    <t>Indonesia’s peatlands have not been fully and accurately mapped, so estimates of their extent vary widely, ranging from the official figure of approximately 15 million hectares (ha) to more than 22 million ha.2,</t>
  </si>
  <si>
    <t>https://gggi.org/wp-content/uploads/2020/11/Indonesia-Peat-Insight-Brief_October2020_tentative.pdf</t>
  </si>
  <si>
    <t>Millions ha</t>
  </si>
  <si>
    <t>Millions acres</t>
  </si>
  <si>
    <t>Acres</t>
  </si>
  <si>
    <t>2030 target millions ha</t>
  </si>
  <si>
    <t>2030 target acres</t>
  </si>
  <si>
    <t xml:space="preserve">Peatland area </t>
  </si>
  <si>
    <t xml:space="preserve">Degradated land </t>
  </si>
  <si>
    <t>Emissions from degradated land (Gt CO2e/year)</t>
  </si>
  <si>
    <t xml:space="preserve">60 t CO2 per ha </t>
  </si>
  <si>
    <t>Conversely, rewetting 590 km2/year aligns with Indonesia’s FOLU Net Sink 2030 target (−140 Mt CO2e) and mitigates 1.4–1.6 MtCO2 annually</t>
  </si>
  <si>
    <t>https://www.mdpi.com/3042-4658/2/3/17</t>
  </si>
  <si>
    <t>Potential Land Area (acres/year)</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</si>
</sst>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theme="1"/>
      <name val="Calibri"/>
      <scheme val="minor"/>
    </font>
    <font>
      <b/>
      <sz val="11.0"/>
      <color theme="1"/>
      <name val="Calibri"/>
    </font>
    <font>
      <sz val="11.0"/>
      <color theme="1"/>
      <name val="Calibri"/>
    </font>
    <font>
      <u/>
      <sz val="11.0"/>
      <color theme="10"/>
      <name val="Calibri"/>
    </font>
    <font>
      <sz val="11.0"/>
      <color rgb="FF0B0B0B"/>
      <name val="Calibri"/>
    </font>
    <font>
      <sz val="11.0"/>
      <color rgb="FF000000"/>
      <name val="Calibri"/>
    </font>
    <font>
      <u/>
      <sz val="11.0"/>
      <color rgb="FF0000FF"/>
      <name val="Calibri"/>
    </font>
    <font>
      <color theme="1"/>
      <name val="Calibri"/>
      <scheme val="minor"/>
    </font>
    <font>
      <u/>
      <color rgb="FF0000FF"/>
    </font>
    <font>
      <u/>
      <color rgb="FF0000FF"/>
    </font>
    <font>
      <b/>
      <color rgb="FF000000"/>
      <name val="Helvetica Neue"/>
    </font>
    <font>
      <color rgb="FF000000"/>
      <name val="Helvetica Neue"/>
    </font>
    <font>
      <i/>
      <sz val="11.0"/>
      <color theme="1"/>
      <name val="Calibri"/>
    </font>
    <font>
      <b/>
      <sz val="16.0"/>
      <color theme="1"/>
      <name val="Calibri"/>
    </font>
    <font/>
    <font>
      <b/>
      <sz val="11.0"/>
      <color rgb="FF1A1A1A"/>
      <name val="Calibri"/>
    </font>
  </fonts>
  <fills count="9">
    <fill>
      <patternFill patternType="none"/>
    </fill>
    <fill>
      <patternFill patternType="lightGray"/>
    </fill>
    <fill>
      <patternFill patternType="solid">
        <fgColor rgb="FFBFBFBF"/>
        <bgColor rgb="FFBFBFBF"/>
      </patternFill>
    </fill>
    <fill>
      <patternFill patternType="solid">
        <fgColor rgb="FFFFFFFF"/>
        <bgColor rgb="FFFFFFFF"/>
      </patternFill>
    </fill>
    <fill>
      <patternFill patternType="solid">
        <fgColor rgb="FFB0B3B2"/>
        <bgColor rgb="FFB0B3B2"/>
      </patternFill>
    </fill>
    <fill>
      <patternFill patternType="solid">
        <fgColor rgb="FFD4D4D4"/>
        <bgColor rgb="FFD4D4D4"/>
      </patternFill>
    </fill>
    <fill>
      <patternFill patternType="solid">
        <fgColor rgb="FFFFC000"/>
        <bgColor rgb="FFFFC000"/>
      </patternFill>
    </fill>
    <fill>
      <patternFill patternType="solid">
        <fgColor rgb="FFFDE9D9"/>
        <bgColor rgb="FFFDE9D9"/>
      </patternFill>
    </fill>
    <fill>
      <patternFill patternType="solid">
        <fgColor rgb="FFFFFF00"/>
        <bgColor rgb="FFFFFF00"/>
      </patternFill>
    </fill>
  </fills>
  <borders count="5">
    <border/>
    <border>
      <left/>
      <right/>
      <top/>
      <bottom/>
    </border>
    <border>
      <left style="thin">
        <color rgb="FF000000"/>
      </left>
      <right style="thin">
        <color rgb="FF000000"/>
      </right>
      <top style="thin">
        <color rgb="FF000000"/>
      </top>
      <bottom style="thin">
        <color rgb="FF000000"/>
      </bottom>
    </border>
    <border>
      <left/>
      <top/>
      <bottom/>
    </border>
    <border>
      <right/>
      <top/>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horizontal="left"/>
    </xf>
    <xf borderId="0" fillId="0" fontId="3" numFmtId="0" xfId="0" applyFont="1"/>
    <xf borderId="1" fillId="2" fontId="1" numFmtId="0" xfId="0" applyBorder="1" applyFill="1" applyFont="1"/>
    <xf borderId="0" fillId="0" fontId="4" numFmtId="0" xfId="0" applyFont="1"/>
    <xf borderId="1" fillId="3" fontId="5" numFmtId="0" xfId="0" applyBorder="1" applyFill="1" applyFont="1"/>
    <xf borderId="0" fillId="0" fontId="6" numFmtId="0" xfId="0" applyFont="1"/>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2" fillId="4" fontId="10" numFmtId="0" xfId="0" applyAlignment="1" applyBorder="1" applyFill="1" applyFont="1">
      <alignment readingOrder="0" vertical="top"/>
    </xf>
    <xf borderId="2" fillId="5" fontId="10" numFmtId="0" xfId="0" applyAlignment="1" applyBorder="1" applyFill="1" applyFont="1">
      <alignment readingOrder="0" vertical="top"/>
    </xf>
    <xf borderId="2" fillId="0" fontId="11" numFmtId="0" xfId="0" applyAlignment="1" applyBorder="1" applyFont="1">
      <alignment readingOrder="0" vertical="top"/>
    </xf>
    <xf borderId="0" fillId="0" fontId="12" numFmtId="0" xfId="0" applyFont="1"/>
    <xf borderId="1" fillId="6" fontId="2" numFmtId="9" xfId="0" applyBorder="1" applyFill="1" applyFont="1" applyNumberFormat="1"/>
    <xf borderId="0" fillId="0" fontId="5" numFmtId="0" xfId="0" applyFont="1"/>
    <xf borderId="0" fillId="0" fontId="5" numFmtId="0" xfId="0" applyAlignment="1" applyFont="1">
      <alignment horizontal="right"/>
    </xf>
    <xf borderId="0" fillId="0" fontId="2" numFmtId="11" xfId="0" applyFont="1" applyNumberFormat="1"/>
    <xf borderId="0" fillId="0" fontId="7" numFmtId="11" xfId="0" applyFont="1" applyNumberFormat="1"/>
    <xf borderId="0" fillId="0" fontId="5" numFmtId="1" xfId="0" applyFont="1" applyNumberFormat="1"/>
    <xf borderId="0" fillId="0" fontId="13" numFmtId="0" xfId="0" applyAlignment="1" applyFont="1">
      <alignment horizontal="center"/>
    </xf>
    <xf borderId="3" fillId="7" fontId="13" numFmtId="0" xfId="0" applyAlignment="1" applyBorder="1" applyFill="1" applyFont="1">
      <alignment horizontal="center"/>
    </xf>
    <xf borderId="4" fillId="0" fontId="14" numFmtId="0" xfId="0" applyBorder="1" applyFont="1"/>
    <xf borderId="0" fillId="0" fontId="2" numFmtId="11" xfId="0" applyAlignment="1" applyFont="1" applyNumberFormat="1">
      <alignment horizontal="right"/>
    </xf>
    <xf borderId="0" fillId="0" fontId="2" numFmtId="0" xfId="0" applyAlignment="1" applyFont="1">
      <alignment horizontal="right"/>
    </xf>
    <xf borderId="0" fillId="0" fontId="1" numFmtId="0" xfId="0" applyAlignment="1" applyFont="1">
      <alignment horizontal="right"/>
    </xf>
    <xf borderId="0" fillId="0" fontId="7" numFmtId="0" xfId="0" applyFont="1"/>
    <xf borderId="1" fillId="8" fontId="2" numFmtId="0" xfId="0" applyBorder="1" applyFill="1" applyFont="1"/>
    <xf borderId="0" fillId="8" fontId="7" numFmtId="0" xfId="0" applyAlignment="1" applyFont="1">
      <alignment horizontal="left" readingOrder="0" vertical="top"/>
    </xf>
    <xf borderId="0" fillId="8" fontId="7" numFmtId="0" xfId="0" applyAlignment="1" applyFont="1">
      <alignment horizontal="left" readingOrder="0" shrinkToFit="0" vertical="top" wrapText="1"/>
    </xf>
    <xf borderId="0" fillId="8" fontId="1" numFmtId="0" xfId="0" applyAlignment="1" applyFont="1">
      <alignment readingOrder="0" shrinkToFit="0" vertical="top" wrapText="1"/>
    </xf>
    <xf borderId="0" fillId="8" fontId="1" numFmtId="0" xfId="0" applyAlignment="1" applyFont="1">
      <alignment horizontal="left" readingOrder="0" shrinkToFit="0" vertical="top" wrapText="1"/>
    </xf>
    <xf borderId="1" fillId="8" fontId="13" numFmtId="0" xfId="0" applyBorder="1" applyFont="1"/>
    <xf borderId="0" fillId="0" fontId="15" numFmtId="0" xfId="0" applyFont="1"/>
    <xf borderId="2" fillId="8" fontId="11" numFmtId="0" xfId="0" applyAlignment="1" applyBorder="1" applyFont="1">
      <alignment readingOrder="0" vertical="top"/>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externalLink" Target="externalLinks/externalLink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 Id="rId3"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xdr:row>
      <xdr:rowOff>180975</xdr:rowOff>
    </xdr:from>
    <xdr:ext cx="8820150" cy="49625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571500</xdr:colOff>
      <xdr:row>6</xdr:row>
      <xdr:rowOff>9525</xdr:rowOff>
    </xdr:from>
    <xdr:ext cx="4048125" cy="4448175"/>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45</xdr:row>
      <xdr:rowOff>0</xdr:rowOff>
    </xdr:from>
    <xdr:ext cx="7058025" cy="35718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17</xdr:col>
      <xdr:colOff>152400</xdr:colOff>
      <xdr:row>26</xdr:row>
      <xdr:rowOff>152400</xdr:rowOff>
    </xdr:from>
    <xdr:ext cx="6191250" cy="496252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18</xdr:col>
      <xdr:colOff>85725</xdr:colOff>
      <xdr:row>10</xdr:row>
      <xdr:rowOff>171450</xdr:rowOff>
    </xdr:from>
    <xdr:ext cx="4524375" cy="3171825"/>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jeff-nonadmin/Dropbox%20(Energy%20InNovation)/Desktop/Old%20U.S.%20land/VFC/Various%20Forestry%20Calculations.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About"/>
      <sheetName val="CO2 Aff &amp; Ref"/>
      <sheetName val="VFC-PIIiCRfAaREY"/>
      <sheetName val="Lost Value Aff &amp; Ref"/>
      <sheetName val="VFC-LVpIIiCAbAaR"/>
      <sheetName val="One Time Cost Aff &amp; Ref"/>
      <sheetName val="VFC-OTCpIIiCAbAaR"/>
      <sheetName val="Ongoing Cost Aff &amp; Ref"/>
      <sheetName val="VFC-OCpMCAbAaR"/>
      <sheetName val="CO2 Set Asides"/>
      <sheetName val="VFC-PACRfFSA"/>
      <sheetName val="Lost Value Set Asides"/>
      <sheetName val="VFC-LVpMCAbFSA"/>
      <sheetName val="CO2 Avoided Deforestation"/>
      <sheetName val="VFC-PACRfAD"/>
      <sheetName val="Lost Value Avoided Deforestatio"/>
      <sheetName val="VFC-LVpMCAbAD"/>
      <sheetName val="County Data"/>
      <sheetName val="Forest Mgmt Costs"/>
      <sheetName val="Conversion Facto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aede.osu.edu/sites/aede/files/publication_files/Analysis%20of%20Forestry%20Carbon.pdf" TargetMode="External"/><Relationship Id="rId2" Type="http://schemas.openxmlformats.org/officeDocument/2006/relationships/hyperlink" Target="https://extension.psu.edu/carbon-accounting-in-forest-management" TargetMode="External"/><Relationship Id="rId3" Type="http://schemas.openxmlformats.org/officeDocument/2006/relationships/hyperlink" Target="https://www.pnas.org/doi/10.1073/pnas.1710465114" TargetMode="External"/><Relationship Id="rId4" Type="http://schemas.openxmlformats.org/officeDocument/2006/relationships/hyperlink" Target="https://news.mongabay.com/2025/02/indonesia-targets-2-3m-hectares-of-protected-forests-for-food-biofuel-crop-production/" TargetMode="External"/><Relationship Id="rId5" Type="http://schemas.openxmlformats.org/officeDocument/2006/relationships/hyperlink" Target="https://phl.menlhk.go.id/media/publikasi/1649382643-Rencana%20Operasional%20FOLU%20Net%20Sink%202030.pdf"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globalforestwatch.org/dashboards/country/IDN/?" TargetMode="External"/><Relationship Id="rId2" Type="http://schemas.openxmlformats.org/officeDocument/2006/relationships/hyperlink" Target="https://phl.menlhk.go.id/media/publikasi/1649382643-Rencana%20Operasional%20FOLU%20Net%20Sink%202030.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forest-trends.org/wp-content/uploads/imported/IndonesiaReport_final_11-4.pdf" TargetMode="External"/><Relationship Id="rId3" Type="http://schemas.openxmlformats.org/officeDocument/2006/relationships/hyperlink" Target="https://news.mongabay.com/2025/02/indonesia-targets-2-3m-hectares-of-protected-forests-for-food-biofuel-crop-production/" TargetMode="External"/><Relationship Id="rId4" Type="http://schemas.openxmlformats.org/officeDocument/2006/relationships/hyperlink" Target="https://www.globalforestwatch.org/dashboards/country/IDN/?" TargetMode="External"/><Relationship Id="rId11" Type="http://schemas.openxmlformats.org/officeDocument/2006/relationships/vmlDrawing" Target="../drawings/vmlDrawing1.vml"/><Relationship Id="rId10" Type="http://schemas.openxmlformats.org/officeDocument/2006/relationships/drawing" Target="../drawings/drawing5.xml"/><Relationship Id="rId9" Type="http://schemas.openxmlformats.org/officeDocument/2006/relationships/hyperlink" Target="https://www.mdpi.com/3042-4658/2/3/17" TargetMode="External"/><Relationship Id="rId5" Type="http://schemas.openxmlformats.org/officeDocument/2006/relationships/hyperlink" Target="https://openknowledge.fao.org/server/api/core/bitstreams/17066b6b-a695-4d70-8233-2ca04bae586f/content" TargetMode="External"/><Relationship Id="rId6" Type="http://schemas.openxmlformats.org/officeDocument/2006/relationships/hyperlink" Target="https://www.sciencedirect.com/science/article/pii/S2212041624001001?ref=pdf_download&amp;fr=RR-2&amp;rr=967b26ebdf079032" TargetMode="External"/><Relationship Id="rId7" Type="http://schemas.openxmlformats.org/officeDocument/2006/relationships/hyperlink" Target="https://www.nature.org/en-us/about-us/where-we-work/asia-pacific/indonesia/stories-in-indonesia/peatland-conservation/" TargetMode="External"/><Relationship Id="rId8" Type="http://schemas.openxmlformats.org/officeDocument/2006/relationships/hyperlink" Target="https://gggi.org/wp-content/uploads/2020/11/Indonesia-Peat-Insight-Brief_October2020_tentative.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86"/>
    <col customWidth="1" min="2" max="2" width="57.71"/>
    <col customWidth="1" min="3" max="26" width="8.86"/>
  </cols>
  <sheetData>
    <row r="1">
      <c r="A1" s="1" t="s">
        <v>0</v>
      </c>
    </row>
    <row r="3">
      <c r="A3" s="1" t="s">
        <v>1</v>
      </c>
      <c r="B3" s="2" t="s">
        <v>2</v>
      </c>
    </row>
    <row r="4">
      <c r="B4" s="2" t="s">
        <v>3</v>
      </c>
    </row>
    <row r="5">
      <c r="B5" s="3">
        <v>2009.0</v>
      </c>
    </row>
    <row r="6">
      <c r="B6" s="2" t="s">
        <v>4</v>
      </c>
    </row>
    <row r="7">
      <c r="B7" s="4" t="s">
        <v>5</v>
      </c>
    </row>
    <row r="8">
      <c r="B8" s="2" t="s">
        <v>6</v>
      </c>
    </row>
    <row r="10">
      <c r="B10" s="5" t="s">
        <v>7</v>
      </c>
    </row>
    <row r="11">
      <c r="B11" s="2" t="s">
        <v>8</v>
      </c>
    </row>
    <row r="12">
      <c r="B12" s="3" t="s">
        <v>9</v>
      </c>
    </row>
    <row r="13">
      <c r="B13" s="2" t="s">
        <v>10</v>
      </c>
    </row>
    <row r="14">
      <c r="B14" s="4" t="s">
        <v>11</v>
      </c>
    </row>
    <row r="17">
      <c r="B17" s="5" t="s">
        <v>12</v>
      </c>
    </row>
    <row r="18">
      <c r="B18" s="2" t="s">
        <v>13</v>
      </c>
    </row>
    <row r="19">
      <c r="B19" s="3">
        <v>2023.0</v>
      </c>
    </row>
    <row r="20">
      <c r="B20" s="2" t="s">
        <v>14</v>
      </c>
    </row>
    <row r="21" ht="15.75" customHeight="1">
      <c r="B21" s="4" t="s">
        <v>15</v>
      </c>
    </row>
    <row r="22" ht="15.75" customHeight="1"/>
    <row r="23" ht="15.75" customHeight="1"/>
    <row r="24" ht="15.75" customHeight="1">
      <c r="B24" s="5" t="s">
        <v>16</v>
      </c>
    </row>
    <row r="25" ht="15.75" customHeight="1">
      <c r="B25" s="6" t="s">
        <v>17</v>
      </c>
      <c r="D25" s="6"/>
    </row>
    <row r="26" ht="15.75" customHeight="1">
      <c r="B26" s="2" t="s">
        <v>18</v>
      </c>
      <c r="D26" s="6"/>
    </row>
    <row r="27" ht="15.75" customHeight="1">
      <c r="B27" s="3">
        <v>2017.0</v>
      </c>
    </row>
    <row r="28" ht="15.75" customHeight="1">
      <c r="B28" s="2" t="s">
        <v>14</v>
      </c>
    </row>
    <row r="29" ht="15.75" customHeight="1">
      <c r="B29" s="4" t="s">
        <v>19</v>
      </c>
    </row>
    <row r="30" ht="15.75" customHeight="1">
      <c r="B30" s="2"/>
    </row>
    <row r="31" ht="15.75" customHeight="1"/>
    <row r="32" ht="15.75" customHeight="1">
      <c r="B32" s="5" t="s">
        <v>16</v>
      </c>
    </row>
    <row r="33" ht="15.75" customHeight="1">
      <c r="B33" s="7" t="s">
        <v>20</v>
      </c>
    </row>
    <row r="34" ht="15.75" customHeight="1">
      <c r="B34" s="3">
        <v>2025.0</v>
      </c>
    </row>
    <row r="35" ht="15.75" customHeight="1">
      <c r="B35" s="2" t="s">
        <v>21</v>
      </c>
    </row>
    <row r="36" ht="15.75" customHeight="1">
      <c r="B36" s="8" t="s">
        <v>22</v>
      </c>
    </row>
    <row r="37" ht="15.75" customHeight="1">
      <c r="B37" s="2"/>
    </row>
    <row r="38" ht="15.75" customHeight="1">
      <c r="A38" s="1" t="s">
        <v>23</v>
      </c>
    </row>
    <row r="39" ht="15.75" customHeight="1">
      <c r="A39" s="2" t="s">
        <v>24</v>
      </c>
    </row>
    <row r="40" ht="15.75" customHeight="1">
      <c r="A40" s="2" t="s">
        <v>25</v>
      </c>
    </row>
    <row r="41" ht="15.75" customHeight="1">
      <c r="A41" s="1"/>
    </row>
    <row r="42" ht="15.75" customHeight="1">
      <c r="A42" s="2" t="s">
        <v>26</v>
      </c>
    </row>
    <row r="43" ht="15.75" customHeight="1">
      <c r="A43" s="2" t="s">
        <v>27</v>
      </c>
    </row>
    <row r="44" ht="15.75" customHeight="1">
      <c r="A44" s="2" t="s">
        <v>28</v>
      </c>
    </row>
    <row r="45" ht="15.75" customHeight="1"/>
    <row r="46" ht="15.75" customHeight="1">
      <c r="A46" s="2" t="s">
        <v>29</v>
      </c>
    </row>
    <row r="47" ht="15.75" customHeight="1"/>
    <row r="48" ht="15.75" customHeight="1"/>
    <row r="49" ht="15.75" customHeight="1">
      <c r="A49" s="9" t="s">
        <v>30</v>
      </c>
      <c r="B49" s="10" t="s">
        <v>31</v>
      </c>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hyperlinks>
    <hyperlink r:id="rId1" location=":~:text=Deforestation%20causes%20about%205%20billion%20tons%20CO2,in%20biomass%20(see%20Kindermann%20et%20al.%2C%202008)." ref="B7"/>
    <hyperlink r:id="rId2" location=":~:text=Delaying%20harvest%20is%20another%20common,stored%20beyond%20the%20baseline%20amount." ref="B21"/>
    <hyperlink r:id="rId3" ref="B29"/>
    <hyperlink r:id="rId4" location=":~:text=Out%20of%20Indonesia%27s%2027%20million,among%20environmental%20groups%20and%20lawmakers." ref="B36"/>
    <hyperlink r:id="rId5" ref="B49"/>
  </hyperlinks>
  <printOptions/>
  <pageMargins bottom="0.75" footer="0.0" header="0.0" left="0.7" right="0.7" top="0.75"/>
  <pageSetup orientation="portrait"/>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3" max="13" width="26.71"/>
  </cols>
  <sheetData>
    <row r="1">
      <c r="A1" s="9" t="s">
        <v>32</v>
      </c>
      <c r="K1" s="11" t="s">
        <v>33</v>
      </c>
    </row>
    <row r="2">
      <c r="A2" s="9" t="s">
        <v>34</v>
      </c>
    </row>
    <row r="3">
      <c r="A3" s="11" t="s">
        <v>35</v>
      </c>
      <c r="K3" s="12" t="s">
        <v>36</v>
      </c>
      <c r="L3" s="12" t="s">
        <v>37</v>
      </c>
      <c r="M3" s="12" t="s">
        <v>38</v>
      </c>
    </row>
    <row r="4">
      <c r="K4" s="13" t="s">
        <v>39</v>
      </c>
      <c r="L4" s="14">
        <v>2001.0</v>
      </c>
      <c r="M4" s="14">
        <v>114393.865031717</v>
      </c>
    </row>
    <row r="5">
      <c r="K5" s="13" t="s">
        <v>39</v>
      </c>
      <c r="L5" s="14">
        <v>2002.0</v>
      </c>
      <c r="M5" s="14">
        <v>271744.913858872</v>
      </c>
    </row>
    <row r="6">
      <c r="K6" s="13" t="s">
        <v>39</v>
      </c>
      <c r="L6" s="14">
        <v>2003.0</v>
      </c>
      <c r="M6" s="14">
        <v>248435.975851512</v>
      </c>
    </row>
    <row r="7">
      <c r="K7" s="13" t="s">
        <v>39</v>
      </c>
      <c r="L7" s="14">
        <v>2004.0</v>
      </c>
      <c r="M7" s="14">
        <v>479153.04604945</v>
      </c>
    </row>
    <row r="8">
      <c r="K8" s="13" t="s">
        <v>39</v>
      </c>
      <c r="L8" s="14">
        <v>2005.0</v>
      </c>
      <c r="M8" s="14">
        <v>478404.276817389</v>
      </c>
    </row>
    <row r="9">
      <c r="K9" s="13" t="s">
        <v>39</v>
      </c>
      <c r="L9" s="14">
        <v>2006.0</v>
      </c>
      <c r="M9" s="14">
        <v>468380.57782301</v>
      </c>
    </row>
    <row r="10">
      <c r="K10" s="13" t="s">
        <v>39</v>
      </c>
      <c r="L10" s="14">
        <v>2007.0</v>
      </c>
      <c r="M10" s="14">
        <v>525991.875319646</v>
      </c>
    </row>
    <row r="11">
      <c r="K11" s="13" t="s">
        <v>39</v>
      </c>
      <c r="L11" s="14">
        <v>2008.0</v>
      </c>
      <c r="M11" s="14">
        <v>469405.11454532</v>
      </c>
    </row>
    <row r="12">
      <c r="K12" s="13" t="s">
        <v>39</v>
      </c>
      <c r="L12" s="14">
        <v>2009.0</v>
      </c>
      <c r="M12" s="14">
        <v>683825.594178579</v>
      </c>
    </row>
    <row r="13">
      <c r="K13" s="13" t="s">
        <v>39</v>
      </c>
      <c r="L13" s="14">
        <v>2010.0</v>
      </c>
      <c r="M13" s="14">
        <v>540975.954189255</v>
      </c>
    </row>
    <row r="14">
      <c r="K14" s="13" t="s">
        <v>39</v>
      </c>
      <c r="L14" s="14">
        <v>2011.0</v>
      </c>
      <c r="M14" s="14">
        <v>613905.374123516</v>
      </c>
    </row>
    <row r="15">
      <c r="K15" s="13" t="s">
        <v>39</v>
      </c>
      <c r="L15" s="14">
        <v>2012.0</v>
      </c>
      <c r="M15" s="14">
        <v>855533.301069496</v>
      </c>
    </row>
    <row r="16">
      <c r="K16" s="13" t="s">
        <v>39</v>
      </c>
      <c r="L16" s="14">
        <v>2013.0</v>
      </c>
      <c r="M16" s="14">
        <v>472991.712484975</v>
      </c>
    </row>
    <row r="17">
      <c r="K17" s="13" t="s">
        <v>39</v>
      </c>
      <c r="L17" s="14">
        <v>2014.0</v>
      </c>
      <c r="M17" s="14">
        <v>736796.653058551</v>
      </c>
    </row>
    <row r="18">
      <c r="K18" s="13" t="s">
        <v>39</v>
      </c>
      <c r="L18" s="14">
        <v>2015.0</v>
      </c>
      <c r="M18" s="14">
        <v>666636.79084451</v>
      </c>
    </row>
    <row r="19">
      <c r="K19" s="13" t="s">
        <v>39</v>
      </c>
      <c r="L19" s="14">
        <v>2016.0</v>
      </c>
      <c r="M19" s="14">
        <v>928658.065322815</v>
      </c>
    </row>
    <row r="20">
      <c r="K20" s="13" t="s">
        <v>39</v>
      </c>
      <c r="L20" s="14">
        <v>2017.0</v>
      </c>
      <c r="M20" s="14">
        <v>373254.630171355</v>
      </c>
    </row>
    <row r="21">
      <c r="K21" s="13" t="s">
        <v>39</v>
      </c>
      <c r="L21" s="14">
        <v>2018.0</v>
      </c>
      <c r="M21" s="14">
        <v>339888.120364233</v>
      </c>
    </row>
    <row r="22">
      <c r="K22" s="13" t="s">
        <v>39</v>
      </c>
      <c r="L22" s="14">
        <v>2019.0</v>
      </c>
      <c r="M22" s="14">
        <v>323646.376193952</v>
      </c>
    </row>
    <row r="23">
      <c r="K23" s="13" t="s">
        <v>39</v>
      </c>
      <c r="L23" s="14">
        <v>2020.0</v>
      </c>
      <c r="M23" s="14">
        <v>270056.858303553</v>
      </c>
    </row>
    <row r="24">
      <c r="K24" s="13" t="s">
        <v>39</v>
      </c>
      <c r="L24" s="14">
        <v>2021.0</v>
      </c>
      <c r="M24" s="14">
        <v>202905.924166109</v>
      </c>
    </row>
    <row r="25">
      <c r="K25" s="13" t="s">
        <v>39</v>
      </c>
      <c r="L25" s="14">
        <v>2022.0</v>
      </c>
      <c r="M25" s="14">
        <v>230002.844332282</v>
      </c>
    </row>
    <row r="26">
      <c r="K26" s="13" t="s">
        <v>39</v>
      </c>
      <c r="L26" s="14">
        <v>2023.0</v>
      </c>
      <c r="M26" s="14">
        <v>292373.98194725</v>
      </c>
    </row>
    <row r="27">
      <c r="K27" s="13" t="s">
        <v>39</v>
      </c>
      <c r="L27" s="14">
        <v>2024.0</v>
      </c>
      <c r="M27" s="14">
        <v>258811.679495905</v>
      </c>
    </row>
  </sheetData>
  <hyperlinks>
    <hyperlink r:id="rId1" ref="K1"/>
    <hyperlink r:id="rId2" ref="A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86"/>
    <col customWidth="1" min="2" max="26" width="8.86"/>
  </cols>
  <sheetData>
    <row r="1">
      <c r="A1" s="1" t="s">
        <v>40</v>
      </c>
    </row>
    <row r="2">
      <c r="A2" s="15" t="s">
        <v>41</v>
      </c>
    </row>
    <row r="3">
      <c r="B3" s="2" t="s">
        <v>42</v>
      </c>
      <c r="C3" s="2" t="s">
        <v>43</v>
      </c>
    </row>
    <row r="4">
      <c r="A4" s="2" t="s">
        <v>44</v>
      </c>
      <c r="B4" s="3">
        <v>3774.0</v>
      </c>
      <c r="C4" s="3">
        <v>6081.0</v>
      </c>
    </row>
    <row r="6">
      <c r="A6" s="2" t="s">
        <v>45</v>
      </c>
    </row>
    <row r="7">
      <c r="A7" s="2" t="s">
        <v>46</v>
      </c>
    </row>
    <row r="8">
      <c r="A8" s="2" t="s">
        <v>47</v>
      </c>
    </row>
    <row r="10">
      <c r="A10" s="2" t="s">
        <v>48</v>
      </c>
    </row>
    <row r="11">
      <c r="A11" s="2">
        <f>B4+(0.5*C4)</f>
        <v>6814.5</v>
      </c>
      <c r="B11" s="2" t="s">
        <v>41</v>
      </c>
    </row>
    <row r="12">
      <c r="A12" s="2">
        <f>A11*1000</f>
        <v>6814500</v>
      </c>
      <c r="B12" s="2" t="s">
        <v>49</v>
      </c>
    </row>
    <row r="14">
      <c r="A14" s="1" t="s">
        <v>50</v>
      </c>
    </row>
    <row r="15">
      <c r="A15" s="2" t="s">
        <v>51</v>
      </c>
    </row>
    <row r="16">
      <c r="A16" s="2" t="s">
        <v>52</v>
      </c>
    </row>
    <row r="17">
      <c r="A17" s="2" t="s">
        <v>53</v>
      </c>
    </row>
    <row r="18">
      <c r="A18" s="2" t="s">
        <v>54</v>
      </c>
    </row>
    <row r="19">
      <c r="A19" s="2" t="s">
        <v>55</v>
      </c>
    </row>
    <row r="20">
      <c r="A20" s="2" t="s">
        <v>56</v>
      </c>
    </row>
    <row r="21" ht="15.75" customHeight="1">
      <c r="A21" s="2" t="s">
        <v>57</v>
      </c>
    </row>
    <row r="22" ht="15.75" customHeight="1">
      <c r="A22" s="2" t="s">
        <v>58</v>
      </c>
    </row>
    <row r="23" ht="15.75" customHeight="1">
      <c r="A23" s="2" t="s">
        <v>59</v>
      </c>
    </row>
    <row r="24" ht="15.75" customHeight="1">
      <c r="A24" s="2" t="s">
        <v>60</v>
      </c>
    </row>
    <row r="25" ht="15.75" customHeight="1">
      <c r="A25" s="2" t="s">
        <v>61</v>
      </c>
    </row>
    <row r="26" ht="15.75" customHeight="1"/>
    <row r="27" ht="15.75" customHeight="1">
      <c r="A27" s="16">
        <v>0.02</v>
      </c>
      <c r="B27" s="2" t="s">
        <v>62</v>
      </c>
    </row>
    <row r="28" ht="15.75" customHeight="1"/>
    <row r="29" ht="15.75" customHeight="1">
      <c r="A29" s="2">
        <f>A12*A27</f>
        <v>136290</v>
      </c>
      <c r="B29" s="2" t="s">
        <v>63</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c r="A1" s="17"/>
      <c r="B1" s="18" t="s">
        <v>64</v>
      </c>
      <c r="D1" s="2" t="s">
        <v>65</v>
      </c>
      <c r="F1" s="17"/>
      <c r="G1" s="18" t="s">
        <v>66</v>
      </c>
    </row>
    <row r="2">
      <c r="A2" s="17" t="s">
        <v>67</v>
      </c>
      <c r="B2" s="17">
        <v>0.0</v>
      </c>
      <c r="D2" s="19">
        <v>1000000.0</v>
      </c>
      <c r="F2" s="17" t="s">
        <v>67</v>
      </c>
      <c r="G2" s="20">
        <f t="shared" ref="G2:G7" si="1">B2/$D$2</f>
        <v>0</v>
      </c>
    </row>
    <row r="3">
      <c r="A3" s="17" t="s">
        <v>68</v>
      </c>
      <c r="B3" s="21">
        <v>7921902.0</v>
      </c>
      <c r="F3" s="17" t="s">
        <v>68</v>
      </c>
      <c r="G3" s="20">
        <f t="shared" si="1"/>
        <v>7.921902</v>
      </c>
    </row>
    <row r="4">
      <c r="A4" s="17" t="s">
        <v>69</v>
      </c>
      <c r="B4" s="17">
        <v>0.0</v>
      </c>
      <c r="F4" s="17" t="s">
        <v>69</v>
      </c>
      <c r="G4" s="20">
        <f t="shared" si="1"/>
        <v>0</v>
      </c>
    </row>
    <row r="5">
      <c r="A5" s="17" t="s">
        <v>70</v>
      </c>
      <c r="B5" s="21">
        <v>7921902.0</v>
      </c>
      <c r="F5" s="17" t="s">
        <v>70</v>
      </c>
      <c r="G5" s="20">
        <f t="shared" si="1"/>
        <v>7.921902</v>
      </c>
    </row>
    <row r="6">
      <c r="A6" s="17" t="s">
        <v>71</v>
      </c>
      <c r="B6" s="21">
        <v>7253293.0</v>
      </c>
      <c r="F6" s="17" t="s">
        <v>71</v>
      </c>
      <c r="G6" s="20">
        <f t="shared" si="1"/>
        <v>7.253293</v>
      </c>
    </row>
    <row r="7">
      <c r="A7" s="17" t="s">
        <v>72</v>
      </c>
      <c r="B7" s="21">
        <v>3712996.0</v>
      </c>
      <c r="F7" s="17" t="s">
        <v>72</v>
      </c>
      <c r="G7" s="20">
        <f t="shared" si="1"/>
        <v>3.712996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9.29"/>
    <col customWidth="1" min="2" max="3" width="10.71"/>
    <col customWidth="1" min="4" max="4" width="14.0"/>
    <col customWidth="1" min="5" max="5" width="40.29"/>
    <col customWidth="1" min="6" max="8" width="10.71"/>
    <col customWidth="1" min="9" max="9" width="43.14"/>
    <col customWidth="1" min="10" max="12" width="10.71"/>
    <col customWidth="1" min="13" max="13" width="35.14"/>
    <col customWidth="1" min="14" max="14" width="11.71"/>
    <col customWidth="1" min="15" max="26" width="10.71"/>
  </cols>
  <sheetData>
    <row r="1">
      <c r="A1" s="22" t="s">
        <v>73</v>
      </c>
      <c r="E1" s="23" t="s">
        <v>74</v>
      </c>
      <c r="F1" s="24"/>
      <c r="G1" s="22"/>
      <c r="I1" s="22" t="s">
        <v>75</v>
      </c>
      <c r="M1" s="22" t="s">
        <v>76</v>
      </c>
    </row>
    <row r="2">
      <c r="A2" s="1" t="s">
        <v>77</v>
      </c>
      <c r="B2" s="25">
        <f>'CO2 Sequestrated'!G3</f>
        <v>7.921902</v>
      </c>
      <c r="E2" s="1" t="s">
        <v>78</v>
      </c>
      <c r="F2" s="26" t="s">
        <v>79</v>
      </c>
      <c r="I2" s="1" t="s">
        <v>80</v>
      </c>
      <c r="J2" s="27" t="s">
        <v>9</v>
      </c>
      <c r="M2" s="1" t="s">
        <v>78</v>
      </c>
      <c r="N2" s="25">
        <f>'CO2 Sequestrated'!G6</f>
        <v>7.253293</v>
      </c>
    </row>
    <row r="3">
      <c r="A3" s="1"/>
      <c r="B3" s="2"/>
      <c r="E3" s="1" t="s">
        <v>81</v>
      </c>
      <c r="F3" s="2">
        <f>(2+85)/2</f>
        <v>43.5</v>
      </c>
      <c r="I3" s="1" t="s">
        <v>82</v>
      </c>
      <c r="J3" s="2">
        <v>650.0</v>
      </c>
      <c r="M3" s="1"/>
      <c r="N3" s="2"/>
    </row>
    <row r="4">
      <c r="A4" s="1" t="s">
        <v>83</v>
      </c>
      <c r="B4" s="2">
        <v>212.02</v>
      </c>
      <c r="E4" s="2" t="s">
        <v>84</v>
      </c>
      <c r="F4" s="28">
        <v>2.4710538147</v>
      </c>
      <c r="I4" s="2" t="s">
        <v>85</v>
      </c>
      <c r="J4" s="2">
        <v>2471.0</v>
      </c>
      <c r="M4" s="2" t="s">
        <v>84</v>
      </c>
      <c r="N4" s="28">
        <v>2.4710538147</v>
      </c>
    </row>
    <row r="5">
      <c r="A5" s="2" t="s">
        <v>86</v>
      </c>
      <c r="B5" s="19">
        <v>1000000.0</v>
      </c>
      <c r="E5" s="1" t="s">
        <v>87</v>
      </c>
      <c r="F5" s="28">
        <f>F3/F4</f>
        <v>17.60382544</v>
      </c>
      <c r="I5" s="1" t="s">
        <v>88</v>
      </c>
      <c r="J5" s="19">
        <f>J3*J4</f>
        <v>1606150</v>
      </c>
      <c r="M5" s="1"/>
    </row>
    <row r="6">
      <c r="A6" s="2"/>
      <c r="B6" s="19"/>
      <c r="E6" s="1" t="s">
        <v>89</v>
      </c>
      <c r="F6" s="2">
        <v>80.25</v>
      </c>
      <c r="J6" s="19"/>
      <c r="M6" s="1" t="s">
        <v>90</v>
      </c>
      <c r="N6" s="2">
        <v>363.85</v>
      </c>
      <c r="O6" s="28">
        <v>1.5</v>
      </c>
      <c r="P6" s="29">
        <v>2.0</v>
      </c>
    </row>
    <row r="7">
      <c r="A7" s="2"/>
      <c r="B7" s="19"/>
      <c r="E7" s="2" t="s">
        <v>86</v>
      </c>
      <c r="F7" s="19">
        <v>1000000.0</v>
      </c>
      <c r="J7" s="19"/>
      <c r="M7" s="2" t="s">
        <v>86</v>
      </c>
      <c r="N7" s="19">
        <v>1000000.0</v>
      </c>
    </row>
    <row r="8">
      <c r="A8" s="1" t="s">
        <v>91</v>
      </c>
      <c r="B8" s="19">
        <f>B4*B5</f>
        <v>212020000</v>
      </c>
      <c r="E8" s="1" t="s">
        <v>92</v>
      </c>
      <c r="F8" s="19">
        <f>F6*F7</f>
        <v>80250000</v>
      </c>
      <c r="I8" s="1"/>
      <c r="J8" s="19"/>
      <c r="M8" s="1" t="s">
        <v>93</v>
      </c>
      <c r="N8" s="19">
        <f>N6*N7</f>
        <v>363850000</v>
      </c>
      <c r="O8" s="19">
        <f>O6*N7</f>
        <v>1500000</v>
      </c>
      <c r="P8" s="19">
        <f>P6*N7</f>
        <v>2000000</v>
      </c>
    </row>
    <row r="9">
      <c r="A9" s="1" t="s">
        <v>94</v>
      </c>
      <c r="B9" s="19">
        <f>B8/B2</f>
        <v>26763774.66</v>
      </c>
      <c r="E9" s="1" t="s">
        <v>95</v>
      </c>
      <c r="F9" s="19">
        <f>F8/F5</f>
        <v>4558668.244</v>
      </c>
      <c r="I9" s="1"/>
      <c r="J9" s="19"/>
      <c r="M9" s="1" t="s">
        <v>96</v>
      </c>
      <c r="N9" s="19">
        <f>(N8/N2)*N4</f>
        <v>123956516.1</v>
      </c>
      <c r="O9" s="19">
        <f>(O8/N2)*N4</f>
        <v>511020.4044</v>
      </c>
      <c r="P9" s="19">
        <f>(P8*N13)/N4</f>
        <v>2967964.5</v>
      </c>
    </row>
    <row r="10">
      <c r="S10" s="11" t="s">
        <v>97</v>
      </c>
    </row>
    <row r="11" ht="68.25" customHeight="1">
      <c r="A11" s="30" t="s">
        <v>98</v>
      </c>
      <c r="E11" s="31" t="s">
        <v>99</v>
      </c>
      <c r="M11" s="1" t="s">
        <v>100</v>
      </c>
      <c r="N11" s="26" t="s">
        <v>101</v>
      </c>
      <c r="P11" s="19"/>
    </row>
    <row r="12" ht="15.0" customHeight="1">
      <c r="M12" s="2" t="s">
        <v>102</v>
      </c>
      <c r="N12" s="2">
        <v>3.667</v>
      </c>
    </row>
    <row r="13">
      <c r="A13" s="23" t="s">
        <v>103</v>
      </c>
      <c r="B13" s="24"/>
      <c r="E13" s="22" t="s">
        <v>104</v>
      </c>
      <c r="M13" s="1" t="s">
        <v>105</v>
      </c>
      <c r="N13" s="2">
        <f>((0.5+1.5)/2)*N12</f>
        <v>3.667</v>
      </c>
    </row>
    <row r="14">
      <c r="A14" s="1" t="s">
        <v>106</v>
      </c>
      <c r="B14" s="25">
        <f>'CO2 Sequestrated'!G7</f>
        <v>3.712996</v>
      </c>
      <c r="E14" s="2" t="s">
        <v>107</v>
      </c>
      <c r="F14" s="19">
        <v>5.01E7</v>
      </c>
      <c r="M14" s="1" t="s">
        <v>96</v>
      </c>
      <c r="N14" s="19">
        <f>(O8/N13)*N4</f>
        <v>1010793.761</v>
      </c>
    </row>
    <row r="15">
      <c r="A15" s="1"/>
      <c r="B15" s="2"/>
      <c r="E15" s="8" t="s">
        <v>108</v>
      </c>
      <c r="M15" s="2"/>
      <c r="N15" s="19"/>
    </row>
    <row r="16" ht="26.25" customHeight="1">
      <c r="A16" s="2" t="s">
        <v>84</v>
      </c>
      <c r="B16" s="28">
        <v>2.4710538147</v>
      </c>
      <c r="E16" s="2" t="s">
        <v>109</v>
      </c>
      <c r="F16" s="28">
        <v>50.0</v>
      </c>
      <c r="M16" s="32" t="s">
        <v>110</v>
      </c>
    </row>
    <row r="17" ht="17.25" customHeight="1">
      <c r="A17" s="1" t="s">
        <v>87</v>
      </c>
      <c r="B17" s="28">
        <f>B15/B16</f>
        <v>0</v>
      </c>
      <c r="E17" s="17" t="s">
        <v>111</v>
      </c>
      <c r="F17" s="19">
        <f>F14/F16</f>
        <v>1002000</v>
      </c>
    </row>
    <row r="18">
      <c r="A18" s="1" t="s">
        <v>112</v>
      </c>
      <c r="B18" s="2">
        <v>21.56</v>
      </c>
    </row>
    <row r="19" ht="15.75" customHeight="1">
      <c r="A19" s="2" t="s">
        <v>86</v>
      </c>
      <c r="B19" s="19">
        <v>1000000.0</v>
      </c>
      <c r="E19" s="1"/>
      <c r="F19" s="2"/>
      <c r="M19" s="28">
        <f>2.2*N4</f>
        <v>5.436318392</v>
      </c>
      <c r="N19" s="9">
        <v>1000000.0</v>
      </c>
    </row>
    <row r="20" ht="15.75" customHeight="1">
      <c r="A20" s="1" t="s">
        <v>113</v>
      </c>
      <c r="B20" s="19">
        <f>B18*B19</f>
        <v>21560000</v>
      </c>
      <c r="E20" s="2"/>
      <c r="F20" s="2"/>
      <c r="M20" s="20">
        <f>M19*N19</f>
        <v>5436318.392</v>
      </c>
    </row>
    <row r="21" ht="15.75" customHeight="1">
      <c r="A21" s="1" t="s">
        <v>114</v>
      </c>
      <c r="B21" s="19">
        <f>B20/B14</f>
        <v>5806631.626</v>
      </c>
      <c r="E21" s="2"/>
      <c r="F21" s="19"/>
    </row>
    <row r="22" ht="15.75" customHeight="1">
      <c r="A22" s="2"/>
      <c r="B22" s="2"/>
      <c r="E22" s="2"/>
      <c r="F22" s="19"/>
    </row>
    <row r="23" ht="15.75" customHeight="1">
      <c r="A23" s="33" t="s">
        <v>115</v>
      </c>
    </row>
    <row r="24" ht="54.75" customHeight="1"/>
    <row r="26" ht="24.75" customHeight="1">
      <c r="A26" s="34" t="s">
        <v>116</v>
      </c>
      <c r="B26" s="34"/>
      <c r="L26" s="11" t="s">
        <v>117</v>
      </c>
      <c r="R26" s="11" t="s">
        <v>118</v>
      </c>
    </row>
    <row r="27" ht="15.75" customHeight="1">
      <c r="A27" s="1"/>
      <c r="B27" s="2"/>
      <c r="E27" s="1"/>
      <c r="F27" s="2"/>
      <c r="R27" s="9" t="s">
        <v>119</v>
      </c>
    </row>
    <row r="28" ht="15.75" customHeight="1">
      <c r="A28" s="2"/>
      <c r="B28" s="19"/>
      <c r="E28" s="2"/>
      <c r="F28" s="2"/>
      <c r="L28" s="12" t="s">
        <v>36</v>
      </c>
      <c r="M28" s="12" t="s">
        <v>37</v>
      </c>
      <c r="N28" s="12" t="s">
        <v>38</v>
      </c>
    </row>
    <row r="29" ht="15.75" customHeight="1">
      <c r="A29" s="1"/>
      <c r="B29" s="19"/>
      <c r="E29" s="2"/>
      <c r="F29" s="19"/>
      <c r="L29" s="13" t="s">
        <v>39</v>
      </c>
      <c r="M29" s="14">
        <v>2001.0</v>
      </c>
      <c r="N29" s="14">
        <v>114393.865031717</v>
      </c>
      <c r="O29" s="28">
        <f>AVERAGE(N29:N52)</f>
        <v>451923.8961</v>
      </c>
    </row>
    <row r="30" ht="15.75" customHeight="1">
      <c r="A30" s="1" t="s">
        <v>120</v>
      </c>
      <c r="E30" s="2"/>
      <c r="F30" s="19"/>
      <c r="L30" s="13" t="s">
        <v>39</v>
      </c>
      <c r="M30" s="14">
        <v>2002.0</v>
      </c>
      <c r="N30" s="14">
        <v>271744.913858872</v>
      </c>
    </row>
    <row r="31" ht="15.75" customHeight="1">
      <c r="A31" s="4" t="s">
        <v>121</v>
      </c>
      <c r="B31" s="19"/>
      <c r="E31" s="1"/>
      <c r="F31" s="19"/>
      <c r="L31" s="13" t="s">
        <v>39</v>
      </c>
      <c r="M31" s="14">
        <v>2003.0</v>
      </c>
      <c r="N31" s="14">
        <v>248435.975851512</v>
      </c>
    </row>
    <row r="32" ht="15.75" customHeight="1">
      <c r="E32" s="1"/>
      <c r="F32" s="19"/>
      <c r="L32" s="13" t="s">
        <v>39</v>
      </c>
      <c r="M32" s="14">
        <v>2004.0</v>
      </c>
      <c r="N32" s="14">
        <v>479153.04604945</v>
      </c>
    </row>
    <row r="33" ht="15.75" customHeight="1">
      <c r="A33" s="35" t="s">
        <v>122</v>
      </c>
      <c r="L33" s="13" t="s">
        <v>39</v>
      </c>
      <c r="M33" s="14">
        <v>2005.0</v>
      </c>
      <c r="N33" s="14">
        <v>478404.276817389</v>
      </c>
    </row>
    <row r="34" ht="15.75" customHeight="1">
      <c r="A34" s="4" t="s">
        <v>123</v>
      </c>
      <c r="L34" s="13" t="s">
        <v>39</v>
      </c>
      <c r="M34" s="14">
        <v>2006.0</v>
      </c>
      <c r="N34" s="14">
        <v>468380.57782301</v>
      </c>
    </row>
    <row r="35" ht="15.75" customHeight="1">
      <c r="L35" s="13" t="s">
        <v>39</v>
      </c>
      <c r="M35" s="14">
        <v>2007.0</v>
      </c>
      <c r="N35" s="14">
        <v>525991.875319646</v>
      </c>
    </row>
    <row r="36" ht="15.75" customHeight="1">
      <c r="A36" s="1" t="s">
        <v>124</v>
      </c>
      <c r="L36" s="13" t="s">
        <v>39</v>
      </c>
      <c r="M36" s="14">
        <v>2008.0</v>
      </c>
      <c r="N36" s="14">
        <v>469405.11454532</v>
      </c>
    </row>
    <row r="37" ht="15.75" customHeight="1">
      <c r="A37" s="28" t="s">
        <v>125</v>
      </c>
      <c r="L37" s="13" t="s">
        <v>39</v>
      </c>
      <c r="M37" s="14">
        <v>2009.0</v>
      </c>
      <c r="N37" s="14">
        <v>683825.594178579</v>
      </c>
    </row>
    <row r="38" ht="15.75" customHeight="1">
      <c r="L38" s="13" t="s">
        <v>39</v>
      </c>
      <c r="M38" s="14">
        <v>2010.0</v>
      </c>
      <c r="N38" s="14">
        <v>540975.954189255</v>
      </c>
    </row>
    <row r="39" ht="15.75" customHeight="1">
      <c r="B39" s="2" t="s">
        <v>126</v>
      </c>
      <c r="C39" s="2" t="s">
        <v>127</v>
      </c>
      <c r="D39" s="2" t="s">
        <v>128</v>
      </c>
      <c r="E39" s="2" t="s">
        <v>129</v>
      </c>
      <c r="F39" s="2" t="s">
        <v>130</v>
      </c>
      <c r="L39" s="13" t="s">
        <v>39</v>
      </c>
      <c r="M39" s="14">
        <v>2011.0</v>
      </c>
      <c r="N39" s="14">
        <v>613905.374123516</v>
      </c>
    </row>
    <row r="40" ht="15.75" customHeight="1">
      <c r="A40" s="2" t="s">
        <v>131</v>
      </c>
      <c r="B40" s="28">
        <v>22.0</v>
      </c>
      <c r="C40" s="28">
        <f>N4*B40</f>
        <v>54.36318392</v>
      </c>
      <c r="D40" s="19">
        <f t="shared" ref="D40:D41" si="1">C40*1000000</f>
        <v>54363183.92</v>
      </c>
      <c r="E40" s="3">
        <v>1.7</v>
      </c>
      <c r="F40" s="19">
        <f>E40*N4*1000000</f>
        <v>4200791.485</v>
      </c>
      <c r="L40" s="13" t="s">
        <v>39</v>
      </c>
      <c r="M40" s="14">
        <v>2012.0</v>
      </c>
      <c r="N40" s="14">
        <v>855533.301069496</v>
      </c>
    </row>
    <row r="41" ht="15.75" customHeight="1">
      <c r="A41" s="2" t="s">
        <v>132</v>
      </c>
      <c r="B41" s="28">
        <f>(13.4+14.9)/2</f>
        <v>14.15</v>
      </c>
      <c r="C41" s="28">
        <f>N4*B41</f>
        <v>34.96541148</v>
      </c>
      <c r="D41" s="19">
        <f t="shared" si="1"/>
        <v>34965411.48</v>
      </c>
      <c r="L41" s="13" t="s">
        <v>39</v>
      </c>
      <c r="M41" s="14">
        <v>2013.0</v>
      </c>
      <c r="N41" s="14">
        <v>472991.712484975</v>
      </c>
    </row>
    <row r="42" ht="15.75" customHeight="1">
      <c r="A42" s="2"/>
      <c r="L42" s="13" t="s">
        <v>39</v>
      </c>
      <c r="M42" s="14">
        <v>2014.0</v>
      </c>
      <c r="N42" s="14">
        <v>736796.653058551</v>
      </c>
    </row>
    <row r="43" ht="15.75" customHeight="1">
      <c r="A43" s="2" t="s">
        <v>133</v>
      </c>
      <c r="B43" s="28">
        <v>1.9</v>
      </c>
      <c r="L43" s="13" t="s">
        <v>39</v>
      </c>
      <c r="M43" s="14">
        <v>2015.0</v>
      </c>
      <c r="N43" s="14">
        <v>666636.79084451</v>
      </c>
    </row>
    <row r="44" ht="15.75" customHeight="1">
      <c r="L44" s="13" t="s">
        <v>39</v>
      </c>
      <c r="M44" s="14">
        <v>2016.0</v>
      </c>
      <c r="N44" s="14">
        <v>928658.065322815</v>
      </c>
    </row>
    <row r="45" ht="15.75" customHeight="1">
      <c r="L45" s="13" t="s">
        <v>39</v>
      </c>
      <c r="M45" s="14">
        <v>2017.0</v>
      </c>
      <c r="N45" s="14">
        <v>373254.630171355</v>
      </c>
    </row>
    <row r="46" ht="15.75" customHeight="1">
      <c r="L46" s="13" t="s">
        <v>39</v>
      </c>
      <c r="M46" s="14">
        <v>2018.0</v>
      </c>
      <c r="N46" s="14">
        <v>339888.120364233</v>
      </c>
    </row>
    <row r="47" ht="15.75" customHeight="1">
      <c r="F47" s="2" t="s">
        <v>134</v>
      </c>
      <c r="L47" s="13" t="s">
        <v>39</v>
      </c>
      <c r="M47" s="14">
        <v>2019.0</v>
      </c>
      <c r="N47" s="14">
        <v>323646.376193952</v>
      </c>
    </row>
    <row r="48" ht="15.75" customHeight="1">
      <c r="L48" s="13" t="s">
        <v>39</v>
      </c>
      <c r="M48" s="14">
        <v>2020.0</v>
      </c>
      <c r="N48" s="36">
        <v>270056.858303553</v>
      </c>
    </row>
    <row r="49" ht="15.75" customHeight="1">
      <c r="L49" s="13" t="s">
        <v>39</v>
      </c>
      <c r="M49" s="14">
        <v>2021.0</v>
      </c>
      <c r="N49" s="36">
        <v>202905.924166109</v>
      </c>
    </row>
    <row r="50" ht="15.75" customHeight="1">
      <c r="L50" s="13" t="s">
        <v>39</v>
      </c>
      <c r="M50" s="14">
        <v>2022.0</v>
      </c>
      <c r="N50" s="36">
        <v>230002.844332282</v>
      </c>
    </row>
    <row r="51" ht="15.75" customHeight="1">
      <c r="L51" s="13" t="s">
        <v>39</v>
      </c>
      <c r="M51" s="14">
        <v>2023.0</v>
      </c>
      <c r="N51" s="36">
        <v>292373.98194725</v>
      </c>
    </row>
    <row r="52" ht="15.75" customHeight="1">
      <c r="L52" s="13" t="s">
        <v>39</v>
      </c>
      <c r="M52" s="14">
        <v>2024.0</v>
      </c>
      <c r="N52" s="36">
        <v>258811.679495905</v>
      </c>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c r="A64" s="4" t="s">
        <v>125</v>
      </c>
    </row>
    <row r="65" ht="15.75" customHeight="1"/>
    <row r="66" ht="15.75" customHeight="1"/>
    <row r="67" ht="15.75" customHeight="1">
      <c r="A67" s="2" t="s">
        <v>135</v>
      </c>
    </row>
    <row r="68" ht="15.75" customHeight="1">
      <c r="A68" s="4" t="s">
        <v>136</v>
      </c>
    </row>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9">
    <mergeCell ref="A13:B13"/>
    <mergeCell ref="A23:B24"/>
    <mergeCell ref="A1:B1"/>
    <mergeCell ref="E1:F1"/>
    <mergeCell ref="I1:J1"/>
    <mergeCell ref="M1:N1"/>
    <mergeCell ref="A11:B11"/>
    <mergeCell ref="E11:F11"/>
    <mergeCell ref="M16:O17"/>
  </mergeCells>
  <hyperlinks>
    <hyperlink r:id="rId2" ref="S10"/>
    <hyperlink r:id="rId3" location=":~:text=Out%20of%20Indonesia's%2027%20million,among%20environmental%20groups%20and%20lawmakers." ref="E15"/>
    <hyperlink r:id="rId4" ref="L26"/>
    <hyperlink r:id="rId5" ref="R26"/>
    <hyperlink r:id="rId6" ref="A31"/>
    <hyperlink r:id="rId7" ref="A34"/>
    <hyperlink r:id="rId8" ref="A64"/>
    <hyperlink r:id="rId9" ref="A68"/>
  </hyperlinks>
  <printOptions/>
  <pageMargins bottom="0.75" footer="0.0" header="0.0" left="0.7" right="0.7" top="0.75"/>
  <pageSetup orientation="landscape"/>
  <drawing r:id="rId10"/>
  <legacyDrawing r:id="rId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497D"/>
    <pageSetUpPr/>
  </sheetPr>
  <sheetViews>
    <sheetView workbookViewId="0"/>
  </sheetViews>
  <sheetFormatPr customHeight="1" defaultColWidth="14.43" defaultRowHeight="15.0"/>
  <cols>
    <col customWidth="1" min="1" max="1" width="29.29"/>
    <col customWidth="1" min="2" max="32" width="10.0"/>
    <col customWidth="1" min="33" max="52" width="8.86"/>
  </cols>
  <sheetData>
    <row r="1">
      <c r="A1" s="1" t="s">
        <v>137</v>
      </c>
      <c r="B1" s="27">
        <v>2020.0</v>
      </c>
      <c r="C1" s="1">
        <v>2021.0</v>
      </c>
      <c r="D1" s="27">
        <v>2022.0</v>
      </c>
      <c r="E1" s="1">
        <v>2023.0</v>
      </c>
      <c r="F1" s="27">
        <v>2024.0</v>
      </c>
      <c r="G1" s="1">
        <v>2025.0</v>
      </c>
      <c r="H1" s="27">
        <v>2026.0</v>
      </c>
      <c r="I1" s="1">
        <v>2027.0</v>
      </c>
      <c r="J1" s="27">
        <v>2028.0</v>
      </c>
      <c r="K1" s="1">
        <v>2029.0</v>
      </c>
      <c r="L1" s="27">
        <v>2030.0</v>
      </c>
      <c r="M1" s="1">
        <v>2031.0</v>
      </c>
      <c r="N1" s="27">
        <v>2032.0</v>
      </c>
      <c r="O1" s="1">
        <v>2033.0</v>
      </c>
      <c r="P1" s="27">
        <v>2034.0</v>
      </c>
      <c r="Q1" s="1">
        <v>2035.0</v>
      </c>
      <c r="R1" s="27">
        <v>2036.0</v>
      </c>
      <c r="S1" s="1">
        <v>2037.0</v>
      </c>
      <c r="T1" s="27">
        <v>2038.0</v>
      </c>
      <c r="U1" s="1">
        <v>2039.0</v>
      </c>
      <c r="V1" s="27">
        <v>2040.0</v>
      </c>
      <c r="W1" s="1">
        <v>2041.0</v>
      </c>
      <c r="X1" s="27">
        <v>2042.0</v>
      </c>
      <c r="Y1" s="1">
        <v>2043.0</v>
      </c>
      <c r="Z1" s="27">
        <v>2044.0</v>
      </c>
      <c r="AA1" s="1">
        <v>2045.0</v>
      </c>
      <c r="AB1" s="27">
        <v>2046.0</v>
      </c>
      <c r="AC1" s="1">
        <v>2047.0</v>
      </c>
      <c r="AD1" s="27">
        <v>2048.0</v>
      </c>
      <c r="AE1" s="1">
        <v>2049.0</v>
      </c>
      <c r="AF1" s="27">
        <v>2050.0</v>
      </c>
      <c r="AG1" s="1">
        <v>2051.0</v>
      </c>
      <c r="AH1" s="1">
        <v>2052.0</v>
      </c>
      <c r="AI1" s="1">
        <v>2053.0</v>
      </c>
      <c r="AJ1" s="1">
        <v>2054.0</v>
      </c>
      <c r="AK1" s="1">
        <v>2055.0</v>
      </c>
      <c r="AL1" s="1">
        <v>2056.0</v>
      </c>
      <c r="AM1" s="1">
        <v>2057.0</v>
      </c>
      <c r="AN1" s="1">
        <v>2058.0</v>
      </c>
      <c r="AO1" s="1">
        <v>2059.0</v>
      </c>
      <c r="AP1" s="1">
        <v>2060.0</v>
      </c>
      <c r="AQ1" s="1">
        <v>2061.0</v>
      </c>
      <c r="AR1" s="1">
        <v>2062.0</v>
      </c>
      <c r="AS1" s="1">
        <v>2063.0</v>
      </c>
      <c r="AT1" s="1">
        <v>2064.0</v>
      </c>
      <c r="AU1" s="1">
        <v>2065.0</v>
      </c>
      <c r="AV1" s="1">
        <v>2066.0</v>
      </c>
      <c r="AW1" s="1">
        <v>2067.0</v>
      </c>
      <c r="AX1" s="1">
        <v>2068.0</v>
      </c>
      <c r="AY1" s="1">
        <v>2069.0</v>
      </c>
      <c r="AZ1" s="1">
        <v>2070.0</v>
      </c>
    </row>
    <row r="2">
      <c r="A2" s="2" t="s">
        <v>67</v>
      </c>
      <c r="B2" s="19">
        <f>'Potential land area'!F17</f>
        <v>1002000</v>
      </c>
      <c r="C2" s="19">
        <f t="shared" ref="C2:AZ2" si="1">B2</f>
        <v>1002000</v>
      </c>
      <c r="D2" s="19">
        <f t="shared" si="1"/>
        <v>1002000</v>
      </c>
      <c r="E2" s="19">
        <f t="shared" si="1"/>
        <v>1002000</v>
      </c>
      <c r="F2" s="19">
        <f t="shared" si="1"/>
        <v>1002000</v>
      </c>
      <c r="G2" s="19">
        <f t="shared" si="1"/>
        <v>1002000</v>
      </c>
      <c r="H2" s="19">
        <f t="shared" si="1"/>
        <v>1002000</v>
      </c>
      <c r="I2" s="19">
        <f t="shared" si="1"/>
        <v>1002000</v>
      </c>
      <c r="J2" s="19">
        <f t="shared" si="1"/>
        <v>1002000</v>
      </c>
      <c r="K2" s="19">
        <f t="shared" si="1"/>
        <v>1002000</v>
      </c>
      <c r="L2" s="19">
        <f t="shared" si="1"/>
        <v>1002000</v>
      </c>
      <c r="M2" s="19">
        <f t="shared" si="1"/>
        <v>1002000</v>
      </c>
      <c r="N2" s="19">
        <f t="shared" si="1"/>
        <v>1002000</v>
      </c>
      <c r="O2" s="19">
        <f t="shared" si="1"/>
        <v>1002000</v>
      </c>
      <c r="P2" s="19">
        <f t="shared" si="1"/>
        <v>1002000</v>
      </c>
      <c r="Q2" s="19">
        <f t="shared" si="1"/>
        <v>1002000</v>
      </c>
      <c r="R2" s="19">
        <f t="shared" si="1"/>
        <v>1002000</v>
      </c>
      <c r="S2" s="19">
        <f t="shared" si="1"/>
        <v>1002000</v>
      </c>
      <c r="T2" s="19">
        <f t="shared" si="1"/>
        <v>1002000</v>
      </c>
      <c r="U2" s="19">
        <f t="shared" si="1"/>
        <v>1002000</v>
      </c>
      <c r="V2" s="19">
        <f t="shared" si="1"/>
        <v>1002000</v>
      </c>
      <c r="W2" s="19">
        <f t="shared" si="1"/>
        <v>1002000</v>
      </c>
      <c r="X2" s="19">
        <f t="shared" si="1"/>
        <v>1002000</v>
      </c>
      <c r="Y2" s="19">
        <f t="shared" si="1"/>
        <v>1002000</v>
      </c>
      <c r="Z2" s="19">
        <f t="shared" si="1"/>
        <v>1002000</v>
      </c>
      <c r="AA2" s="19">
        <f t="shared" si="1"/>
        <v>1002000</v>
      </c>
      <c r="AB2" s="19">
        <f t="shared" si="1"/>
        <v>1002000</v>
      </c>
      <c r="AC2" s="19">
        <f t="shared" si="1"/>
        <v>1002000</v>
      </c>
      <c r="AD2" s="19">
        <f t="shared" si="1"/>
        <v>1002000</v>
      </c>
      <c r="AE2" s="19">
        <f t="shared" si="1"/>
        <v>1002000</v>
      </c>
      <c r="AF2" s="19">
        <f t="shared" si="1"/>
        <v>1002000</v>
      </c>
      <c r="AG2" s="19">
        <f t="shared" si="1"/>
        <v>1002000</v>
      </c>
      <c r="AH2" s="19">
        <f t="shared" si="1"/>
        <v>1002000</v>
      </c>
      <c r="AI2" s="19">
        <f t="shared" si="1"/>
        <v>1002000</v>
      </c>
      <c r="AJ2" s="19">
        <f t="shared" si="1"/>
        <v>1002000</v>
      </c>
      <c r="AK2" s="19">
        <f t="shared" si="1"/>
        <v>1002000</v>
      </c>
      <c r="AL2" s="19">
        <f t="shared" si="1"/>
        <v>1002000</v>
      </c>
      <c r="AM2" s="19">
        <f t="shared" si="1"/>
        <v>1002000</v>
      </c>
      <c r="AN2" s="19">
        <f t="shared" si="1"/>
        <v>1002000</v>
      </c>
      <c r="AO2" s="19">
        <f t="shared" si="1"/>
        <v>1002000</v>
      </c>
      <c r="AP2" s="19">
        <f t="shared" si="1"/>
        <v>1002000</v>
      </c>
      <c r="AQ2" s="19">
        <f t="shared" si="1"/>
        <v>1002000</v>
      </c>
      <c r="AR2" s="19">
        <f t="shared" si="1"/>
        <v>1002000</v>
      </c>
      <c r="AS2" s="19">
        <f t="shared" si="1"/>
        <v>1002000</v>
      </c>
      <c r="AT2" s="19">
        <f t="shared" si="1"/>
        <v>1002000</v>
      </c>
      <c r="AU2" s="19">
        <f t="shared" si="1"/>
        <v>1002000</v>
      </c>
      <c r="AV2" s="19">
        <f t="shared" si="1"/>
        <v>1002000</v>
      </c>
      <c r="AW2" s="19">
        <f t="shared" si="1"/>
        <v>1002000</v>
      </c>
      <c r="AX2" s="19">
        <f t="shared" si="1"/>
        <v>1002000</v>
      </c>
      <c r="AY2" s="19">
        <f t="shared" si="1"/>
        <v>1002000</v>
      </c>
      <c r="AZ2" s="19">
        <f t="shared" si="1"/>
        <v>1002000</v>
      </c>
    </row>
    <row r="3">
      <c r="A3" s="2" t="s">
        <v>68</v>
      </c>
      <c r="B3" s="19">
        <f>'Potential land area'!B9</f>
        <v>26763774.66</v>
      </c>
      <c r="C3" s="19">
        <f t="shared" ref="C3:AZ3" si="2">B3</f>
        <v>26763774.66</v>
      </c>
      <c r="D3" s="19">
        <f t="shared" si="2"/>
        <v>26763774.66</v>
      </c>
      <c r="E3" s="19">
        <f t="shared" si="2"/>
        <v>26763774.66</v>
      </c>
      <c r="F3" s="19">
        <f t="shared" si="2"/>
        <v>26763774.66</v>
      </c>
      <c r="G3" s="19">
        <f t="shared" si="2"/>
        <v>26763774.66</v>
      </c>
      <c r="H3" s="19">
        <f t="shared" si="2"/>
        <v>26763774.66</v>
      </c>
      <c r="I3" s="19">
        <f t="shared" si="2"/>
        <v>26763774.66</v>
      </c>
      <c r="J3" s="19">
        <f t="shared" si="2"/>
        <v>26763774.66</v>
      </c>
      <c r="K3" s="19">
        <f t="shared" si="2"/>
        <v>26763774.66</v>
      </c>
      <c r="L3" s="19">
        <f t="shared" si="2"/>
        <v>26763774.66</v>
      </c>
      <c r="M3" s="19">
        <f t="shared" si="2"/>
        <v>26763774.66</v>
      </c>
      <c r="N3" s="19">
        <f t="shared" si="2"/>
        <v>26763774.66</v>
      </c>
      <c r="O3" s="19">
        <f t="shared" si="2"/>
        <v>26763774.66</v>
      </c>
      <c r="P3" s="19">
        <f t="shared" si="2"/>
        <v>26763774.66</v>
      </c>
      <c r="Q3" s="19">
        <f t="shared" si="2"/>
        <v>26763774.66</v>
      </c>
      <c r="R3" s="19">
        <f t="shared" si="2"/>
        <v>26763774.66</v>
      </c>
      <c r="S3" s="19">
        <f t="shared" si="2"/>
        <v>26763774.66</v>
      </c>
      <c r="T3" s="19">
        <f t="shared" si="2"/>
        <v>26763774.66</v>
      </c>
      <c r="U3" s="19">
        <f t="shared" si="2"/>
        <v>26763774.66</v>
      </c>
      <c r="V3" s="19">
        <f t="shared" si="2"/>
        <v>26763774.66</v>
      </c>
      <c r="W3" s="19">
        <f t="shared" si="2"/>
        <v>26763774.66</v>
      </c>
      <c r="X3" s="19">
        <f t="shared" si="2"/>
        <v>26763774.66</v>
      </c>
      <c r="Y3" s="19">
        <f t="shared" si="2"/>
        <v>26763774.66</v>
      </c>
      <c r="Z3" s="19">
        <f t="shared" si="2"/>
        <v>26763774.66</v>
      </c>
      <c r="AA3" s="19">
        <f t="shared" si="2"/>
        <v>26763774.66</v>
      </c>
      <c r="AB3" s="19">
        <f t="shared" si="2"/>
        <v>26763774.66</v>
      </c>
      <c r="AC3" s="19">
        <f t="shared" si="2"/>
        <v>26763774.66</v>
      </c>
      <c r="AD3" s="19">
        <f t="shared" si="2"/>
        <v>26763774.66</v>
      </c>
      <c r="AE3" s="19">
        <f t="shared" si="2"/>
        <v>26763774.66</v>
      </c>
      <c r="AF3" s="19">
        <f t="shared" si="2"/>
        <v>26763774.66</v>
      </c>
      <c r="AG3" s="19">
        <f t="shared" si="2"/>
        <v>26763774.66</v>
      </c>
      <c r="AH3" s="19">
        <f t="shared" si="2"/>
        <v>26763774.66</v>
      </c>
      <c r="AI3" s="19">
        <f t="shared" si="2"/>
        <v>26763774.66</v>
      </c>
      <c r="AJ3" s="19">
        <f t="shared" si="2"/>
        <v>26763774.66</v>
      </c>
      <c r="AK3" s="19">
        <f t="shared" si="2"/>
        <v>26763774.66</v>
      </c>
      <c r="AL3" s="19">
        <f t="shared" si="2"/>
        <v>26763774.66</v>
      </c>
      <c r="AM3" s="19">
        <f t="shared" si="2"/>
        <v>26763774.66</v>
      </c>
      <c r="AN3" s="19">
        <f t="shared" si="2"/>
        <v>26763774.66</v>
      </c>
      <c r="AO3" s="19">
        <f t="shared" si="2"/>
        <v>26763774.66</v>
      </c>
      <c r="AP3" s="19">
        <f t="shared" si="2"/>
        <v>26763774.66</v>
      </c>
      <c r="AQ3" s="19">
        <f t="shared" si="2"/>
        <v>26763774.66</v>
      </c>
      <c r="AR3" s="19">
        <f t="shared" si="2"/>
        <v>26763774.66</v>
      </c>
      <c r="AS3" s="19">
        <f t="shared" si="2"/>
        <v>26763774.66</v>
      </c>
      <c r="AT3" s="19">
        <f t="shared" si="2"/>
        <v>26763774.66</v>
      </c>
      <c r="AU3" s="19">
        <f t="shared" si="2"/>
        <v>26763774.66</v>
      </c>
      <c r="AV3" s="19">
        <f t="shared" si="2"/>
        <v>26763774.66</v>
      </c>
      <c r="AW3" s="19">
        <f t="shared" si="2"/>
        <v>26763774.66</v>
      </c>
      <c r="AX3" s="19">
        <f t="shared" si="2"/>
        <v>26763774.66</v>
      </c>
      <c r="AY3" s="19">
        <f t="shared" si="2"/>
        <v>26763774.66</v>
      </c>
      <c r="AZ3" s="19">
        <f t="shared" si="2"/>
        <v>26763774.66</v>
      </c>
    </row>
    <row r="4">
      <c r="A4" s="2" t="s">
        <v>69</v>
      </c>
      <c r="B4" s="19">
        <f>'Potential land area'!F9</f>
        <v>4558668.244</v>
      </c>
      <c r="C4" s="19">
        <f t="shared" ref="C4:AZ4" si="3">B4</f>
        <v>4558668.244</v>
      </c>
      <c r="D4" s="19">
        <f t="shared" si="3"/>
        <v>4558668.244</v>
      </c>
      <c r="E4" s="19">
        <f t="shared" si="3"/>
        <v>4558668.244</v>
      </c>
      <c r="F4" s="19">
        <f t="shared" si="3"/>
        <v>4558668.244</v>
      </c>
      <c r="G4" s="19">
        <f t="shared" si="3"/>
        <v>4558668.244</v>
      </c>
      <c r="H4" s="19">
        <f t="shared" si="3"/>
        <v>4558668.244</v>
      </c>
      <c r="I4" s="19">
        <f t="shared" si="3"/>
        <v>4558668.244</v>
      </c>
      <c r="J4" s="19">
        <f t="shared" si="3"/>
        <v>4558668.244</v>
      </c>
      <c r="K4" s="19">
        <f t="shared" si="3"/>
        <v>4558668.244</v>
      </c>
      <c r="L4" s="19">
        <f t="shared" si="3"/>
        <v>4558668.244</v>
      </c>
      <c r="M4" s="19">
        <f t="shared" si="3"/>
        <v>4558668.244</v>
      </c>
      <c r="N4" s="19">
        <f t="shared" si="3"/>
        <v>4558668.244</v>
      </c>
      <c r="O4" s="19">
        <f t="shared" si="3"/>
        <v>4558668.244</v>
      </c>
      <c r="P4" s="19">
        <f t="shared" si="3"/>
        <v>4558668.244</v>
      </c>
      <c r="Q4" s="19">
        <f t="shared" si="3"/>
        <v>4558668.244</v>
      </c>
      <c r="R4" s="19">
        <f t="shared" si="3"/>
        <v>4558668.244</v>
      </c>
      <c r="S4" s="19">
        <f t="shared" si="3"/>
        <v>4558668.244</v>
      </c>
      <c r="T4" s="19">
        <f t="shared" si="3"/>
        <v>4558668.244</v>
      </c>
      <c r="U4" s="19">
        <f t="shared" si="3"/>
        <v>4558668.244</v>
      </c>
      <c r="V4" s="19">
        <f t="shared" si="3"/>
        <v>4558668.244</v>
      </c>
      <c r="W4" s="19">
        <f t="shared" si="3"/>
        <v>4558668.244</v>
      </c>
      <c r="X4" s="19">
        <f t="shared" si="3"/>
        <v>4558668.244</v>
      </c>
      <c r="Y4" s="19">
        <f t="shared" si="3"/>
        <v>4558668.244</v>
      </c>
      <c r="Z4" s="19">
        <f t="shared" si="3"/>
        <v>4558668.244</v>
      </c>
      <c r="AA4" s="19">
        <f t="shared" si="3"/>
        <v>4558668.244</v>
      </c>
      <c r="AB4" s="19">
        <f t="shared" si="3"/>
        <v>4558668.244</v>
      </c>
      <c r="AC4" s="19">
        <f t="shared" si="3"/>
        <v>4558668.244</v>
      </c>
      <c r="AD4" s="19">
        <f t="shared" si="3"/>
        <v>4558668.244</v>
      </c>
      <c r="AE4" s="19">
        <f t="shared" si="3"/>
        <v>4558668.244</v>
      </c>
      <c r="AF4" s="19">
        <f t="shared" si="3"/>
        <v>4558668.244</v>
      </c>
      <c r="AG4" s="19">
        <f t="shared" si="3"/>
        <v>4558668.244</v>
      </c>
      <c r="AH4" s="19">
        <f t="shared" si="3"/>
        <v>4558668.244</v>
      </c>
      <c r="AI4" s="19">
        <f t="shared" si="3"/>
        <v>4558668.244</v>
      </c>
      <c r="AJ4" s="19">
        <f t="shared" si="3"/>
        <v>4558668.244</v>
      </c>
      <c r="AK4" s="19">
        <f t="shared" si="3"/>
        <v>4558668.244</v>
      </c>
      <c r="AL4" s="19">
        <f t="shared" si="3"/>
        <v>4558668.244</v>
      </c>
      <c r="AM4" s="19">
        <f t="shared" si="3"/>
        <v>4558668.244</v>
      </c>
      <c r="AN4" s="19">
        <f t="shared" si="3"/>
        <v>4558668.244</v>
      </c>
      <c r="AO4" s="19">
        <f t="shared" si="3"/>
        <v>4558668.244</v>
      </c>
      <c r="AP4" s="19">
        <f t="shared" si="3"/>
        <v>4558668.244</v>
      </c>
      <c r="AQ4" s="19">
        <f t="shared" si="3"/>
        <v>4558668.244</v>
      </c>
      <c r="AR4" s="19">
        <f t="shared" si="3"/>
        <v>4558668.244</v>
      </c>
      <c r="AS4" s="19">
        <f t="shared" si="3"/>
        <v>4558668.244</v>
      </c>
      <c r="AT4" s="19">
        <f t="shared" si="3"/>
        <v>4558668.244</v>
      </c>
      <c r="AU4" s="19">
        <f t="shared" si="3"/>
        <v>4558668.244</v>
      </c>
      <c r="AV4" s="19">
        <f t="shared" si="3"/>
        <v>4558668.244</v>
      </c>
      <c r="AW4" s="19">
        <f t="shared" si="3"/>
        <v>4558668.244</v>
      </c>
      <c r="AX4" s="19">
        <f t="shared" si="3"/>
        <v>4558668.244</v>
      </c>
      <c r="AY4" s="19">
        <f t="shared" si="3"/>
        <v>4558668.244</v>
      </c>
      <c r="AZ4" s="19">
        <f t="shared" si="3"/>
        <v>4558668.244</v>
      </c>
    </row>
    <row r="5">
      <c r="A5" s="2" t="s">
        <v>70</v>
      </c>
      <c r="B5" s="19">
        <f>'Potential land area'!J5</f>
        <v>1606150</v>
      </c>
      <c r="C5" s="19">
        <f t="shared" ref="C5:AZ5" si="4">B5</f>
        <v>1606150</v>
      </c>
      <c r="D5" s="19">
        <f t="shared" si="4"/>
        <v>1606150</v>
      </c>
      <c r="E5" s="19">
        <f t="shared" si="4"/>
        <v>1606150</v>
      </c>
      <c r="F5" s="19">
        <f t="shared" si="4"/>
        <v>1606150</v>
      </c>
      <c r="G5" s="19">
        <f t="shared" si="4"/>
        <v>1606150</v>
      </c>
      <c r="H5" s="19">
        <f t="shared" si="4"/>
        <v>1606150</v>
      </c>
      <c r="I5" s="19">
        <f t="shared" si="4"/>
        <v>1606150</v>
      </c>
      <c r="J5" s="19">
        <f t="shared" si="4"/>
        <v>1606150</v>
      </c>
      <c r="K5" s="19">
        <f t="shared" si="4"/>
        <v>1606150</v>
      </c>
      <c r="L5" s="19">
        <f t="shared" si="4"/>
        <v>1606150</v>
      </c>
      <c r="M5" s="19">
        <f t="shared" si="4"/>
        <v>1606150</v>
      </c>
      <c r="N5" s="19">
        <f t="shared" si="4"/>
        <v>1606150</v>
      </c>
      <c r="O5" s="19">
        <f t="shared" si="4"/>
        <v>1606150</v>
      </c>
      <c r="P5" s="19">
        <f t="shared" si="4"/>
        <v>1606150</v>
      </c>
      <c r="Q5" s="19">
        <f t="shared" si="4"/>
        <v>1606150</v>
      </c>
      <c r="R5" s="19">
        <f t="shared" si="4"/>
        <v>1606150</v>
      </c>
      <c r="S5" s="19">
        <f t="shared" si="4"/>
        <v>1606150</v>
      </c>
      <c r="T5" s="19">
        <f t="shared" si="4"/>
        <v>1606150</v>
      </c>
      <c r="U5" s="19">
        <f t="shared" si="4"/>
        <v>1606150</v>
      </c>
      <c r="V5" s="19">
        <f t="shared" si="4"/>
        <v>1606150</v>
      </c>
      <c r="W5" s="19">
        <f t="shared" si="4"/>
        <v>1606150</v>
      </c>
      <c r="X5" s="19">
        <f t="shared" si="4"/>
        <v>1606150</v>
      </c>
      <c r="Y5" s="19">
        <f t="shared" si="4"/>
        <v>1606150</v>
      </c>
      <c r="Z5" s="19">
        <f t="shared" si="4"/>
        <v>1606150</v>
      </c>
      <c r="AA5" s="19">
        <f t="shared" si="4"/>
        <v>1606150</v>
      </c>
      <c r="AB5" s="19">
        <f t="shared" si="4"/>
        <v>1606150</v>
      </c>
      <c r="AC5" s="19">
        <f t="shared" si="4"/>
        <v>1606150</v>
      </c>
      <c r="AD5" s="19">
        <f t="shared" si="4"/>
        <v>1606150</v>
      </c>
      <c r="AE5" s="19">
        <f t="shared" si="4"/>
        <v>1606150</v>
      </c>
      <c r="AF5" s="19">
        <f t="shared" si="4"/>
        <v>1606150</v>
      </c>
      <c r="AG5" s="19">
        <f t="shared" si="4"/>
        <v>1606150</v>
      </c>
      <c r="AH5" s="19">
        <f t="shared" si="4"/>
        <v>1606150</v>
      </c>
      <c r="AI5" s="19">
        <f t="shared" si="4"/>
        <v>1606150</v>
      </c>
      <c r="AJ5" s="19">
        <f t="shared" si="4"/>
        <v>1606150</v>
      </c>
      <c r="AK5" s="19">
        <f t="shared" si="4"/>
        <v>1606150</v>
      </c>
      <c r="AL5" s="19">
        <f t="shared" si="4"/>
        <v>1606150</v>
      </c>
      <c r="AM5" s="19">
        <f t="shared" si="4"/>
        <v>1606150</v>
      </c>
      <c r="AN5" s="19">
        <f t="shared" si="4"/>
        <v>1606150</v>
      </c>
      <c r="AO5" s="19">
        <f t="shared" si="4"/>
        <v>1606150</v>
      </c>
      <c r="AP5" s="19">
        <f t="shared" si="4"/>
        <v>1606150</v>
      </c>
      <c r="AQ5" s="19">
        <f t="shared" si="4"/>
        <v>1606150</v>
      </c>
      <c r="AR5" s="19">
        <f t="shared" si="4"/>
        <v>1606150</v>
      </c>
      <c r="AS5" s="19">
        <f t="shared" si="4"/>
        <v>1606150</v>
      </c>
      <c r="AT5" s="19">
        <f t="shared" si="4"/>
        <v>1606150</v>
      </c>
      <c r="AU5" s="19">
        <f t="shared" si="4"/>
        <v>1606150</v>
      </c>
      <c r="AV5" s="19">
        <f t="shared" si="4"/>
        <v>1606150</v>
      </c>
      <c r="AW5" s="19">
        <f t="shared" si="4"/>
        <v>1606150</v>
      </c>
      <c r="AX5" s="19">
        <f t="shared" si="4"/>
        <v>1606150</v>
      </c>
      <c r="AY5" s="19">
        <f t="shared" si="4"/>
        <v>1606150</v>
      </c>
      <c r="AZ5" s="19">
        <f t="shared" si="4"/>
        <v>1606150</v>
      </c>
    </row>
    <row r="6">
      <c r="A6" s="2" t="s">
        <v>71</v>
      </c>
      <c r="B6" s="19">
        <f t="shared" ref="B6:C6" si="5">I6</f>
        <v>2967964.5</v>
      </c>
      <c r="C6" s="19">
        <f t="shared" si="5"/>
        <v>2967964.5</v>
      </c>
      <c r="D6" s="19">
        <f t="shared" ref="D6:H6" si="6">C6</f>
        <v>2967964.5</v>
      </c>
      <c r="E6" s="19">
        <f t="shared" si="6"/>
        <v>2967964.5</v>
      </c>
      <c r="F6" s="19">
        <f t="shared" si="6"/>
        <v>2967964.5</v>
      </c>
      <c r="G6" s="19">
        <f t="shared" si="6"/>
        <v>2967964.5</v>
      </c>
      <c r="H6" s="19">
        <f t="shared" si="6"/>
        <v>2967964.5</v>
      </c>
      <c r="I6" s="19">
        <f>'Potential land area'!P9</f>
        <v>2967964.5</v>
      </c>
      <c r="J6" s="19">
        <f t="shared" ref="J6:AZ6" si="7">I6</f>
        <v>2967964.5</v>
      </c>
      <c r="K6" s="19">
        <f t="shared" si="7"/>
        <v>2967964.5</v>
      </c>
      <c r="L6" s="19">
        <f t="shared" si="7"/>
        <v>2967964.5</v>
      </c>
      <c r="M6" s="19">
        <f t="shared" si="7"/>
        <v>2967964.5</v>
      </c>
      <c r="N6" s="19">
        <f t="shared" si="7"/>
        <v>2967964.5</v>
      </c>
      <c r="O6" s="19">
        <f t="shared" si="7"/>
        <v>2967964.5</v>
      </c>
      <c r="P6" s="19">
        <f t="shared" si="7"/>
        <v>2967964.5</v>
      </c>
      <c r="Q6" s="19">
        <f t="shared" si="7"/>
        <v>2967964.5</v>
      </c>
      <c r="R6" s="19">
        <f t="shared" si="7"/>
        <v>2967964.5</v>
      </c>
      <c r="S6" s="19">
        <f t="shared" si="7"/>
        <v>2967964.5</v>
      </c>
      <c r="T6" s="19">
        <f t="shared" si="7"/>
        <v>2967964.5</v>
      </c>
      <c r="U6" s="19">
        <f t="shared" si="7"/>
        <v>2967964.5</v>
      </c>
      <c r="V6" s="19">
        <f t="shared" si="7"/>
        <v>2967964.5</v>
      </c>
      <c r="W6" s="19">
        <f t="shared" si="7"/>
        <v>2967964.5</v>
      </c>
      <c r="X6" s="19">
        <f t="shared" si="7"/>
        <v>2967964.5</v>
      </c>
      <c r="Y6" s="19">
        <f t="shared" si="7"/>
        <v>2967964.5</v>
      </c>
      <c r="Z6" s="19">
        <f t="shared" si="7"/>
        <v>2967964.5</v>
      </c>
      <c r="AA6" s="19">
        <f t="shared" si="7"/>
        <v>2967964.5</v>
      </c>
      <c r="AB6" s="19">
        <f t="shared" si="7"/>
        <v>2967964.5</v>
      </c>
      <c r="AC6" s="19">
        <f t="shared" si="7"/>
        <v>2967964.5</v>
      </c>
      <c r="AD6" s="19">
        <f t="shared" si="7"/>
        <v>2967964.5</v>
      </c>
      <c r="AE6" s="19">
        <f t="shared" si="7"/>
        <v>2967964.5</v>
      </c>
      <c r="AF6" s="19">
        <f t="shared" si="7"/>
        <v>2967964.5</v>
      </c>
      <c r="AG6" s="19">
        <f t="shared" si="7"/>
        <v>2967964.5</v>
      </c>
      <c r="AH6" s="19">
        <f t="shared" si="7"/>
        <v>2967964.5</v>
      </c>
      <c r="AI6" s="19">
        <f t="shared" si="7"/>
        <v>2967964.5</v>
      </c>
      <c r="AJ6" s="19">
        <f t="shared" si="7"/>
        <v>2967964.5</v>
      </c>
      <c r="AK6" s="19">
        <f t="shared" si="7"/>
        <v>2967964.5</v>
      </c>
      <c r="AL6" s="19">
        <f t="shared" si="7"/>
        <v>2967964.5</v>
      </c>
      <c r="AM6" s="19">
        <f t="shared" si="7"/>
        <v>2967964.5</v>
      </c>
      <c r="AN6" s="19">
        <f t="shared" si="7"/>
        <v>2967964.5</v>
      </c>
      <c r="AO6" s="19">
        <f t="shared" si="7"/>
        <v>2967964.5</v>
      </c>
      <c r="AP6" s="19">
        <f t="shared" si="7"/>
        <v>2967964.5</v>
      </c>
      <c r="AQ6" s="19">
        <f t="shared" si="7"/>
        <v>2967964.5</v>
      </c>
      <c r="AR6" s="19">
        <f t="shared" si="7"/>
        <v>2967964.5</v>
      </c>
      <c r="AS6" s="19">
        <f t="shared" si="7"/>
        <v>2967964.5</v>
      </c>
      <c r="AT6" s="19">
        <f t="shared" si="7"/>
        <v>2967964.5</v>
      </c>
      <c r="AU6" s="19">
        <f t="shared" si="7"/>
        <v>2967964.5</v>
      </c>
      <c r="AV6" s="19">
        <f t="shared" si="7"/>
        <v>2967964.5</v>
      </c>
      <c r="AW6" s="19">
        <f t="shared" si="7"/>
        <v>2967964.5</v>
      </c>
      <c r="AX6" s="19">
        <f t="shared" si="7"/>
        <v>2967964.5</v>
      </c>
      <c r="AY6" s="19">
        <f t="shared" si="7"/>
        <v>2967964.5</v>
      </c>
      <c r="AZ6" s="19">
        <f t="shared" si="7"/>
        <v>2967964.5</v>
      </c>
    </row>
    <row r="7">
      <c r="A7" s="2" t="s">
        <v>72</v>
      </c>
      <c r="B7" s="19">
        <f>'Potential land area'!B21</f>
        <v>5806631.626</v>
      </c>
      <c r="C7" s="19">
        <f t="shared" ref="C7:AZ7" si="8">B7</f>
        <v>5806631.626</v>
      </c>
      <c r="D7" s="19">
        <f t="shared" si="8"/>
        <v>5806631.626</v>
      </c>
      <c r="E7" s="19">
        <f t="shared" si="8"/>
        <v>5806631.626</v>
      </c>
      <c r="F7" s="19">
        <f t="shared" si="8"/>
        <v>5806631.626</v>
      </c>
      <c r="G7" s="19">
        <f t="shared" si="8"/>
        <v>5806631.626</v>
      </c>
      <c r="H7" s="19">
        <f t="shared" si="8"/>
        <v>5806631.626</v>
      </c>
      <c r="I7" s="19">
        <f t="shared" si="8"/>
        <v>5806631.626</v>
      </c>
      <c r="J7" s="19">
        <f t="shared" si="8"/>
        <v>5806631.626</v>
      </c>
      <c r="K7" s="19">
        <f t="shared" si="8"/>
        <v>5806631.626</v>
      </c>
      <c r="L7" s="19">
        <f t="shared" si="8"/>
        <v>5806631.626</v>
      </c>
      <c r="M7" s="19">
        <f t="shared" si="8"/>
        <v>5806631.626</v>
      </c>
      <c r="N7" s="19">
        <f t="shared" si="8"/>
        <v>5806631.626</v>
      </c>
      <c r="O7" s="19">
        <f t="shared" si="8"/>
        <v>5806631.626</v>
      </c>
      <c r="P7" s="19">
        <f t="shared" si="8"/>
        <v>5806631.626</v>
      </c>
      <c r="Q7" s="19">
        <f t="shared" si="8"/>
        <v>5806631.626</v>
      </c>
      <c r="R7" s="19">
        <f t="shared" si="8"/>
        <v>5806631.626</v>
      </c>
      <c r="S7" s="19">
        <f t="shared" si="8"/>
        <v>5806631.626</v>
      </c>
      <c r="T7" s="19">
        <f t="shared" si="8"/>
        <v>5806631.626</v>
      </c>
      <c r="U7" s="19">
        <f t="shared" si="8"/>
        <v>5806631.626</v>
      </c>
      <c r="V7" s="19">
        <f t="shared" si="8"/>
        <v>5806631.626</v>
      </c>
      <c r="W7" s="19">
        <f t="shared" si="8"/>
        <v>5806631.626</v>
      </c>
      <c r="X7" s="19">
        <f t="shared" si="8"/>
        <v>5806631.626</v>
      </c>
      <c r="Y7" s="19">
        <f t="shared" si="8"/>
        <v>5806631.626</v>
      </c>
      <c r="Z7" s="19">
        <f t="shared" si="8"/>
        <v>5806631.626</v>
      </c>
      <c r="AA7" s="19">
        <f t="shared" si="8"/>
        <v>5806631.626</v>
      </c>
      <c r="AB7" s="19">
        <f t="shared" si="8"/>
        <v>5806631.626</v>
      </c>
      <c r="AC7" s="19">
        <f t="shared" si="8"/>
        <v>5806631.626</v>
      </c>
      <c r="AD7" s="19">
        <f t="shared" si="8"/>
        <v>5806631.626</v>
      </c>
      <c r="AE7" s="19">
        <f t="shared" si="8"/>
        <v>5806631.626</v>
      </c>
      <c r="AF7" s="19">
        <f t="shared" si="8"/>
        <v>5806631.626</v>
      </c>
      <c r="AG7" s="19">
        <f t="shared" si="8"/>
        <v>5806631.626</v>
      </c>
      <c r="AH7" s="19">
        <f t="shared" si="8"/>
        <v>5806631.626</v>
      </c>
      <c r="AI7" s="19">
        <f t="shared" si="8"/>
        <v>5806631.626</v>
      </c>
      <c r="AJ7" s="19">
        <f t="shared" si="8"/>
        <v>5806631.626</v>
      </c>
      <c r="AK7" s="19">
        <f t="shared" si="8"/>
        <v>5806631.626</v>
      </c>
      <c r="AL7" s="19">
        <f t="shared" si="8"/>
        <v>5806631.626</v>
      </c>
      <c r="AM7" s="19">
        <f t="shared" si="8"/>
        <v>5806631.626</v>
      </c>
      <c r="AN7" s="19">
        <f t="shared" si="8"/>
        <v>5806631.626</v>
      </c>
      <c r="AO7" s="19">
        <f t="shared" si="8"/>
        <v>5806631.626</v>
      </c>
      <c r="AP7" s="19">
        <f t="shared" si="8"/>
        <v>5806631.626</v>
      </c>
      <c r="AQ7" s="19">
        <f t="shared" si="8"/>
        <v>5806631.626</v>
      </c>
      <c r="AR7" s="19">
        <f t="shared" si="8"/>
        <v>5806631.626</v>
      </c>
      <c r="AS7" s="19">
        <f t="shared" si="8"/>
        <v>5806631.626</v>
      </c>
      <c r="AT7" s="19">
        <f t="shared" si="8"/>
        <v>5806631.626</v>
      </c>
      <c r="AU7" s="19">
        <f t="shared" si="8"/>
        <v>5806631.626</v>
      </c>
      <c r="AV7" s="19">
        <f t="shared" si="8"/>
        <v>5806631.626</v>
      </c>
      <c r="AW7" s="19">
        <f t="shared" si="8"/>
        <v>5806631.626</v>
      </c>
      <c r="AX7" s="19">
        <f t="shared" si="8"/>
        <v>5806631.626</v>
      </c>
      <c r="AY7" s="19">
        <f t="shared" si="8"/>
        <v>5806631.626</v>
      </c>
      <c r="AZ7" s="19">
        <f t="shared" si="8"/>
        <v>5806631.626</v>
      </c>
    </row>
    <row r="10" ht="15.0" customHeight="1">
      <c r="B10" s="19"/>
      <c r="D10" s="19"/>
      <c r="E10" s="1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2017-01-27T05:17:42Z</dcterms:created>
  <dc:creator>Jeffrey Rissman</dc:creator>
</cp:coreProperties>
</file>