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/>
  <mc:AlternateContent xmlns:mc="http://schemas.openxmlformats.org/markup-compatibility/2006">
    <mc:Choice Requires="x15">
      <x15ac:absPath xmlns:x15ac="http://schemas.microsoft.com/office/spreadsheetml/2010/11/ac" url="https://d.docs.live.net/a74c4beebfa5e857/Documents/"/>
    </mc:Choice>
  </mc:AlternateContent>
  <xr:revisionPtr revIDLastSave="0" documentId="8_{9E13A682-8521-49DB-88DC-4E0AF874A551}" xr6:coauthVersionLast="47" xr6:coauthVersionMax="47" xr10:uidLastSave="{00000000-0000-0000-0000-000000000000}"/>
  <bookViews>
    <workbookView xWindow="-108" yWindow="-108" windowWidth="23256" windowHeight="12456" firstSheet="1" activeTab="1" xr2:uid="{42F88565-874C-4891-B142-80A6565E89BA}"/>
  </bookViews>
  <sheets>
    <sheet name="records" sheetId="1" r:id="rId1"/>
    <sheet name="Sheet1" sheetId="10" r:id="rId2"/>
    <sheet name="budget" sheetId="9" r:id="rId3"/>
    <sheet name="assets" sheetId="8" r:id="rId4"/>
    <sheet name="control" sheetId="2" r:id="rId5"/>
  </sheets>
  <definedNames>
    <definedName name="_xlnm._FilterDatabase" localSheetId="1" hidden="1">Sheet1!$A$1:$G$12</definedName>
    <definedName name="account">Tableau4[Account]</definedName>
    <definedName name="category">Tableau2[Category]</definedName>
    <definedName name="DonnéesExternes_5" localSheetId="2" hidden="1">budget!$A$1:$B$7</definedName>
    <definedName name="label">Tableau12[Label]</definedName>
    <definedName name="priority">Tableau11[Priority]</definedName>
    <definedName name="type">Tableau3[Type]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9" l="1"/>
  <c r="E2" i="9" s="1"/>
  <c r="C3" i="9"/>
  <c r="E3" i="9" s="1"/>
  <c r="C4" i="9"/>
  <c r="D4" i="9" s="1"/>
  <c r="C5" i="9"/>
  <c r="D5" i="9" s="1"/>
  <c r="C6" i="9"/>
  <c r="D6" i="9" s="1"/>
  <c r="C7" i="9"/>
  <c r="D7" i="9" s="1"/>
  <c r="E5" i="9"/>
  <c r="E6" i="9"/>
  <c r="F2" i="9"/>
  <c r="F3" i="9"/>
  <c r="F4" i="9"/>
  <c r="F5" i="9"/>
  <c r="F6" i="9"/>
  <c r="F7" i="9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E7" i="9" l="1"/>
  <c r="D3" i="9"/>
  <c r="E4" i="9"/>
  <c r="D2" i="9"/>
  <c r="G2" i="1"/>
  <c r="G5" i="1"/>
  <c r="G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B9" i="9"/>
  <c r="C9" i="9" l="1"/>
  <c r="B11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186C5E-4A0B-4160-B636-EA939D93C876}" keepAlive="1" name="Requête - budget" description="Connexion à la requête « budget » dans le classeur." type="5" refreshedVersion="8" background="1" saveData="1">
    <dbPr connection="Provider=Microsoft.Mashup.OleDb.1;Data Source=$Workbook$;Location=budget;Extended Properties=&quot;&quot;" command="SELECT * FROM [budget]"/>
  </connection>
  <connection id="2" xr16:uid="{AEE6FD84-2572-468B-B786-475622A671B0}" keepAlive="1" name="Requête - records" description="Connexion à la requête « records » dans le classeur." type="5" refreshedVersion="0" background="1" saveData="1">
    <dbPr connection="Provider=Microsoft.Mashup.OleDb.1;Data Source=$Workbook$;Location=records;Extended Properties=&quot;&quot;" command="SELECT * FROM [records]"/>
  </connection>
</connections>
</file>

<file path=xl/sharedStrings.xml><?xml version="1.0" encoding="utf-8"?>
<sst xmlns="http://schemas.openxmlformats.org/spreadsheetml/2006/main" count="330" uniqueCount="56">
  <si>
    <t>Date</t>
  </si>
  <si>
    <t>Type</t>
  </si>
  <si>
    <t>Account</t>
  </si>
  <si>
    <t>Category</t>
  </si>
  <si>
    <t>Amount</t>
  </si>
  <si>
    <t>Comment</t>
  </si>
  <si>
    <t>Label</t>
  </si>
  <si>
    <t>Income</t>
  </si>
  <si>
    <t>Cash</t>
  </si>
  <si>
    <t>Salary</t>
  </si>
  <si>
    <t>Expense</t>
  </si>
  <si>
    <t>Food &amp; Drinks</t>
  </si>
  <si>
    <t>Savings</t>
  </si>
  <si>
    <t>Transfer</t>
  </si>
  <si>
    <t>Rent</t>
  </si>
  <si>
    <t>Transportation</t>
  </si>
  <si>
    <t>Brother Support</t>
  </si>
  <si>
    <t>Miscellaneous</t>
  </si>
  <si>
    <t>Internet</t>
  </si>
  <si>
    <t>MTN MoMo</t>
  </si>
  <si>
    <t>Deposit</t>
  </si>
  <si>
    <t>Wellbeing</t>
  </si>
  <si>
    <t>17/03/2025</t>
  </si>
  <si>
    <t>Needs</t>
  </si>
  <si>
    <t>18/03/2025</t>
  </si>
  <si>
    <t>19/03/2025</t>
  </si>
  <si>
    <t>20/03/2025</t>
  </si>
  <si>
    <t>21/03/2025</t>
  </si>
  <si>
    <t>Electricity</t>
  </si>
  <si>
    <t xml:space="preserve">Electronics </t>
  </si>
  <si>
    <t>Bought lenovo T480</t>
  </si>
  <si>
    <t>Charger for Laptop</t>
  </si>
  <si>
    <t>Other Income</t>
  </si>
  <si>
    <t>From Dad</t>
  </si>
  <si>
    <t>23/03/2025</t>
  </si>
  <si>
    <t>Paid livinus</t>
  </si>
  <si>
    <t>24/03/2025</t>
  </si>
  <si>
    <t>Actual_Expense</t>
  </si>
  <si>
    <t>Budgeted_Amount</t>
  </si>
  <si>
    <t>Difference</t>
  </si>
  <si>
    <t>Status</t>
  </si>
  <si>
    <t>Priority</t>
  </si>
  <si>
    <t>Total</t>
  </si>
  <si>
    <t>Percentage</t>
  </si>
  <si>
    <t>B_Amount</t>
  </si>
  <si>
    <t>B_Priority</t>
  </si>
  <si>
    <t>Description</t>
  </si>
  <si>
    <t>Wants</t>
  </si>
  <si>
    <t>Medium</t>
  </si>
  <si>
    <t>food at work and at home</t>
  </si>
  <si>
    <t>High</t>
  </si>
  <si>
    <t>Low</t>
  </si>
  <si>
    <t>house rent and light bills</t>
  </si>
  <si>
    <t>godi+benis+faith</t>
  </si>
  <si>
    <t>internet bundle</t>
  </si>
  <si>
    <t xml:space="preserve">from cloths to care products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</si>
</sst>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5" fontId="0" fillId="0" borderId="4" xfId="1" applyNumberFormat="1" applyFont="1" applyBorder="1"/>
    <xf numFmtId="14" fontId="0" fillId="0" borderId="4" xfId="0" applyNumberFormat="1" applyBorder="1"/>
    <xf numFmtId="165" fontId="0" fillId="0" borderId="2" xfId="1" applyNumberFormat="1" applyFont="1" applyBorder="1"/>
    <xf numFmtId="165" fontId="2" fillId="0" borderId="7" xfId="1" applyNumberFormat="1" applyFont="1" applyBorder="1"/>
    <xf numFmtId="165" fontId="2" fillId="0" borderId="0" xfId="1" applyNumberFormat="1" applyFont="1" applyBorder="1"/>
    <xf numFmtId="165" fontId="2" fillId="0" borderId="6" xfId="1" applyNumberFormat="1" applyFont="1" applyBorder="1"/>
    <xf numFmtId="165" fontId="0" fillId="0" borderId="5" xfId="1" applyNumberFormat="1" applyFont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165" fontId="0" fillId="0" borderId="2" xfId="0" applyNumberFormat="1" applyBorder="1"/>
    <xf numFmtId="165" fontId="0" fillId="0" borderId="4" xfId="0" applyNumberFormat="1" applyBorder="1"/>
    <xf numFmtId="9" fontId="0" fillId="0" borderId="0" xfId="0" applyNumberFormat="1" applyAlignment="1">
      <alignment horizontal="left"/>
    </xf>
    <xf numFmtId="14" fontId="0" fillId="0" borderId="12" xfId="0" applyNumberFormat="1" applyBorder="1"/>
    <xf numFmtId="0" fontId="0" fillId="0" borderId="12" xfId="0" applyBorder="1"/>
    <xf numFmtId="165" fontId="0" fillId="0" borderId="12" xfId="0" applyNumberFormat="1" applyBorder="1"/>
    <xf numFmtId="165" fontId="0" fillId="0" borderId="13" xfId="1" applyNumberFormat="1" applyFont="1" applyBorder="1"/>
    <xf numFmtId="9" fontId="3" fillId="0" borderId="8" xfId="2" applyFont="1" applyBorder="1" applyAlignment="1">
      <alignment horizontal="center" vertical="center"/>
    </xf>
    <xf numFmtId="9" fontId="3" fillId="0" borderId="9" xfId="2" applyFont="1" applyBorder="1" applyAlignment="1">
      <alignment horizontal="center" vertical="center"/>
    </xf>
    <xf numFmtId="9" fontId="3" fillId="0" borderId="10" xfId="2" applyFont="1" applyBorder="1" applyAlignment="1">
      <alignment horizontal="center" vertical="center"/>
    </xf>
    <xf numFmtId="9" fontId="3" fillId="0" borderId="11" xfId="2" applyFont="1" applyBorder="1" applyAlignment="1">
      <alignment horizontal="center" vertical="center"/>
    </xf>
    <xf numFmtId="0" fontId="4" fillId="2" borderId="4" xfId="0" applyFont="1" applyFill="1" applyBorder="1"/>
    <xf numFmtId="0" fontId="4" fillId="2" borderId="14" xfId="0" applyFont="1" applyFill="1" applyBorder="1"/>
    <xf numFmtId="14" fontId="0" fillId="0" borderId="4" xfId="0" applyNumberFormat="1" applyFont="1" applyBorder="1"/>
    <xf numFmtId="0" fontId="0" fillId="0" borderId="4" xfId="0" applyFont="1" applyBorder="1"/>
    <xf numFmtId="0" fontId="0" fillId="0" borderId="12" xfId="0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22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5" formatCode="_-* #,##0_-;\-* #,##0_-;_-* &quot;-&quot;??_-;_-@_-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" xr16:uid="{5687177D-8FF0-46B2-9940-07108DCD29C2}" autoFormatId="16" applyNumberFormats="0" applyBorderFormats="0" applyFontFormats="0" applyPatternFormats="0" applyAlignmentFormats="0" applyWidthHeightFormats="0">
  <queryTableRefresh nextId="11" unboundColumnsRight="4">
    <queryTableFields count="6">
      <queryTableField id="1" name="Category" tableColumnId="1"/>
      <queryTableField id="8" name="Actual_Expense" tableColumnId="8"/>
      <queryTableField id="4" dataBound="0" tableColumnId="4"/>
      <queryTableField id="5" dataBound="0" tableColumnId="5"/>
      <queryTableField id="6" dataBound="0" tableColumnId="6"/>
      <queryTableField id="10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AEF329-4072-477A-BFE3-44611FC4269F}" name="records" displayName="records" ref="A1:G62" totalsRowShown="0" headerRowDxfId="21" headerRowBorderDxfId="19" tableBorderDxfId="20" totalsRowBorderDxfId="18">
  <autoFilter ref="A1:G62" xr:uid="{4CAEF329-4072-477A-BFE3-44611FC4269F}">
    <filterColumn colId="0">
      <filters>
        <dateGroupItem year="2025" month="1" dateTimeGrouping="month"/>
      </filters>
    </filterColumn>
  </autoFilter>
  <tableColumns count="7">
    <tableColumn id="1" xr3:uid="{B29EEAEF-C3F7-4659-A4A8-D3095B9220EC}" name="Date" dataDxfId="17"/>
    <tableColumn id="2" xr3:uid="{E90E0ACA-E214-4763-AD00-53407D9F8E5A}" name="Type" dataDxfId="16"/>
    <tableColumn id="3" xr3:uid="{60250449-8AF8-4646-A0A2-060B85838118}" name="Account" dataDxfId="15"/>
    <tableColumn id="4" xr3:uid="{30EBB00E-AE38-41FB-A1C4-9AB9804C6A18}" name="Category" dataDxfId="14"/>
    <tableColumn id="5" xr3:uid="{E16E5829-01D9-4AC8-AC26-1B238EF666DE}" name="Amount" dataDxfId="13"/>
    <tableColumn id="6" xr3:uid="{B0F8D169-4F2D-4293-A527-8D09718161B1}" name="Comment" dataDxfId="12"/>
    <tableColumn id="7" xr3:uid="{A46AE82D-817B-4289-91C9-4F253B573749}" name="Label" dataDxfId="11">
      <calculatedColumnFormula>VLOOKUP(records[[#This Row],[Category]],Tableau2[],2,0)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243F809-A6A1-4811-A24A-88EA9F0A46F7}" name="budget" displayName="budget" ref="A1:F7" tableType="queryTable" totalsRowShown="0">
  <autoFilter ref="A1:F7" xr:uid="{D243F809-A6A1-4811-A24A-88EA9F0A46F7}"/>
  <tableColumns count="6">
    <tableColumn id="1" xr3:uid="{D33E21C3-15A9-4339-8C7B-0D06089C9D9B}" uniqueName="1" name="Category" queryTableFieldId="1" dataDxfId="10"/>
    <tableColumn id="8" xr3:uid="{E206B568-F035-41BC-AE83-1AF149F6832B}" uniqueName="8" name="Actual_Expense" queryTableFieldId="8" dataDxfId="9" dataCellStyle="Comma"/>
    <tableColumn id="4" xr3:uid="{0C22142B-9BBD-491D-912A-36CF110DA4C4}" uniqueName="4" name="Budgeted_Amount" queryTableFieldId="4" dataDxfId="8" dataCellStyle="Comma">
      <calculatedColumnFormula>VLOOKUP(budget[[#This Row],[Category]],Tableau2[],3,0)</calculatedColumnFormula>
    </tableColumn>
    <tableColumn id="5" xr3:uid="{F36D8AEF-4EC0-4EF3-91A8-664B61A3AAD7}" uniqueName="5" name="Difference" queryTableFieldId="5" dataDxfId="7">
      <calculatedColumnFormula>budget[[#This Row],[Budgeted_Amount]]-budget[[#This Row],[Actual_Expense]]</calculatedColumnFormula>
    </tableColumn>
    <tableColumn id="6" xr3:uid="{F650E312-E19F-498E-AE70-7AF71C381390}" uniqueName="6" name="Status" queryTableFieldId="6" dataDxfId="6">
      <calculatedColumnFormula>IF(budget[[#This Row],[Actual_Expense]] &gt; budget[[#This Row],[Budgeted_Amount]], "Over Budget", IF(budget[[#This Row],[Actual_Expense]] &lt; budget[[#This Row],[Budgeted_Amount]], "Under Budget", "On Track"))</calculatedColumnFormula>
    </tableColumn>
    <tableColumn id="10" xr3:uid="{47237A09-BFDF-4ECE-9850-5693295CB29A}" uniqueName="10" name="Priority" queryTableFieldId="10" dataDxfId="5">
      <calculatedColumnFormula>VLOOKUP(budget[[#This Row],[Category]],control!B:F,4,0)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ED987-2D5E-4C26-97B2-C2D11C84DDAF}" name="Tableau2" displayName="Tableau2" ref="B1:F13" totalsRowShown="0">
  <autoFilter ref="B1:F13" xr:uid="{DCEED987-2D5E-4C26-97B2-C2D11C84DDAF}"/>
  <tableColumns count="5">
    <tableColumn id="1" xr3:uid="{7CEA8017-D781-4319-83F4-96471FEC3FBA}" name="Category" dataDxfId="4"/>
    <tableColumn id="4" xr3:uid="{80DF3B46-A082-47A3-ABFE-A6C79405FBD4}" name="Label" dataDxfId="3"/>
    <tableColumn id="5" xr3:uid="{631F0DE3-F9A5-4960-8278-BB12ECF6497A}" name="B_Amount" dataDxfId="2"/>
    <tableColumn id="3" xr3:uid="{5B4B6537-96D1-42C3-AE91-23A81FC9D962}" name="B_Priority" dataDxfId="1"/>
    <tableColumn id="2" xr3:uid="{81D23E3E-4AB9-4BFE-AA31-C453129DF855}" name="Description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3EAD19-34D6-4357-BD26-1CE877AED7F6}" name="Tableau3" displayName="Tableau3" ref="H1:H3" totalsRowShown="0">
  <autoFilter ref="H1:H3" xr:uid="{1C3EAD19-34D6-4357-BD26-1CE877AED7F6}"/>
  <tableColumns count="1">
    <tableColumn id="1" xr3:uid="{274597C6-1DB4-4EAD-BF6B-17417F0310FC}" name="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B913A9-5D4F-4058-8750-F0644C0A059C}" name="Tableau4" displayName="Tableau4" ref="J1:J5" totalsRowShown="0">
  <autoFilter ref="J1:J5" xr:uid="{8CB913A9-5D4F-4058-8750-F0644C0A059C}"/>
  <tableColumns count="1">
    <tableColumn id="1" xr3:uid="{FBCF8D0E-8162-458C-9915-B3871BF3B505}" name="Ac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1D2230-1E59-4C05-89BD-94EB76149849}" name="Tableau11" displayName="Tableau11" ref="L1:L4" totalsRowShown="0">
  <autoFilter ref="L1:L4" xr:uid="{F21D2230-1E59-4C05-89BD-94EB76149849}"/>
  <tableColumns count="1">
    <tableColumn id="1" xr3:uid="{C36EDEAF-9582-45A1-BB81-AA0AAE7B0B7F}" name="Priorit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411D888-58D0-4ADA-ABD9-D20819B0C7EA}" name="Tableau12" displayName="Tableau12" ref="N1:N4" totalsRowShown="0">
  <autoFilter ref="N1:N4" xr:uid="{C411D888-58D0-4ADA-ABD9-D20819B0C7EA}"/>
  <tableColumns count="1">
    <tableColumn id="1" xr3:uid="{A95B8E0B-E60B-4FAE-8454-F3D50C851FBC}" name="Lab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630B-2069-4E5A-96DE-B0CEFDAF03FF}">
  <dimension ref="A1:G62"/>
  <sheetViews>
    <sheetView showGridLines="0" zoomScale="159" workbookViewId="0">
      <selection activeCell="I24" sqref="I24"/>
    </sheetView>
  </sheetViews>
  <sheetFormatPr defaultColWidth="11.5703125" defaultRowHeight="14.45"/>
  <cols>
    <col min="4" max="4" width="13.7109375" customWidth="1"/>
    <col min="6" max="6" width="21.5703125" customWidth="1"/>
    <col min="7" max="7" width="9.7109375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 spans="1:7">
      <c r="A2" s="6">
        <v>45658</v>
      </c>
      <c r="B2" s="4" t="s">
        <v>7</v>
      </c>
      <c r="C2" s="4" t="s">
        <v>8</v>
      </c>
      <c r="D2" s="4" t="s">
        <v>9</v>
      </c>
      <c r="E2" s="5">
        <v>200000</v>
      </c>
      <c r="F2" s="4"/>
      <c r="G2" s="4">
        <f>VLOOKUP(records[[#This Row],[Category]],Tableau2[],2,0)</f>
        <v>0</v>
      </c>
    </row>
    <row r="3" spans="1:7">
      <c r="A3" s="6">
        <v>45659</v>
      </c>
      <c r="B3" s="4" t="s">
        <v>10</v>
      </c>
      <c r="C3" s="4" t="s">
        <v>8</v>
      </c>
      <c r="D3" s="4" t="s">
        <v>11</v>
      </c>
      <c r="E3" s="5">
        <v>5000</v>
      </c>
      <c r="F3" s="4"/>
      <c r="G3" s="4" t="str">
        <f>VLOOKUP(records[[#This Row],[Category]],Tableau2[],2,0)</f>
        <v>Wants</v>
      </c>
    </row>
    <row r="4" spans="1:7">
      <c r="A4" s="6">
        <v>45660</v>
      </c>
      <c r="B4" s="4" t="s">
        <v>7</v>
      </c>
      <c r="C4" s="4" t="s">
        <v>12</v>
      </c>
      <c r="D4" s="4" t="s">
        <v>13</v>
      </c>
      <c r="E4" s="5">
        <v>300000</v>
      </c>
      <c r="F4" s="4"/>
      <c r="G4" s="4" t="s">
        <v>12</v>
      </c>
    </row>
    <row r="5" spans="1:7">
      <c r="A5" s="6">
        <v>45660</v>
      </c>
      <c r="B5" s="4" t="s">
        <v>10</v>
      </c>
      <c r="C5" s="4" t="s">
        <v>8</v>
      </c>
      <c r="D5" s="4" t="s">
        <v>13</v>
      </c>
      <c r="E5" s="5">
        <v>300000</v>
      </c>
      <c r="F5" s="4"/>
      <c r="G5" s="4">
        <f>VLOOKUP(records[[#This Row],[Category]],Tableau2[],2,0)</f>
        <v>0</v>
      </c>
    </row>
    <row r="6" spans="1:7" hidden="1">
      <c r="A6" s="6">
        <v>45691.5</v>
      </c>
      <c r="B6" s="4" t="s">
        <v>10</v>
      </c>
      <c r="C6" s="4" t="s">
        <v>8</v>
      </c>
      <c r="D6" s="4" t="s">
        <v>14</v>
      </c>
      <c r="E6" s="5">
        <v>100</v>
      </c>
      <c r="F6" s="4"/>
      <c r="G6" s="4" t="str">
        <f>VLOOKUP(records[[#This Row],[Category]],Tableau2[],2,0)</f>
        <v>Needs</v>
      </c>
    </row>
    <row r="7" spans="1:7" hidden="1">
      <c r="A7" s="6">
        <v>45690.767462442134</v>
      </c>
      <c r="B7" s="4" t="s">
        <v>10</v>
      </c>
      <c r="C7" s="4" t="s">
        <v>8</v>
      </c>
      <c r="D7" s="4" t="s">
        <v>14</v>
      </c>
      <c r="E7" s="5">
        <v>500</v>
      </c>
      <c r="F7" s="4"/>
      <c r="G7" s="4" t="str">
        <f>VLOOKUP(records[[#This Row],[Category]],Tableau2[],2,0)</f>
        <v>Needs</v>
      </c>
    </row>
    <row r="8" spans="1:7" hidden="1">
      <c r="A8" s="6">
        <v>45690.234544444444</v>
      </c>
      <c r="B8" s="4" t="s">
        <v>10</v>
      </c>
      <c r="C8" s="4" t="s">
        <v>8</v>
      </c>
      <c r="D8" s="4" t="s">
        <v>14</v>
      </c>
      <c r="E8" s="5">
        <v>2442</v>
      </c>
      <c r="F8" s="4"/>
      <c r="G8" s="4" t="str">
        <f>VLOOKUP(records[[#This Row],[Category]],Tableau2[],2,0)</f>
        <v>Needs</v>
      </c>
    </row>
    <row r="9" spans="1:7" hidden="1">
      <c r="A9" s="6">
        <v>45689.788253217594</v>
      </c>
      <c r="B9" s="4" t="s">
        <v>10</v>
      </c>
      <c r="C9" s="4" t="s">
        <v>8</v>
      </c>
      <c r="D9" s="4" t="s">
        <v>14</v>
      </c>
      <c r="E9" s="5">
        <v>343</v>
      </c>
      <c r="F9" s="4"/>
      <c r="G9" s="4" t="str">
        <f>VLOOKUP(records[[#This Row],[Category]],Tableau2[],2,0)</f>
        <v>Needs</v>
      </c>
    </row>
    <row r="10" spans="1:7">
      <c r="A10" s="6">
        <v>45767</v>
      </c>
      <c r="B10" s="4" t="s">
        <v>10</v>
      </c>
      <c r="C10" s="4" t="s">
        <v>8</v>
      </c>
      <c r="D10" s="4" t="s">
        <v>15</v>
      </c>
      <c r="E10" s="5">
        <v>34343</v>
      </c>
      <c r="F10" s="4"/>
      <c r="G10" s="4" t="str">
        <f>VLOOKUP(records[[#This Row],[Category]],Tableau2[],2,0)</f>
        <v>Needs</v>
      </c>
    </row>
    <row r="11" spans="1:7">
      <c r="A11" s="6">
        <v>45688.549345833337</v>
      </c>
      <c r="B11" s="4" t="s">
        <v>10</v>
      </c>
      <c r="C11" s="4" t="s">
        <v>8</v>
      </c>
      <c r="D11" s="4" t="s">
        <v>15</v>
      </c>
      <c r="E11" s="5">
        <v>3434</v>
      </c>
      <c r="F11" s="4"/>
      <c r="G11" s="4" t="str">
        <f>VLOOKUP(records[[#This Row],[Category]],Tableau2[],2,0)</f>
        <v>Needs</v>
      </c>
    </row>
    <row r="12" spans="1:7">
      <c r="A12" s="6">
        <v>45688.549345833337</v>
      </c>
      <c r="B12" s="4" t="s">
        <v>10</v>
      </c>
      <c r="C12" s="4" t="s">
        <v>8</v>
      </c>
      <c r="D12" s="4" t="s">
        <v>15</v>
      </c>
      <c r="E12" s="5">
        <v>3434</v>
      </c>
      <c r="F12" s="4"/>
      <c r="G12" s="4" t="str">
        <f>VLOOKUP(records[[#This Row],[Category]],Tableau2[],2,0)</f>
        <v>Needs</v>
      </c>
    </row>
    <row r="13" spans="1:7">
      <c r="A13" s="6">
        <v>45767.549201388887</v>
      </c>
      <c r="B13" s="4" t="s">
        <v>10</v>
      </c>
      <c r="C13" s="4" t="s">
        <v>8</v>
      </c>
      <c r="D13" s="4" t="s">
        <v>15</v>
      </c>
      <c r="E13" s="5">
        <v>34343</v>
      </c>
      <c r="F13" s="4"/>
      <c r="G13" s="4" t="str">
        <f>VLOOKUP(records[[#This Row],[Category]],Tableau2[],2,0)</f>
        <v>Needs</v>
      </c>
    </row>
    <row r="14" spans="1:7">
      <c r="A14" s="6">
        <v>45767.549201388887</v>
      </c>
      <c r="B14" s="4" t="s">
        <v>10</v>
      </c>
      <c r="C14" s="4" t="s">
        <v>8</v>
      </c>
      <c r="D14" s="4" t="s">
        <v>15</v>
      </c>
      <c r="E14" s="5">
        <v>434343</v>
      </c>
      <c r="F14" s="4"/>
      <c r="G14" s="4" t="str">
        <f>VLOOKUP(records[[#This Row],[Category]],Tableau2[],2,0)</f>
        <v>Needs</v>
      </c>
    </row>
    <row r="15" spans="1:7">
      <c r="A15" s="6">
        <v>45688.50179603009</v>
      </c>
      <c r="B15" s="4" t="s">
        <v>10</v>
      </c>
      <c r="C15" s="4" t="s">
        <v>8</v>
      </c>
      <c r="D15" s="4" t="s">
        <v>15</v>
      </c>
      <c r="E15" s="5">
        <v>343</v>
      </c>
      <c r="F15" s="4"/>
      <c r="G15" s="4" t="str">
        <f>VLOOKUP(records[[#This Row],[Category]],Tableau2[],2,0)</f>
        <v>Needs</v>
      </c>
    </row>
    <row r="16" spans="1:7">
      <c r="A16" s="6">
        <v>45688.501629895836</v>
      </c>
      <c r="B16" s="4" t="s">
        <v>10</v>
      </c>
      <c r="C16" s="4" t="s">
        <v>8</v>
      </c>
      <c r="D16" s="4" t="s">
        <v>15</v>
      </c>
      <c r="E16" s="5">
        <v>3434</v>
      </c>
      <c r="F16" s="4"/>
      <c r="G16" s="4" t="str">
        <f>VLOOKUP(records[[#This Row],[Category]],Tableau2[],2,0)</f>
        <v>Needs</v>
      </c>
    </row>
    <row r="17" spans="1:7" hidden="1">
      <c r="A17" s="6">
        <v>45747.5</v>
      </c>
      <c r="B17" s="4" t="s">
        <v>10</v>
      </c>
      <c r="C17" s="4" t="s">
        <v>8</v>
      </c>
      <c r="D17" s="4" t="s">
        <v>15</v>
      </c>
      <c r="E17" s="5">
        <v>34343</v>
      </c>
      <c r="F17" s="4"/>
      <c r="G17" s="4" t="str">
        <f>VLOOKUP(records[[#This Row],[Category]],Tableau2[],2,0)</f>
        <v>Needs</v>
      </c>
    </row>
    <row r="18" spans="1:7">
      <c r="A18" s="6">
        <v>45777.540034722224</v>
      </c>
      <c r="B18" s="4" t="s">
        <v>10</v>
      </c>
      <c r="C18" s="4" t="s">
        <v>8</v>
      </c>
      <c r="D18" s="4" t="s">
        <v>15</v>
      </c>
      <c r="E18" s="5">
        <v>343</v>
      </c>
      <c r="F18" s="4"/>
      <c r="G18" s="4" t="str">
        <f>VLOOKUP(records[[#This Row],[Category]],Tableau2[],2,0)</f>
        <v>Needs</v>
      </c>
    </row>
    <row r="19" spans="1:7" hidden="1">
      <c r="A19" s="6">
        <v>45716.539513888885</v>
      </c>
      <c r="B19" s="4" t="s">
        <v>7</v>
      </c>
      <c r="C19" s="4" t="s">
        <v>8</v>
      </c>
      <c r="D19" s="4" t="s">
        <v>9</v>
      </c>
      <c r="E19" s="5">
        <v>200000</v>
      </c>
      <c r="F19" s="4"/>
      <c r="G19" s="4">
        <f>VLOOKUP(records[[#This Row],[Category]],Tableau2[],2,0)</f>
        <v>0</v>
      </c>
    </row>
    <row r="20" spans="1:7" hidden="1">
      <c r="A20" s="6">
        <v>45746.5</v>
      </c>
      <c r="B20" s="4" t="s">
        <v>10</v>
      </c>
      <c r="C20" s="4" t="s">
        <v>8</v>
      </c>
      <c r="D20" s="4" t="s">
        <v>15</v>
      </c>
      <c r="E20" s="5">
        <v>434</v>
      </c>
      <c r="F20" s="4"/>
      <c r="G20" s="4" t="str">
        <f>VLOOKUP(records[[#This Row],[Category]],Tableau2[],2,0)</f>
        <v>Needs</v>
      </c>
    </row>
    <row r="21" spans="1:7" hidden="1">
      <c r="A21" s="6">
        <v>45746.211527777778</v>
      </c>
      <c r="B21" s="4" t="s">
        <v>10</v>
      </c>
      <c r="C21" s="4" t="s">
        <v>8</v>
      </c>
      <c r="D21" s="4" t="s">
        <v>15</v>
      </c>
      <c r="E21" s="5">
        <v>343</v>
      </c>
      <c r="F21" s="4"/>
      <c r="G21" s="4" t="str">
        <f>VLOOKUP(records[[#This Row],[Category]],Tableau2[],2,0)</f>
        <v>Needs</v>
      </c>
    </row>
    <row r="22" spans="1:7" hidden="1">
      <c r="A22" s="6">
        <v>45746.211168981485</v>
      </c>
      <c r="B22" s="4" t="s">
        <v>10</v>
      </c>
      <c r="C22" s="4" t="s">
        <v>8</v>
      </c>
      <c r="D22" s="4" t="s">
        <v>15</v>
      </c>
      <c r="E22" s="5">
        <v>34</v>
      </c>
      <c r="F22" s="4"/>
      <c r="G22" s="4" t="str">
        <f>VLOOKUP(records[[#This Row],[Category]],Tableau2[],2,0)</f>
        <v>Needs</v>
      </c>
    </row>
    <row r="23" spans="1:7" hidden="1">
      <c r="A23" s="6">
        <v>45746.210925925923</v>
      </c>
      <c r="B23" s="4" t="s">
        <v>10</v>
      </c>
      <c r="C23" s="4" t="s">
        <v>8</v>
      </c>
      <c r="D23" s="4" t="s">
        <v>16</v>
      </c>
      <c r="E23" s="5">
        <v>50000</v>
      </c>
      <c r="F23" s="4"/>
      <c r="G23" s="4" t="str">
        <f>VLOOKUP(records[[#This Row],[Category]],Tableau2[],2,0)</f>
        <v>Needs</v>
      </c>
    </row>
    <row r="24" spans="1:7">
      <c r="A24" s="6">
        <v>45687.210921712962</v>
      </c>
      <c r="B24" s="4" t="s">
        <v>10</v>
      </c>
      <c r="C24" s="4" t="s">
        <v>8</v>
      </c>
      <c r="D24" s="4" t="s">
        <v>15</v>
      </c>
      <c r="E24" s="5">
        <v>8000</v>
      </c>
      <c r="F24" s="4"/>
      <c r="G24" s="4" t="str">
        <f>VLOOKUP(records[[#This Row],[Category]],Tableau2[],2,0)</f>
        <v>Needs</v>
      </c>
    </row>
    <row r="25" spans="1:7">
      <c r="A25" s="6">
        <v>45686.539466516202</v>
      </c>
      <c r="B25" s="4" t="s">
        <v>10</v>
      </c>
      <c r="C25" s="4" t="s">
        <v>8</v>
      </c>
      <c r="D25" s="4" t="s">
        <v>15</v>
      </c>
      <c r="E25" s="5">
        <v>46</v>
      </c>
      <c r="F25" s="4"/>
      <c r="G25" s="4" t="str">
        <f>VLOOKUP(records[[#This Row],[Category]],Tableau2[],2,0)</f>
        <v>Needs</v>
      </c>
    </row>
    <row r="26" spans="1:7" hidden="1">
      <c r="A26" s="6">
        <v>45745.5</v>
      </c>
      <c r="B26" s="4" t="s">
        <v>10</v>
      </c>
      <c r="C26" s="4" t="s">
        <v>8</v>
      </c>
      <c r="D26" s="4" t="s">
        <v>14</v>
      </c>
      <c r="E26" s="5">
        <v>5</v>
      </c>
      <c r="F26" s="4"/>
      <c r="G26" s="4" t="str">
        <f>VLOOKUP(records[[#This Row],[Category]],Tableau2[],2,0)</f>
        <v>Needs</v>
      </c>
    </row>
    <row r="27" spans="1:7">
      <c r="A27" s="6">
        <v>45685.930749733801</v>
      </c>
      <c r="B27" s="4" t="s">
        <v>10</v>
      </c>
      <c r="C27" s="4" t="s">
        <v>8</v>
      </c>
      <c r="D27" s="4" t="s">
        <v>14</v>
      </c>
      <c r="E27" s="5">
        <v>43</v>
      </c>
      <c r="F27" s="4"/>
      <c r="G27" s="4" t="str">
        <f>VLOOKUP(records[[#This Row],[Category]],Tableau2[],2,0)</f>
        <v>Needs</v>
      </c>
    </row>
    <row r="28" spans="1:7">
      <c r="A28" s="6">
        <v>45685.5</v>
      </c>
      <c r="B28" s="4" t="s">
        <v>10</v>
      </c>
      <c r="C28" s="4" t="s">
        <v>8</v>
      </c>
      <c r="D28" s="4" t="s">
        <v>14</v>
      </c>
      <c r="E28" s="5">
        <v>3433</v>
      </c>
      <c r="F28" s="4"/>
      <c r="G28" s="4" t="str">
        <f>VLOOKUP(records[[#This Row],[Category]],Tableau2[],2,0)</f>
        <v>Needs</v>
      </c>
    </row>
    <row r="29" spans="1:7" hidden="1">
      <c r="A29" s="6">
        <v>45743.5</v>
      </c>
      <c r="B29" s="4" t="s">
        <v>10</v>
      </c>
      <c r="C29" s="4" t="s">
        <v>8</v>
      </c>
      <c r="D29" s="4" t="s">
        <v>14</v>
      </c>
      <c r="E29" s="5">
        <v>343</v>
      </c>
      <c r="F29" s="4"/>
      <c r="G29" s="4" t="str">
        <f>VLOOKUP(records[[#This Row],[Category]],Tableau2[],2,0)</f>
        <v>Needs</v>
      </c>
    </row>
    <row r="30" spans="1:7">
      <c r="A30" s="6">
        <v>45684.014933877319</v>
      </c>
      <c r="B30" s="4" t="s">
        <v>10</v>
      </c>
      <c r="C30" s="4" t="s">
        <v>8</v>
      </c>
      <c r="D30" s="4" t="s">
        <v>11</v>
      </c>
      <c r="E30" s="5">
        <v>3</v>
      </c>
      <c r="F30" s="4"/>
      <c r="G30" s="4" t="str">
        <f>VLOOKUP(records[[#This Row],[Category]],Tableau2[],2,0)</f>
        <v>Wants</v>
      </c>
    </row>
    <row r="31" spans="1:7">
      <c r="A31" s="6">
        <v>45683.285253912036</v>
      </c>
      <c r="B31" s="4" t="s">
        <v>10</v>
      </c>
      <c r="C31" s="4" t="s">
        <v>8</v>
      </c>
      <c r="D31" s="4" t="s">
        <v>11</v>
      </c>
      <c r="E31" s="5">
        <v>43</v>
      </c>
      <c r="F31" s="4"/>
      <c r="G31" s="4" t="str">
        <f>VLOOKUP(records[[#This Row],[Category]],Tableau2[],2,0)</f>
        <v>Wants</v>
      </c>
    </row>
    <row r="32" spans="1:7">
      <c r="A32" s="6">
        <v>45682.465771446761</v>
      </c>
      <c r="B32" s="4" t="s">
        <v>10</v>
      </c>
      <c r="C32" s="4" t="s">
        <v>8</v>
      </c>
      <c r="D32" s="4" t="s">
        <v>11</v>
      </c>
      <c r="E32" s="5">
        <v>23</v>
      </c>
      <c r="F32" s="4"/>
      <c r="G32" s="4" t="str">
        <f>VLOOKUP(records[[#This Row],[Category]],Tableau2[],2,0)</f>
        <v>Wants</v>
      </c>
    </row>
    <row r="33" spans="1:7">
      <c r="A33" s="6">
        <v>45681.5</v>
      </c>
      <c r="B33" s="4" t="s">
        <v>10</v>
      </c>
      <c r="C33" s="4" t="s">
        <v>8</v>
      </c>
      <c r="D33" s="4" t="s">
        <v>11</v>
      </c>
      <c r="E33" s="5">
        <v>2</v>
      </c>
      <c r="F33" s="4"/>
      <c r="G33" s="4" t="str">
        <f>VLOOKUP(records[[#This Row],[Category]],Tableau2[],2,0)</f>
        <v>Wants</v>
      </c>
    </row>
    <row r="34" spans="1:7" hidden="1">
      <c r="A34" s="6">
        <v>45740.465624999997</v>
      </c>
      <c r="B34" s="4" t="s">
        <v>10</v>
      </c>
      <c r="C34" s="4" t="s">
        <v>8</v>
      </c>
      <c r="D34" s="4" t="s">
        <v>17</v>
      </c>
      <c r="E34" s="5">
        <v>5000</v>
      </c>
      <c r="F34" s="4"/>
      <c r="G34" s="4" t="str">
        <f>VLOOKUP(records[[#This Row],[Category]],Tableau2[],2,0)</f>
        <v>Wants</v>
      </c>
    </row>
    <row r="35" spans="1:7" hidden="1">
      <c r="A35" s="6">
        <v>45739.500578703701</v>
      </c>
      <c r="B35" s="4" t="s">
        <v>10</v>
      </c>
      <c r="C35" s="4" t="s">
        <v>8</v>
      </c>
      <c r="D35" s="4" t="s">
        <v>11</v>
      </c>
      <c r="E35" s="5">
        <v>657</v>
      </c>
      <c r="F35" s="4"/>
      <c r="G35" s="4" t="str">
        <f>VLOOKUP(records[[#This Row],[Category]],Tableau2[],2,0)</f>
        <v>Wants</v>
      </c>
    </row>
    <row r="36" spans="1:7" hidden="1">
      <c r="A36" s="6">
        <v>45739.5</v>
      </c>
      <c r="B36" s="4" t="s">
        <v>10</v>
      </c>
      <c r="C36" s="4" t="s">
        <v>8</v>
      </c>
      <c r="D36" s="4" t="s">
        <v>11</v>
      </c>
      <c r="E36" s="5">
        <v>576</v>
      </c>
      <c r="F36" s="4"/>
      <c r="G36" s="4" t="str">
        <f>VLOOKUP(records[[#This Row],[Category]],Tableau2[],2,0)</f>
        <v>Wants</v>
      </c>
    </row>
    <row r="37" spans="1:7">
      <c r="A37" s="6">
        <v>45679.696249583329</v>
      </c>
      <c r="B37" s="4" t="s">
        <v>10</v>
      </c>
      <c r="C37" s="4" t="s">
        <v>8</v>
      </c>
      <c r="D37" s="4" t="s">
        <v>11</v>
      </c>
      <c r="E37" s="5">
        <v>54</v>
      </c>
      <c r="F37" s="4"/>
      <c r="G37" s="4" t="str">
        <f>VLOOKUP(records[[#This Row],[Category]],Tableau2[],2,0)</f>
        <v>Wants</v>
      </c>
    </row>
    <row r="38" spans="1:7">
      <c r="A38" s="6">
        <v>45679.5</v>
      </c>
      <c r="B38" s="4" t="s">
        <v>10</v>
      </c>
      <c r="C38" s="4" t="s">
        <v>8</v>
      </c>
      <c r="D38" s="4" t="s">
        <v>11</v>
      </c>
      <c r="E38" s="5">
        <v>5</v>
      </c>
      <c r="F38" s="4"/>
      <c r="G38" s="4" t="str">
        <f>VLOOKUP(records[[#This Row],[Category]],Tableau2[],2,0)</f>
        <v>Wants</v>
      </c>
    </row>
    <row r="39" spans="1:7" hidden="1">
      <c r="A39" s="6">
        <v>45717.696944444448</v>
      </c>
      <c r="B39" s="4" t="s">
        <v>10</v>
      </c>
      <c r="C39" s="4" t="s">
        <v>8</v>
      </c>
      <c r="D39" s="4" t="s">
        <v>11</v>
      </c>
      <c r="E39" s="5">
        <v>1000</v>
      </c>
      <c r="F39" s="4"/>
      <c r="G39" s="4" t="str">
        <f>VLOOKUP(records[[#This Row],[Category]],Tableau2[],2,0)</f>
        <v>Wants</v>
      </c>
    </row>
    <row r="40" spans="1:7">
      <c r="A40" s="6">
        <v>45658.25841638889</v>
      </c>
      <c r="B40" s="4" t="s">
        <v>10</v>
      </c>
      <c r="C40" s="4" t="s">
        <v>8</v>
      </c>
      <c r="D40" s="4" t="s">
        <v>11</v>
      </c>
      <c r="E40" s="5">
        <v>14000</v>
      </c>
      <c r="F40" s="4"/>
      <c r="G40" s="4" t="str">
        <f>VLOOKUP(records[[#This Row],[Category]],Tableau2[],2,0)</f>
        <v>Wants</v>
      </c>
    </row>
    <row r="41" spans="1:7" hidden="1">
      <c r="A41" s="6">
        <v>45717.111076388886</v>
      </c>
      <c r="B41" s="4" t="s">
        <v>10</v>
      </c>
      <c r="C41" s="4" t="s">
        <v>8</v>
      </c>
      <c r="D41" s="4" t="s">
        <v>14</v>
      </c>
      <c r="E41" s="5">
        <v>40000</v>
      </c>
      <c r="F41" s="4"/>
      <c r="G41" s="4" t="str">
        <f>VLOOKUP(records[[#This Row],[Category]],Tableau2[],2,0)</f>
        <v>Needs</v>
      </c>
    </row>
    <row r="42" spans="1:7">
      <c r="A42" s="6">
        <v>45658.110205034725</v>
      </c>
      <c r="B42" s="4" t="s">
        <v>7</v>
      </c>
      <c r="C42" s="4" t="s">
        <v>8</v>
      </c>
      <c r="D42" s="4" t="s">
        <v>14</v>
      </c>
      <c r="E42" s="5">
        <v>50000</v>
      </c>
      <c r="F42" s="4"/>
      <c r="G42" s="4" t="str">
        <f>VLOOKUP(records[[#This Row],[Category]],Tableau2[],2,0)</f>
        <v>Needs</v>
      </c>
    </row>
    <row r="43" spans="1:7" hidden="1">
      <c r="A43" s="6">
        <v>45715</v>
      </c>
      <c r="B43" s="4" t="s">
        <v>7</v>
      </c>
      <c r="C43" s="4" t="s">
        <v>8</v>
      </c>
      <c r="D43" s="4" t="s">
        <v>9</v>
      </c>
      <c r="E43" s="17">
        <v>195000</v>
      </c>
      <c r="F43" s="4"/>
      <c r="G43" s="4">
        <f>VLOOKUP(records[[#This Row],[Category]],Tableau2[],2,0)</f>
        <v>0</v>
      </c>
    </row>
    <row r="44" spans="1:7" hidden="1">
      <c r="A44" s="6">
        <v>45716</v>
      </c>
      <c r="B44" s="4" t="s">
        <v>10</v>
      </c>
      <c r="C44" s="4" t="s">
        <v>8</v>
      </c>
      <c r="D44" s="4" t="s">
        <v>14</v>
      </c>
      <c r="E44" s="17">
        <v>20000</v>
      </c>
      <c r="F44" s="4"/>
      <c r="G44" s="4" t="str">
        <f>VLOOKUP(records[[#This Row],[Category]],Tableau2[],2,0)</f>
        <v>Needs</v>
      </c>
    </row>
    <row r="45" spans="1:7" hidden="1">
      <c r="A45" s="6">
        <v>45716</v>
      </c>
      <c r="B45" s="4" t="s">
        <v>10</v>
      </c>
      <c r="C45" s="4" t="s">
        <v>8</v>
      </c>
      <c r="D45" s="4" t="s">
        <v>13</v>
      </c>
      <c r="E45" s="17">
        <v>100000</v>
      </c>
      <c r="F45" s="4"/>
      <c r="G45" s="4">
        <f>VLOOKUP(records[[#This Row],[Category]],Tableau2[],2,0)</f>
        <v>0</v>
      </c>
    </row>
    <row r="46" spans="1:7">
      <c r="A46" s="6">
        <v>45688</v>
      </c>
      <c r="B46" s="4" t="s">
        <v>10</v>
      </c>
      <c r="C46" s="4" t="s">
        <v>12</v>
      </c>
      <c r="D46" s="4" t="s">
        <v>9</v>
      </c>
      <c r="E46" s="17">
        <v>200000</v>
      </c>
      <c r="F46" s="4"/>
      <c r="G46" s="4">
        <f>VLOOKUP(records[[#This Row],[Category]],Tableau2[],2,0)</f>
        <v>0</v>
      </c>
    </row>
    <row r="47" spans="1:7" hidden="1">
      <c r="A47" s="6">
        <v>45744</v>
      </c>
      <c r="B47" s="4" t="s">
        <v>7</v>
      </c>
      <c r="C47" s="4" t="s">
        <v>12</v>
      </c>
      <c r="D47" s="4" t="s">
        <v>13</v>
      </c>
      <c r="E47" s="17">
        <v>100000</v>
      </c>
      <c r="F47" s="4"/>
      <c r="G47" s="4">
        <f>VLOOKUP(records[[#This Row],[Category]],Tableau2[],2,0)</f>
        <v>0</v>
      </c>
    </row>
    <row r="48" spans="1:7" hidden="1">
      <c r="A48" s="6">
        <v>45716</v>
      </c>
      <c r="B48" s="4" t="s">
        <v>10</v>
      </c>
      <c r="C48" s="4" t="s">
        <v>8</v>
      </c>
      <c r="D48" s="4" t="s">
        <v>15</v>
      </c>
      <c r="E48" s="17">
        <v>20000</v>
      </c>
      <c r="F48" s="4"/>
      <c r="G48" s="4" t="str">
        <f>VLOOKUP(records[[#This Row],[Category]],Tableau2[],2,0)</f>
        <v>Needs</v>
      </c>
    </row>
    <row r="49" spans="1:7">
      <c r="A49" s="6">
        <v>45659</v>
      </c>
      <c r="B49" s="4" t="s">
        <v>10</v>
      </c>
      <c r="C49" s="4" t="s">
        <v>8</v>
      </c>
      <c r="D49" s="4" t="s">
        <v>16</v>
      </c>
      <c r="E49" s="17">
        <v>20000</v>
      </c>
      <c r="F49" s="4"/>
      <c r="G49" s="4" t="str">
        <f>VLOOKUP(records[[#This Row],[Category]],Tableau2[],2,0)</f>
        <v>Needs</v>
      </c>
    </row>
    <row r="50" spans="1:7" hidden="1">
      <c r="A50" s="6">
        <v>45691</v>
      </c>
      <c r="B50" s="4" t="s">
        <v>10</v>
      </c>
      <c r="C50" s="4" t="s">
        <v>8</v>
      </c>
      <c r="D50" s="4" t="s">
        <v>18</v>
      </c>
      <c r="E50" s="17">
        <v>25000</v>
      </c>
      <c r="F50" s="4"/>
      <c r="G50" s="4" t="str">
        <f>VLOOKUP(records[[#This Row],[Category]],Tableau2[],2,0)</f>
        <v>Wants</v>
      </c>
    </row>
    <row r="51" spans="1:7" hidden="1">
      <c r="A51" s="6">
        <v>45716</v>
      </c>
      <c r="B51" s="4" t="s">
        <v>10</v>
      </c>
      <c r="C51" s="4" t="s">
        <v>8</v>
      </c>
      <c r="D51" s="4" t="s">
        <v>14</v>
      </c>
      <c r="E51" s="17">
        <v>20000</v>
      </c>
      <c r="F51" s="4"/>
      <c r="G51" s="4" t="str">
        <f>VLOOKUP(records[[#This Row],[Category]],Tableau2[],2,0)</f>
        <v>Needs</v>
      </c>
    </row>
    <row r="52" spans="1:7" hidden="1">
      <c r="A52" s="6">
        <v>45717</v>
      </c>
      <c r="B52" s="4" t="s">
        <v>7</v>
      </c>
      <c r="C52" s="4" t="s">
        <v>19</v>
      </c>
      <c r="D52" s="4" t="s">
        <v>13</v>
      </c>
      <c r="E52" s="17">
        <v>5000</v>
      </c>
      <c r="F52" s="4"/>
      <c r="G52" s="4">
        <f>VLOOKUP(records[[#This Row],[Category]],Tableau2[],2,0)</f>
        <v>0</v>
      </c>
    </row>
    <row r="53" spans="1:7" hidden="1">
      <c r="A53" s="6">
        <v>45717</v>
      </c>
      <c r="B53" s="4" t="s">
        <v>10</v>
      </c>
      <c r="C53" s="4" t="s">
        <v>8</v>
      </c>
      <c r="D53" s="4" t="s">
        <v>13</v>
      </c>
      <c r="E53" s="17">
        <v>5000</v>
      </c>
      <c r="F53" s="4"/>
      <c r="G53" s="4">
        <f>VLOOKUP(records[[#This Row],[Category]],Tableau2[],2,0)</f>
        <v>0</v>
      </c>
    </row>
    <row r="54" spans="1:7" hidden="1">
      <c r="A54" s="6">
        <v>45726</v>
      </c>
      <c r="B54" s="4" t="s">
        <v>10</v>
      </c>
      <c r="C54" s="4" t="s">
        <v>8</v>
      </c>
      <c r="D54" s="4" t="s">
        <v>15</v>
      </c>
      <c r="E54" s="17">
        <v>1000</v>
      </c>
      <c r="F54" s="4"/>
      <c r="G54" s="4" t="str">
        <f>VLOOKUP(records[[#This Row],[Category]],Tableau2[],2,0)</f>
        <v>Needs</v>
      </c>
    </row>
    <row r="55" spans="1:7" hidden="1">
      <c r="A55" s="6">
        <v>45726</v>
      </c>
      <c r="B55" s="4" t="s">
        <v>10</v>
      </c>
      <c r="C55" s="4" t="s">
        <v>8</v>
      </c>
      <c r="D55" s="4" t="s">
        <v>11</v>
      </c>
      <c r="E55" s="17">
        <v>1000</v>
      </c>
      <c r="F55" s="4"/>
      <c r="G55" s="4" t="str">
        <f>VLOOKUP(records[[#This Row],[Category]],Tableau2[],2,0)</f>
        <v>Wants</v>
      </c>
    </row>
    <row r="56" spans="1:7">
      <c r="A56" s="6">
        <v>45767</v>
      </c>
      <c r="B56" s="4" t="s">
        <v>7</v>
      </c>
      <c r="C56" s="4" t="s">
        <v>8</v>
      </c>
      <c r="D56" s="4" t="s">
        <v>9</v>
      </c>
      <c r="E56" s="17">
        <v>175000</v>
      </c>
      <c r="F56" s="4"/>
      <c r="G56" s="4">
        <f>VLOOKUP(records[[#This Row],[Category]],Tableau2[],2,0)</f>
        <v>0</v>
      </c>
    </row>
    <row r="57" spans="1:7" hidden="1">
      <c r="A57" s="6">
        <v>45698</v>
      </c>
      <c r="B57" s="4" t="s">
        <v>10</v>
      </c>
      <c r="C57" s="4" t="s">
        <v>8</v>
      </c>
      <c r="D57" s="4" t="s">
        <v>13</v>
      </c>
      <c r="E57" s="17">
        <v>100000</v>
      </c>
      <c r="F57" s="4"/>
      <c r="G57" s="4">
        <f>VLOOKUP(records[[#This Row],[Category]],Tableau2[],2,0)</f>
        <v>0</v>
      </c>
    </row>
    <row r="58" spans="1:7">
      <c r="A58" s="6">
        <v>45687</v>
      </c>
      <c r="B58" s="4" t="s">
        <v>7</v>
      </c>
      <c r="C58" s="4" t="s">
        <v>12</v>
      </c>
      <c r="D58" s="4" t="s">
        <v>13</v>
      </c>
      <c r="E58" s="17">
        <v>100000</v>
      </c>
      <c r="F58" s="4"/>
      <c r="G58" s="4">
        <f>VLOOKUP(records[[#This Row],[Category]],Tableau2[],2,0)</f>
        <v>0</v>
      </c>
    </row>
    <row r="59" spans="1:7" hidden="1">
      <c r="A59" s="6">
        <v>45698</v>
      </c>
      <c r="B59" s="4" t="s">
        <v>7</v>
      </c>
      <c r="C59" s="4" t="s">
        <v>20</v>
      </c>
      <c r="D59" s="4" t="s">
        <v>9</v>
      </c>
      <c r="E59" s="17">
        <v>4000</v>
      </c>
      <c r="F59" s="4"/>
      <c r="G59" s="4">
        <f>VLOOKUP(records[[#This Row],[Category]],Tableau2[],2,0)</f>
        <v>0</v>
      </c>
    </row>
    <row r="60" spans="1:7" hidden="1">
      <c r="A60" s="6">
        <v>45726</v>
      </c>
      <c r="B60" s="4" t="s">
        <v>7</v>
      </c>
      <c r="C60" s="4" t="s">
        <v>8</v>
      </c>
      <c r="D60" s="4" t="s">
        <v>21</v>
      </c>
      <c r="E60" s="17">
        <v>10000</v>
      </c>
      <c r="F60" s="4"/>
      <c r="G60" s="4" t="str">
        <f>VLOOKUP(records[[#This Row],[Category]],Tableau2[],2,0)</f>
        <v>Wants</v>
      </c>
    </row>
    <row r="61" spans="1:7" hidden="1">
      <c r="A61" s="6">
        <v>45726</v>
      </c>
      <c r="B61" s="4" t="s">
        <v>10</v>
      </c>
      <c r="C61" s="4" t="s">
        <v>19</v>
      </c>
      <c r="D61" s="4" t="s">
        <v>21</v>
      </c>
      <c r="E61" s="17">
        <v>500</v>
      </c>
      <c r="F61" s="4"/>
      <c r="G61" s="4" t="str">
        <f>VLOOKUP(records[[#This Row],[Category]],Tableau2[],2,0)</f>
        <v>Wants</v>
      </c>
    </row>
    <row r="62" spans="1:7" hidden="1">
      <c r="A62" s="19">
        <v>45727</v>
      </c>
      <c r="B62" s="20" t="s">
        <v>10</v>
      </c>
      <c r="C62" s="20" t="s">
        <v>8</v>
      </c>
      <c r="D62" s="20" t="s">
        <v>11</v>
      </c>
      <c r="E62" s="21">
        <v>20000</v>
      </c>
      <c r="F62" s="20"/>
      <c r="G62" s="20" t="str">
        <f>VLOOKUP(records[[#This Row],[Category]],Tableau2[],2,0)</f>
        <v>Wants</v>
      </c>
    </row>
  </sheetData>
  <dataValidations count="4">
    <dataValidation type="list" allowBlank="1" showInputMessage="1" showErrorMessage="1" sqref="B2:B62" xr:uid="{D4D9C28F-4088-4B03-BD89-6FE9F074F554}">
      <formula1>type</formula1>
    </dataValidation>
    <dataValidation type="list" allowBlank="1" showInputMessage="1" showErrorMessage="1" sqref="C2:C62" xr:uid="{E0BE37B0-167E-4E86-B5DC-23AF3E3960B0}">
      <formula1>account</formula1>
    </dataValidation>
    <dataValidation type="list" allowBlank="1" showInputMessage="1" showErrorMessage="1" sqref="D2:D62" xr:uid="{516A9371-6872-4D84-8350-C7B5D8941EB7}">
      <formula1>category</formula1>
    </dataValidation>
    <dataValidation type="list" errorStyle="information" allowBlank="1" showInputMessage="1" showErrorMessage="1" sqref="G2:G62" xr:uid="{1D2F66DE-5FCB-4D43-931C-BE16B9F2112F}">
      <formula1>label</formula1>
    </dataValidation>
  </dataValidations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FEFBB-3EDC-4D13-9AF8-C5C44BB183C4}">
  <dimension ref="A1:G18"/>
  <sheetViews>
    <sheetView tabSelected="1" workbookViewId="0">
      <selection activeCell="D7" sqref="D7"/>
    </sheetView>
  </sheetViews>
  <sheetFormatPr defaultRowHeight="15"/>
  <cols>
    <col min="1" max="1" width="13.85546875" customWidth="1"/>
    <col min="4" max="4" width="13.28515625" bestFit="1" customWidth="1"/>
    <col min="5" max="5" width="14" customWidth="1"/>
    <col min="6" max="6" width="17.5703125" bestFit="1" customWidth="1"/>
    <col min="7" max="7" width="17.7109375" customWidth="1"/>
  </cols>
  <sheetData>
    <row r="1" spans="1:7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8" t="s">
        <v>5</v>
      </c>
      <c r="G1" s="27" t="s">
        <v>6</v>
      </c>
    </row>
    <row r="2" spans="1:7">
      <c r="A2" s="29" t="s">
        <v>22</v>
      </c>
      <c r="B2" s="30" t="s">
        <v>10</v>
      </c>
      <c r="C2" s="30" t="s">
        <v>8</v>
      </c>
      <c r="D2" s="30" t="s">
        <v>15</v>
      </c>
      <c r="E2" s="5">
        <v>1000</v>
      </c>
      <c r="F2" s="30"/>
      <c r="G2" s="30" t="s">
        <v>23</v>
      </c>
    </row>
    <row r="3" spans="1:7">
      <c r="A3" s="29" t="s">
        <v>24</v>
      </c>
      <c r="B3" s="30" t="s">
        <v>10</v>
      </c>
      <c r="C3" s="30" t="s">
        <v>8</v>
      </c>
      <c r="D3" s="30" t="s">
        <v>15</v>
      </c>
      <c r="E3" s="5">
        <v>1000</v>
      </c>
      <c r="F3" s="30"/>
      <c r="G3" s="30" t="s">
        <v>23</v>
      </c>
    </row>
    <row r="4" spans="1:7">
      <c r="A4" s="29" t="s">
        <v>25</v>
      </c>
      <c r="B4" s="30" t="s">
        <v>10</v>
      </c>
      <c r="C4" s="30" t="s">
        <v>8</v>
      </c>
      <c r="D4" s="30" t="s">
        <v>15</v>
      </c>
      <c r="E4" s="5">
        <v>1000</v>
      </c>
      <c r="F4" s="30"/>
      <c r="G4" s="30" t="s">
        <v>23</v>
      </c>
    </row>
    <row r="5" spans="1:7">
      <c r="A5" s="29" t="s">
        <v>26</v>
      </c>
      <c r="B5" s="30" t="s">
        <v>10</v>
      </c>
      <c r="C5" s="30" t="s">
        <v>8</v>
      </c>
      <c r="D5" s="30" t="s">
        <v>15</v>
      </c>
      <c r="E5" s="5">
        <v>1000</v>
      </c>
      <c r="F5" s="30"/>
      <c r="G5" s="30" t="s">
        <v>23</v>
      </c>
    </row>
    <row r="6" spans="1:7">
      <c r="A6" s="29" t="s">
        <v>27</v>
      </c>
      <c r="B6" s="30" t="s">
        <v>10</v>
      </c>
      <c r="C6" s="30" t="s">
        <v>8</v>
      </c>
      <c r="D6" s="30" t="s">
        <v>15</v>
      </c>
      <c r="E6" s="5">
        <v>1000</v>
      </c>
      <c r="F6" s="30"/>
      <c r="G6" s="30" t="s">
        <v>23</v>
      </c>
    </row>
    <row r="7" spans="1:7">
      <c r="A7" s="29" t="s">
        <v>27</v>
      </c>
      <c r="B7" s="30" t="s">
        <v>10</v>
      </c>
      <c r="C7" s="30" t="s">
        <v>8</v>
      </c>
      <c r="D7" s="30" t="s">
        <v>28</v>
      </c>
      <c r="E7" s="5">
        <v>5000</v>
      </c>
      <c r="F7" s="30"/>
      <c r="G7" s="30" t="s">
        <v>23</v>
      </c>
    </row>
    <row r="8" spans="1:7">
      <c r="A8" s="29" t="s">
        <v>24</v>
      </c>
      <c r="B8" s="30" t="s">
        <v>10</v>
      </c>
      <c r="C8" s="30" t="s">
        <v>8</v>
      </c>
      <c r="D8" s="30" t="s">
        <v>29</v>
      </c>
      <c r="E8" s="5">
        <v>100000</v>
      </c>
      <c r="F8" s="30" t="s">
        <v>30</v>
      </c>
      <c r="G8" s="30" t="s">
        <v>23</v>
      </c>
    </row>
    <row r="9" spans="1:7">
      <c r="A9" s="29" t="s">
        <v>27</v>
      </c>
      <c r="B9" s="30" t="s">
        <v>10</v>
      </c>
      <c r="C9" s="30" t="s">
        <v>8</v>
      </c>
      <c r="D9" s="30" t="s">
        <v>29</v>
      </c>
      <c r="E9" s="5">
        <v>10000</v>
      </c>
      <c r="F9" s="30" t="s">
        <v>31</v>
      </c>
      <c r="G9" s="30" t="s">
        <v>23</v>
      </c>
    </row>
    <row r="10" spans="1:7">
      <c r="A10" s="29" t="s">
        <v>27</v>
      </c>
      <c r="B10" s="30" t="s">
        <v>7</v>
      </c>
      <c r="C10" s="30" t="s">
        <v>8</v>
      </c>
      <c r="D10" s="30" t="s">
        <v>32</v>
      </c>
      <c r="E10" s="5">
        <v>5000</v>
      </c>
      <c r="F10" s="30" t="s">
        <v>33</v>
      </c>
      <c r="G10" s="30" t="s">
        <v>23</v>
      </c>
    </row>
    <row r="11" spans="1:7">
      <c r="A11" s="29" t="s">
        <v>34</v>
      </c>
      <c r="B11" s="30" t="s">
        <v>10</v>
      </c>
      <c r="C11" s="30" t="s">
        <v>8</v>
      </c>
      <c r="D11" s="30" t="s">
        <v>28</v>
      </c>
      <c r="E11" s="5">
        <v>1000</v>
      </c>
      <c r="F11" s="30" t="s">
        <v>35</v>
      </c>
      <c r="G11" s="30" t="s">
        <v>23</v>
      </c>
    </row>
    <row r="12" spans="1:7">
      <c r="A12" s="29" t="s">
        <v>36</v>
      </c>
      <c r="B12" s="30" t="s">
        <v>10</v>
      </c>
      <c r="C12" s="30" t="s">
        <v>8</v>
      </c>
      <c r="D12" s="30" t="s">
        <v>15</v>
      </c>
      <c r="E12" s="5">
        <v>1000</v>
      </c>
      <c r="F12" s="30"/>
      <c r="G12" s="30" t="s">
        <v>23</v>
      </c>
    </row>
    <row r="13" spans="1:7">
      <c r="A13" s="29"/>
      <c r="B13" s="30"/>
      <c r="C13" s="30"/>
      <c r="D13" s="30"/>
      <c r="E13" s="5"/>
      <c r="F13" s="30"/>
      <c r="G13" s="30"/>
    </row>
    <row r="14" spans="1:7">
      <c r="A14" s="29"/>
      <c r="B14" s="30"/>
      <c r="C14" s="30"/>
      <c r="D14" s="30"/>
      <c r="E14" s="5"/>
      <c r="F14" s="30"/>
      <c r="G14" s="30"/>
    </row>
    <row r="15" spans="1:7">
      <c r="A15" s="29"/>
      <c r="B15" s="30"/>
      <c r="C15" s="30"/>
      <c r="D15" s="30"/>
      <c r="E15" s="5"/>
      <c r="F15" s="30"/>
      <c r="G15" s="30"/>
    </row>
    <row r="16" spans="1:7">
      <c r="A16" s="29"/>
      <c r="B16" s="30"/>
      <c r="C16" s="30"/>
      <c r="D16" s="30"/>
      <c r="E16" s="5"/>
      <c r="F16" s="30"/>
      <c r="G16" s="30"/>
    </row>
    <row r="17" spans="1:7">
      <c r="A17" s="29"/>
      <c r="B17" s="30"/>
      <c r="C17" s="30"/>
      <c r="D17" s="30"/>
      <c r="E17" s="5"/>
      <c r="F17" s="30"/>
      <c r="G17" s="30"/>
    </row>
    <row r="18" spans="1:7">
      <c r="A18" s="29"/>
      <c r="B18" s="30"/>
      <c r="C18" s="30"/>
      <c r="D18" s="30"/>
      <c r="E18" s="5"/>
      <c r="F18" s="30"/>
      <c r="G18" s="30"/>
    </row>
  </sheetData>
  <autoFilter ref="A1:G12" xr:uid="{B3FFEFBB-3EDC-4D13-9AF8-C5C44BB183C4}"/>
  <dataValidations count="4">
    <dataValidation type="list" errorStyle="information" allowBlank="1" showInputMessage="1" showErrorMessage="1" sqref="G2:G18" xr:uid="{B125C60C-028E-4F6F-ACE0-157A09B97105}">
      <formula1>label</formula1>
    </dataValidation>
    <dataValidation type="list" allowBlank="1" showInputMessage="1" showErrorMessage="1" sqref="D2:D18" xr:uid="{B79371F0-6D06-459B-A488-FBCEB9E3C9B3}">
      <formula1>category</formula1>
    </dataValidation>
    <dataValidation type="list" allowBlank="1" showInputMessage="1" showErrorMessage="1" sqref="C2:C18" xr:uid="{BC1BFED7-5868-4F0D-BF50-BCA37DFF5811}">
      <formula1>account</formula1>
    </dataValidation>
    <dataValidation type="list" allowBlank="1" showInputMessage="1" showErrorMessage="1" sqref="B2:B18" xr:uid="{712CCADA-B4F8-49AD-A385-7A6558E860F5}">
      <formula1>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377B-463B-482B-8DE7-E3695951D970}">
  <sheetPr>
    <tabColor theme="7" tint="0.39997558519241921"/>
  </sheetPr>
  <dimension ref="A1:F12"/>
  <sheetViews>
    <sheetView showGridLines="0" zoomScale="130" workbookViewId="0">
      <selection activeCell="F18" sqref="F18"/>
    </sheetView>
  </sheetViews>
  <sheetFormatPr defaultColWidth="11.5703125" defaultRowHeight="14.45"/>
  <cols>
    <col min="1" max="1" width="13.7109375" bestFit="1" customWidth="1"/>
    <col min="2" max="2" width="16.28515625" bestFit="1" customWidth="1"/>
    <col min="3" max="3" width="18.42578125" bestFit="1" customWidth="1"/>
    <col min="4" max="5" width="11.7109375" bestFit="1" customWidth="1"/>
    <col min="6" max="6" width="9.28515625" bestFit="1" customWidth="1"/>
    <col min="8" max="8" width="15.140625" customWidth="1"/>
  </cols>
  <sheetData>
    <row r="1" spans="1:6">
      <c r="A1" t="s">
        <v>3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>
      <c r="A2" s="2" t="s">
        <v>15</v>
      </c>
      <c r="B2" s="11">
        <v>36154</v>
      </c>
      <c r="C2" s="7">
        <f>VLOOKUP(budget[[#This Row],[Category]],Tableau2[],3,0)</f>
        <v>20000</v>
      </c>
      <c r="D2" s="16">
        <f>budget[[#This Row],[Budgeted_Amount]]-budget[[#This Row],[Actual_Expense]]</f>
        <v>-16154</v>
      </c>
      <c r="E2" s="2" t="str">
        <f>IF(budget[[#This Row],[Actual_Expense]] &gt; budget[[#This Row],[Budgeted_Amount]], "Over Budget", IF(budget[[#This Row],[Actual_Expense]] &lt; budget[[#This Row],[Budgeted_Amount]], "Under Budget", "On Track"))</f>
        <v>Over Budget</v>
      </c>
      <c r="F2" t="str">
        <f>VLOOKUP(budget[[#This Row],[Category]],control!B:F,4,0)</f>
        <v>High</v>
      </c>
    </row>
    <row r="3" spans="1:6">
      <c r="A3" s="4" t="s">
        <v>16</v>
      </c>
      <c r="B3" s="11">
        <v>50000</v>
      </c>
      <c r="C3" s="7">
        <f>VLOOKUP(budget[[#This Row],[Category]],Tableau2[],3,0)</f>
        <v>25000</v>
      </c>
      <c r="D3" s="17">
        <f>budget[[#This Row],[Budgeted_Amount]]-budget[[#This Row],[Actual_Expense]]</f>
        <v>-25000</v>
      </c>
      <c r="E3" s="4" t="str">
        <f>IF(budget[[#This Row],[Actual_Expense]] &gt; budget[[#This Row],[Budgeted_Amount]], "Over Budget", IF(budget[[#This Row],[Actual_Expense]] &lt; budget[[#This Row],[Budgeted_Amount]], "Under Budget", "On Track"))</f>
        <v>Over Budget</v>
      </c>
      <c r="F3" t="str">
        <f>VLOOKUP(budget[[#This Row],[Category]],control!B:F,4,0)</f>
        <v>High</v>
      </c>
    </row>
    <row r="4" spans="1:6">
      <c r="A4" s="4" t="s">
        <v>14</v>
      </c>
      <c r="B4" s="11">
        <v>40348</v>
      </c>
      <c r="C4" s="7">
        <f>VLOOKUP(budget[[#This Row],[Category]],Tableau2[],3,0)</f>
        <v>25000</v>
      </c>
      <c r="D4" s="17">
        <f>budget[[#This Row],[Budgeted_Amount]]-budget[[#This Row],[Actual_Expense]]</f>
        <v>-15348</v>
      </c>
      <c r="E4" s="4" t="str">
        <f>IF(budget[[#This Row],[Actual_Expense]] &gt; budget[[#This Row],[Budgeted_Amount]], "Over Budget", IF(budget[[#This Row],[Actual_Expense]] &lt; budget[[#This Row],[Budgeted_Amount]], "Under Budget", "On Track"))</f>
        <v>Over Budget</v>
      </c>
      <c r="F4" t="str">
        <f>VLOOKUP(budget[[#This Row],[Category]],control!B:F,4,0)</f>
        <v>High</v>
      </c>
    </row>
    <row r="5" spans="1:6">
      <c r="A5" s="4" t="s">
        <v>17</v>
      </c>
      <c r="B5" s="11">
        <v>5000</v>
      </c>
      <c r="C5" s="7">
        <f>VLOOKUP(budget[[#This Row],[Category]],Tableau2[],3,0)</f>
        <v>5000</v>
      </c>
      <c r="D5" s="17">
        <f>budget[[#This Row],[Budgeted_Amount]]-budget[[#This Row],[Actual_Expense]]</f>
        <v>0</v>
      </c>
      <c r="E5" s="4" t="str">
        <f>IF(budget[[#This Row],[Actual_Expense]] &gt; budget[[#This Row],[Budgeted_Amount]], "Over Budget", IF(budget[[#This Row],[Actual_Expense]] &lt; budget[[#This Row],[Budgeted_Amount]], "Under Budget", "On Track"))</f>
        <v>On Track</v>
      </c>
      <c r="F5" t="str">
        <f>VLOOKUP(budget[[#This Row],[Category]],control!B:F,4,0)</f>
        <v>Low</v>
      </c>
    </row>
    <row r="6" spans="1:6">
      <c r="A6" s="4" t="s">
        <v>11</v>
      </c>
      <c r="B6" s="11">
        <v>23233</v>
      </c>
      <c r="C6" s="7">
        <f>VLOOKUP(budget[[#This Row],[Category]],Tableau2[],3,0)</f>
        <v>20000</v>
      </c>
      <c r="D6" s="17">
        <f>budget[[#This Row],[Budgeted_Amount]]-budget[[#This Row],[Actual_Expense]]</f>
        <v>-3233</v>
      </c>
      <c r="E6" s="4" t="str">
        <f>IF(budget[[#This Row],[Actual_Expense]] &gt; budget[[#This Row],[Budgeted_Amount]], "Over Budget", IF(budget[[#This Row],[Actual_Expense]] &lt; budget[[#This Row],[Budgeted_Amount]], "Under Budget", "On Track"))</f>
        <v>Over Budget</v>
      </c>
      <c r="F6" t="str">
        <f>VLOOKUP(budget[[#This Row],[Category]],control!B:F,4,0)</f>
        <v>Medium</v>
      </c>
    </row>
    <row r="7" spans="1:6">
      <c r="A7" s="20" t="s">
        <v>21</v>
      </c>
      <c r="B7" s="11">
        <v>500</v>
      </c>
      <c r="C7" s="22">
        <f>VLOOKUP(budget[[#This Row],[Category]],Tableau2[],3,0)</f>
        <v>10000</v>
      </c>
      <c r="D7" s="21">
        <f>budget[[#This Row],[Budgeted_Amount]]-budget[[#This Row],[Actual_Expense]]</f>
        <v>9500</v>
      </c>
      <c r="E7" s="20" t="str">
        <f>IF(budget[[#This Row],[Actual_Expense]] &gt; budget[[#This Row],[Budgeted_Amount]], "Over Budget", IF(budget[[#This Row],[Actual_Expense]] &lt; budget[[#This Row],[Budgeted_Amount]], "Under Budget", "On Track"))</f>
        <v>Under Budget</v>
      </c>
      <c r="F7" t="str">
        <f>VLOOKUP(budget[[#This Row],[Category]],control!B:F,4,0)</f>
        <v>Low</v>
      </c>
    </row>
    <row r="8" spans="1:6" ht="15" thickBot="1"/>
    <row r="9" spans="1:6" ht="15" thickBot="1">
      <c r="A9" s="13" t="s">
        <v>42</v>
      </c>
      <c r="B9" s="8">
        <f>SUM(budget[Actual_Expense])</f>
        <v>155235</v>
      </c>
      <c r="C9" s="10">
        <f>SUM(budget[Budgeted_Amount])</f>
        <v>105000</v>
      </c>
      <c r="D9" s="9"/>
      <c r="E9" s="9"/>
    </row>
    <row r="10" spans="1:6" ht="15" thickBot="1"/>
    <row r="11" spans="1:6" ht="25.9" customHeight="1">
      <c r="A11" s="13" t="s">
        <v>43</v>
      </c>
      <c r="B11" s="23">
        <f>(B9/C9)*1</f>
        <v>1.4784285714285714</v>
      </c>
      <c r="C11" s="24"/>
    </row>
    <row r="12" spans="1:6" ht="15" thickBot="1">
      <c r="B12" s="25"/>
      <c r="C12" s="26"/>
    </row>
  </sheetData>
  <mergeCells count="1">
    <mergeCell ref="B11:C12"/>
  </mergeCells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D854B-888E-4132-9333-ADEB4BA74175}">
  <sheetPr>
    <tabColor theme="8"/>
  </sheetPr>
  <dimension ref="A1"/>
  <sheetViews>
    <sheetView workbookViewId="0"/>
  </sheetViews>
  <sheetFormatPr defaultColWidth="11.5703125" defaultRowHeight="14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A7B23-B530-4D78-B865-3E4484319101}">
  <dimension ref="B1:N13"/>
  <sheetViews>
    <sheetView showGridLines="0" topLeftCell="A3" zoomScale="165" workbookViewId="0">
      <selection activeCell="F13" sqref="F13"/>
    </sheetView>
  </sheetViews>
  <sheetFormatPr defaultColWidth="11.5703125" defaultRowHeight="14.45"/>
  <cols>
    <col min="1" max="1" width="3.5703125" customWidth="1"/>
    <col min="2" max="2" width="18.42578125" bestFit="1" customWidth="1"/>
    <col min="3" max="3" width="7.7109375" bestFit="1" customWidth="1"/>
    <col min="4" max="4" width="11.5703125" bestFit="1" customWidth="1"/>
    <col min="5" max="5" width="11.28515625" customWidth="1"/>
    <col min="6" max="6" width="23.85546875" bestFit="1" customWidth="1"/>
    <col min="7" max="7" width="5" customWidth="1"/>
    <col min="9" max="9" width="3.7109375" customWidth="1"/>
    <col min="10" max="10" width="12.42578125" customWidth="1"/>
    <col min="11" max="11" width="4.7109375" customWidth="1"/>
    <col min="13" max="13" width="2.7109375" customWidth="1"/>
  </cols>
  <sheetData>
    <row r="1" spans="2:14">
      <c r="B1" t="s">
        <v>3</v>
      </c>
      <c r="C1" t="s">
        <v>6</v>
      </c>
      <c r="D1" t="s">
        <v>44</v>
      </c>
      <c r="E1" t="s">
        <v>45</v>
      </c>
      <c r="F1" t="s">
        <v>46</v>
      </c>
      <c r="H1" t="s">
        <v>1</v>
      </c>
      <c r="J1" t="s">
        <v>2</v>
      </c>
      <c r="L1" t="s">
        <v>41</v>
      </c>
      <c r="N1" t="s">
        <v>6</v>
      </c>
    </row>
    <row r="2" spans="2:14">
      <c r="B2" s="4" t="s">
        <v>11</v>
      </c>
      <c r="C2" s="4" t="s">
        <v>47</v>
      </c>
      <c r="D2" s="5">
        <v>20000</v>
      </c>
      <c r="E2" s="4" t="s">
        <v>48</v>
      </c>
      <c r="F2" s="15" t="s">
        <v>49</v>
      </c>
      <c r="H2" t="s">
        <v>7</v>
      </c>
      <c r="J2" t="s">
        <v>8</v>
      </c>
      <c r="L2" t="s">
        <v>50</v>
      </c>
      <c r="N2" t="s">
        <v>23</v>
      </c>
    </row>
    <row r="3" spans="2:14">
      <c r="B3" s="4" t="s">
        <v>15</v>
      </c>
      <c r="C3" s="4" t="s">
        <v>23</v>
      </c>
      <c r="D3" s="5">
        <v>20000</v>
      </c>
      <c r="E3" s="4" t="s">
        <v>50</v>
      </c>
      <c r="F3" s="15"/>
      <c r="H3" t="s">
        <v>10</v>
      </c>
      <c r="J3" t="s">
        <v>19</v>
      </c>
      <c r="L3" t="s">
        <v>48</v>
      </c>
      <c r="N3" t="s">
        <v>47</v>
      </c>
    </row>
    <row r="4" spans="2:14">
      <c r="B4" s="4" t="s">
        <v>9</v>
      </c>
      <c r="C4" s="4"/>
      <c r="D4" s="5"/>
      <c r="E4" s="4"/>
      <c r="F4" s="15"/>
      <c r="J4" t="s">
        <v>20</v>
      </c>
      <c r="L4" t="s">
        <v>51</v>
      </c>
      <c r="N4" t="s">
        <v>12</v>
      </c>
    </row>
    <row r="5" spans="2:14">
      <c r="B5" s="4" t="s">
        <v>13</v>
      </c>
      <c r="C5" s="4"/>
      <c r="D5" s="5"/>
      <c r="E5" s="4"/>
      <c r="F5" s="15"/>
      <c r="J5" t="s">
        <v>12</v>
      </c>
    </row>
    <row r="6" spans="2:14">
      <c r="B6" s="4" t="s">
        <v>14</v>
      </c>
      <c r="C6" s="4" t="s">
        <v>23</v>
      </c>
      <c r="D6" s="5">
        <v>25000</v>
      </c>
      <c r="E6" s="4" t="s">
        <v>50</v>
      </c>
      <c r="F6" s="15" t="s">
        <v>52</v>
      </c>
    </row>
    <row r="7" spans="2:14">
      <c r="B7" s="4" t="s">
        <v>16</v>
      </c>
      <c r="C7" s="4" t="s">
        <v>23</v>
      </c>
      <c r="D7" s="5">
        <v>25000</v>
      </c>
      <c r="E7" s="4" t="s">
        <v>50</v>
      </c>
      <c r="F7" s="15" t="s">
        <v>53</v>
      </c>
    </row>
    <row r="8" spans="2:14">
      <c r="B8" s="4" t="s">
        <v>18</v>
      </c>
      <c r="C8" s="4" t="s">
        <v>47</v>
      </c>
      <c r="D8" s="5">
        <v>10000</v>
      </c>
      <c r="E8" s="4" t="s">
        <v>48</v>
      </c>
      <c r="F8" s="15" t="s">
        <v>54</v>
      </c>
    </row>
    <row r="9" spans="2:14">
      <c r="B9" s="4" t="s">
        <v>21</v>
      </c>
      <c r="C9" s="4" t="s">
        <v>47</v>
      </c>
      <c r="D9" s="5">
        <v>10000</v>
      </c>
      <c r="E9" s="4" t="s">
        <v>51</v>
      </c>
      <c r="F9" s="15" t="s">
        <v>55</v>
      </c>
      <c r="H9" s="12" t="s">
        <v>23</v>
      </c>
      <c r="I9" s="14"/>
      <c r="J9" s="18">
        <v>0.5</v>
      </c>
    </row>
    <row r="10" spans="2:14">
      <c r="B10" s="4" t="s">
        <v>17</v>
      </c>
      <c r="C10" s="4" t="s">
        <v>47</v>
      </c>
      <c r="D10" s="5">
        <v>5000</v>
      </c>
      <c r="E10" s="4" t="s">
        <v>51</v>
      </c>
      <c r="F10" s="15"/>
      <c r="H10" s="12" t="s">
        <v>47</v>
      </c>
      <c r="I10" s="14"/>
      <c r="J10" s="18">
        <v>0.3</v>
      </c>
    </row>
    <row r="11" spans="2:14">
      <c r="B11" s="20" t="s">
        <v>28</v>
      </c>
      <c r="C11" s="20" t="s">
        <v>23</v>
      </c>
      <c r="D11" s="21">
        <v>5000</v>
      </c>
      <c r="E11" s="20" t="s">
        <v>50</v>
      </c>
      <c r="F11" s="31"/>
      <c r="H11" s="12" t="s">
        <v>12</v>
      </c>
      <c r="I11" s="14"/>
      <c r="J11" s="18">
        <v>0.2</v>
      </c>
    </row>
    <row r="12" spans="2:14">
      <c r="B12" s="20" t="s">
        <v>29</v>
      </c>
      <c r="C12" s="20" t="s">
        <v>47</v>
      </c>
      <c r="D12" s="21">
        <v>10000</v>
      </c>
      <c r="E12" s="20" t="s">
        <v>51</v>
      </c>
      <c r="F12" s="31"/>
    </row>
    <row r="13" spans="2:14">
      <c r="B13" s="20" t="s">
        <v>32</v>
      </c>
      <c r="C13" s="20"/>
      <c r="D13" s="21"/>
      <c r="E13" s="20"/>
      <c r="F13" s="31"/>
    </row>
  </sheetData>
  <dataValidations count="2">
    <dataValidation type="list" allowBlank="1" showInputMessage="1" showErrorMessage="1" sqref="E2:E13" xr:uid="{89D1F308-8234-4528-99D0-E306737CD373}">
      <formula1>priority</formula1>
    </dataValidation>
    <dataValidation type="list" allowBlank="1" showInputMessage="1" showErrorMessage="1" sqref="C2:C13" xr:uid="{7251FF18-133F-4F1B-B4AA-EFA6E2532C11}">
      <formula1>label</formula1>
    </dataValidation>
  </dataValidations>
  <pageMargins left="0.7" right="0.7" top="0.75" bottom="0.75" header="0.3" footer="0.3"/>
  <pageSetup paperSize="9" orientation="portrait" horizontalDpi="300" verticalDpi="0"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f b f 4 9 9 8 - 5 5 8 f - 4 c 8 4 - b c 3 7 - 8 d 8 e a 6 9 0 a 8 8 e "   x m l n s = " h t t p : / / s c h e m a s . m i c r o s o f t . c o m / D a t a M a s h u p " > A A A A A I s E A A B Q S w M E F A A C A A g A N h J 1 W l t P G B 2 l A A A A 9 g A A A B I A H A B D b 2 5 m a W c v U G F j a 2 F n Z S 5 4 b W w g o h g A K K A U A A A A A A A A A A A A A A A A A A A A A A A A A A A A h Y 8 x D o I w G I W v Q r r T F s T E k J 8 y m D h J Y j Q x r k 2 p 0 A j F t M V y N w e P 5 B X E K O r m + L 7 3 D e / d r z f I h 7 Y J L t J Y 1 e k M R Z i i Q G r R l U p X G e r d M V y g n M G G i x O v Z D D K 2 q a D L T N U O 3 d O C f H e Y z / D n a l I T G l E D s V 6 J 2 r Z c v S R 1 X 8 5 V N o 6 r o V E D P a v M S z G U U J x Q u e Y A p k g F E p / h X j c + 2 x / I C z 7 x v V G s q M J V 1 s g U w T y / s A e U E s D B B Q A A g A I A D Y S d V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2 E n V a + H z e m I 0 B A A B c A w A A E w A c A E Z v c m 1 1 b G F z L 1 N l Y 3 R p b 2 4 x L m 0 g o h g A K K A U A A A A A A A A A A A A A A A A A A A A A A A A A A A A d V L L a s J Q E N 0 L / s P l d p N A C A i l G 2 u h W C m C 7 c I I X Y R Q Y j J q 8 D 7 k P q g S 8 k F + h z / W u S a + a p p N w m T m n D P n j I b M F F K Q q H 7 3 + p 2 O X q U K c q I g k y r X Z E A Y m G 6 H 4 B N J q z L A y m i b A Q u H V i k Q 5 k u q 9 V z K t e e X 8 W f K Y U C b U Z p U 8 V A K g z 1 J U C M 8 0 N l u A 4 T L v F g U h z 1 F r F k 6 Z x D O V C r 0 Q i o + l M x y 4 b q 0 V / M F Z U n f U g M 0 I M Y N 5 / h d B a Q 8 Q p 2 K B r b m W H z N M m m F u a s P c W o p 1 e 5 + g D f 9 Y 2 G e H k M H W g 9 I z u E C l I p d V f n d T i H a N 7 k Y N 7 f 5 E k y r b 4 0 x Z z M m x V K A J o u C G X X Y g 7 7 4 E Q H D R K b y 5 + w C g T R b E S 9 2 t A n 2 0 d F 2 A 0 I D 9 V F b j j 9 O G y b k + Y X Q 2 l B Q 1 P f / p e u 1 8 r X I a s h d C u F Y j 0 W T / A e G u / J i V 0 7 u a Z Z K 2 s 3 t V u + u 1 E L Q o z c R O f 9 L W v t 4 4 p 4 U 2 o S R 5 V 5 c B 5 b 4 T T D C M u b A 8 Y P P Q W F I Z y F 4 S 1 I 4 I h S L a d 5 q m Y L A Y 6 3 P 7 W r p i + r g W g P e l b E p + z 6 Z / u c W 2 p j 6 v 1 B L A Q I t A B Q A A g A I A D Y S d V p b T x g d p Q A A A P Y A A A A S A A A A A A A A A A A A A A A A A A A A A A B D b 2 5 m a W c v U G F j a 2 F n Z S 5 4 b W x Q S w E C L Q A U A A I A C A A 2 E n V a U 3 I 4 L J s A A A D h A A A A E w A A A A A A A A A A A A A A A A D x A A A A W 0 N v b n R l b n R f V H l w Z X N d L n h t b F B L A Q I t A B Q A A g A I A D Y S d V r 4 f N 6 Y j Q E A A F w D A A A T A A A A A A A A A A A A A A A A A N k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U A A A A A A A A M h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W N v c m R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l h O W U 5 Y z c 5 L T k 1 N m E t N D I y N C 0 5 N j U 3 L T l j M D Q x M D l i Y m U 2 M y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M t M j F U M D E 6 M T c 6 N D U u N T M z N j E x N l o i I C 8 + P E V u d H J 5 I F R 5 c G U 9 I k Z p b G x D b 2 x 1 b W 5 U e X B l c y I g V m F s d W U 9 I n N D U V l H Q m d N Q S I g L z 4 8 R W 5 0 c n k g V H l w Z T 0 i R m l s b E N v b H V t b k 5 h b W V z I i B W Y W x 1 Z T 0 i c 1 s m c X V v d D t E Y X R l J n F 1 b 3 Q 7 L C Z x d W 9 0 O 1 R 5 c G U m c X V v d D s s J n F 1 b 3 Q 7 Q W N j b 3 V u d C Z x d W 9 0 O y w m c X V v d D t D Y X R l Z 2 9 y e S Z x d W 9 0 O y w m c X V v d D t B b W 9 1 b n Q m c X V v d D s s J n F 1 b 3 Q 7 Q 2 9 t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2 9 y Z H M v Q X V 0 b 1 J l b W 9 2 Z W R D b 2 x 1 b W 5 z M S 5 7 R G F 0 Z S w w f S Z x d W 9 0 O y w m c X V v d D t T Z W N 0 a W 9 u M S 9 y Z W N v c m R z L 0 F 1 d G 9 S Z W 1 v d m V k Q 2 9 s d W 1 u c z E u e 1 R 5 c G U s M X 0 m c X V v d D s s J n F 1 b 3 Q 7 U 2 V j d G l v b j E v c m V j b 3 J k c y 9 B d X R v U m V t b 3 Z l Z E N v b H V t b n M x L n t B Y 2 N v d W 5 0 L D J 9 J n F 1 b 3 Q 7 L C Z x d W 9 0 O 1 N l Y 3 R p b 2 4 x L 3 J l Y 2 9 y Z H M v Q X V 0 b 1 J l b W 9 2 Z W R D b 2 x 1 b W 5 z M S 5 7 Q 2 F 0 Z W d v c n k s M 3 0 m c X V v d D s s J n F 1 b 3 Q 7 U 2 V j d G l v b j E v c m V j b 3 J k c y 9 B d X R v U m V t b 3 Z l Z E N v b H V t b n M x L n t B b W 9 1 b n Q s N H 0 m c X V v d D s s J n F 1 b 3 Q 7 U 2 V j d G l v b j E v c m V j b 3 J k c y 9 B d X R v U m V t b 3 Z l Z E N v b H V t b n M x L n t D b 2 1 t Z W 5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Y 2 9 y Z H M v Q X V 0 b 1 J l b W 9 2 Z W R D b 2 x 1 b W 5 z M S 5 7 R G F 0 Z S w w f S Z x d W 9 0 O y w m c X V v d D t T Z W N 0 a W 9 u M S 9 y Z W N v c m R z L 0 F 1 d G 9 S Z W 1 v d m V k Q 2 9 s d W 1 u c z E u e 1 R 5 c G U s M X 0 m c X V v d D s s J n F 1 b 3 Q 7 U 2 V j d G l v b j E v c m V j b 3 J k c y 9 B d X R v U m V t b 3 Z l Z E N v b H V t b n M x L n t B Y 2 N v d W 5 0 L D J 9 J n F 1 b 3 Q 7 L C Z x d W 9 0 O 1 N l Y 3 R p b 2 4 x L 3 J l Y 2 9 y Z H M v Q X V 0 b 1 J l b W 9 2 Z W R D b 2 x 1 b W 5 z M S 5 7 Q 2 F 0 Z W d v c n k s M 3 0 m c X V v d D s s J n F 1 b 3 Q 7 U 2 V j d G l v b j E v c m V j b 3 J k c y 9 B d X R v U m V t b 3 Z l Z E N v b H V t b n M x L n t B b W 9 1 b n Q s N H 0 m c X V v d D s s J n F 1 b 3 Q 7 U 2 V j d G l v b j E v c m V j b 3 J k c y 9 B d X R v U m V t b 3 Z l Z E N v b H V t b n M x L n t D b 2 1 t Z W 5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y Z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Z G d l d D w v S X R l b V B h d G g + P C 9 J d G V t T G 9 j Y X R p b 2 4 + P F N 0 Y W J s Z U V u d H J p Z X M + P E V u d H J 5 I F R 5 c G U 9 I k Z p b G x D b 2 x 1 b W 5 O Y W 1 l c y I g V m F s d W U 9 I n N b J n F 1 b 3 Q 7 Q 2 F 0 Z W d v c n k m c X V v d D s s J n F 1 b 3 Q 7 Q W N 0 d W F s X 0 V 4 c G V u c 2 U m c X V v d D t d I i A v P j x F b n R y e S B U e X B l P S J C d W Z m Z X J O Z X h 0 U m V m c m V z a C I g V m F s d W U 9 I m w x I i A v P j x F b n R y e S B U e X B l P S J G a W x s Q 2 9 s d W 1 u V H l w Z X M i I F Z h b H V l P S J z Q m d V P S I g L z 4 8 R W 5 0 c n k g V H l w Z T 0 i R m l s b E V u Y W J s Z W Q i I F Z h b H V l P S J s M S I g L z 4 8 R W 5 0 c n k g V H l w Z T 0 i R m l s b E x h c 3 R V c G R h d G V k I i B W Y W x 1 Z T 0 i Z D I w M j U t M D M t M j F U M D E 6 M T I 6 N D k u N T I 1 M z I w N V o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m N j N D I 1 O W Q t O D U w N S 0 0 Y W J k L W E 3 Z m Y t Y 2 U 5 N D h k Z m E 3 N z k 3 I i A v P j x F b n R y e S B U e X B l P S J G a W x s R X J y b 3 J D b 2 R l I i B W Y W x 1 Z T 0 i c 1 V u a 2 5 v d 2 4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d W R n Z X Q i I C 8 + P E V u d H J 5 I F R 5 c G U 9 I k Z p b G x T d G F 0 d X M i I F Z h b H V l P S J z Q 2 9 t c G x l d G U i I C 8 + P E V u d H J 5 I F R 5 c G U 9 I k Z p b G x D b 3 V u d C I g V m F s d W U 9 I m w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W R n Z X Q v Q X V 0 b 1 J l b W 9 2 Z W R D b 2 x 1 b W 5 z M S 5 7 Q 2 F 0 Z W d v c n k s M H 0 m c X V v d D s s J n F 1 b 3 Q 7 U 2 V j d G l v b j E v Y n V k Z 2 V 0 L 0 F 1 d G 9 S Z W 1 v d m V k Q 2 9 s d W 1 u c z E u e 0 F j d H V h b F 9 F e H B l b n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1 Z G d l d C 9 B d X R v U m V t b 3 Z l Z E N v b H V t b n M x L n t D Y X R l Z 2 9 y e S w w f S Z x d W 9 0 O y w m c X V v d D t T Z W N 0 a W 9 u M S 9 i d W R n Z X Q v Q X V 0 b 1 J l b W 9 2 Z W R D b 2 x 1 b W 5 z M S 5 7 Q W N 0 d W F s X 0 V 4 c G V u c 2 U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n V k Z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Z G d l d C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k Z 2 V 0 L 0 x p Z 2 5 l c y U y M G Z p b H R y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k Z 2 V 0 L 0 x p Z 2 5 l c y U y M G d y b 3 V w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R n Z X Q v Q 2 9 s b 2 5 u Z X M l M j B y Z W 5 v b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V d x T n Y k 3 R Y i z b W y p N c + M A A A A A A I A A A A A A B B m A A A A A Q A A I A A A A C M W y S q Y s i 9 a T H F O C M l 4 Z y V + m m K j j E s q x r n 1 d z j Y z 9 A a A A A A A A 6 A A A A A A g A A I A A A A E R T y T I O F e H 8 i O o U D T E + w 2 3 8 q 3 g H f f R 8 U B p u u x h o x 8 w B U A A A A H g f f z s O D P N g F l y i 6 p F A M K 4 x F 1 y Q w a R P r h 2 Q D s o 2 c E n M y Z H v Y + e N R M X G h a o 3 k j 6 J E d Q L i F 3 / 7 n V n F l D u X j m W t E q m M K m I 9 l G F 2 g 8 1 E / 8 P S 4 V Z Q A A A A L 8 t O l z O s r i t Z 6 b h p l b o Q R 7 b m G F 0 N F q 8 s J u 7 K 4 + b m b v T w 7 D d 5 d n d i D A G r j t N j 0 j u E D j m N u G q F O E o u e M w M 0 + a / x I = < / D a t a M a s h u p > 
</file>

<file path=customXml/itemProps1.xml><?xml version="1.0" encoding="utf-8"?>
<ds:datastoreItem xmlns:ds="http://schemas.openxmlformats.org/officeDocument/2006/customXml" ds:itemID="{C1A27FC8-A2D5-4305-BBD0-1DACA63053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Clintin Tonifar AGHOWEH</dc:creator>
  <cp:keywords/>
  <dc:description/>
  <cp:lastModifiedBy/>
  <cp:revision/>
  <dcterms:created xsi:type="dcterms:W3CDTF">2025-03-20T09:02:19Z</dcterms:created>
  <dcterms:modified xsi:type="dcterms:W3CDTF">2025-03-24T12:07:58Z</dcterms:modified>
  <cp:category/>
  <cp:contentStatus/>
</cp:coreProperties>
</file>