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School\ds-algo\"/>
    </mc:Choice>
  </mc:AlternateContent>
  <xr:revisionPtr revIDLastSave="0" documentId="13_ncr:20001_{6AF32857-D8AD-4124-9FF2-4974632137B0}" xr6:coauthVersionLast="47" xr6:coauthVersionMax="47" xr10:uidLastSave="{00000000-0000-0000-0000-000000000000}"/>
  <bookViews>
    <workbookView xWindow="-108" yWindow="-108" windowWidth="23256" windowHeight="12456" xr2:uid="{CC72461B-1156-4EE1-AF43-9188903E1A63}"/>
  </bookViews>
  <sheets>
    <sheet name="coding-problems-table" sheetId="2" r:id="rId1"/>
  </sheets>
  <definedNames>
    <definedName name="ExternalData_1" localSheetId="0" hidden="1">'coding-problems-table'!$B$1:$C$20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9" i="2" l="1"/>
  <c r="B149" i="2"/>
  <c r="E148" i="2"/>
  <c r="B148" i="2"/>
  <c r="E147" i="2"/>
  <c r="B147" i="2"/>
  <c r="E146" i="2"/>
  <c r="B146" i="2"/>
  <c r="E145" i="2"/>
  <c r="B145" i="2"/>
  <c r="E144" i="2"/>
  <c r="B144" i="2"/>
  <c r="E143" i="2"/>
  <c r="B143" i="2"/>
  <c r="E142" i="2"/>
  <c r="B142" i="2"/>
  <c r="E141" i="2"/>
  <c r="B141" i="2"/>
  <c r="E140" i="2"/>
  <c r="B140" i="2"/>
  <c r="E139" i="2"/>
  <c r="B139" i="2"/>
  <c r="E138" i="2"/>
  <c r="B138" i="2"/>
  <c r="E137" i="2"/>
  <c r="B137" i="2"/>
  <c r="E136" i="2"/>
  <c r="B136" i="2"/>
  <c r="E135" i="2"/>
  <c r="B135" i="2"/>
  <c r="E134" i="2"/>
  <c r="B134" i="2"/>
  <c r="E133" i="2"/>
  <c r="B133" i="2"/>
  <c r="E132" i="2"/>
  <c r="B132" i="2"/>
  <c r="E131" i="2"/>
  <c r="E130" i="2"/>
  <c r="E129" i="2"/>
  <c r="E128" i="2"/>
  <c r="E127" i="2"/>
  <c r="E126" i="2"/>
  <c r="B126" i="2"/>
  <c r="E125" i="2"/>
  <c r="B125" i="2"/>
  <c r="E124" i="2"/>
  <c r="B124" i="2"/>
  <c r="E123" i="2"/>
  <c r="B123" i="2"/>
  <c r="E122" i="2"/>
  <c r="B122" i="2"/>
  <c r="E121" i="2"/>
  <c r="B121" i="2"/>
  <c r="E120" i="2"/>
  <c r="B120" i="2"/>
  <c r="E119" i="2"/>
  <c r="B119" i="2"/>
  <c r="E118" i="2"/>
  <c r="B118" i="2"/>
  <c r="E117" i="2"/>
  <c r="B117" i="2"/>
  <c r="E116" i="2"/>
  <c r="B116" i="2"/>
  <c r="E115" i="2"/>
  <c r="B115" i="2"/>
  <c r="E114" i="2"/>
  <c r="B114" i="2"/>
  <c r="E113" i="2"/>
  <c r="B113" i="2"/>
  <c r="E112" i="2"/>
  <c r="B112" i="2"/>
  <c r="E111" i="2"/>
  <c r="B111" i="2"/>
  <c r="E110" i="2"/>
  <c r="B110" i="2"/>
  <c r="E109" i="2"/>
  <c r="B109" i="2"/>
  <c r="E108" i="2"/>
  <c r="B108" i="2"/>
  <c r="E107" i="2"/>
  <c r="B107" i="2"/>
  <c r="E106" i="2"/>
  <c r="E105" i="2"/>
  <c r="B105" i="2"/>
  <c r="B104" i="2"/>
  <c r="E104" i="2"/>
  <c r="E103" i="2"/>
  <c r="E102" i="2"/>
  <c r="E101" i="2"/>
  <c r="B101" i="2"/>
  <c r="E100" i="2"/>
  <c r="B100" i="2"/>
  <c r="E99" i="2"/>
  <c r="B99" i="2"/>
  <c r="E98" i="2"/>
  <c r="E97" i="2"/>
  <c r="B97" i="2"/>
  <c r="E96" i="2"/>
  <c r="B96" i="2"/>
  <c r="E95" i="2"/>
  <c r="B95" i="2"/>
  <c r="E94" i="2"/>
  <c r="B94" i="2"/>
  <c r="E93" i="2"/>
  <c r="E92" i="2"/>
  <c r="E91" i="2"/>
  <c r="B91" i="2"/>
  <c r="E90" i="2"/>
  <c r="B90" i="2"/>
  <c r="E89" i="2"/>
  <c r="B89" i="2"/>
  <c r="E88" i="2"/>
  <c r="B88" i="2"/>
  <c r="E87" i="2"/>
  <c r="B87" i="2"/>
  <c r="E86" i="2"/>
  <c r="B86" i="2"/>
  <c r="E85" i="2"/>
  <c r="B85" i="2"/>
  <c r="E84" i="2"/>
  <c r="B84" i="2"/>
  <c r="E83" i="2"/>
  <c r="B83" i="2"/>
  <c r="E82" i="2"/>
  <c r="B82" i="2"/>
  <c r="E81" i="2"/>
  <c r="E80" i="2"/>
  <c r="B80" i="2"/>
  <c r="E79" i="2"/>
  <c r="B79" i="2"/>
  <c r="E78" i="2"/>
  <c r="E77" i="2"/>
  <c r="B77" i="2"/>
  <c r="E76" i="2"/>
  <c r="B76" i="2"/>
  <c r="E75" i="2"/>
  <c r="B75" i="2"/>
  <c r="B74" i="2"/>
  <c r="E74" i="2"/>
  <c r="E72" i="2"/>
  <c r="E73" i="2"/>
  <c r="B71" i="2"/>
  <c r="E71" i="2"/>
  <c r="E70" i="2"/>
  <c r="B70" i="2"/>
  <c r="E69" i="2"/>
  <c r="B69" i="2"/>
  <c r="E68" i="2"/>
  <c r="B68" i="2"/>
  <c r="E67" i="2"/>
  <c r="B67" i="2"/>
  <c r="E66" i="2"/>
  <c r="B66" i="2"/>
  <c r="E65" i="2"/>
  <c r="B65" i="2"/>
  <c r="E62" i="2"/>
  <c r="E45" i="2"/>
  <c r="E44" i="2"/>
  <c r="E61" i="2"/>
  <c r="B61" i="2"/>
  <c r="E60" i="2"/>
  <c r="B60" i="2"/>
  <c r="E59" i="2"/>
  <c r="B59" i="2"/>
  <c r="E58" i="2"/>
  <c r="B58" i="2"/>
  <c r="E63" i="2"/>
  <c r="E64" i="2"/>
  <c r="E57" i="2"/>
  <c r="B57" i="2"/>
  <c r="E56" i="2"/>
  <c r="B52" i="2"/>
  <c r="B50" i="2"/>
  <c r="E55" i="2"/>
  <c r="B55" i="2"/>
  <c r="E54" i="2"/>
  <c r="E53" i="2"/>
  <c r="B53" i="2"/>
  <c r="E52" i="2"/>
  <c r="E51" i="2"/>
  <c r="E50" i="2"/>
  <c r="E49" i="2"/>
  <c r="E48" i="2"/>
  <c r="B48" i="2"/>
  <c r="E47" i="2"/>
  <c r="E46" i="2"/>
  <c r="B46" i="2"/>
  <c r="B45" i="2"/>
  <c r="B44" i="2"/>
  <c r="E43" i="2"/>
  <c r="B22" i="2"/>
  <c r="B16" i="2"/>
  <c r="B8" i="2"/>
  <c r="B7" i="2"/>
  <c r="B6" i="2"/>
  <c r="B5" i="2"/>
  <c r="B4" i="2"/>
  <c r="B3" i="2"/>
  <c r="B2" i="2"/>
  <c r="E42" i="2"/>
  <c r="E41" i="2"/>
  <c r="E40" i="2"/>
  <c r="E39" i="2"/>
  <c r="B39" i="2"/>
  <c r="E38" i="2"/>
  <c r="E37" i="2"/>
  <c r="B37" i="2"/>
  <c r="E36" i="2"/>
  <c r="B36" i="2"/>
  <c r="E35" i="2"/>
  <c r="B35" i="2"/>
  <c r="B34" i="2"/>
  <c r="E34" i="2"/>
  <c r="E33" i="2"/>
  <c r="B33" i="2"/>
  <c r="E32" i="2"/>
  <c r="B32" i="2"/>
  <c r="E31" i="2"/>
  <c r="B31" i="2"/>
  <c r="E30" i="2"/>
  <c r="B30" i="2"/>
  <c r="E29" i="2"/>
  <c r="B29" i="2"/>
  <c r="E28" i="2"/>
  <c r="B28" i="2"/>
  <c r="B10" i="2"/>
  <c r="B13" i="2"/>
  <c r="E27" i="2"/>
  <c r="B27" i="2"/>
  <c r="E26" i="2"/>
  <c r="B26" i="2"/>
  <c r="E25" i="2"/>
  <c r="B25" i="2"/>
  <c r="E24" i="2"/>
  <c r="B24" i="2"/>
  <c r="B23" i="2"/>
  <c r="E23" i="2"/>
  <c r="E22" i="2"/>
  <c r="E21" i="2"/>
  <c r="E20" i="2"/>
  <c r="B21" i="2"/>
  <c r="B20" i="2"/>
  <c r="E17" i="2"/>
  <c r="E19" i="2"/>
  <c r="E18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19" i="2"/>
  <c r="B18" i="2"/>
  <c r="B17" i="2"/>
  <c r="B15" i="2"/>
  <c r="B14" i="2"/>
  <c r="B12" i="2"/>
  <c r="B11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C132B-B66E-4A3C-A191-429880BEADCD}" keepAlive="1" name="Query - coding-problems-table" description="Connection to the 'coding-problems-table' query in the workbook." type="5" refreshedVersion="8" background="1" saveData="1">
    <dbPr connection="Provider=Microsoft.Mashup.OleDb.1;Data Source=$Workbook$;Location=coding-problems-table;Extended Properties=&quot;&quot;" command="SELECT * FROM [coding-problems-table]"/>
  </connection>
</connections>
</file>

<file path=xl/sharedStrings.xml><?xml version="1.0" encoding="utf-8"?>
<sst xmlns="http://schemas.openxmlformats.org/spreadsheetml/2006/main" count="447" uniqueCount="167">
  <si>
    <t>Problem</t>
  </si>
  <si>
    <t>Source</t>
  </si>
  <si>
    <t>Difficulty</t>
  </si>
  <si>
    <t>Solution</t>
  </si>
  <si>
    <t>LeetCode #38</t>
  </si>
  <si>
    <t>easy</t>
  </si>
  <si>
    <t>LeetCode #50</t>
  </si>
  <si>
    <t>LeetCode #167</t>
  </si>
  <si>
    <t>LeetCode #49</t>
  </si>
  <si>
    <t>LeetCode #26</t>
  </si>
  <si>
    <t>LeetCode #724</t>
  </si>
  <si>
    <t>LeetCode 349</t>
  </si>
  <si>
    <t>LeetCode #1046</t>
  </si>
  <si>
    <t>Leetcode #169</t>
  </si>
  <si>
    <t>Leetcode #121</t>
  </si>
  <si>
    <t>Leetcode #26</t>
  </si>
  <si>
    <t>Leetcode #541</t>
  </si>
  <si>
    <t>Leetcode #75</t>
  </si>
  <si>
    <t>Leetcode #977</t>
  </si>
  <si>
    <t>Leetcode #2016</t>
  </si>
  <si>
    <t>Leetcode #283</t>
  </si>
  <si>
    <t>Leetcode #268</t>
  </si>
  <si>
    <t>Leetcode #118</t>
  </si>
  <si>
    <t>Leetcode #15</t>
  </si>
  <si>
    <t>Topic</t>
  </si>
  <si>
    <t>Leetcode #16</t>
  </si>
  <si>
    <t>medium</t>
  </si>
  <si>
    <t>Leetcode #57</t>
  </si>
  <si>
    <t>Leetcode #396</t>
  </si>
  <si>
    <t>Leetcode #53</t>
  </si>
  <si>
    <t>Leetcode #56</t>
  </si>
  <si>
    <t>Leetcode #496</t>
  </si>
  <si>
    <t>Leetcode #763</t>
  </si>
  <si>
    <t>Leetcode #238</t>
  </si>
  <si>
    <t>Leetcode #189</t>
  </si>
  <si>
    <t>Leetcode #239</t>
  </si>
  <si>
    <t>Leetcode #901</t>
  </si>
  <si>
    <t>Leetcode #560</t>
  </si>
  <si>
    <t>Leetcode #264</t>
  </si>
  <si>
    <t>Leetcode #334</t>
  </si>
  <si>
    <t>pro</t>
  </si>
  <si>
    <t>Leetcode #191</t>
  </si>
  <si>
    <t>Leetcode #198</t>
  </si>
  <si>
    <t>Leetcode #199</t>
  </si>
  <si>
    <t>Leetcode #200</t>
  </si>
  <si>
    <t>Leetcode #190</t>
  </si>
  <si>
    <t>Leetcode #136</t>
  </si>
  <si>
    <t>basic caeser cypher</t>
  </si>
  <si>
    <t>Leetcode #1512</t>
  </si>
  <si>
    <t>Find closest primes</t>
  </si>
  <si>
    <t>Power function</t>
  </si>
  <si>
    <t>Submatrix Sum</t>
  </si>
  <si>
    <t>Disjoint Set</t>
  </si>
  <si>
    <t>Leetcode #947</t>
  </si>
  <si>
    <t>Leetcode #547</t>
  </si>
  <si>
    <t>Leetcode #70</t>
  </si>
  <si>
    <t>Leetcode #72</t>
  </si>
  <si>
    <t>Leetcode #73</t>
  </si>
  <si>
    <t>Leetcode #74</t>
  </si>
  <si>
    <t>Fibonacci</t>
  </si>
  <si>
    <t>Leetcode #746</t>
  </si>
  <si>
    <t>Assembly line scheduling</t>
  </si>
  <si>
    <t>Leetcode #322</t>
  </si>
  <si>
    <t>Leetcode #328</t>
  </si>
  <si>
    <t>Cutting Rod</t>
  </si>
  <si>
    <t>Knapsack Problem</t>
  </si>
  <si>
    <t>Leetcode #1143</t>
  </si>
  <si>
    <t>Max sum subsequence</t>
  </si>
  <si>
    <t>Leetcode #1152</t>
  </si>
  <si>
    <t>Leetcode #120</t>
  </si>
  <si>
    <t>Leetcode #416</t>
  </si>
  <si>
    <t>Leetcode #152</t>
  </si>
  <si>
    <t>Arrays</t>
  </si>
  <si>
    <t>Bit Manipulation</t>
  </si>
  <si>
    <t>Brute Force</t>
  </si>
  <si>
    <t>Disjoint Sets</t>
  </si>
  <si>
    <t>Dynamic Programming</t>
  </si>
  <si>
    <t>Graphs</t>
  </si>
  <si>
    <t>Depth First Search</t>
  </si>
  <si>
    <t>Breadth First Search</t>
  </si>
  <si>
    <t>Flood Fill</t>
  </si>
  <si>
    <t>Leetcode #542</t>
  </si>
  <si>
    <t>Leetcode #417</t>
  </si>
  <si>
    <t>Leetcode #994</t>
  </si>
  <si>
    <t>Leetcode #36</t>
  </si>
  <si>
    <t>Detect Cycle</t>
  </si>
  <si>
    <t>Leetcode #277</t>
  </si>
  <si>
    <t>Topological Sort</t>
  </si>
  <si>
    <t>Leetcode #409</t>
  </si>
  <si>
    <t>Hashmaps</t>
  </si>
  <si>
    <t>Leetcode #290</t>
  </si>
  <si>
    <t>LRU</t>
  </si>
  <si>
    <t>Leetcode #621</t>
  </si>
  <si>
    <t>Leetcode #815</t>
  </si>
  <si>
    <t>LinkedList addition</t>
  </si>
  <si>
    <t>Leetcode #160</t>
  </si>
  <si>
    <t>Leetcode #234</t>
  </si>
  <si>
    <t>Leetcode #203</t>
  </si>
  <si>
    <t>Leetcode #19</t>
  </si>
  <si>
    <t>Leetcode #208</t>
  </si>
  <si>
    <t>Leetcode #210</t>
  </si>
  <si>
    <t>Leetcode #1721</t>
  </si>
  <si>
    <t>Leetcode #142</t>
  </si>
  <si>
    <t>Leetcode #25</t>
  </si>
  <si>
    <t>Leetcode #430</t>
  </si>
  <si>
    <t>Leetcode #7</t>
  </si>
  <si>
    <t>Math</t>
  </si>
  <si>
    <t>Leetcode #14</t>
  </si>
  <si>
    <t>Hourglass Matrix</t>
  </si>
  <si>
    <t>Matrices</t>
  </si>
  <si>
    <t>Linked Lists</t>
  </si>
  <si>
    <t>Positional Elements in a Matrix</t>
  </si>
  <si>
    <t>Leetcode #48</t>
  </si>
  <si>
    <t>Leetcode #54</t>
  </si>
  <si>
    <t>Leetcode #1706</t>
  </si>
  <si>
    <t>Binary Search</t>
  </si>
  <si>
    <t>Search</t>
  </si>
  <si>
    <t>Leetcode #240</t>
  </si>
  <si>
    <t>Leetcode #242</t>
  </si>
  <si>
    <t>Leetcode #153</t>
  </si>
  <si>
    <t>Sorting Algoritms</t>
  </si>
  <si>
    <t>Sorting</t>
  </si>
  <si>
    <t>Sorting Linked Lists</t>
  </si>
  <si>
    <t>Leetcode #215</t>
  </si>
  <si>
    <t>3-way Partition</t>
  </si>
  <si>
    <t>Leetcode #232</t>
  </si>
  <si>
    <t>Stacks</t>
  </si>
  <si>
    <t>Leetcode #20</t>
  </si>
  <si>
    <t>Leetcode #735</t>
  </si>
  <si>
    <t>Leetcode #227</t>
  </si>
  <si>
    <t>Leetcode #394</t>
  </si>
  <si>
    <t>Leetcode #1209</t>
  </si>
  <si>
    <t>Leetcode #155</t>
  </si>
  <si>
    <t>Strings</t>
  </si>
  <si>
    <t>Leetcode #844</t>
  </si>
  <si>
    <t>Leetcode #43</t>
  </si>
  <si>
    <t>Leetcode #299</t>
  </si>
  <si>
    <t>Leetcode #187</t>
  </si>
  <si>
    <t>Leetcode #692</t>
  </si>
  <si>
    <t>Leetcode #2131</t>
  </si>
  <si>
    <t>Leetcode #5</t>
  </si>
  <si>
    <t>Leetcode #424</t>
  </si>
  <si>
    <t>Leetcode #3</t>
  </si>
  <si>
    <t>Leetcode #567</t>
  </si>
  <si>
    <t>Leetcode #76</t>
  </si>
  <si>
    <t>Smallest window containing another string</t>
  </si>
  <si>
    <t>Trees</t>
  </si>
  <si>
    <t>Tree BFS</t>
  </si>
  <si>
    <t>Binary Tree Inorder Traversal</t>
  </si>
  <si>
    <t>Binary Search Tree</t>
  </si>
  <si>
    <t>Inorder, Preorder, Postorder DFS</t>
  </si>
  <si>
    <t>Leetcode #543</t>
  </si>
  <si>
    <t>Leetcode #110</t>
  </si>
  <si>
    <t>Leetcode #226</t>
  </si>
  <si>
    <t>Leetcode #235</t>
  </si>
  <si>
    <t>Leetcode #617</t>
  </si>
  <si>
    <t>Leetcode #589</t>
  </si>
  <si>
    <t>Leetcode #100</t>
  </si>
  <si>
    <t>Leetcode #108</t>
  </si>
  <si>
    <t>Leetcode #173</t>
  </si>
  <si>
    <t>Leetcode #105</t>
  </si>
  <si>
    <t>Leetcode #230</t>
  </si>
  <si>
    <t>Leetcode #687</t>
  </si>
  <si>
    <t>Leetcode #113</t>
  </si>
  <si>
    <t>Leetcode #116</t>
  </si>
  <si>
    <t>Leetcode #98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</si>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</sst>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NumberFormat="1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0358-5E4F-4D2B-B674-308A28DE9404}">
  <dimension ref="A1:F150"/>
  <sheetViews>
    <sheetView tabSelected="1" workbookViewId="0">
      <selection activeCell="E2" sqref="E2"/>
    </sheetView>
  </sheetViews>
  <sheetFormatPr defaultRowHeight="14.4" x14ac:dyDescent="0.3"/>
  <cols>
    <col min="1" max="1" width="12.33203125" customWidth="1"/>
    <col min="2" max="2" width="80.88671875" bestFit="1" customWidth="1"/>
    <col min="3" max="3" width="27.6640625" customWidth="1"/>
    <col min="4" max="4" width="21" customWidth="1"/>
    <col min="5" max="5" width="26.5546875" customWidth="1"/>
  </cols>
  <sheetData>
    <row r="1" spans="1:6" x14ac:dyDescent="0.3">
      <c r="A1" s="3" t="s">
        <v>166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24</v>
      </c>
    </row>
    <row r="2" spans="1:6" x14ac:dyDescent="0.3">
      <c r="A2">
        <v>1</v>
      </c>
      <c r="B2" s="1" t="str">
        <f>HYPERLINK("https://leetcode.com/problems/count-and-say/description/", "Count and Say")</f>
        <v>Count and Say</v>
      </c>
      <c r="C2" t="s">
        <v>4</v>
      </c>
      <c r="D2" t="s">
        <v>5</v>
      </c>
      <c r="E2" s="1" t="str">
        <f>HYPERLINK("./arrays/easy/count_and_say.py", "solution")</f>
        <v>solution</v>
      </c>
      <c r="F2" t="s">
        <v>72</v>
      </c>
    </row>
    <row r="3" spans="1:6" x14ac:dyDescent="0.3">
      <c r="A3">
        <v>2</v>
      </c>
      <c r="B3" s="1" t="str">
        <f>HYPERLINK("https://leetcode.com/problems/powx-n/description/", "Power(x,n)")</f>
        <v>Power(x,n)</v>
      </c>
      <c r="C3" t="s">
        <v>6</v>
      </c>
      <c r="D3" t="s">
        <v>5</v>
      </c>
      <c r="E3" s="1" t="str">
        <f>HYPERLINK("./warmup/power.py", "solution")</f>
        <v>solution</v>
      </c>
      <c r="F3" t="s">
        <v>72</v>
      </c>
    </row>
    <row r="4" spans="1:6" x14ac:dyDescent="0.3">
      <c r="A4">
        <v>3</v>
      </c>
      <c r="B4" s="1" t="str">
        <f>HYPERLINK("https://leetcode.com/problems/two-sum-ii-input-array-is-sorted/description/", "Two Sum")</f>
        <v>Two Sum</v>
      </c>
      <c r="C4" t="s">
        <v>7</v>
      </c>
      <c r="D4" t="s">
        <v>5</v>
      </c>
      <c r="E4" s="1" t="str">
        <f>HYPERLINK("./arrays/easy/2sum.py", "solution")</f>
        <v>solution</v>
      </c>
      <c r="F4" t="s">
        <v>72</v>
      </c>
    </row>
    <row r="5" spans="1:6" x14ac:dyDescent="0.3">
      <c r="A5">
        <v>4</v>
      </c>
      <c r="B5" s="1" t="str">
        <f>HYPERLINK("https://leetcode.com/problems/group-anagrams/description/", "Group Anagrams")</f>
        <v>Group Anagrams</v>
      </c>
      <c r="C5" t="s">
        <v>8</v>
      </c>
      <c r="D5" t="s">
        <v>5</v>
      </c>
      <c r="E5" s="1" t="str">
        <f>HYPERLINK("./arrays/easy/anagrams2.py", "solution")</f>
        <v>solution</v>
      </c>
      <c r="F5" t="s">
        <v>72</v>
      </c>
    </row>
    <row r="6" spans="1:6" x14ac:dyDescent="0.3">
      <c r="A6">
        <v>5</v>
      </c>
      <c r="B6" s="1" t="str">
        <f>HYPERLINK("https://leetcode.com/problems/remove-duplicates-from-sorted-array/description/", "Remove Duplicates")</f>
        <v>Remove Duplicates</v>
      </c>
      <c r="C6" t="s">
        <v>9</v>
      </c>
      <c r="D6" t="s">
        <v>5</v>
      </c>
      <c r="E6" s="1" t="str">
        <f>HYPERLINK("./arrays/easy/remove_duplicates.py", "solution")</f>
        <v>solution</v>
      </c>
      <c r="F6" t="s">
        <v>72</v>
      </c>
    </row>
    <row r="7" spans="1:6" x14ac:dyDescent="0.3">
      <c r="A7">
        <v>6</v>
      </c>
      <c r="B7" s="1" t="str">
        <f>HYPERLINK("https://leetcode.com/problems/find-pivot-index/description/", "Pivot element/Equilibrium element")</f>
        <v>Pivot element/Equilibrium element</v>
      </c>
      <c r="C7" t="s">
        <v>10</v>
      </c>
      <c r="D7" t="s">
        <v>5</v>
      </c>
      <c r="E7" s="1" t="str">
        <f>HYPERLINK("./arrays/easy/equilibrium.py", "solution")</f>
        <v>solution</v>
      </c>
      <c r="F7" t="s">
        <v>72</v>
      </c>
    </row>
    <row r="8" spans="1:6" x14ac:dyDescent="0.3">
      <c r="A8">
        <v>7</v>
      </c>
      <c r="B8" s="1" t="str">
        <f>HYPERLINK("https://leetcode.com/problems/intersection-of-two-arrays/description/", "Array Intersection")</f>
        <v>Array Intersection</v>
      </c>
      <c r="C8" t="s">
        <v>11</v>
      </c>
      <c r="D8" t="s">
        <v>5</v>
      </c>
      <c r="E8" s="1" t="str">
        <f>HYPERLINK("./arrays/easy/intersection.py", "solution")</f>
        <v>solution</v>
      </c>
      <c r="F8" t="s">
        <v>72</v>
      </c>
    </row>
    <row r="9" spans="1:6" x14ac:dyDescent="0.3">
      <c r="A9">
        <v>8</v>
      </c>
      <c r="B9" s="1" t="str">
        <f>HYPERLINK("https://leetcode.com/problems/last-stone-weight/", "Last stone weight")</f>
        <v>Last stone weight</v>
      </c>
      <c r="C9" t="s">
        <v>12</v>
      </c>
      <c r="D9" t="s">
        <v>5</v>
      </c>
      <c r="E9" s="1" t="str">
        <f>HYPERLINK("./arrays/easy/last_stone_weight.py", "solution")</f>
        <v>solution</v>
      </c>
      <c r="F9" t="s">
        <v>72</v>
      </c>
    </row>
    <row r="10" spans="1:6" x14ac:dyDescent="0.3">
      <c r="A10">
        <v>9</v>
      </c>
      <c r="B10" s="1" t="str">
        <f>HYPERLINK("https://leetcode.com/problems/majority-element/description/", "Majority Element")</f>
        <v>Majority Element</v>
      </c>
      <c r="C10" t="s">
        <v>13</v>
      </c>
      <c r="D10" t="s">
        <v>5</v>
      </c>
      <c r="E10" s="1" t="str">
        <f>HYPERLINK("./arrays/easy/majority_element.py", "solution")</f>
        <v>solution</v>
      </c>
      <c r="F10" t="s">
        <v>72</v>
      </c>
    </row>
    <row r="11" spans="1:6" x14ac:dyDescent="0.3">
      <c r="A11">
        <v>10</v>
      </c>
      <c r="B11" s="1" t="str">
        <f>HYPERLINK("https://leetcode.com/problems/best-time-to-buy-and-sell-stock/", "Best time to buy and sell stock")</f>
        <v>Best time to buy and sell stock</v>
      </c>
      <c r="C11" t="s">
        <v>14</v>
      </c>
      <c r="D11" t="s">
        <v>5</v>
      </c>
      <c r="E11" s="1" t="str">
        <f>HYPERLINK("./arrays/easy/stock_buy_sell.py", "solution")</f>
        <v>solution</v>
      </c>
      <c r="F11" t="s">
        <v>72</v>
      </c>
    </row>
    <row r="12" spans="1:6" x14ac:dyDescent="0.3">
      <c r="A12">
        <v>11</v>
      </c>
      <c r="B12" s="1" t="str">
        <f>HYPERLINK("https://leetcode.com/problems/remove-duplicates-from-sorted-array/", "Remove Duplicates")</f>
        <v>Remove Duplicates</v>
      </c>
      <c r="C12" t="s">
        <v>15</v>
      </c>
      <c r="D12" t="s">
        <v>5</v>
      </c>
      <c r="E12" s="1" t="str">
        <f>HYPERLINK("./arrays/easy/remove_duplicates.py", "solution")</f>
        <v>solution</v>
      </c>
      <c r="F12" t="s">
        <v>72</v>
      </c>
    </row>
    <row r="13" spans="1:6" x14ac:dyDescent="0.3">
      <c r="A13">
        <v>12</v>
      </c>
      <c r="B13" s="1" t="str">
        <f>HYPERLINK("https://leetcode.com/problems/reverse-string-ii/", "Reverse array in groups")</f>
        <v>Reverse array in groups</v>
      </c>
      <c r="C13" t="s">
        <v>16</v>
      </c>
      <c r="D13" t="s">
        <v>5</v>
      </c>
      <c r="E13" s="1" t="str">
        <f>HYPERLINK("./arrays/easy/reverse-arr-in-groups.py", "solution")</f>
        <v>solution</v>
      </c>
      <c r="F13" t="s">
        <v>72</v>
      </c>
    </row>
    <row r="14" spans="1:6" x14ac:dyDescent="0.3">
      <c r="A14">
        <v>13</v>
      </c>
      <c r="B14" s="1" t="str">
        <f>HYPERLINK("https://leetcode.com/problems/sort-colors/description/", "Sort Colors")</f>
        <v>Sort Colors</v>
      </c>
      <c r="C14" t="s">
        <v>17</v>
      </c>
      <c r="D14" t="s">
        <v>5</v>
      </c>
      <c r="E14" s="1" t="str">
        <f>HYPERLINK("./arrays/easy/sort012.py", "solution")</f>
        <v>solution</v>
      </c>
      <c r="F14" t="s">
        <v>72</v>
      </c>
    </row>
    <row r="15" spans="1:6" x14ac:dyDescent="0.3">
      <c r="A15">
        <v>14</v>
      </c>
      <c r="B15" s="1" t="str">
        <f>HYPERLINK("https://leetcode.com/problems/squares-of-a-sorted-array/", "Squares of sorted array")</f>
        <v>Squares of sorted array</v>
      </c>
      <c r="C15" t="s">
        <v>18</v>
      </c>
      <c r="D15" t="s">
        <v>5</v>
      </c>
      <c r="E15" s="1" t="str">
        <f>HYPERLINK("./arrays/easy/sorted_squares.py", "solution")</f>
        <v>solution</v>
      </c>
      <c r="F15" t="s">
        <v>72</v>
      </c>
    </row>
    <row r="16" spans="1:6" x14ac:dyDescent="0.3">
      <c r="A16">
        <v>15</v>
      </c>
      <c r="B16" s="1" t="str">
        <f>HYPERLINK("https://leetcode.com/problems/maximum-difference-between-increasing-elements/description/", "Maximum difference between increasing elements")</f>
        <v>Maximum difference between increasing elements</v>
      </c>
      <c r="C16" t="s">
        <v>19</v>
      </c>
      <c r="D16" t="s">
        <v>5</v>
      </c>
      <c r="E16" s="1" t="str">
        <f>HYPERLINK("./arrays/easy/max-difference-2-el.py", "solution")</f>
        <v>solution</v>
      </c>
      <c r="F16" t="s">
        <v>72</v>
      </c>
    </row>
    <row r="17" spans="1:6" x14ac:dyDescent="0.3">
      <c r="A17">
        <v>16</v>
      </c>
      <c r="B17" s="1" t="str">
        <f>HYPERLINK("https://leetcode.com/problems/missing-number/description/", "Move zeroes")</f>
        <v>Move zeroes</v>
      </c>
      <c r="C17" t="s">
        <v>20</v>
      </c>
      <c r="D17" t="s">
        <v>5</v>
      </c>
      <c r="E17" s="1" t="str">
        <f>HYPERLINK("./arrays/easy/movezeroes.py", "solution")</f>
        <v>solution</v>
      </c>
      <c r="F17" t="s">
        <v>72</v>
      </c>
    </row>
    <row r="18" spans="1:6" x14ac:dyDescent="0.3">
      <c r="A18">
        <v>17</v>
      </c>
      <c r="B18" s="1" t="str">
        <f>HYPERLINK("https://leetcode.com/problems/missing-number/description/", "Missing Number")</f>
        <v>Missing Number</v>
      </c>
      <c r="C18" t="s">
        <v>21</v>
      </c>
      <c r="D18" t="s">
        <v>5</v>
      </c>
      <c r="E18" s="1" t="str">
        <f>HYPERLINK("./arrays/easy/missingno.py", "solution")</f>
        <v>solution</v>
      </c>
      <c r="F18" t="s">
        <v>72</v>
      </c>
    </row>
    <row r="19" spans="1:6" x14ac:dyDescent="0.3">
      <c r="A19">
        <v>18</v>
      </c>
      <c r="B19" s="1" t="str">
        <f>HYPERLINK("https://leetcode.com/problems/pascals-triangle/description/", "Pascal's Triangle")</f>
        <v>Pascal's Triangle</v>
      </c>
      <c r="C19" t="s">
        <v>22</v>
      </c>
      <c r="D19" t="s">
        <v>5</v>
      </c>
      <c r="E19" s="1" t="str">
        <f>HYPERLINK("./arrays/easy/pascals_triangle.py", "solution")</f>
        <v>solution</v>
      </c>
      <c r="F19" t="s">
        <v>72</v>
      </c>
    </row>
    <row r="20" spans="1:6" x14ac:dyDescent="0.3">
      <c r="A20">
        <v>19</v>
      </c>
      <c r="B20" s="1" t="str">
        <f>HYPERLINK("https://leetcode.com/problems/3sum/", "Triplet sum")</f>
        <v>Triplet sum</v>
      </c>
      <c r="C20" t="s">
        <v>23</v>
      </c>
      <c r="D20" t="s">
        <v>5</v>
      </c>
      <c r="E20" s="1" t="str">
        <f>HYPERLINK("./arrays/easy/triplet.py", "solution")</f>
        <v>solution</v>
      </c>
      <c r="F20" t="s">
        <v>72</v>
      </c>
    </row>
    <row r="21" spans="1:6" x14ac:dyDescent="0.3">
      <c r="A21">
        <v>20</v>
      </c>
      <c r="B21" s="2" t="str">
        <f>HYPERLINK("https://leetcode.com/problems/3sum-closest/description/", "Three sum closest")</f>
        <v>Three sum closest</v>
      </c>
      <c r="C21" t="s">
        <v>25</v>
      </c>
      <c r="D21" t="s">
        <v>26</v>
      </c>
      <c r="E21" s="1" t="str">
        <f>HYPERLINK("./arrays/medium/3sum.py", "solution")</f>
        <v>solution</v>
      </c>
      <c r="F21" t="s">
        <v>72</v>
      </c>
    </row>
    <row r="22" spans="1:6" x14ac:dyDescent="0.3">
      <c r="A22">
        <v>21</v>
      </c>
      <c r="B22" s="1" t="str">
        <f>HYPERLINK("https://leetcode.com/problems/insert-interval/", "Insert interval")</f>
        <v>Insert interval</v>
      </c>
      <c r="C22" t="s">
        <v>27</v>
      </c>
      <c r="D22" t="s">
        <v>26</v>
      </c>
      <c r="E22" s="1" t="str">
        <f>HYPERLINK("./arrays/medium/insert_new_interval.py", "solution")</f>
        <v>solution</v>
      </c>
      <c r="F22" t="s">
        <v>72</v>
      </c>
    </row>
    <row r="23" spans="1:6" x14ac:dyDescent="0.3">
      <c r="A23">
        <v>22</v>
      </c>
      <c r="B23" s="1" t="str">
        <f>HYPERLINK("https://leetcode.com/problems/rotate-function/", "Rotate Function")</f>
        <v>Rotate Function</v>
      </c>
      <c r="C23" t="s">
        <v>28</v>
      </c>
      <c r="D23" t="s">
        <v>26</v>
      </c>
      <c r="E23" s="1" t="str">
        <f>HYPERLINK("./arrays/medium/max_sum_of_rotations.py", "solution")</f>
        <v>solution</v>
      </c>
      <c r="F23" t="s">
        <v>72</v>
      </c>
    </row>
    <row r="24" spans="1:6" x14ac:dyDescent="0.3">
      <c r="A24">
        <v>23</v>
      </c>
      <c r="B24" s="1" t="str">
        <f>HYPERLINK("https://leetcode.com/problems/maximum-subarray/", "Maximum Subarray")</f>
        <v>Maximum Subarray</v>
      </c>
      <c r="C24" t="s">
        <v>29</v>
      </c>
      <c r="D24" t="s">
        <v>26</v>
      </c>
      <c r="E24" s="1" t="str">
        <f>HYPERLINK("./arrays/medium/max_sum_subarray.py", "solution")</f>
        <v>solution</v>
      </c>
      <c r="F24" t="s">
        <v>72</v>
      </c>
    </row>
    <row r="25" spans="1:6" x14ac:dyDescent="0.3">
      <c r="A25">
        <v>24</v>
      </c>
      <c r="B25" s="1" t="str">
        <f>HYPERLINK("https://leetcode.com/problems/merge-intervals/", "Merge Intervals")</f>
        <v>Merge Intervals</v>
      </c>
      <c r="C25" t="s">
        <v>30</v>
      </c>
      <c r="D25" t="s">
        <v>26</v>
      </c>
      <c r="E25" s="1" t="str">
        <f>HYPERLINK("./arrays/medium/merge_intervals.py", "solution")</f>
        <v>solution</v>
      </c>
      <c r="F25" t="s">
        <v>72</v>
      </c>
    </row>
    <row r="26" spans="1:6" x14ac:dyDescent="0.3">
      <c r="A26">
        <v>25</v>
      </c>
      <c r="B26" s="1" t="str">
        <f>HYPERLINK("https://leetcode.com/problems/next-greater-element-i/description/", "Next Greater Element")</f>
        <v>Next Greater Element</v>
      </c>
      <c r="C26" t="s">
        <v>31</v>
      </c>
      <c r="D26" t="s">
        <v>26</v>
      </c>
      <c r="E26" s="1" t="str">
        <f>HYPERLINK("./arrays/medium/next_greater_element.py", "solution")</f>
        <v>solution</v>
      </c>
      <c r="F26" t="s">
        <v>72</v>
      </c>
    </row>
    <row r="27" spans="1:6" x14ac:dyDescent="0.3">
      <c r="A27">
        <v>26</v>
      </c>
      <c r="B27" s="1" t="str">
        <f>HYPERLINK("https://leetcode.com/problems/partition-labels/", "Partition Labels")</f>
        <v>Partition Labels</v>
      </c>
      <c r="C27" t="s">
        <v>32</v>
      </c>
      <c r="D27" t="s">
        <v>26</v>
      </c>
      <c r="E27" s="1" t="str">
        <f>HYPERLINK("./arrays/medium/partition_labels.py", "solution")</f>
        <v>solution</v>
      </c>
      <c r="F27" t="s">
        <v>72</v>
      </c>
    </row>
    <row r="28" spans="1:6" x14ac:dyDescent="0.3">
      <c r="A28">
        <v>27</v>
      </c>
      <c r="B28" s="1" t="str">
        <f>HYPERLINK("https://leetcode.com/problems/product-of-array-except-self/", "Product of Array except self")</f>
        <v>Product of Array except self</v>
      </c>
      <c r="C28" t="s">
        <v>33</v>
      </c>
      <c r="D28" t="s">
        <v>26</v>
      </c>
      <c r="E28" s="1" t="str">
        <f>HYPERLINK("./arrays/medium/product_except_self.py", "solution")</f>
        <v>solution</v>
      </c>
      <c r="F28" t="s">
        <v>72</v>
      </c>
    </row>
    <row r="29" spans="1:6" x14ac:dyDescent="0.3">
      <c r="A29">
        <v>28</v>
      </c>
      <c r="B29" s="1" t="str">
        <f>HYPERLINK("https://leetcode.com/problems/rotate-array/", "Rotate Array")</f>
        <v>Rotate Array</v>
      </c>
      <c r="C29" t="s">
        <v>34</v>
      </c>
      <c r="D29" t="s">
        <v>26</v>
      </c>
      <c r="E29" s="1" t="str">
        <f>HYPERLINK("./arrays/medium/rotate.py", "solution")</f>
        <v>solution</v>
      </c>
      <c r="F29" t="s">
        <v>72</v>
      </c>
    </row>
    <row r="30" spans="1:6" x14ac:dyDescent="0.3">
      <c r="A30">
        <v>29</v>
      </c>
      <c r="B30" s="1" t="str">
        <f>HYPERLINK("https://leetcode.com/problems/sliding-window-maximum/", "Sliding Window Maximum")</f>
        <v>Sliding Window Maximum</v>
      </c>
      <c r="C30" t="s">
        <v>35</v>
      </c>
      <c r="D30" t="s">
        <v>26</v>
      </c>
      <c r="E30" s="1" t="str">
        <f>HYPERLINK("./arrays/medium/sliding-window-max.py", "solution")</f>
        <v>solution</v>
      </c>
      <c r="F30" t="s">
        <v>72</v>
      </c>
    </row>
    <row r="31" spans="1:6" x14ac:dyDescent="0.3">
      <c r="A31">
        <v>30</v>
      </c>
      <c r="B31" s="1" t="str">
        <f>HYPERLINK("https://leetcode.com/problems/online-stock-span/", "Stock Span")</f>
        <v>Stock Span</v>
      </c>
      <c r="C31" t="s">
        <v>36</v>
      </c>
      <c r="D31" t="s">
        <v>26</v>
      </c>
      <c r="E31" s="1" t="str">
        <f>HYPERLINK("./arrays/medium/stock_span.py", "solution")</f>
        <v>solution</v>
      </c>
      <c r="F31" t="s">
        <v>72</v>
      </c>
    </row>
    <row r="32" spans="1:6" x14ac:dyDescent="0.3">
      <c r="A32">
        <v>31</v>
      </c>
      <c r="B32" s="1" t="str">
        <f>HYPERLINK("https://leetcode.com/problems/subarray-sum-equals-k/", "K Subarray Sum")</f>
        <v>K Subarray Sum</v>
      </c>
      <c r="C32" t="s">
        <v>37</v>
      </c>
      <c r="D32" t="s">
        <v>26</v>
      </c>
      <c r="E32" s="1" t="str">
        <f>HYPERLINK("./arrays/medium/subarray_sum.py", "solution")</f>
        <v>solution</v>
      </c>
      <c r="F32" t="s">
        <v>72</v>
      </c>
    </row>
    <row r="33" spans="1:6" x14ac:dyDescent="0.3">
      <c r="A33">
        <v>32</v>
      </c>
      <c r="B33" s="1" t="str">
        <f>HYPERLINK("https://leetcode.com/problems/ugly-number-ii/", "Ugly Number")</f>
        <v>Ugly Number</v>
      </c>
      <c r="C33" t="s">
        <v>38</v>
      </c>
      <c r="D33" t="s">
        <v>26</v>
      </c>
      <c r="E33" s="1" t="str">
        <f>HYPERLINK("./arrays/medium/uglynos.py", "solution")</f>
        <v>solution</v>
      </c>
      <c r="F33" t="s">
        <v>72</v>
      </c>
    </row>
    <row r="34" spans="1:6" x14ac:dyDescent="0.3">
      <c r="A34">
        <v>33</v>
      </c>
      <c r="B34" s="1" t="str">
        <f>HYPERLINK("https://leetcode.com/problems/increasing-triplet-subsequence/", "Increasing Triplet Subsequence")</f>
        <v>Increasing Triplet Subsequence</v>
      </c>
      <c r="C34" t="s">
        <v>39</v>
      </c>
      <c r="D34" t="s">
        <v>40</v>
      </c>
      <c r="E34" s="1" t="str">
        <f>HYPERLINK("./arrays/pro/triplet_increasing_subsequence.py", "solution")</f>
        <v>solution</v>
      </c>
      <c r="F34" t="s">
        <v>72</v>
      </c>
    </row>
    <row r="35" spans="1:6" x14ac:dyDescent="0.3">
      <c r="A35">
        <v>34</v>
      </c>
      <c r="B35" s="1" t="str">
        <f>HYPERLINK("https://leetcode.com/problems/number-of-1-bits/", "Number of 1 bits")</f>
        <v>Number of 1 bits</v>
      </c>
      <c r="C35" t="s">
        <v>41</v>
      </c>
      <c r="D35" t="s">
        <v>5</v>
      </c>
      <c r="E35" s="1" t="str">
        <f>HYPERLINK("./bit manipulation/easy/hamming_weight.py", "solution")</f>
        <v>solution</v>
      </c>
      <c r="F35" t="s">
        <v>73</v>
      </c>
    </row>
    <row r="36" spans="1:6" x14ac:dyDescent="0.3">
      <c r="A36">
        <v>35</v>
      </c>
      <c r="B36" s="1" t="str">
        <f>HYPERLINK("https://leetcode.com/problems/reverse-bits/", "reverse bits")</f>
        <v>reverse bits</v>
      </c>
      <c r="C36" t="s">
        <v>45</v>
      </c>
      <c r="D36" t="s">
        <v>5</v>
      </c>
      <c r="E36" s="1" t="str">
        <f>HYPERLINK("./bit manipulation/easy/reverse_unsigned_int_bits.py", "solution")</f>
        <v>solution</v>
      </c>
      <c r="F36" t="s">
        <v>73</v>
      </c>
    </row>
    <row r="37" spans="1:6" x14ac:dyDescent="0.3">
      <c r="A37">
        <v>36</v>
      </c>
      <c r="B37" s="1" t="str">
        <f>HYPERLINK("https://leetcode.com/problems/single-number/", "single number")</f>
        <v>single number</v>
      </c>
      <c r="C37" t="s">
        <v>46</v>
      </c>
      <c r="D37" t="s">
        <v>5</v>
      </c>
      <c r="E37" s="1" t="str">
        <f>HYPERLINK("./bit manipulation/easy/single_number.py", "solution")</f>
        <v>solution</v>
      </c>
      <c r="F37" t="s">
        <v>73</v>
      </c>
    </row>
    <row r="38" spans="1:6" x14ac:dyDescent="0.3">
      <c r="A38">
        <v>37</v>
      </c>
      <c r="B38" s="1" t="s">
        <v>47</v>
      </c>
      <c r="D38" t="s">
        <v>5</v>
      </c>
      <c r="E38" s="1" t="str">
        <f>HYPERLINK("./bruteforce/easy/cipher.py", "solution")</f>
        <v>solution</v>
      </c>
      <c r="F38" t="s">
        <v>74</v>
      </c>
    </row>
    <row r="39" spans="1:6" x14ac:dyDescent="0.3">
      <c r="A39">
        <v>38</v>
      </c>
      <c r="B39" s="1" t="str">
        <f>HYPERLINK("https://leetcode.com/problems/number-of-good-pairs/ ", "Good pairs")</f>
        <v>Good pairs</v>
      </c>
      <c r="C39" t="s">
        <v>48</v>
      </c>
      <c r="D39" t="s">
        <v>5</v>
      </c>
      <c r="E39" s="1" t="str">
        <f>HYPERLINK("./bruteforce/easy/countpairs.py", "solution")</f>
        <v>solution</v>
      </c>
      <c r="F39" t="s">
        <v>74</v>
      </c>
    </row>
    <row r="40" spans="1:6" x14ac:dyDescent="0.3">
      <c r="A40">
        <v>39</v>
      </c>
      <c r="B40" s="1" t="s">
        <v>49</v>
      </c>
      <c r="D40" t="s">
        <v>5</v>
      </c>
      <c r="E40" s="1" t="str">
        <f>HYPERLINK("./bruteforce/easy/magicwords.py", "solution")</f>
        <v>solution</v>
      </c>
      <c r="F40" t="s">
        <v>74</v>
      </c>
    </row>
    <row r="41" spans="1:6" x14ac:dyDescent="0.3">
      <c r="A41">
        <v>40</v>
      </c>
      <c r="B41" s="1" t="s">
        <v>50</v>
      </c>
      <c r="D41" t="s">
        <v>5</v>
      </c>
      <c r="E41" s="1" t="str">
        <f>HYPERLINK("./bruteforce/easy/power.py", "solution")</f>
        <v>solution</v>
      </c>
      <c r="F41" t="s">
        <v>74</v>
      </c>
    </row>
    <row r="42" spans="1:6" x14ac:dyDescent="0.3">
      <c r="A42">
        <v>41</v>
      </c>
      <c r="B42" s="1" t="s">
        <v>51</v>
      </c>
      <c r="D42" t="s">
        <v>5</v>
      </c>
      <c r="E42" s="1" t="str">
        <f>HYPERLINK("./bruteforce/easy/submatrix_addition.py", "solution")</f>
        <v>solution</v>
      </c>
      <c r="F42" t="s">
        <v>74</v>
      </c>
    </row>
    <row r="43" spans="1:6" x14ac:dyDescent="0.3">
      <c r="A43">
        <v>42</v>
      </c>
      <c r="B43" s="1" t="s">
        <v>52</v>
      </c>
      <c r="D43" t="s">
        <v>5</v>
      </c>
      <c r="E43" s="1" t="str">
        <f>HYPERLINK("./disjoint set/easy/disjointset.py", "solution")</f>
        <v>solution</v>
      </c>
      <c r="F43" t="s">
        <v>75</v>
      </c>
    </row>
    <row r="44" spans="1:6" x14ac:dyDescent="0.3">
      <c r="A44">
        <v>43</v>
      </c>
      <c r="B44" s="1" t="str">
        <f>HYPERLINK("https://leetcode.com/problems/most-stones-removed-with-same-row-or-column/ ", "Most stones removed")</f>
        <v>Most stones removed</v>
      </c>
      <c r="C44" t="s">
        <v>53</v>
      </c>
      <c r="D44" t="s">
        <v>26</v>
      </c>
      <c r="E44" s="1" t="str">
        <f>HYPERLINK("./disjoint set/medium/most_stones_removed_with_same_row_or_column.py", "solution")</f>
        <v>solution</v>
      </c>
      <c r="F44" t="s">
        <v>75</v>
      </c>
    </row>
    <row r="45" spans="1:6" x14ac:dyDescent="0.3">
      <c r="A45">
        <v>44</v>
      </c>
      <c r="B45" s="1" t="str">
        <f>HYPERLINK("https://leetcode.com/problems/number-of-provinces/ ", "Number of Provinces")</f>
        <v>Number of Provinces</v>
      </c>
      <c r="C45" t="s">
        <v>54</v>
      </c>
      <c r="D45" t="s">
        <v>26</v>
      </c>
      <c r="E45" s="1" t="str">
        <f>HYPERLINK("./disjoint set/medium/number_of_sets.py", "solution")</f>
        <v>solution</v>
      </c>
      <c r="F45" t="s">
        <v>75</v>
      </c>
    </row>
    <row r="46" spans="1:6" x14ac:dyDescent="0.3">
      <c r="A46">
        <v>45</v>
      </c>
      <c r="B46" s="1" t="str">
        <f>HYPERLINK("https://leetcode.com/problems/climbing-stairs/ ", "Climbing Stairs")</f>
        <v>Climbing Stairs</v>
      </c>
      <c r="C46" t="s">
        <v>55</v>
      </c>
      <c r="D46" t="s">
        <v>5</v>
      </c>
      <c r="E46" s="1" t="str">
        <f>HYPERLINK("./dynamic programming/easy/climbing_stairs.py", "solution")</f>
        <v>solution</v>
      </c>
      <c r="F46" t="s">
        <v>76</v>
      </c>
    </row>
    <row r="47" spans="1:6" x14ac:dyDescent="0.3">
      <c r="A47">
        <v>46</v>
      </c>
      <c r="B47" s="1" t="s">
        <v>59</v>
      </c>
      <c r="D47" t="s">
        <v>5</v>
      </c>
      <c r="E47" s="1" t="str">
        <f>HYPERLINK("./dynamic programming/easy/fibonacci.py", "solution")</f>
        <v>solution</v>
      </c>
      <c r="F47" t="s">
        <v>76</v>
      </c>
    </row>
    <row r="48" spans="1:6" x14ac:dyDescent="0.3">
      <c r="A48">
        <v>47</v>
      </c>
      <c r="B48" s="1" t="str">
        <f>HYPERLINK("https://leetcode.com/problems/min-cost-climbing-stairs/ ", "Min Cost Climbing Stairs")</f>
        <v>Min Cost Climbing Stairs</v>
      </c>
      <c r="C48" t="s">
        <v>60</v>
      </c>
      <c r="D48" t="s">
        <v>5</v>
      </c>
      <c r="E48" s="1" t="str">
        <f>HYPERLINK("./dynamic programming/easy/min_cost_climbing_stairs.py", "solution")</f>
        <v>solution</v>
      </c>
      <c r="F48" t="s">
        <v>76</v>
      </c>
    </row>
    <row r="49" spans="1:6" x14ac:dyDescent="0.3">
      <c r="A49">
        <v>48</v>
      </c>
      <c r="B49" s="1" t="s">
        <v>61</v>
      </c>
      <c r="D49" t="s">
        <v>26</v>
      </c>
      <c r="E49" s="1" t="str">
        <f>HYPERLINK("./dynamic programming/medium/assembly_line_scheduling.py", "solution")</f>
        <v>solution</v>
      </c>
      <c r="F49" t="s">
        <v>76</v>
      </c>
    </row>
    <row r="50" spans="1:6" x14ac:dyDescent="0.3">
      <c r="A50">
        <v>49</v>
      </c>
      <c r="B50" s="1" t="str">
        <f>HYPERLINK("https://leetcode.com/problems/coin-change/ ", "Coin Change")</f>
        <v>Coin Change</v>
      </c>
      <c r="C50" t="s">
        <v>62</v>
      </c>
      <c r="D50" t="s">
        <v>26</v>
      </c>
      <c r="E50" s="1" t="str">
        <f>HYPERLINK("./dynamic programming/medium/coin_change.py", "solution")</f>
        <v>solution</v>
      </c>
      <c r="F50" t="s">
        <v>76</v>
      </c>
    </row>
    <row r="51" spans="1:6" x14ac:dyDescent="0.3">
      <c r="A51">
        <v>50</v>
      </c>
      <c r="B51" s="1" t="s">
        <v>64</v>
      </c>
      <c r="D51" t="s">
        <v>26</v>
      </c>
      <c r="E51" s="1" t="str">
        <f>HYPERLINK("./dynamic programming/medium/cutting_rod.py", "solution")</f>
        <v>solution</v>
      </c>
      <c r="F51" t="s">
        <v>76</v>
      </c>
    </row>
    <row r="52" spans="1:6" x14ac:dyDescent="0.3">
      <c r="A52">
        <v>51</v>
      </c>
      <c r="B52" s="1" t="str">
        <f>HYPERLINK("https://leetcode.com/problems/edit-distance/ ", "Edit Distance")</f>
        <v>Edit Distance</v>
      </c>
      <c r="C52" t="s">
        <v>56</v>
      </c>
      <c r="D52" t="s">
        <v>26</v>
      </c>
      <c r="E52" s="1" t="str">
        <f>HYPERLINK("./dynamic programming/medium/edit_distance.py", "solution")</f>
        <v>solution</v>
      </c>
      <c r="F52" t="s">
        <v>76</v>
      </c>
    </row>
    <row r="53" spans="1:6" x14ac:dyDescent="0.3">
      <c r="A53">
        <v>52</v>
      </c>
      <c r="B53" s="1" t="str">
        <f>HYPERLINK("https://leetcode.com/problems/house-robber/ ", "House Robber")</f>
        <v>House Robber</v>
      </c>
      <c r="C53" t="s">
        <v>42</v>
      </c>
      <c r="D53" t="s">
        <v>26</v>
      </c>
      <c r="E53" s="1" t="str">
        <f>HYPERLINK("./dynamic programming/medium/house_robber.py", "solution")</f>
        <v>solution</v>
      </c>
      <c r="F53" t="s">
        <v>76</v>
      </c>
    </row>
    <row r="54" spans="1:6" x14ac:dyDescent="0.3">
      <c r="A54">
        <v>53</v>
      </c>
      <c r="B54" s="1" t="s">
        <v>65</v>
      </c>
      <c r="D54" t="s">
        <v>26</v>
      </c>
      <c r="E54" s="1" t="str">
        <f>HYPERLINK("./dynamic programming/medium/knapsack.py", "solution")</f>
        <v>solution</v>
      </c>
      <c r="F54" t="s">
        <v>76</v>
      </c>
    </row>
    <row r="55" spans="1:6" x14ac:dyDescent="0.3">
      <c r="A55">
        <v>54</v>
      </c>
      <c r="B55" s="1" t="str">
        <f>HYPERLINK("https://leetcode.com/problems/longest-common-subsequence/ ", "Longest Common Subsequence")</f>
        <v>Longest Common Subsequence</v>
      </c>
      <c r="C55" t="s">
        <v>66</v>
      </c>
      <c r="D55" t="s">
        <v>26</v>
      </c>
      <c r="E55" s="1" t="str">
        <f>HYPERLINK("./dynamic programming/medium/lcs.py", "solution")</f>
        <v>solution</v>
      </c>
      <c r="F55" t="s">
        <v>76</v>
      </c>
    </row>
    <row r="56" spans="1:6" x14ac:dyDescent="0.3">
      <c r="A56">
        <v>55</v>
      </c>
      <c r="B56" s="1" t="s">
        <v>67</v>
      </c>
      <c r="D56" t="s">
        <v>26</v>
      </c>
      <c r="E56" s="1" t="str">
        <f>HYPERLINK("./dynamic programming/medium/max_sum_subsequence.py", "solution")</f>
        <v>solution</v>
      </c>
      <c r="F56" t="s">
        <v>76</v>
      </c>
    </row>
    <row r="57" spans="1:6" x14ac:dyDescent="0.3">
      <c r="A57">
        <v>56</v>
      </c>
      <c r="B57" s="1" t="str">
        <f>HYPERLINK("https://leetcode.com/problems/longest-common-subsequence/ ", "Longest Common Subsequence")</f>
        <v>Longest Common Subsequence</v>
      </c>
      <c r="C57" t="s">
        <v>66</v>
      </c>
      <c r="D57" t="s">
        <v>26</v>
      </c>
      <c r="E57" s="1" t="str">
        <f>HYPERLINK("./dynamic programming/medium/lcs.py", "solution")</f>
        <v>solution</v>
      </c>
      <c r="F57" t="s">
        <v>76</v>
      </c>
    </row>
    <row r="58" spans="1:6" x14ac:dyDescent="0.3">
      <c r="A58">
        <v>57</v>
      </c>
      <c r="B58" s="1" t="str">
        <f>HYPERLINK("https://leetcode.com/problems/triangle/", "Min path triangle")</f>
        <v>Min path triangle</v>
      </c>
      <c r="C58" t="s">
        <v>69</v>
      </c>
      <c r="D58" t="s">
        <v>26</v>
      </c>
      <c r="E58" s="1" t="str">
        <f>HYPERLINK("./dynamic programming/medium/min_path_triangle.py", "solution")</f>
        <v>solution</v>
      </c>
      <c r="F58" t="s">
        <v>76</v>
      </c>
    </row>
    <row r="59" spans="1:6" x14ac:dyDescent="0.3">
      <c r="A59">
        <v>58</v>
      </c>
      <c r="B59" s="1" t="str">
        <f>HYPERLINK("https://leetcode.com/problems/unique-paths/ ", "Unique Paths")</f>
        <v>Unique Paths</v>
      </c>
      <c r="C59" t="s">
        <v>69</v>
      </c>
      <c r="D59" t="s">
        <v>26</v>
      </c>
      <c r="E59" s="1" t="str">
        <f>HYPERLINK("./dynamic programming/medium/no_of_unique_paths.py", "solution")</f>
        <v>solution</v>
      </c>
      <c r="F59" t="s">
        <v>76</v>
      </c>
    </row>
    <row r="60" spans="1:6" x14ac:dyDescent="0.3">
      <c r="A60">
        <v>59</v>
      </c>
      <c r="B60" s="1" t="str">
        <f>HYPERLINK("https://leetcode.com/problems/partition-equal-subset-sum/ ", "Partition Equal Subset Sum")</f>
        <v>Partition Equal Subset Sum</v>
      </c>
      <c r="C60" t="s">
        <v>70</v>
      </c>
      <c r="D60" t="s">
        <v>26</v>
      </c>
      <c r="E60" s="1" t="str">
        <f>HYPERLINK("./dynamic programming/medium/partition_equal_subset_sum.py", "solution")</f>
        <v>solution</v>
      </c>
      <c r="F60" t="s">
        <v>76</v>
      </c>
    </row>
    <row r="61" spans="1:6" x14ac:dyDescent="0.3">
      <c r="A61">
        <v>60</v>
      </c>
      <c r="B61" s="1" t="str">
        <f>HYPERLINK("https://leetcode.com/problems/maximum-product-subarray/ ", "Maximum product subarray")</f>
        <v>Maximum product subarray</v>
      </c>
      <c r="C61" t="s">
        <v>71</v>
      </c>
      <c r="D61" t="s">
        <v>40</v>
      </c>
      <c r="E61" s="1" t="str">
        <f>HYPERLINK("./dynamic programming/medium/max_product_subarray.py", "solution")</f>
        <v>solution</v>
      </c>
      <c r="F61" t="s">
        <v>76</v>
      </c>
    </row>
    <row r="62" spans="1:6" x14ac:dyDescent="0.3">
      <c r="A62">
        <v>61</v>
      </c>
      <c r="B62" s="1" t="s">
        <v>79</v>
      </c>
      <c r="D62" t="s">
        <v>5</v>
      </c>
      <c r="E62" s="1" t="str">
        <f>HYPERLINK("./graphs/easy/bfs.py", "solution")</f>
        <v>solution</v>
      </c>
      <c r="F62" t="s">
        <v>77</v>
      </c>
    </row>
    <row r="63" spans="1:6" x14ac:dyDescent="0.3">
      <c r="A63">
        <v>62</v>
      </c>
      <c r="B63" s="1" t="s">
        <v>78</v>
      </c>
      <c r="D63" t="s">
        <v>5</v>
      </c>
      <c r="E63" s="1" t="str">
        <f t="shared" ref="E62:E66" si="0">HYPERLINK("./dynamic programming/medium/lcs.py", "solution")</f>
        <v>solution</v>
      </c>
      <c r="F63" t="s">
        <v>77</v>
      </c>
    </row>
    <row r="64" spans="1:6" x14ac:dyDescent="0.3">
      <c r="A64">
        <v>63</v>
      </c>
      <c r="B64" s="1" t="s">
        <v>80</v>
      </c>
      <c r="D64" t="s">
        <v>5</v>
      </c>
      <c r="E64" s="1" t="str">
        <f t="shared" si="0"/>
        <v>solution</v>
      </c>
      <c r="F64" t="s">
        <v>77</v>
      </c>
    </row>
    <row r="65" spans="1:6" x14ac:dyDescent="0.3">
      <c r="A65">
        <v>64</v>
      </c>
      <c r="B65" s="1" t="str">
        <f>HYPERLINK("https://leetcode.com/problems/number-of-islands/ ", "Number of Islands")</f>
        <v>Number of Islands</v>
      </c>
      <c r="C65" t="s">
        <v>44</v>
      </c>
      <c r="D65" t="s">
        <v>26</v>
      </c>
      <c r="E65" s="1" t="str">
        <f>HYPERLINK("./graphs/medium/islands.py", "solution")</f>
        <v>solution</v>
      </c>
      <c r="F65" t="s">
        <v>77</v>
      </c>
    </row>
    <row r="66" spans="1:6" x14ac:dyDescent="0.3">
      <c r="A66">
        <v>65</v>
      </c>
      <c r="B66" s="1" t="str">
        <f>HYPERLINK("https://leetcode.com/problems/max-area-of-island/ ", "Max Area of Island")</f>
        <v>Max Area of Island</v>
      </c>
      <c r="C66" t="s">
        <v>68</v>
      </c>
      <c r="D66" t="s">
        <v>26</v>
      </c>
      <c r="E66" s="1" t="str">
        <f>HYPERLINK("./dynamic programming/medium/max_area_of_islands.py", "solution")</f>
        <v>solution</v>
      </c>
      <c r="F66" t="s">
        <v>77</v>
      </c>
    </row>
    <row r="67" spans="1:6" x14ac:dyDescent="0.3">
      <c r="A67">
        <v>66</v>
      </c>
      <c r="B67" s="1" t="str">
        <f>HYPERLINK("https://leetcode.com/problems/01-matrix/ ", "01 Matrix")</f>
        <v>01 Matrix</v>
      </c>
      <c r="C67" t="s">
        <v>81</v>
      </c>
      <c r="D67" t="s">
        <v>26</v>
      </c>
      <c r="E67" s="1" t="str">
        <f>HYPERLINK("./graphs/medium/nearest_zero.py", "solution")</f>
        <v>solution</v>
      </c>
      <c r="F67" t="s">
        <v>77</v>
      </c>
    </row>
    <row r="68" spans="1:6" x14ac:dyDescent="0.3">
      <c r="A68">
        <v>67</v>
      </c>
      <c r="B68" s="1" t="str">
        <f>HYPERLINK("https://leetcode.com/problems/pacific-atlantic-water-flow/ ", "Pacific atlantic water flow")</f>
        <v>Pacific atlantic water flow</v>
      </c>
      <c r="C68" t="s">
        <v>82</v>
      </c>
      <c r="D68" t="s">
        <v>26</v>
      </c>
      <c r="E68" s="1" t="str">
        <f>HYPERLINK("./graphs/medium/pacific_atlantic_water_flow.py", "solution")</f>
        <v>solution</v>
      </c>
      <c r="F68" t="s">
        <v>77</v>
      </c>
    </row>
    <row r="69" spans="1:6" x14ac:dyDescent="0.3">
      <c r="A69">
        <v>68</v>
      </c>
      <c r="B69" s="1" t="str">
        <f>HYPERLINK("https://leetcode.com/problems/rotting-oranges/", "Rotting Oranges")</f>
        <v>Rotting Oranges</v>
      </c>
      <c r="C69" t="s">
        <v>83</v>
      </c>
      <c r="D69" t="s">
        <v>26</v>
      </c>
      <c r="E69" s="1" t="str">
        <f>HYPERLINK("./graphs/medium/rotting_oranges.py", "solution")</f>
        <v>solution</v>
      </c>
      <c r="F69" t="s">
        <v>77</v>
      </c>
    </row>
    <row r="70" spans="1:6" x14ac:dyDescent="0.3">
      <c r="A70">
        <v>69</v>
      </c>
      <c r="B70" s="1" t="str">
        <f>HYPERLINK("https://leetcode.com/problems/valid-sudoku/ ", "Valid Sudoku")</f>
        <v>Valid Sudoku</v>
      </c>
      <c r="C70" t="s">
        <v>84</v>
      </c>
      <c r="D70" t="s">
        <v>26</v>
      </c>
      <c r="E70" s="1" t="str">
        <f>HYPERLINK("./graphs/medium/valid_sudoku.py", "solution")</f>
        <v>solution</v>
      </c>
      <c r="F70" t="s">
        <v>77</v>
      </c>
    </row>
    <row r="71" spans="1:6" x14ac:dyDescent="0.3">
      <c r="A71">
        <v>70</v>
      </c>
      <c r="B71" s="1" t="str">
        <f>HYPERLINK("https://leetcode.com/problems/find-the-celebrity/ ", "Find the Celebrity")</f>
        <v>Find the Celebrity</v>
      </c>
      <c r="C71" t="s">
        <v>86</v>
      </c>
      <c r="D71" t="s">
        <v>40</v>
      </c>
      <c r="E71" s="1" t="str">
        <f>HYPERLINK("./graphs/pro/celebrity.py", "solution")</f>
        <v>solution</v>
      </c>
      <c r="F71" t="s">
        <v>77</v>
      </c>
    </row>
    <row r="72" spans="1:6" x14ac:dyDescent="0.3">
      <c r="A72">
        <v>71</v>
      </c>
      <c r="B72" s="1" t="s">
        <v>85</v>
      </c>
      <c r="D72" t="s">
        <v>40</v>
      </c>
      <c r="E72" s="1" t="str">
        <f>HYPERLINK("./graphs/pro/detect_cycle.py", "solution")</f>
        <v>solution</v>
      </c>
      <c r="F72" t="s">
        <v>77</v>
      </c>
    </row>
    <row r="73" spans="1:6" x14ac:dyDescent="0.3">
      <c r="A73">
        <v>72</v>
      </c>
      <c r="B73" s="1" t="s">
        <v>87</v>
      </c>
      <c r="D73" t="s">
        <v>40</v>
      </c>
      <c r="E73" s="1" t="str">
        <f>HYPERLINK("./graphs/pro/topological_sort.py", "solution")</f>
        <v>solution</v>
      </c>
      <c r="F73" t="s">
        <v>77</v>
      </c>
    </row>
    <row r="74" spans="1:6" x14ac:dyDescent="0.3">
      <c r="A74">
        <v>73</v>
      </c>
      <c r="B74" s="1" t="str">
        <f>HYPERLINK("https://leetcode.com/problems/longest-palindrome/ ", "Longest Palindrome")</f>
        <v>Longest Palindrome</v>
      </c>
      <c r="C74" t="s">
        <v>88</v>
      </c>
      <c r="D74" t="s">
        <v>5</v>
      </c>
      <c r="E74" s="1" t="str">
        <f>HYPERLINK("./hashmaps/easy/longest_palindrome_length_zero.py", "solution")</f>
        <v>solution</v>
      </c>
      <c r="F74" t="s">
        <v>89</v>
      </c>
    </row>
    <row r="75" spans="1:6" x14ac:dyDescent="0.3">
      <c r="A75">
        <v>74</v>
      </c>
      <c r="B75" s="1" t="str">
        <f>HYPERLINK("https://leetcode.com/problems/word-pattern/ ", "Word Pattern")</f>
        <v>Word Pattern</v>
      </c>
      <c r="C75" t="s">
        <v>90</v>
      </c>
      <c r="D75" t="s">
        <v>5</v>
      </c>
      <c r="E75" s="1" t="str">
        <f>HYPERLINK("./hashmaps/easy/word_pattern.py", "solution")</f>
        <v>solution</v>
      </c>
      <c r="F75" t="s">
        <v>89</v>
      </c>
    </row>
    <row r="76" spans="1:6" x14ac:dyDescent="0.3">
      <c r="A76">
        <v>75</v>
      </c>
      <c r="B76" s="1" t="str">
        <f>HYPERLINK("https://www.hackerrank.com/challenges/sherlock-and-anagrams/problem ", "Anagrams")</f>
        <v>Anagrams</v>
      </c>
      <c r="D76" t="s">
        <v>26</v>
      </c>
      <c r="E76" s="1" t="str">
        <f>HYPERLINK("./hashmaps/medium/anagrams.py", "solution")</f>
        <v>solution</v>
      </c>
      <c r="F76" t="s">
        <v>89</v>
      </c>
    </row>
    <row r="77" spans="1:6" x14ac:dyDescent="0.3">
      <c r="A77">
        <v>76</v>
      </c>
      <c r="B77" s="1" t="str">
        <f>HYPERLINK("https://www.hackerrank.com/challenges/frequency-queries/problem ", "Frequent Queries")</f>
        <v>Frequent Queries</v>
      </c>
      <c r="D77" t="s">
        <v>26</v>
      </c>
      <c r="E77" s="1" t="str">
        <f>HYPERLINK("./hashmaps/medium/freq_queries.py", "solution")</f>
        <v>solution</v>
      </c>
      <c r="F77" t="s">
        <v>89</v>
      </c>
    </row>
    <row r="78" spans="1:6" x14ac:dyDescent="0.3">
      <c r="A78">
        <v>77</v>
      </c>
      <c r="B78" s="1" t="s">
        <v>91</v>
      </c>
      <c r="D78" t="s">
        <v>26</v>
      </c>
      <c r="E78" s="1" t="str">
        <f>HYPERLINK("./hashmaps/medium/LRU.py", "solution")</f>
        <v>solution</v>
      </c>
      <c r="F78" t="s">
        <v>89</v>
      </c>
    </row>
    <row r="79" spans="1:6" x14ac:dyDescent="0.3">
      <c r="A79">
        <v>78</v>
      </c>
      <c r="B79" s="1" t="str">
        <f>HYPERLINK("https://leetcode.com/problems/task-scheduler/ ", "Task Scheduler")</f>
        <v>Task Scheduler</v>
      </c>
      <c r="C79" t="s">
        <v>92</v>
      </c>
      <c r="D79" t="s">
        <v>26</v>
      </c>
      <c r="E79" s="1" t="str">
        <f>HYPERLINK("./hashmaps/medium/task_scheduler.py", "solution")</f>
        <v>solution</v>
      </c>
      <c r="F79" t="s">
        <v>89</v>
      </c>
    </row>
    <row r="80" spans="1:6" x14ac:dyDescent="0.3">
      <c r="A80">
        <v>79</v>
      </c>
      <c r="B80" s="1" t="str">
        <f>HYPERLINK("https://leetcode.com/problems/bus-routes/ ", "Bus Routes")</f>
        <v>Bus Routes</v>
      </c>
      <c r="C80" t="s">
        <v>93</v>
      </c>
      <c r="D80" t="s">
        <v>40</v>
      </c>
      <c r="E80" s="1" t="str">
        <f>HYPERLINK("./hashmaps/pro/bus_routes.py", "solution")</f>
        <v>solution</v>
      </c>
      <c r="F80" t="s">
        <v>89</v>
      </c>
    </row>
    <row r="81" spans="1:6" x14ac:dyDescent="0.3">
      <c r="A81">
        <v>80</v>
      </c>
      <c r="B81" s="1" t="s">
        <v>94</v>
      </c>
      <c r="D81" t="s">
        <v>5</v>
      </c>
      <c r="E81" s="1" t="str">
        <f>HYPERLINK("./linkedlists/easy/addition.py", "solution")</f>
        <v>solution</v>
      </c>
      <c r="F81" t="s">
        <v>110</v>
      </c>
    </row>
    <row r="82" spans="1:6" x14ac:dyDescent="0.3">
      <c r="A82">
        <v>81</v>
      </c>
      <c r="B82" s="1" t="str">
        <f>HYPERLINK("https://leetcode.com/problems/intersection-of-two-linked-lists/ ", "Linked List Intersection")</f>
        <v>Linked List Intersection</v>
      </c>
      <c r="C82" t="s">
        <v>95</v>
      </c>
      <c r="D82" t="s">
        <v>5</v>
      </c>
      <c r="E82" s="1" t="str">
        <f>HYPERLINK("./linkedlists/easy/intersection.py", "solution")</f>
        <v>solution</v>
      </c>
      <c r="F82" t="s">
        <v>110</v>
      </c>
    </row>
    <row r="83" spans="1:6" x14ac:dyDescent="0.3">
      <c r="A83">
        <v>82</v>
      </c>
      <c r="B83" s="1" t="str">
        <f>HYPERLINK("https://leetcode.com/problems/odd-even-linked-list/ ", "Odd Even Linked List")</f>
        <v>Odd Even Linked List</v>
      </c>
      <c r="C83" t="s">
        <v>63</v>
      </c>
      <c r="D83" t="s">
        <v>5</v>
      </c>
      <c r="E83" s="1" t="str">
        <f>HYPERLINK("./linkedlists/easy/odd_even_ll.py", "solution")</f>
        <v>solution</v>
      </c>
      <c r="F83" t="s">
        <v>110</v>
      </c>
    </row>
    <row r="84" spans="1:6" x14ac:dyDescent="0.3">
      <c r="A84">
        <v>83</v>
      </c>
      <c r="B84" s="1" t="str">
        <f>HYPERLINK("https://leetcode.com/problems/palindrome-linked-list/ ", "Palindrome Linked List")</f>
        <v>Palindrome Linked List</v>
      </c>
      <c r="C84" t="s">
        <v>96</v>
      </c>
      <c r="D84" t="s">
        <v>5</v>
      </c>
      <c r="E84" s="1" t="str">
        <f>HYPERLINK("./linkedlists/easy/palindrome_linked_list.py", "solution")</f>
        <v>solution</v>
      </c>
      <c r="F84" t="s">
        <v>110</v>
      </c>
    </row>
    <row r="85" spans="1:6" x14ac:dyDescent="0.3">
      <c r="A85">
        <v>84</v>
      </c>
      <c r="B85" s="1" t="str">
        <f>HYPERLINK("https://leetcode.com/problems/remove-linked-list-elements/ ", "Remove Elements in Linked List")</f>
        <v>Remove Elements in Linked List</v>
      </c>
      <c r="C85" t="s">
        <v>97</v>
      </c>
      <c r="D85" t="s">
        <v>5</v>
      </c>
      <c r="E85" s="1" t="str">
        <f>HYPERLINK("./linkedlists/easy/remove_elements.py", "solution")</f>
        <v>solution</v>
      </c>
      <c r="F85" t="s">
        <v>110</v>
      </c>
    </row>
    <row r="86" spans="1:6" x14ac:dyDescent="0.3">
      <c r="A86">
        <v>85</v>
      </c>
      <c r="B86" s="1" t="str">
        <f>HYPERLINK("https://leetcode.com/problems/remove-nth-node-from-end-of-list/ ", "Remove Node Linked List")</f>
        <v>Remove Node Linked List</v>
      </c>
      <c r="C86" t="s">
        <v>98</v>
      </c>
      <c r="D86" t="s">
        <v>5</v>
      </c>
      <c r="E86" s="1" t="str">
        <f>HYPERLINK("./linkedlists/easy/remove_nth_node.py", "solution")</f>
        <v>solution</v>
      </c>
      <c r="F86" t="s">
        <v>110</v>
      </c>
    </row>
    <row r="87" spans="1:6" x14ac:dyDescent="0.3">
      <c r="A87">
        <v>86</v>
      </c>
      <c r="B87" s="1" t="str">
        <f>HYPERLINK("https://leetcode.com/problems/swapping-nodes-in-a-linked-list/ ", "Swapping Nodes Linked List")</f>
        <v>Swapping Nodes Linked List</v>
      </c>
      <c r="C87" t="s">
        <v>101</v>
      </c>
      <c r="D87" t="s">
        <v>5</v>
      </c>
      <c r="E87" s="1" t="str">
        <f>HYPERLINK("./linkedlists/easy/swap.py", "solution")</f>
        <v>solution</v>
      </c>
      <c r="F87" t="s">
        <v>110</v>
      </c>
    </row>
    <row r="88" spans="1:6" x14ac:dyDescent="0.3">
      <c r="A88">
        <v>87</v>
      </c>
      <c r="B88" s="1" t="str">
        <f>HYPERLINK("https://leetcode.com/problems/linked-list-cycle-ii/ ", "Linked List Cycle")</f>
        <v>Linked List Cycle</v>
      </c>
      <c r="C88" t="s">
        <v>102</v>
      </c>
      <c r="D88" t="s">
        <v>26</v>
      </c>
      <c r="E88" s="1" t="str">
        <f>HYPERLINK("./linkedlists/medium/cycle_detection.py", "solution")</f>
        <v>solution</v>
      </c>
      <c r="F88" t="s">
        <v>110</v>
      </c>
    </row>
    <row r="89" spans="1:6" x14ac:dyDescent="0.3">
      <c r="A89">
        <v>88</v>
      </c>
      <c r="B89" s="1" t="str">
        <f>HYPERLINK("# https://leetcode.com/problems/reverse-nodes-in-k-group/ ", "Grouped Reverse Linked List")</f>
        <v>Grouped Reverse Linked List</v>
      </c>
      <c r="C89" t="s">
        <v>103</v>
      </c>
      <c r="D89" t="s">
        <v>26</v>
      </c>
      <c r="E89" s="1" t="str">
        <f>HYPERLINK("./linkedlists/medium/grouped_reverse.py", "solution")</f>
        <v>solution</v>
      </c>
      <c r="F89" t="s">
        <v>110</v>
      </c>
    </row>
    <row r="90" spans="1:6" x14ac:dyDescent="0.3">
      <c r="A90">
        <v>89</v>
      </c>
      <c r="B90" s="1" t="str">
        <f>HYPERLINK("https://leetcode.com/problems/flatten-a-multilevel-doubly-linked-list/", "Flatten Multilevel Linked List")</f>
        <v>Flatten Multilevel Linked List</v>
      </c>
      <c r="C90" t="s">
        <v>104</v>
      </c>
      <c r="D90" t="s">
        <v>40</v>
      </c>
      <c r="E90" s="1" t="str">
        <f>HYPERLINK("./linkedlists/pro/flatten.py", "solution")</f>
        <v>solution</v>
      </c>
      <c r="F90" t="s">
        <v>110</v>
      </c>
    </row>
    <row r="91" spans="1:6" x14ac:dyDescent="0.3">
      <c r="A91">
        <v>90</v>
      </c>
      <c r="B91" s="1" t="str">
        <f>HYPERLINK("https://leetcode.com/problems/reverse-integer/ ", "Reverse Integer")</f>
        <v>Reverse Integer</v>
      </c>
      <c r="C91" t="s">
        <v>105</v>
      </c>
      <c r="D91" t="s">
        <v>5</v>
      </c>
      <c r="E91" s="1" t="str">
        <f>HYPERLINK("./math/easy/reverse_integer.py", "solution")</f>
        <v>solution</v>
      </c>
      <c r="F91" t="s">
        <v>106</v>
      </c>
    </row>
    <row r="92" spans="1:6" x14ac:dyDescent="0.3">
      <c r="A92">
        <v>91</v>
      </c>
      <c r="B92" s="1" t="s">
        <v>108</v>
      </c>
      <c r="D92" t="s">
        <v>5</v>
      </c>
      <c r="E92" s="1" t="str">
        <f>HYPERLINK("./matrices/easy/hourglass.py", "solution")</f>
        <v>solution</v>
      </c>
      <c r="F92" t="s">
        <v>109</v>
      </c>
    </row>
    <row r="93" spans="1:6" x14ac:dyDescent="0.3">
      <c r="A93">
        <v>92</v>
      </c>
      <c r="B93" s="1" t="s">
        <v>111</v>
      </c>
      <c r="D93" t="s">
        <v>5</v>
      </c>
      <c r="E93" s="1" t="str">
        <f>HYPERLINK("./matrices/easy/positional_elements.py", "solution")</f>
        <v>solution</v>
      </c>
      <c r="F93" t="s">
        <v>109</v>
      </c>
    </row>
    <row r="94" spans="1:6" x14ac:dyDescent="0.3">
      <c r="A94">
        <v>93</v>
      </c>
      <c r="B94" s="1" t="str">
        <f>HYPERLINK("https://leetcode.com/problems/rotate-image/ ", "Rotate Image")</f>
        <v>Rotate Image</v>
      </c>
      <c r="C94" t="s">
        <v>112</v>
      </c>
      <c r="D94" t="s">
        <v>26</v>
      </c>
      <c r="E94" s="1" t="str">
        <f>HYPERLINK("./matrices/medium/rotate.py", "solution")</f>
        <v>solution</v>
      </c>
      <c r="F94" t="s">
        <v>109</v>
      </c>
    </row>
    <row r="95" spans="1:6" x14ac:dyDescent="0.3">
      <c r="A95">
        <v>94</v>
      </c>
      <c r="B95" s="1" t="str">
        <f>HYPERLINK("https://leetcode.com/problems/set-matrix-zeroes/", "Set Matrix Zeroes")</f>
        <v>Set Matrix Zeroes</v>
      </c>
      <c r="C95" t="s">
        <v>57</v>
      </c>
      <c r="D95" t="s">
        <v>26</v>
      </c>
      <c r="E95" s="1" t="str">
        <f>HYPERLINK("./matrices/medium/setzeroes.py", "solution")</f>
        <v>solution</v>
      </c>
      <c r="F95" t="s">
        <v>109</v>
      </c>
    </row>
    <row r="96" spans="1:6" x14ac:dyDescent="0.3">
      <c r="A96">
        <v>95</v>
      </c>
      <c r="B96" s="1" t="str">
        <f>HYPERLINK("https://leetcode.com/problems/spiral-matrix/ ", "Spiral Matrix")</f>
        <v>Spiral Matrix</v>
      </c>
      <c r="C96" t="s">
        <v>113</v>
      </c>
      <c r="D96" t="s">
        <v>26</v>
      </c>
      <c r="E96" s="1" t="str">
        <f>HYPERLINK("./matrices/medium/spiral.py", "solution")</f>
        <v>solution</v>
      </c>
      <c r="F96" t="s">
        <v>109</v>
      </c>
    </row>
    <row r="97" spans="1:6" x14ac:dyDescent="0.3">
      <c r="A97">
        <v>96</v>
      </c>
      <c r="B97" s="1" t="str">
        <f>HYPERLINK("https://leetcode.com/problems/where-will-the-ball-fall/ ", "Where will the ball fall?")</f>
        <v>Where will the ball fall?</v>
      </c>
      <c r="C97" t="s">
        <v>114</v>
      </c>
      <c r="D97" t="s">
        <v>26</v>
      </c>
      <c r="E97" s="1" t="str">
        <f>HYPERLINK("./matrices/medium/where_will_the_ball_fall.py", "solution")</f>
        <v>solution</v>
      </c>
      <c r="F97" t="s">
        <v>109</v>
      </c>
    </row>
    <row r="98" spans="1:6" x14ac:dyDescent="0.3">
      <c r="A98">
        <v>97</v>
      </c>
      <c r="B98" s="1" t="s">
        <v>115</v>
      </c>
      <c r="D98" t="s">
        <v>5</v>
      </c>
      <c r="E98" s="1" t="str">
        <f>HYPERLINK("./search/easy/binarysearch.py", "solution")</f>
        <v>solution</v>
      </c>
      <c r="F98" t="s">
        <v>116</v>
      </c>
    </row>
    <row r="99" spans="1:6" x14ac:dyDescent="0.3">
      <c r="A99">
        <v>98</v>
      </c>
      <c r="B99" s="1" t="str">
        <f>HYPERLINK("https://leetcode.com/problems/search-a-2d-matrix-ii/ ", "Search 2D matrix")</f>
        <v>Search 2D matrix</v>
      </c>
      <c r="C99" t="s">
        <v>117</v>
      </c>
      <c r="D99" t="s">
        <v>26</v>
      </c>
      <c r="E99" s="1" t="str">
        <f>HYPERLINK("./search/medium/matrix_search.py", "solution")</f>
        <v>solution</v>
      </c>
      <c r="F99" t="s">
        <v>116</v>
      </c>
    </row>
    <row r="100" spans="1:6" x14ac:dyDescent="0.3">
      <c r="A100">
        <v>99</v>
      </c>
      <c r="B100" s="1" t="str">
        <f>HYPERLINK("https://leetcode.com/problems/find-minimum-in-rotated-sorted-array/", "Minimum Rotated Array")</f>
        <v>Minimum Rotated Array</v>
      </c>
      <c r="C100" t="s">
        <v>119</v>
      </c>
      <c r="D100" t="s">
        <v>26</v>
      </c>
      <c r="E100" s="1" t="str">
        <f>HYPERLINK("./search/medium/rotated_array.py", "solution")</f>
        <v>solution</v>
      </c>
      <c r="F100" t="s">
        <v>116</v>
      </c>
    </row>
    <row r="101" spans="1:6" x14ac:dyDescent="0.3">
      <c r="A101">
        <v>100</v>
      </c>
      <c r="B101" s="1" t="str">
        <f>HYPERLINK("https://leetcode.com/problems/search-a-2d-matrix/ ", "Search sorted matrix")</f>
        <v>Search sorted matrix</v>
      </c>
      <c r="C101" t="s">
        <v>58</v>
      </c>
      <c r="D101" t="s">
        <v>26</v>
      </c>
      <c r="E101" s="1" t="str">
        <f>HYPERLINK("./search/medium/sorted_matrix.py", "solution")</f>
        <v>solution</v>
      </c>
      <c r="F101" t="s">
        <v>116</v>
      </c>
    </row>
    <row r="102" spans="1:6" x14ac:dyDescent="0.3">
      <c r="A102">
        <v>101</v>
      </c>
      <c r="B102" s="1" t="s">
        <v>120</v>
      </c>
      <c r="D102" t="s">
        <v>5</v>
      </c>
      <c r="E102" s="1" t="str">
        <f>HYPERLINK("./sorting/easy/sorting.py", "solution")</f>
        <v>solution</v>
      </c>
      <c r="F102" t="s">
        <v>121</v>
      </c>
    </row>
    <row r="103" spans="1:6" x14ac:dyDescent="0.3">
      <c r="A103">
        <v>102</v>
      </c>
      <c r="B103" s="1" t="s">
        <v>122</v>
      </c>
      <c r="D103" t="s">
        <v>26</v>
      </c>
      <c r="E103" s="1" t="str">
        <f>HYPERLINK("./sorting/medium/linkedlists_sorting.py", "solution")</f>
        <v>solution</v>
      </c>
      <c r="F103" t="s">
        <v>121</v>
      </c>
    </row>
    <row r="104" spans="1:6" x14ac:dyDescent="0.3">
      <c r="A104">
        <v>103</v>
      </c>
      <c r="B104" s="2" t="str">
        <f>HYPERLINK("https://www.hackerrank.com/challenges/fraudulent-activity-notifications/problem ", "Sliding Median")</f>
        <v>Sliding Median</v>
      </c>
      <c r="D104" t="s">
        <v>26</v>
      </c>
      <c r="E104" s="1" t="str">
        <f>HYPERLINK("./sorting/medium/slidingmedian.py", "solution")</f>
        <v>solution</v>
      </c>
      <c r="F104" t="s">
        <v>121</v>
      </c>
    </row>
    <row r="105" spans="1:6" x14ac:dyDescent="0.3">
      <c r="A105">
        <v>104</v>
      </c>
      <c r="B105" s="1" t="str">
        <f>HYPERLINK("https://leetcode.com/problems/kth-largest-element-in-an-array/", "K Large elements in Array")</f>
        <v>K Large elements in Array</v>
      </c>
      <c r="C105" t="s">
        <v>123</v>
      </c>
      <c r="D105" t="s">
        <v>40</v>
      </c>
      <c r="E105" s="1" t="str">
        <f>HYPERLINK("./sorting/pro/ksmallest.py", "solution")</f>
        <v>solution</v>
      </c>
      <c r="F105" t="s">
        <v>121</v>
      </c>
    </row>
    <row r="106" spans="1:6" x14ac:dyDescent="0.3">
      <c r="A106">
        <v>105</v>
      </c>
      <c r="B106" s="1" t="s">
        <v>124</v>
      </c>
      <c r="D106" t="s">
        <v>40</v>
      </c>
      <c r="E106" s="1" t="str">
        <f>HYPERLINK("./sorting/pro/three_way_partition_in_a_range.py", "solution")</f>
        <v>solution</v>
      </c>
      <c r="F106" t="s">
        <v>121</v>
      </c>
    </row>
    <row r="107" spans="1:6" x14ac:dyDescent="0.3">
      <c r="A107">
        <v>106</v>
      </c>
      <c r="B107" s="1" t="str">
        <f>HYPERLINK("https://leetcode.com/problems/implement-queue-using-stacks/", "FIFO Queue using Stack")</f>
        <v>FIFO Queue using Stack</v>
      </c>
      <c r="C107" t="s">
        <v>125</v>
      </c>
      <c r="D107" t="s">
        <v>5</v>
      </c>
      <c r="E107" s="1" t="str">
        <f>HYPERLINK("./stacks/easy/q_using_stacks.py", "solution")</f>
        <v>solution</v>
      </c>
      <c r="F107" t="s">
        <v>126</v>
      </c>
    </row>
    <row r="108" spans="1:6" x14ac:dyDescent="0.3">
      <c r="A108">
        <v>107</v>
      </c>
      <c r="B108" s="1" t="str">
        <f>HYPERLINK("https://leetcode.com/problems/valid-parentheses/", "Valid Parenthesis")</f>
        <v>Valid Parenthesis</v>
      </c>
      <c r="C108" t="s">
        <v>127</v>
      </c>
      <c r="D108" t="s">
        <v>5</v>
      </c>
      <c r="E108" s="1" t="str">
        <f>HYPERLINK("./stacks/easy/valid_parenthesis.py", "solution")</f>
        <v>solution</v>
      </c>
      <c r="F108" t="s">
        <v>126</v>
      </c>
    </row>
    <row r="109" spans="1:6" x14ac:dyDescent="0.3">
      <c r="A109">
        <v>108</v>
      </c>
      <c r="B109" s="1" t="str">
        <f>HYPERLINK("https://leetcode.com/problems/asteroid-collision/", "Asteroid collision")</f>
        <v>Asteroid collision</v>
      </c>
      <c r="C109" t="s">
        <v>128</v>
      </c>
      <c r="D109" t="s">
        <v>26</v>
      </c>
      <c r="E109" s="1" t="str">
        <f>HYPERLINK("./stacks/medium/asteroid_collision.py", "solution")</f>
        <v>solution</v>
      </c>
      <c r="F109" t="s">
        <v>126</v>
      </c>
    </row>
    <row r="110" spans="1:6" x14ac:dyDescent="0.3">
      <c r="A110">
        <v>109</v>
      </c>
      <c r="B110" s="1" t="str">
        <f>HYPERLINK("https://leetcode.com/problems/basic-calculator-ii/", "Calculator")</f>
        <v>Calculator</v>
      </c>
      <c r="C110" t="s">
        <v>129</v>
      </c>
      <c r="D110" t="s">
        <v>26</v>
      </c>
      <c r="E110" s="1" t="str">
        <f>HYPERLINK("./stacks/medium/calculator.py", "solution")</f>
        <v>solution</v>
      </c>
      <c r="F110" t="s">
        <v>126</v>
      </c>
    </row>
    <row r="111" spans="1:6" x14ac:dyDescent="0.3">
      <c r="A111">
        <v>110</v>
      </c>
      <c r="B111" s="1" t="str">
        <f>HYPERLINK("https://leetcode.com/problems/decode-string/", "Decode String")</f>
        <v>Decode String</v>
      </c>
      <c r="C111" t="s">
        <v>130</v>
      </c>
      <c r="D111" t="s">
        <v>26</v>
      </c>
      <c r="E111" s="1" t="str">
        <f>HYPERLINK("./stacks/medium/decode_string.py", "solution")</f>
        <v>solution</v>
      </c>
      <c r="F111" t="s">
        <v>126</v>
      </c>
    </row>
    <row r="112" spans="1:6" x14ac:dyDescent="0.3">
      <c r="A112">
        <v>111</v>
      </c>
      <c r="B112" s="1" t="str">
        <f>HYPERLINK("https://leetcode.com/problems/remove-all-adjacent-duplicates-in-string-ii/", "Remove Adjacent Duplicates")</f>
        <v>Remove Adjacent Duplicates</v>
      </c>
      <c r="C112" t="s">
        <v>131</v>
      </c>
      <c r="D112" t="s">
        <v>26</v>
      </c>
      <c r="E112" s="1" t="str">
        <f>HYPERLINK("./stacks/medium/shrink_burst_array.py", "solution")</f>
        <v>solution</v>
      </c>
      <c r="F112" t="s">
        <v>126</v>
      </c>
    </row>
    <row r="113" spans="1:6" x14ac:dyDescent="0.3">
      <c r="A113">
        <v>112</v>
      </c>
      <c r="B113" s="1" t="str">
        <f>HYPERLINK("https://leetcode.com/problems/min-stack/", "Min Stack")</f>
        <v>Min Stack</v>
      </c>
      <c r="C113" t="s">
        <v>132</v>
      </c>
      <c r="D113" t="s">
        <v>40</v>
      </c>
      <c r="E113" s="1" t="str">
        <f>HYPERLINK("./stacks/pro/min_stack.py", "solution")</f>
        <v>solution</v>
      </c>
      <c r="F113" t="s">
        <v>126</v>
      </c>
    </row>
    <row r="114" spans="1:6" x14ac:dyDescent="0.3">
      <c r="A114">
        <v>113</v>
      </c>
      <c r="B114" s="1" t="str">
        <f>HYPERLINK("https://leetcode.com/problems/valid-anagram/", "Valid Anagram")</f>
        <v>Valid Anagram</v>
      </c>
      <c r="C114" t="s">
        <v>118</v>
      </c>
      <c r="D114" t="s">
        <v>5</v>
      </c>
      <c r="E114" s="1" t="str">
        <f>HYPERLINK("./strings/easy/anagram.py", "solution")</f>
        <v>solution</v>
      </c>
      <c r="F114" t="s">
        <v>133</v>
      </c>
    </row>
    <row r="115" spans="1:6" x14ac:dyDescent="0.3">
      <c r="A115">
        <v>114</v>
      </c>
      <c r="B115" s="1" t="str">
        <f>HYPERLINK("https://leetcode.com/problems/backspace-string-compare/", "Backspace String Compare")</f>
        <v>Backspace String Compare</v>
      </c>
      <c r="C115" t="s">
        <v>134</v>
      </c>
      <c r="D115" t="s">
        <v>5</v>
      </c>
      <c r="E115" s="1" t="str">
        <f>HYPERLINK("./strings/easy/backspace_compare.py", "solution")</f>
        <v>solution</v>
      </c>
      <c r="F115" t="s">
        <v>133</v>
      </c>
    </row>
    <row r="116" spans="1:6" x14ac:dyDescent="0.3">
      <c r="A116">
        <v>115</v>
      </c>
      <c r="B116" s="1" t="str">
        <f>HYPERLINK("https://leetcode.com/problems/longest-common-prefix/", "Longest Common Prefix")</f>
        <v>Longest Common Prefix</v>
      </c>
      <c r="C116" t="s">
        <v>107</v>
      </c>
      <c r="D116" t="s">
        <v>5</v>
      </c>
      <c r="E116" s="1" t="str">
        <f>HYPERLINK("./strings/easy/longest_common_prefix.py", "solution")</f>
        <v>solution</v>
      </c>
      <c r="F116" t="s">
        <v>133</v>
      </c>
    </row>
    <row r="117" spans="1:6" x14ac:dyDescent="0.3">
      <c r="A117">
        <v>116</v>
      </c>
      <c r="B117" s="1" t="str">
        <f>HYPERLINK("https://leetcode.com/problems/multiply-strings/", "Multiply Strings")</f>
        <v>Multiply Strings</v>
      </c>
      <c r="C117" t="s">
        <v>135</v>
      </c>
      <c r="D117" t="s">
        <v>5</v>
      </c>
      <c r="E117" s="1" t="str">
        <f>HYPERLINK("./strings/easy/mulitplication.py", "solution")</f>
        <v>solution</v>
      </c>
      <c r="F117" t="s">
        <v>133</v>
      </c>
    </row>
    <row r="118" spans="1:6" x14ac:dyDescent="0.3">
      <c r="A118">
        <v>117</v>
      </c>
      <c r="B118" s="1" t="str">
        <f>HYPERLINK("https://leetcode.com/problems/bulls-and-cows/", "Bulls and Cows")</f>
        <v>Bulls and Cows</v>
      </c>
      <c r="C118" t="s">
        <v>136</v>
      </c>
      <c r="D118" t="s">
        <v>26</v>
      </c>
      <c r="E118" s="1" t="str">
        <f>HYPERLINK("./strings/medium/bulls_cows.py", "solution")</f>
        <v>solution</v>
      </c>
      <c r="F118" t="s">
        <v>133</v>
      </c>
    </row>
    <row r="119" spans="1:6" x14ac:dyDescent="0.3">
      <c r="A119">
        <v>118</v>
      </c>
      <c r="B119" s="1" t="str">
        <f>HYPERLINK("https://leetcode.com/problems/repeated-dna-sequences/", "Repeated DNA sequences")</f>
        <v>Repeated DNA sequences</v>
      </c>
      <c r="C119" t="s">
        <v>137</v>
      </c>
      <c r="D119" t="s">
        <v>26</v>
      </c>
      <c r="E119" s="1" t="str">
        <f>HYPERLINK("./strings/medium/dna_sequences.py", "solution")</f>
        <v>solution</v>
      </c>
      <c r="F119" t="s">
        <v>133</v>
      </c>
    </row>
    <row r="120" spans="1:6" x14ac:dyDescent="0.3">
      <c r="A120">
        <v>119</v>
      </c>
      <c r="B120" s="1" t="str">
        <f>HYPERLINK("https://leetcode.com/problems/top-k-frequent-words/", "K Frequent Words")</f>
        <v>K Frequent Words</v>
      </c>
      <c r="C120" t="s">
        <v>138</v>
      </c>
      <c r="D120" t="s">
        <v>26</v>
      </c>
      <c r="E120" s="1" t="str">
        <f>HYPERLINK("./strings/medium/k_frequent_strings.py", "solution")</f>
        <v>solution</v>
      </c>
      <c r="F120" t="s">
        <v>133</v>
      </c>
    </row>
    <row r="121" spans="1:6" x14ac:dyDescent="0.3">
      <c r="A121">
        <v>120</v>
      </c>
      <c r="B121" s="1" t="str">
        <f>HYPERLINK("https://leetcode.com/problems/longest-palindrome-you-can-build/", "Longest Palindrome")</f>
        <v>Longest Palindrome</v>
      </c>
      <c r="C121" t="s">
        <v>139</v>
      </c>
      <c r="D121" t="s">
        <v>26</v>
      </c>
      <c r="E121" s="1" t="str">
        <f>HYPERLINK("./strings/medium/longest_palindrome_concatenating_two_letter.py", "solution")</f>
        <v>solution</v>
      </c>
      <c r="F121" t="s">
        <v>133</v>
      </c>
    </row>
    <row r="122" spans="1:6" x14ac:dyDescent="0.3">
      <c r="A122">
        <v>121</v>
      </c>
      <c r="B122" s="1" t="str">
        <f>HYPERLINK("https://leetcode.com/problems/longest-palindromic-substring/", "Longest Palindromic Substring")</f>
        <v>Longest Palindromic Substring</v>
      </c>
      <c r="C122" t="s">
        <v>140</v>
      </c>
      <c r="D122" t="s">
        <v>26</v>
      </c>
      <c r="E122" s="1" t="str">
        <f>HYPERLINK("./strings/medium/longest_palindromic_substring.py", "solution")</f>
        <v>solution</v>
      </c>
      <c r="F122" t="s">
        <v>133</v>
      </c>
    </row>
    <row r="123" spans="1:6" x14ac:dyDescent="0.3">
      <c r="A123">
        <v>122</v>
      </c>
      <c r="B123" s="1" t="str">
        <f>HYPERLINK("https://leetcode.com/problems/longest-repeating-character-replacement/", "Longest repeating char replacement")</f>
        <v>Longest repeating char replacement</v>
      </c>
      <c r="C123" t="s">
        <v>141</v>
      </c>
      <c r="D123" t="s">
        <v>26</v>
      </c>
      <c r="E123" s="1" t="str">
        <f>HYPERLINK("./strings/medium/longest_repeating_character_replacement.py", "solution")</f>
        <v>solution</v>
      </c>
      <c r="F123" t="s">
        <v>133</v>
      </c>
    </row>
    <row r="124" spans="1:6" x14ac:dyDescent="0.3">
      <c r="A124">
        <v>123</v>
      </c>
      <c r="B124" s="1" t="str">
        <f>HYPERLINK("https://leetcode.com/problems/longest-substring-without-repeating-characters/", "Longest substring without repeating chars")</f>
        <v>Longest substring without repeating chars</v>
      </c>
      <c r="C124" t="s">
        <v>142</v>
      </c>
      <c r="D124" t="s">
        <v>26</v>
      </c>
      <c r="E124" s="1" t="str">
        <f>HYPERLINK("./strings/medium/longest-substring-without-repeating-chars.py", "solution")</f>
        <v>solution</v>
      </c>
      <c r="F124" t="s">
        <v>133</v>
      </c>
    </row>
    <row r="125" spans="1:6" x14ac:dyDescent="0.3">
      <c r="A125">
        <v>124</v>
      </c>
      <c r="B125" s="1" t="str">
        <f>HYPERLINK("https://leetcode.com/problems/permutation-in-string/", "Permutation in string")</f>
        <v>Permutation in string</v>
      </c>
      <c r="C125" t="s">
        <v>143</v>
      </c>
      <c r="D125" t="s">
        <v>26</v>
      </c>
      <c r="E125" s="1" t="str">
        <f>HYPERLINK("./strings/medium/permutation_in_a_string.py", "solution")</f>
        <v>solution</v>
      </c>
      <c r="F125" t="s">
        <v>133</v>
      </c>
    </row>
    <row r="126" spans="1:6" x14ac:dyDescent="0.3">
      <c r="A126">
        <v>125</v>
      </c>
      <c r="B126" s="1" t="str">
        <f>HYPERLINK("https://leetcode.com/problems/minimum-window-substring/", "Min window substring")</f>
        <v>Min window substring</v>
      </c>
      <c r="C126" t="s">
        <v>144</v>
      </c>
      <c r="D126" t="s">
        <v>40</v>
      </c>
      <c r="E126" s="1" t="str">
        <f>HYPERLINK("./strings/pro/min_window_substring.py", "solution")</f>
        <v>solution</v>
      </c>
      <c r="F126" t="s">
        <v>133</v>
      </c>
    </row>
    <row r="127" spans="1:6" x14ac:dyDescent="0.3">
      <c r="A127">
        <v>126</v>
      </c>
      <c r="B127" s="1" t="s">
        <v>145</v>
      </c>
      <c r="D127" t="s">
        <v>40</v>
      </c>
      <c r="E127" s="1" t="str">
        <f>HYPERLINK("./strings/pro/smallest_substring_window.py", "solution")</f>
        <v>solution</v>
      </c>
      <c r="F127" t="s">
        <v>133</v>
      </c>
    </row>
    <row r="128" spans="1:6" x14ac:dyDescent="0.3">
      <c r="A128">
        <v>127</v>
      </c>
      <c r="B128" s="1" t="s">
        <v>147</v>
      </c>
      <c r="D128" t="s">
        <v>5</v>
      </c>
      <c r="E128" s="1" t="str">
        <f>HYPERLINK("./trees/easy/bfs.py", "solution")</f>
        <v>solution</v>
      </c>
      <c r="F128" t="s">
        <v>146</v>
      </c>
    </row>
    <row r="129" spans="1:6" x14ac:dyDescent="0.3">
      <c r="A129">
        <v>128</v>
      </c>
      <c r="B129" s="1" t="s">
        <v>148</v>
      </c>
      <c r="D129" t="s">
        <v>5</v>
      </c>
      <c r="E129" s="1" t="str">
        <f>HYPERLINK("./trees/easy/binarytree_inorder_traversal.py", "solution")</f>
        <v>solution</v>
      </c>
      <c r="F129" t="s">
        <v>146</v>
      </c>
    </row>
    <row r="130" spans="1:6" x14ac:dyDescent="0.3">
      <c r="A130">
        <v>129</v>
      </c>
      <c r="B130" s="1" t="s">
        <v>149</v>
      </c>
      <c r="D130" t="s">
        <v>5</v>
      </c>
      <c r="E130" s="1" t="str">
        <f>HYPERLINK("./trees/easy/bst.py", "solution")</f>
        <v>solution</v>
      </c>
      <c r="F130" t="s">
        <v>146</v>
      </c>
    </row>
    <row r="131" spans="1:6" x14ac:dyDescent="0.3">
      <c r="A131">
        <v>130</v>
      </c>
      <c r="B131" s="1" t="s">
        <v>150</v>
      </c>
      <c r="D131" t="s">
        <v>5</v>
      </c>
      <c r="E131" s="1" t="str">
        <f>HYPERLINK("./trees/easy/dfs.py", "solution")</f>
        <v>solution</v>
      </c>
      <c r="F131" t="s">
        <v>146</v>
      </c>
    </row>
    <row r="132" spans="1:6" x14ac:dyDescent="0.3">
      <c r="A132">
        <v>131</v>
      </c>
      <c r="B132" s="1" t="str">
        <f>HYPERLINK("https://leetcode.com/problems/balanced-binary-tree/", "Balanced Binary Tree")</f>
        <v>Balanced Binary Tree</v>
      </c>
      <c r="C132" t="s">
        <v>152</v>
      </c>
      <c r="D132" t="s">
        <v>5</v>
      </c>
      <c r="E132" s="1" t="str">
        <f>HYPERLINK("./trees/easy/check_if_balanced.py", "solution")</f>
        <v>solution</v>
      </c>
      <c r="F132" t="s">
        <v>146</v>
      </c>
    </row>
    <row r="133" spans="1:6" x14ac:dyDescent="0.3">
      <c r="A133">
        <v>132</v>
      </c>
      <c r="B133" s="1" t="str">
        <f>HYPERLINK("https://leetcode.com/problems/diameter-of-binary-tree/", "Binary Tree Diameter")</f>
        <v>Binary Tree Diameter</v>
      </c>
      <c r="C133" t="s">
        <v>151</v>
      </c>
      <c r="D133" t="s">
        <v>5</v>
      </c>
      <c r="E133" s="1" t="str">
        <f>HYPERLINK("./trees/easy/diameter.py", "solution")</f>
        <v>solution</v>
      </c>
      <c r="F133" t="s">
        <v>146</v>
      </c>
    </row>
    <row r="134" spans="1:6" x14ac:dyDescent="0.3">
      <c r="A134">
        <v>133</v>
      </c>
      <c r="B134" s="1" t="str">
        <f>HYPERLINK("https://leetcode.com/problems/invert-binary-tree/", "Invert Binary Tree")</f>
        <v>Invert Binary Tree</v>
      </c>
      <c r="C134" t="s">
        <v>153</v>
      </c>
      <c r="D134" t="s">
        <v>5</v>
      </c>
      <c r="E134" s="1" t="str">
        <f>HYPERLINK("./trees/easy/invert_tree.py", "solution")</f>
        <v>solution</v>
      </c>
      <c r="F134" t="s">
        <v>146</v>
      </c>
    </row>
    <row r="135" spans="1:6" x14ac:dyDescent="0.3">
      <c r="A135">
        <v>134</v>
      </c>
      <c r="B135" s="1" t="str">
        <f>HYPERLINK("https://leetcode.com/problems/lowest-common-ancestor-of-a-binary-search-tree/", "Lowest common ancestor BST")</f>
        <v>Lowest common ancestor BST</v>
      </c>
      <c r="C135" t="s">
        <v>154</v>
      </c>
      <c r="D135" t="s">
        <v>5</v>
      </c>
      <c r="E135" s="1" t="str">
        <f>HYPERLINK("./trees/easy/lowest_common_ancestor.py", "solution")</f>
        <v>solution</v>
      </c>
      <c r="F135" t="s">
        <v>146</v>
      </c>
    </row>
    <row r="136" spans="1:6" x14ac:dyDescent="0.3">
      <c r="A136">
        <v>135</v>
      </c>
      <c r="B136" s="1" t="str">
        <f>HYPERLINK("https://leetcode.com/problems/merge-two-binary-trees/", "Merge Binary Trees")</f>
        <v>Merge Binary Trees</v>
      </c>
      <c r="C136" t="s">
        <v>155</v>
      </c>
      <c r="D136" t="s">
        <v>5</v>
      </c>
      <c r="E136" s="1" t="str">
        <f>HYPERLINK("./trees/easy/merge_binary_trees.py", "solution")</f>
        <v>solution</v>
      </c>
      <c r="F136" t="s">
        <v>146</v>
      </c>
    </row>
    <row r="137" spans="1:6" x14ac:dyDescent="0.3">
      <c r="A137">
        <v>136</v>
      </c>
      <c r="B137" s="1" t="str">
        <f>HYPERLINK("https://leetcode.com/problems/n-ary-tree-preorder-traversal/", "N-ary tree preorder traversal")</f>
        <v>N-ary tree preorder traversal</v>
      </c>
      <c r="C137" t="s">
        <v>156</v>
      </c>
      <c r="D137" t="s">
        <v>5</v>
      </c>
      <c r="E137" s="1" t="str">
        <f>HYPERLINK("./trees/easy/n-ary_preorder.py", "solution")</f>
        <v>solution</v>
      </c>
      <c r="F137" t="s">
        <v>146</v>
      </c>
    </row>
    <row r="138" spans="1:6" x14ac:dyDescent="0.3">
      <c r="A138">
        <v>137</v>
      </c>
      <c r="B138" s="1" t="str">
        <f>HYPERLINK("https://leetcode.com/problems/same-tree/", "Same Tree")</f>
        <v>Same Tree</v>
      </c>
      <c r="C138" t="s">
        <v>157</v>
      </c>
      <c r="D138" t="s">
        <v>5</v>
      </c>
      <c r="E138" s="1" t="str">
        <f>HYPERLINK("./trees/easy/same_tree.py", "solution")</f>
        <v>solution</v>
      </c>
      <c r="F138" t="s">
        <v>146</v>
      </c>
    </row>
    <row r="139" spans="1:6" x14ac:dyDescent="0.3">
      <c r="A139">
        <v>138</v>
      </c>
      <c r="B139" s="1" t="str">
        <f>HYPERLINK("https://leetcode.com/problems/convert-sorted-array-to-binary-search-tree/", "Sorted Array to BST")</f>
        <v>Sorted Array to BST</v>
      </c>
      <c r="C139" t="s">
        <v>158</v>
      </c>
      <c r="D139" t="s">
        <v>5</v>
      </c>
      <c r="E139" s="1" t="str">
        <f>HYPERLINK("./trees/easy/sorted_array_bst.py", "solution")</f>
        <v>solution</v>
      </c>
      <c r="F139" t="s">
        <v>146</v>
      </c>
    </row>
    <row r="140" spans="1:6" x14ac:dyDescent="0.3">
      <c r="A140">
        <v>139</v>
      </c>
      <c r="B140" s="1" t="str">
        <f>HYPERLINK("https://leetcode.com/problems/binary-search-tree-iterator/", "BST iterator implementation")</f>
        <v>BST iterator implementation</v>
      </c>
      <c r="C140" t="s">
        <v>159</v>
      </c>
      <c r="D140" t="s">
        <v>26</v>
      </c>
      <c r="E140" s="1" t="str">
        <f>HYPERLINK("./trees/medium/bst_iterator.py", "solution")</f>
        <v>solution</v>
      </c>
      <c r="F140" t="s">
        <v>146</v>
      </c>
    </row>
    <row r="141" spans="1:6" x14ac:dyDescent="0.3">
      <c r="A141">
        <v>140</v>
      </c>
      <c r="B141" s="1" t="str">
        <f>HYPERLINK("https://leetcode.com/problems/construct-binary-tree-from-preorder-and-inorder-traversal/", "Construct Tree from Preorder and Inorder")</f>
        <v>Construct Tree from Preorder and Inorder</v>
      </c>
      <c r="C141" t="s">
        <v>160</v>
      </c>
      <c r="D141" t="s">
        <v>26</v>
      </c>
      <c r="E141" s="1" t="str">
        <f>HYPERLINK("./trees/medium/build_tree_preorder_inorder.py", "solution")</f>
        <v>solution</v>
      </c>
      <c r="F141" t="s">
        <v>146</v>
      </c>
    </row>
    <row r="142" spans="1:6" x14ac:dyDescent="0.3">
      <c r="A142">
        <v>141</v>
      </c>
      <c r="B142" s="1" t="str">
        <f>HYPERLINK("https://leetcode.com/problems/course-schedule-ii/", "Course Schedule")</f>
        <v>Course Schedule</v>
      </c>
      <c r="C142" t="s">
        <v>100</v>
      </c>
      <c r="D142" t="s">
        <v>26</v>
      </c>
      <c r="E142" s="1" t="str">
        <f>HYPERLINK("./trees/medium/course_schedule.py", "solution")</f>
        <v>solution</v>
      </c>
      <c r="F142" t="s">
        <v>146</v>
      </c>
    </row>
    <row r="143" spans="1:6" x14ac:dyDescent="0.3">
      <c r="A143">
        <v>142</v>
      </c>
      <c r="B143" s="1" t="str">
        <f>HYPERLINK("https://leetcode.com/problems/kth-smallest-element-in-a-bst/", "kth smallest BST")</f>
        <v>kth smallest BST</v>
      </c>
      <c r="C143" t="s">
        <v>161</v>
      </c>
      <c r="D143" t="s">
        <v>26</v>
      </c>
      <c r="E143" s="1" t="str">
        <f>HYPERLINK("./trees/medium/kth_smallest.py", "solution")</f>
        <v>solution</v>
      </c>
      <c r="F143" t="s">
        <v>146</v>
      </c>
    </row>
    <row r="144" spans="1:6" x14ac:dyDescent="0.3">
      <c r="A144">
        <v>143</v>
      </c>
      <c r="B144" s="1" t="str">
        <f>HYPERLINK("https://leetcode.com/problems/longest-univalue-path/", "Longest Univalue Path")</f>
        <v>Longest Univalue Path</v>
      </c>
      <c r="C144" t="s">
        <v>162</v>
      </c>
      <c r="D144" t="s">
        <v>26</v>
      </c>
      <c r="E144" s="1" t="str">
        <f>HYPERLINK("./trees/medium/longest_univalue_path.py", "solution")</f>
        <v>solution</v>
      </c>
      <c r="F144" t="s">
        <v>146</v>
      </c>
    </row>
    <row r="145" spans="1:6" x14ac:dyDescent="0.3">
      <c r="A145">
        <v>144</v>
      </c>
      <c r="B145" s="1" t="str">
        <f>HYPERLINK("https://leetcode.com/problems/path-sum-ii/", "Path Sum")</f>
        <v>Path Sum</v>
      </c>
      <c r="C145" t="s">
        <v>163</v>
      </c>
      <c r="D145" t="s">
        <v>26</v>
      </c>
      <c r="E145" s="1" t="str">
        <f>HYPERLINK("./trees/medium/path_sum.py", "solution")</f>
        <v>solution</v>
      </c>
      <c r="F145" t="s">
        <v>146</v>
      </c>
    </row>
    <row r="146" spans="1:6" x14ac:dyDescent="0.3">
      <c r="A146">
        <v>145</v>
      </c>
      <c r="B146" s="1" t="str">
        <f>HYPERLINK("https://leetcode.com/problems/populating-next-right-pointers-in-each-node/", "Populate next perfect BST")</f>
        <v>Populate next perfect BST</v>
      </c>
      <c r="C146" t="s">
        <v>164</v>
      </c>
      <c r="D146" t="s">
        <v>26</v>
      </c>
      <c r="E146" s="1" t="str">
        <f>HYPERLINK("./trees/medium/populate_next_perfect_bst.py", "solution")</f>
        <v>solution</v>
      </c>
      <c r="F146" t="s">
        <v>146</v>
      </c>
    </row>
    <row r="147" spans="1:6" x14ac:dyDescent="0.3">
      <c r="A147">
        <v>146</v>
      </c>
      <c r="B147" s="1" t="str">
        <f>HYPERLINK("https://leetcode.com/problems/binary-tree-right-side-view/", "BST side view")</f>
        <v>BST side view</v>
      </c>
      <c r="C147" t="s">
        <v>43</v>
      </c>
      <c r="D147" t="s">
        <v>26</v>
      </c>
      <c r="E147" s="1" t="str">
        <f>HYPERLINK("./trees/medium/right_side_view.py", "solution")</f>
        <v>solution</v>
      </c>
      <c r="F147" t="s">
        <v>146</v>
      </c>
    </row>
    <row r="148" spans="1:6" x14ac:dyDescent="0.3">
      <c r="A148">
        <v>147</v>
      </c>
      <c r="B148" s="1" t="str">
        <f>HYPERLINK("https://leetcode.com/problems/implement-trie-prefix-tree/", "Trie Implementation")</f>
        <v>Trie Implementation</v>
      </c>
      <c r="C148" t="s">
        <v>99</v>
      </c>
      <c r="D148" t="s">
        <v>26</v>
      </c>
      <c r="E148" s="1" t="str">
        <f>HYPERLINK("./trees/medium/trie.py", "solution")</f>
        <v>solution</v>
      </c>
      <c r="F148" t="s">
        <v>146</v>
      </c>
    </row>
    <row r="149" spans="1:6" x14ac:dyDescent="0.3">
      <c r="A149">
        <v>148</v>
      </c>
      <c r="B149" s="1" t="str">
        <f>HYPERLINK("https://leetcode.com/problems/validate-binary-search-tree/", "Validate BST")</f>
        <v>Validate BST</v>
      </c>
      <c r="C149" t="s">
        <v>165</v>
      </c>
      <c r="D149" t="s">
        <v>26</v>
      </c>
      <c r="E149" s="1" t="str">
        <f>HYPERLINK("./trees/medium/validate_bst.py", "solution")</f>
        <v>solution</v>
      </c>
      <c r="F149" t="s">
        <v>146</v>
      </c>
    </row>
    <row r="150" spans="1:6" x14ac:dyDescent="0.3">
      <c r="B150" s="1"/>
      <c r="E150" s="1"/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D A A B Q S w M E F A A C A A g A W 5 H y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F u R 8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k f J Y a b 3 t 1 f E A A A C W A Q A A E w A c A E Z v c m 1 1 b G F z L 1 N l Y 3 R p b 2 4 x L m 0 g o h g A K K A U A A A A A A A A A A A A A A A A A A A A A A A A A A A A d Y / B a s M w D I b P C + Q d j H t J w A 0 k 6 y 4 r O S X b c T C S n Z Y d s k R r D Y 5 U b G V r K X 3 3 e T V j D F p d J H 1 C v / Q 7 G F g T i i b k f B 1 H c e S 2 v Y V R L O R A o 8 b N c m f p 3 c D k l t z 7 L E U p D H A c C R 8 N z X Y A T y r 3 m d U 0 z B M g J 4 / a Q F Y R s m 9 c I q v 7 7 s W B d V 1 l N H J X 0 x c a 6 k f X X d T P e M 8 y V a 8 1 G D 1 p B l v K G 6 l E R W a e 0 J U r J R 4 w L J Z 5 c V c o 8 T w T Q 8 M H A + V f m T 0 R w l u q w p s L W W 1 7 3 H h T 7 W F 3 d t C e T 7 W 2 R / d B d g r q P 0 O X B E / q e J S B 5 v 4 6 + 4 l g 2 P N J i V 9 e X O G 3 V / j q H z + l c a T x 4 n v r b 1 B L A Q I t A B Q A A g A I A F u R 8 l i 7 Y 8 h U p Q A A A P Y A A A A S A A A A A A A A A A A A A A A A A A A A A A B D b 2 5 m a W c v U G F j a 2 F n Z S 5 4 b W x Q S w E C L Q A U A A I A C A B b k f J Y D 8 r p q 6 Q A A A D p A A A A E w A A A A A A A A A A A A A A A A D x A A A A W 0 N v b n R l b n R f V H l w Z X N d L n h t b F B L A Q I t A B Q A A g A I A F u R 8 l h p v e 3 V 8 Q A A A J Y B A A A T A A A A A A A A A A A A A A A A A O I B A A B G b 3 J t d W x h c y 9 T Z W N 0 a W 9 u M S 5 t U E s F B g A A A A A D A A M A w g A A A C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k K A A A A A A A A 9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R p b m c t c H J v Y m x l b X M t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m F l Z T F j Z C 0 x N G Z i L T Q w M G E t O D E 4 M C 0 4 M m R j Y T E 3 O T A 3 O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k a W 5 n X 3 B y b 2 J s Z W 1 z X 3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4 V D E 3 O j E w O j U 1 L j M 2 M z Y 4 M D h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Z G l u Z y 1 w c m 9 i b G V t c y 1 0 Y W J s Z S 9 D a G F u Z 2 V k I F R 5 c G U u e 0 N v b H V t b j E s M H 0 m c X V v d D s s J n F 1 b 3 Q 7 U 2 V j d G l v b j E v Y 2 9 k a W 5 n L X B y b 2 J s Z W 1 z L X R h Y m x l L 0 N o Y W 5 n Z W Q g V H l w Z S 5 7 Q 2 9 s d W 1 u M i w x f S Z x d W 9 0 O y w m c X V v d D t T Z W N 0 a W 9 u M S 9 j b 2 R p b m c t c H J v Y m x l b X M t d G F i b G U v Q 2 h h b m d l Z C B U e X B l L n t D b 2 x 1 b W 4 z L D J 9 J n F 1 b 3 Q 7 L C Z x d W 9 0 O 1 N l Y 3 R p b 2 4 x L 2 N v Z G l u Z y 1 w c m 9 i b G V t c y 1 0 Y W J s Z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k a W 5 n L X B y b 2 J s Z W 1 z L X R h Y m x l L 0 N o Y W 5 n Z W Q g V H l w Z S 5 7 Q 2 9 s d W 1 u M S w w f S Z x d W 9 0 O y w m c X V v d D t T Z W N 0 a W 9 u M S 9 j b 2 R p b m c t c H J v Y m x l b X M t d G F i b G U v Q 2 h h b m d l Z C B U e X B l L n t D b 2 x 1 b W 4 y L D F 9 J n F 1 b 3 Q 7 L C Z x d W 9 0 O 1 N l Y 3 R p b 2 4 x L 2 N v Z G l u Z y 1 w c m 9 i b G V t c y 1 0 Y W J s Z S 9 D a G F u Z 2 V k I F R 5 c G U u e 0 N v b H V t b j M s M n 0 m c X V v d D s s J n F 1 b 3 Q 7 U 2 V j d G l v b j E v Y 2 9 k a W 5 n L X B y b 2 J s Z W 1 z L X R h Y m x l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k a W 5 n L X B y b 2 J s Z W 1 z L X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Z G l u Z y 1 w c m 9 i b G V t c y 1 0 Y W J s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2 K e b + 5 p T Q Z 3 r I P B g g X y e A A A A A A I A A A A A A B B m A A A A A Q A A I A A A A P v w D f z 2 f P K g b O J j w M m i P U w s O b 7 C t o z Z h 5 J r Y k I k r I o P A A A A A A 6 A A A A A A g A A I A A A A G n w U q w t s B A w A T V s 9 X G i T D 2 X 5 N d l Q e 5 E k K / L U p n i 2 e J 5 U A A A A G 8 H J 4 + + w l g k 0 Y K h f p 5 O 5 w U j y e O 6 / l g f v 8 F K M 1 L / s K s x d W y y 0 R Z p Z C A k 8 Z n 4 H w n h H j 3 8 z y d j H 8 W C D y + 3 8 F t 8 W c P I h g L a + e 6 u H 0 C l N G m 0 c X 2 F Q A A A A L c 7 a y d o U A h K V P R 1 A S j T B 4 U Q f q n k C L Y N C R u G p I o N G 3 B K g u 4 7 F v M B F W o A j G 9 Z p r g i V Z G Z Q w 1 U c W 6 I O a z i N 7 n P v T 4 = < / D a t a M a s h u p > 
</file>

<file path=customXml/itemProps1.xml><?xml version="1.0" encoding="utf-8"?>
<ds:datastoreItem xmlns:ds="http://schemas.openxmlformats.org/officeDocument/2006/customXml" ds:itemID="{FDA58CF1-8046-485A-9E92-FB3A36E54A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coding-problems-table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 Johnson</dc:creator>
  <cp:lastModifiedBy>Clint Johnson</cp:lastModifiedBy>
  <dcterms:created xsi:type="dcterms:W3CDTF">2024-07-18T17:09:44Z</dcterms:created>
  <dcterms:modified xsi:type="dcterms:W3CDTF">2024-07-22T16:38:46Z</dcterms:modified>
</cp:coreProperties>
</file>