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nton\Dropbox\Projects\Capacity\"/>
    </mc:Choice>
  </mc:AlternateContent>
  <xr:revisionPtr revIDLastSave="0" documentId="13_ncr:1_{1CC0A854-A4F2-41A9-9B96-D34C436F5F65}" xr6:coauthVersionLast="46" xr6:coauthVersionMax="46" xr10:uidLastSave="{00000000-0000-0000-0000-000000000000}"/>
  <bookViews>
    <workbookView xWindow="-30828" yWindow="-108" windowWidth="30936" windowHeight="16896" activeTab="8" xr2:uid="{3D96F73D-D182-48FD-8B57-8FF69CC08717}"/>
  </bookViews>
  <sheets>
    <sheet name="measure" sheetId="16" r:id="rId1"/>
    <sheet name="io" sheetId="36" r:id="rId2"/>
    <sheet name="analysis" sheetId="32" r:id="rId3"/>
    <sheet name="benchmarks" sheetId="30" r:id="rId4"/>
    <sheet name="iterative" sheetId="17" r:id="rId5"/>
    <sheet name="optim" sheetId="19" r:id="rId6"/>
    <sheet name="portfolios" sheetId="6" r:id="rId7"/>
    <sheet name="strategies" sheetId="28" r:id="rId8"/>
    <sheet name="controls" sheetId="25" r:id="rId9"/>
    <sheet name="comp" sheetId="27" r:id="rId10"/>
    <sheet name="data" sheetId="1" r:id="rId11"/>
    <sheet name="test" sheetId="5" r:id="rId12"/>
    <sheet name="refresh" sheetId="3" r:id="rId13"/>
    <sheet name="dep_preliminary" sheetId="2" r:id="rId14"/>
    <sheet name="dep_mcmc" sheetId="24" r:id="rId15"/>
    <sheet name="dep_bboptim" sheetId="34" r:id="rId16"/>
    <sheet name="dep_bb" sheetId="20" r:id="rId17"/>
    <sheet name="dep_fp" sheetId="21" r:id="rId18"/>
    <sheet name="dep_opt" sheetId="12" r:id="rId19"/>
    <sheet name="dep_flux" sheetId="10" r:id="rId20"/>
    <sheet name="dep_gurobi" sheetId="8" r:id="rId21"/>
  </sheets>
  <definedNames>
    <definedName name="crspfrequencysuffix">data!$C$14</definedName>
    <definedName name="crspfrequencytype">data!#REF!</definedName>
    <definedName name="crsptypesuffix" localSheetId="3">benchmarks!#REF!</definedName>
    <definedName name="crsptypesuffix" localSheetId="9">comp!#REF!</definedName>
    <definedName name="crsptypesuffix" localSheetId="7">strategies!#REF!</definedName>
    <definedName name="crsptypesuffix">data!$C$13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30" l="1"/>
  <c r="C3" i="32"/>
  <c r="C4" i="36"/>
  <c r="C3" i="36"/>
  <c r="C25" i="1" l="1"/>
  <c r="C15" i="1"/>
  <c r="C24" i="1" l="1"/>
  <c r="C16" i="1" l="1"/>
  <c r="C3" i="8" l="1"/>
  <c r="C23" i="1"/>
  <c r="C6" i="1" l="1"/>
  <c r="C5" i="1"/>
  <c r="C4" i="1"/>
  <c r="C3" i="1"/>
  <c r="C7" i="30" s="1"/>
  <c r="C3" i="27" l="1"/>
  <c r="C11" i="27"/>
  <c r="C13" i="27"/>
  <c r="C8" i="27"/>
  <c r="C9" i="1"/>
  <c r="C15" i="30" s="1"/>
  <c r="C10" i="1"/>
  <c r="C2" i="2"/>
  <c r="C24" i="30" l="1"/>
  <c r="C26" i="30"/>
</calcChain>
</file>

<file path=xl/sharedStrings.xml><?xml version="1.0" encoding="utf-8"?>
<sst xmlns="http://schemas.openxmlformats.org/spreadsheetml/2006/main" count="1367" uniqueCount="738">
  <si>
    <t>parameter</t>
  </si>
  <si>
    <t>type</t>
  </si>
  <si>
    <t>homepath</t>
  </si>
  <si>
    <t>datapath</t>
  </si>
  <si>
    <t>workingpath</t>
  </si>
  <si>
    <t>outputpath</t>
  </si>
  <si>
    <t>testpath</t>
  </si>
  <si>
    <t>C:\\Users\\Clinton\\Dropbox\\Projects\\capacity</t>
  </si>
  <si>
    <t>default</t>
  </si>
  <si>
    <t>override</t>
  </si>
  <si>
    <t>String</t>
  </si>
  <si>
    <t>crspparsedmissing</t>
  </si>
  <si>
    <t>csvthreaded</t>
  </si>
  <si>
    <t>Bool</t>
  </si>
  <si>
    <t>true</t>
  </si>
  <si>
    <t>crsppath</t>
  </si>
  <si>
    <t>wrdsdateformat</t>
  </si>
  <si>
    <t>DateFormat</t>
  </si>
  <si>
    <t>texpath</t>
  </si>
  <si>
    <t>C:\\Users\\Clinton\\Dropbox\\Apps\\Overleaf\\Capacity</t>
  </si>
  <si>
    <t>tablepath</t>
  </si>
  <si>
    <t>figurepath</t>
  </si>
  <si>
    <t>Vector{String}</t>
  </si>
  <si>
    <t>preliminarypath</t>
  </si>
  <si>
    <t>prelimbetadata</t>
  </si>
  <si>
    <t>prelimfunddata</t>
  </si>
  <si>
    <t>prelimfundretsdata</t>
  </si>
  <si>
    <t>preliminarybeta</t>
  </si>
  <si>
    <t>preliminaryfunds</t>
  </si>
  <si>
    <t>preliminaryfundrets</t>
  </si>
  <si>
    <t>refreshpreliminarybeta</t>
  </si>
  <si>
    <t>Vector{Float64}</t>
  </si>
  <si>
    <t>[-55.0, -66.0, -77.0, -88.0, -99.0]</t>
  </si>
  <si>
    <t>refreshes the crsp file used in the preliminary beta calculations</t>
  </si>
  <si>
    <t>comments</t>
  </si>
  <si>
    <t>refreshpreliminaryfunds</t>
  </si>
  <si>
    <t>Refreshes the alternative mutual funds data</t>
  </si>
  <si>
    <t>["alternative", "absolute", "hedge"]</t>
  </si>
  <si>
    <t>prelimaltwords</t>
  </si>
  <si>
    <t>false</t>
  </si>
  <si>
    <t>Vector{Symbol}</t>
  </si>
  <si>
    <t>crspweekly</t>
  </si>
  <si>
    <t>Symbol</t>
  </si>
  <si>
    <t>weeklycrspcols</t>
  </si>
  <si>
    <t>testweeklycsv</t>
  </si>
  <si>
    <t>weeklycrsprequired</t>
  </si>
  <si>
    <t>crspdaily</t>
  </si>
  <si>
    <t>file</t>
  </si>
  <si>
    <t>preprocesscrsp</t>
  </si>
  <si>
    <t>many</t>
  </si>
  <si>
    <t>crspweekly, preprocesscrsp</t>
  </si>
  <si>
    <t>panelname</t>
  </si>
  <si>
    <t>refreshpanel</t>
  </si>
  <si>
    <t>minmarketcap</t>
  </si>
  <si>
    <t>Float64</t>
  </si>
  <si>
    <t>minprice</t>
  </si>
  <si>
    <t>2</t>
  </si>
  <si>
    <t>refreshweekly</t>
  </si>
  <si>
    <t>Int</t>
  </si>
  <si>
    <t>20</t>
  </si>
  <si>
    <t>sigmaname</t>
  </si>
  <si>
    <t>sigmawindow</t>
  </si>
  <si>
    <t>:sigma</t>
  </si>
  <si>
    <t>ffpath</t>
  </si>
  <si>
    <t>ffnames</t>
  </si>
  <si>
    <t>["ff3m","ff5"]</t>
  </si>
  <si>
    <t>sigmamaxcalendarinterval</t>
  </si>
  <si>
    <t>Day</t>
  </si>
  <si>
    <t>testff</t>
  </si>
  <si>
    <t>Dict</t>
  </si>
  <si>
    <t xml:space="preserve">Dict("ff3m"=&gt;[:mktrf, :smb, :hml, :umd], "ff5"=&gt;[:mktrf, :smb, :hml, :rmw, :cma]) </t>
  </si>
  <si>
    <t>ffretfieldidx</t>
  </si>
  <si>
    <t>2y, 10y are available for test. Recommend 10y for most cases to give a flavor of performance</t>
  </si>
  <si>
    <t>indexperiod2stale</t>
  </si>
  <si>
    <t>30</t>
  </si>
  <si>
    <t>testpermnomult</t>
  </si>
  <si>
    <t>111</t>
  </si>
  <si>
    <t>ffscale</t>
  </si>
  <si>
    <t xml:space="preserve">Dict("ff3m"=&gt;false, "ff5"=&gt;true) </t>
  </si>
  <si>
    <t>ivolfields</t>
  </si>
  <si>
    <t>[:F_ff3m_mktrf, :F_ff3m_smb, :F_ff3m_hml, :F_ff3m_umd]</t>
  </si>
  <si>
    <t>sigmacalendarinterval</t>
  </si>
  <si>
    <t>Month</t>
  </si>
  <si>
    <t>1</t>
  </si>
  <si>
    <t>sigmaminpoints</t>
  </si>
  <si>
    <t>10</t>
  </si>
  <si>
    <t>sigmamaxpoints</t>
  </si>
  <si>
    <t>31</t>
  </si>
  <si>
    <t>dailycrsprequired</t>
  </si>
  <si>
    <t>caraweightprefix</t>
  </si>
  <si>
    <t>:cara</t>
  </si>
  <si>
    <t>caragross</t>
  </si>
  <si>
    <t>2.0</t>
  </si>
  <si>
    <t>caranet</t>
  </si>
  <si>
    <t>0.0</t>
  </si>
  <si>
    <t>caraname</t>
  </si>
  <si>
    <t>charprefix</t>
  </si>
  <si>
    <t>Also works for testing trailing returns</t>
  </si>
  <si>
    <t>3</t>
  </si>
  <si>
    <t>1.0</t>
  </si>
  <si>
    <t>qwinsorize</t>
  </si>
  <si>
    <t>testpanel</t>
  </si>
  <si>
    <t>testdate</t>
  </si>
  <si>
    <t>Date</t>
  </si>
  <si>
    <t>EOY and EOW</t>
  </si>
  <si>
    <t>:x_</t>
  </si>
  <si>
    <t>constraintmethod</t>
  </si>
  <si>
    <t>crsptypesuffix</t>
  </si>
  <si>
    <t>moiname</t>
  </si>
  <si>
    <t>minweightmagnitude</t>
  </si>
  <si>
    <t>-1</t>
  </si>
  <si>
    <t xml:space="preserve"> -1 is auto, ranges from 0 to 2 for willingness to accept non-convexity</t>
  </si>
  <si>
    <t xml:space="preserve"> -1 is auto, ranges from 0 to 3 for aggressive scaling</t>
  </si>
  <si>
    <t>1e-6</t>
  </si>
  <si>
    <t>1e-8</t>
  </si>
  <si>
    <t>1e-10</t>
  </si>
  <si>
    <t>0</t>
  </si>
  <si>
    <t>0 is auto, 3 focues more on optimality, 1 means more time spent finding solutions</t>
  </si>
  <si>
    <t>0 is automatic, 0-3 where 3 means more care in numeric calculations</t>
  </si>
  <si>
    <t>percentage of time on heuristics (0.05 is default)</t>
  </si>
  <si>
    <t>1e-5</t>
  </si>
  <si>
    <t>def=1e-6</t>
  </si>
  <si>
    <t>def=1e-5</t>
  </si>
  <si>
    <t>def=1e-8</t>
  </si>
  <si>
    <t>1e-4</t>
  </si>
  <si>
    <t>def=1e-4</t>
  </si>
  <si>
    <t>.05</t>
  </si>
  <si>
    <t xml:space="preserve"> -1 is auto, ranges from 0 to 3 for more aggressive cutting</t>
  </si>
  <si>
    <t>NOTE: These are not currently used -1 is auto, ranges from 0 to 2 for more presolve</t>
  </si>
  <si>
    <t>gurobiparams</t>
  </si>
  <si>
    <t>Dict{String,Union{Nothing,Real}}</t>
  </si>
  <si>
    <t>PoolSearchMode</t>
  </si>
  <si>
    <t>def=0, A value of 1 searches MAY search for additional solutions, a value of 2 forces a search for PoolSolutions</t>
  </si>
  <si>
    <t>PoolSolutions</t>
  </si>
  <si>
    <t>Number of solutions to retain (including sub optimal. If PoolSearchMode=2, the alg will, if possible, return exactly that number of solutions.</t>
  </si>
  <si>
    <t>boundscaling</t>
  </si>
  <si>
    <t>Acceptable: :bigm, :bigm2, :indicator</t>
  </si>
  <si>
    <t>res.sol</t>
  </si>
  <si>
    <t>log.txt</t>
  </si>
  <si>
    <t>gurobiresultfile</t>
  </si>
  <si>
    <t>gurobilogfile</t>
  </si>
  <si>
    <t>gurobiimprovestarttime</t>
  </si>
  <si>
    <t>Inf</t>
  </si>
  <si>
    <t>How much time until it switches to finding more feasable solutions instead of improving objective</t>
  </si>
  <si>
    <t>Method</t>
  </si>
  <si>
    <t xml:space="preserve">Options are: -1=automatic, 0=primal simplex, 1=dual simplex, 2=barrier, 3=concurrent, 4=deterministic concurrent, 5=deterministic concurrent simplex. </t>
  </si>
  <si>
    <t>NodeMethod</t>
  </si>
  <si>
    <t xml:space="preserve"> -1=automatic, 0=primal simplex, 1=dual simplex, and 2=barrier. Barrier not allowed for MIQP node relaxations. </t>
  </si>
  <si>
    <t>Presolve</t>
  </si>
  <si>
    <t>NonConvex</t>
  </si>
  <si>
    <t>ScaleFlag</t>
  </si>
  <si>
    <t>MipFocus</t>
  </si>
  <si>
    <t>Cuts</t>
  </si>
  <si>
    <t>OptimalityTol</t>
  </si>
  <si>
    <t>IntFeasTol</t>
  </si>
  <si>
    <t>FeasabilityTol</t>
  </si>
  <si>
    <t>BarConvTol</t>
  </si>
  <si>
    <t>NumericFocus</t>
  </si>
  <si>
    <t>MipGap</t>
  </si>
  <si>
    <t>Heuristics</t>
  </si>
  <si>
    <t>10.0</t>
  </si>
  <si>
    <t>:bigm</t>
  </si>
  <si>
    <t>Dict{String,Union{Nothing,Real}}(
"Presolve"=&gt;nothing,  
"NonConvex"=&gt;nothing,  
"ScaleFlag" =&gt; nothing,  
"MIPFocus" =&gt; 1,  
"Cuts" =&gt; nothing,  
"OptimalityTol"=&gt;nothing,  
"IntFeasTol" =&gt; nothing,  
"FeasibilityTol" =&gt; nothing, 
"BarConvTol" =&gt; nothing, 
"NumericFocus" =&gt; nothing,  
"MIPGap" =&gt; nothing,  
"Heuristics" =&gt; nothing,
"PoolSearchMode"=&gt;nothing,
"PoolSolutions"=&gt;nothing,
"TimeLimit"=&gt;65000.0,
"DisplayInterval"=&gt;30)</t>
  </si>
  <si>
    <t>volscale</t>
  </si>
  <si>
    <t>10.0^(-6)</t>
  </si>
  <si>
    <t>Type</t>
  </si>
  <si>
    <t>Fvol</t>
  </si>
  <si>
    <t>:Wdvol</t>
  </si>
  <si>
    <t>fluxtype</t>
  </si>
  <si>
    <t>fluxgpu</t>
  </si>
  <si>
    <t>fluxresultssuffix</t>
  </si>
  <si>
    <t>test</t>
  </si>
  <si>
    <t>refreshmeasure</t>
  </si>
  <si>
    <t>fluxmaxiter</t>
  </si>
  <si>
    <t>100</t>
  </si>
  <si>
    <t>fluxmaxiternoimprovement</t>
  </si>
  <si>
    <t>fluxopt</t>
  </si>
  <si>
    <t>exp(delta)=search interval</t>
  </si>
  <si>
    <t>fluxsearchdelta</t>
  </si>
  <si>
    <t>fluxsearchstart</t>
  </si>
  <si>
    <t>fluxsearchiter</t>
  </si>
  <si>
    <t>iter per search</t>
  </si>
  <si>
    <t>fluxsearchmax</t>
  </si>
  <si>
    <t>fluxcyclemindenom</t>
  </si>
  <si>
    <t>Divide etamax by this value once it is estimated to get the cycle min (can't be lower than supermin)</t>
  </si>
  <si>
    <t>Divide the cycle min by this amount to get the linear cycle increment</t>
  </si>
  <si>
    <t>fluxcycledeltadenom</t>
  </si>
  <si>
    <t>fluxcycles</t>
  </si>
  <si>
    <t>start point when finding max learning rate</t>
  </si>
  <si>
    <t>fluxreportinterval</t>
  </si>
  <si>
    <t>1_000_000</t>
  </si>
  <si>
    <t>Max number of iterations for convex opt step</t>
  </si>
  <si>
    <t>40.0</t>
  </si>
  <si>
    <t>fluxcyclemaxdenom</t>
  </si>
  <si>
    <t>fluxlearningsupermindenom</t>
  </si>
  <si>
    <t>Set according to Smith 2015 - Divide the raw etamax by this value to get a new etamax</t>
  </si>
  <si>
    <t>hard to imagine a learning rate greater than this</t>
  </si>
  <si>
    <t>:adam #47s (9.7-&gt;3.7) bestloss: -300698.06    ssr: 383901.1 625
:radam #fail XX
:rmsprop #44s (8.4-&gt;2.7) 10^-5 acc bestloss: -300403.44    ssr: 386734.7  1539
:nadam #70s (9.7-&gt;3.6) bestloss: -300797.1     ssr: 386224.75 (544)
:adamw 43s, (9.1-&gt;3.5) bestloss: -300970.8     ssr: 387228.47 (540s)
:momentum #fail XX
:nesterov #fail XX
:descent #fail XX
:adadelta #fail/No learning
:adamax #51s (8.8-&gt;3.1) bestloss: -300743.44    ssr: 385785.72
:adagrad loss: bestloss: -300690.56 (500-1800)
:amsgrad) #42s-&gt;(9.6-&gt;-0.3) (no full convergence- -399451 loss) (389620  SSR)</t>
  </si>
  <si>
    <t>:nadam</t>
  </si>
  <si>
    <t>1e9</t>
  </si>
  <si>
    <t>zweightprefix</t>
  </si>
  <si>
    <t>:z</t>
  </si>
  <si>
    <t>zgross</t>
  </si>
  <si>
    <t>znet</t>
  </si>
  <si>
    <t>zname</t>
  </si>
  <si>
    <t>0.1</t>
  </si>
  <si>
    <t>increase learning rate by this when improvement is found (exponentiated)</t>
  </si>
  <si>
    <t>decrease learning rate when an improvement is not found (exponentiated)</t>
  </si>
  <si>
    <t>fluxlearningdeltaup</t>
  </si>
  <si>
    <t>fluxlearningdeltadown</t>
  </si>
  <si>
    <t>100.</t>
  </si>
  <si>
    <t>fluxgradrmstol</t>
  </si>
  <si>
    <t>0.001</t>
  </si>
  <si>
    <t>log(2.0)</t>
  </si>
  <si>
    <t>10^-2</t>
  </si>
  <si>
    <t xml:space="preserve"> This is used as the lower bound for the final optimization</t>
  </si>
  <si>
    <t>0.05</t>
  </si>
  <si>
    <t>fluxstopnoimprovement</t>
  </si>
  <si>
    <t>fluxstopsmallgradient</t>
  </si>
  <si>
    <t>fluxpredictiontype</t>
  </si>
  <si>
    <t>1000</t>
  </si>
  <si>
    <t>testmeasure</t>
  </si>
  <si>
    <t>testtol</t>
  </si>
  <si>
    <t>:levellsq</t>
  </si>
  <si>
    <t>:level</t>
  </si>
  <si>
    <t>10^-4</t>
  </si>
  <si>
    <t>opttype</t>
  </si>
  <si>
    <t>optmodel</t>
  </si>
  <si>
    <t>Float32 seems to cause numerical stability, so use Float64</t>
  </si>
  <si>
    <t>regressionmethod</t>
  </si>
  <si>
    <t>NFloat64</t>
  </si>
  <si>
    <t>NInt</t>
  </si>
  <si>
    <t>optresultssuffix</t>
  </si>
  <si>
    <t>10.0^-2</t>
  </si>
  <si>
    <t>100_000</t>
  </si>
  <si>
    <t>predictiontype</t>
  </si>
  <si>
    <t>opt_x_tol</t>
  </si>
  <si>
    <t>opt_f_tol</t>
  </si>
  <si>
    <t>opt_g_tol</t>
  </si>
  <si>
    <t>opt</t>
  </si>
  <si>
    <t>opt_Δ</t>
  </si>
  <si>
    <t>optprefix</t>
  </si>
  <si>
    <t>opt_iterations</t>
  </si>
  <si>
    <t>fluxmodel</t>
  </si>
  <si>
    <t>optgpu</t>
  </si>
  <si>
    <t>10000</t>
  </si>
  <si>
    <t>(-500.0,500.0)</t>
  </si>
  <si>
    <t>abounds</t>
  </si>
  <si>
    <t>v0bounds</t>
  </si>
  <si>
    <t>Tuple{Float64,Float64}</t>
  </si>
  <si>
    <t>:levellsqbb</t>
  </si>
  <si>
    <t>optbbalg</t>
  </si>
  <si>
    <t>10_000.0</t>
  </si>
  <si>
    <t>optbbstopnoimprovement</t>
  </si>
  <si>
    <t>optbbmaxtime</t>
  </si>
  <si>
    <t>optbbreportinterval</t>
  </si>
  <si>
    <t>300.0</t>
  </si>
  <si>
    <t>(0.0,100.0)</t>
  </si>
  <si>
    <t>optbbcomparemodels</t>
  </si>
  <si>
    <t>5</t>
  </si>
  <si>
    <t>comparealgs</t>
  </si>
  <si>
    <t>all algoritghms. Allowed: probabilistic_descent
adaptive_de_rand_1_bin_radiuslimited
resampling_inheritance_memetic_search
de_rand_1_bin_radiuslimited
separable_nes
dxnes
adaptive_de_rand_1_bin
generating_set_search
xnes
de_rand_2_bin_radiuslimited
de_rand_1_bin
de_rand_2_bin
random_search
resampling_memetic_search
simultaneous_perturbation_stochastic_approximation</t>
  </si>
  <si>
    <t>[:probabilistic_descent, :adaptive_de_rand_1_bin_radiuslimited, :de_rand_1_bin_radiuslimited, :separable_nes, :adaptive_de_rand_1_bin, :generating_set_search, :de_rand_2_bin_radiuslimited, :de_rand_1_bin, :de_rand_2_bin, :random_search, :resampling_memetic_search, :simultaneous_perturbation_stochastic_approximation]</t>
  </si>
  <si>
    <t>Promising algs: :probabilistic_descent, (stuck ~290)
:adaptive_de_rand_1_bin_radiuslimited,  (stuck ~284)
:de_rand_1_bin_radiuslimited,  (stuck ~284)
:separable_nes, (stuck ~284)
:adaptive_de_rand_1_bin, 
:generating_set_search</t>
  </si>
  <si>
    <t>Union{Nothing,Date}</t>
  </si>
  <si>
    <t>nothing</t>
  </si>
  <si>
    <t>lowerdatebound</t>
  </si>
  <si>
    <t>upperdatebound</t>
  </si>
  <si>
    <t>60.</t>
  </si>
  <si>
    <t>itertype</t>
  </si>
  <si>
    <t>itermodel</t>
  </si>
  <si>
    <t>itergpu</t>
  </si>
  <si>
    <t>Picks the prediction method. Allows  :level, :levellog (levellog constrains A as positive). A difference method is available on old verisons of the code.</t>
  </si>
  <si>
    <t>:probabilistic_descent</t>
  </si>
  <si>
    <t>only levellsq or levellsqbb supported</t>
  </si>
  <si>
    <t>10^-6</t>
  </si>
  <si>
    <t>10.</t>
  </si>
  <si>
    <t>0.5</t>
  </si>
  <si>
    <t>:levellsq, :levelmle, (A difference method was available in older versions and can be found ina rchives)</t>
  </si>
  <si>
    <t>draftoveride</t>
  </si>
  <si>
    <t>iterresultssuffix</t>
  </si>
  <si>
    <t>iterregressiontype</t>
  </si>
  <si>
    <t>.01</t>
  </si>
  <si>
    <t>testglobal</t>
  </si>
  <si>
    <t>yyyymmdd</t>
  </si>
  <si>
    <t>iterminreporttime</t>
  </si>
  <si>
    <t>30.0</t>
  </si>
  <si>
    <t>iter</t>
  </si>
  <si>
    <t>Vector{Float64}()</t>
  </si>
  <si>
    <t>A common pattern: collect(0.2:-0.01:0.1)</t>
  </si>
  <si>
    <t>[collect(0.2:-0.01:0.01); collect(0.01:0.01:0.2); collect(0.2:-0.01:0.01); collect(0.01:0.01:0.2); collect(0.2:-0.01:0.01); collect(0.01:0.01:0.2); collect(0.2:-0.01:0.01); collect(0.01:0.01:0.2); collect(0.2:-0.01:0.01); collect(0.01:0.01:0.2); collect(0.2:-0.01:0.01)]</t>
  </si>
  <si>
    <t>itersolvetype</t>
  </si>
  <si>
    <t>:ols</t>
  </si>
  <si>
    <t xml:space="preserve"> collect(0.1:-0.0025:0.01)</t>
  </si>
  <si>
    <t>5.0</t>
  </si>
  <si>
    <t>-3.0</t>
  </si>
  <si>
    <t>optimstore_trace</t>
  </si>
  <si>
    <t>optimextended_trace</t>
  </si>
  <si>
    <t>saminnt</t>
  </si>
  <si>
    <t>saminns</t>
  </si>
  <si>
    <t>saminrt</t>
  </si>
  <si>
    <t>0.95</t>
  </si>
  <si>
    <t>samincoverage_ok</t>
  </si>
  <si>
    <t>saminverbosity</t>
  </si>
  <si>
    <t>Ranges 0-3</t>
  </si>
  <si>
    <t>saminneps</t>
  </si>
  <si>
    <t>docs-if false, increase temperature until initial parameter space is covered</t>
  </si>
  <si>
    <t>docs-reduce temperature every nt*ns*dim(x_init) evaluations (def 5)</t>
  </si>
  <si>
    <t>docs- # adjust bounds every ns*dim(x_init) evaluations (def 5)</t>
  </si>
  <si>
    <t>docs-geometric temperature reduction factor: when temp changes, new temp is t=rt*t (def 0.9)</t>
  </si>
  <si>
    <t>docs-number of previous best values the final result is compared to (def 5)</t>
  </si>
  <si>
    <t>optimallow_f_increases</t>
  </si>
  <si>
    <t>10^7</t>
  </si>
  <si>
    <t>0.98</t>
  </si>
  <si>
    <t>WARNING- generally not used, but SAMIN needs it to assert the bounds are narrow eneough</t>
  </si>
  <si>
    <t>bblowerbound</t>
  </si>
  <si>
    <t>bbupperbound</t>
  </si>
  <si>
    <t>bbtracemode</t>
  </si>
  <si>
    <t>:silent</t>
  </si>
  <si>
    <t>bbmethod</t>
  </si>
  <si>
    <t>accepts :silent, :compact, :verbose</t>
  </si>
  <si>
    <t>bbpopulationsize</t>
  </si>
  <si>
    <t>bbmaxstepsincebest</t>
  </si>
  <si>
    <t>10^10</t>
  </si>
  <si>
    <t>bbmaxsteps</t>
  </si>
  <si>
    <t>these shouldn't be used much until the model is nailed down</t>
  </si>
  <si>
    <t>0.333</t>
  </si>
  <si>
    <t>3.0</t>
  </si>
  <si>
    <t>1800</t>
  </si>
  <si>
    <t>72000</t>
  </si>
  <si>
    <t>lbfgsm</t>
  </si>
  <si>
    <t>optimg_tol</t>
  </si>
  <si>
    <t>optimlowerbound</t>
  </si>
  <si>
    <t>optimupperbound</t>
  </si>
  <si>
    <t>iterregressiontypezygote</t>
  </si>
  <si>
    <t>optimmaxitersincebest</t>
  </si>
  <si>
    <t>optimmaxelapsedsincebest</t>
  </si>
  <si>
    <t>Set to a low number for fp attack, and a much higher number otherwise</t>
  </si>
  <si>
    <t>fpgriddelta</t>
  </si>
  <si>
    <t>fpgridstart</t>
  </si>
  <si>
    <t>fpgridend</t>
  </si>
  <si>
    <t>fppregriddelta</t>
  </si>
  <si>
    <t>fpftol</t>
  </si>
  <si>
    <t>bbmaxelapsed</t>
  </si>
  <si>
    <t>bbmaxelapsedsincebest</t>
  </si>
  <si>
    <t>fpmaxitersincebest</t>
  </si>
  <si>
    <t>fpmaxelapsed</t>
  </si>
  <si>
    <t>fpmaxelapsedsincebest</t>
  </si>
  <si>
    <t>fpmaxiter</t>
  </si>
  <si>
    <t>optimmaxelapsed</t>
  </si>
  <si>
    <t>optimmaxiter</t>
  </si>
  <si>
    <t>I think this must be true for the callback early exit to work</t>
  </si>
  <si>
    <t>50</t>
  </si>
  <si>
    <t>optimlinesearchalg</t>
  </si>
  <si>
    <t>optimlinesearchargs</t>
  </si>
  <si>
    <t>optimlinesearchinitial</t>
  </si>
  <si>
    <t>:initialquadratic</t>
  </si>
  <si>
    <t>:backtracking</t>
  </si>
  <si>
    <t>itergrowthtype</t>
  </si>
  <si>
    <t>:identity</t>
  </si>
  <si>
    <t xml:space="preserve">Dict(:order=&gt;3) </t>
  </si>
  <si>
    <t>momentumstrategies</t>
  </si>
  <si>
    <t>testmomentum</t>
  </si>
  <si>
    <t>momentumstrategyprefix</t>
  </si>
  <si>
    <t>set to true</t>
  </si>
  <si>
    <t>momentumstrategiesused</t>
  </si>
  <si>
    <t>Date(2018,12,28)</t>
  </si>
  <si>
    <t>measuretype</t>
  </si>
  <si>
    <t>short/long=date periods
short/long fraction= fraction of points required for the value not to be missing
(0.19 long fraction and 0.5 short fraction yield the old defaults)</t>
  </si>
  <si>
    <t>testdataname</t>
  </si>
  <si>
    <t>10^6</t>
  </si>
  <si>
    <t>runstacktraceoniter</t>
  </si>
  <si>
    <t>creates global variables- only works if testmeasure=true</t>
  </si>
  <si>
    <t>short-circuits the try catch of the optimization for debugging purposes. No optimization output will be produced.</t>
  </si>
  <si>
    <t>-4.0</t>
  </si>
  <si>
    <t>6.0</t>
  </si>
  <si>
    <t>Available: (alsod ont forget optim samin, which seems to work ok)
dxnes*
adaptive_de_rand_1_bin_radiuslimitedX
xnes*
de_rand_1_bin_radiuslimited
adaptive_de_rand_1_bin
generating_set_search*
de_rand_1_bin
separable_nesX
resampling_inheritance_memetic_search
probabilistic_descent*
resampling_memetic_search
de_rand_2_bin_radiuslimited*
de_rand_2_bin
random_search
simultaneous_perturbation_stochastic_approximation</t>
  </si>
  <si>
    <t>299</t>
  </si>
  <si>
    <t>:dxnes</t>
  </si>
  <si>
    <t>testiterresults</t>
  </si>
  <si>
    <t>benchitermeasure</t>
  </si>
  <si>
    <t>-1.0</t>
  </si>
  <si>
    <t>optimf_reltol</t>
  </si>
  <si>
    <t>optimx_reltol</t>
  </si>
  <si>
    <t>optimf_abstol</t>
  </si>
  <si>
    <t>optimx_abstol</t>
  </si>
  <si>
    <t>10_000</t>
  </si>
  <si>
    <t>itertwosidedloglower</t>
  </si>
  <si>
    <t>itertwosidedlogupper</t>
  </si>
  <si>
    <t>-2.5</t>
  </si>
  <si>
    <t>2.5</t>
  </si>
  <si>
    <t>Either identity, :log, :twosidedlog (also note the bound A algorithms)</t>
  </si>
  <si>
    <t>:log</t>
  </si>
  <si>
    <t>only relevant for two sided logs</t>
  </si>
  <si>
    <t>For backtracking, set to Dict(:order=&gt;2) (or 3). Note that Dict() and backtracking corresponds to order=&gt;3</t>
  </si>
  <si>
    <t>(tried 200 with no change in results)</t>
  </si>
  <si>
    <t>mcmctype</t>
  </si>
  <si>
    <t>mcmcresultssuffix</t>
  </si>
  <si>
    <t>mcmc</t>
  </si>
  <si>
    <t>NamedTuple</t>
  </si>
  <si>
    <t>mcmcgpu</t>
  </si>
  <si>
    <t>Allowed: :mcmc, :iter</t>
  </si>
  <si>
    <t>mcmcprior</t>
  </si>
  <si>
    <t>mcmcmodel</t>
  </si>
  <si>
    <t>runstacktraceonmcmc</t>
  </si>
  <si>
    <t>:mcmchypertest</t>
  </si>
  <si>
    <t>mcmchypertest</t>
  </si>
  <si>
    <t>mcmcnburn</t>
  </si>
  <si>
    <t>20_000</t>
  </si>
  <si>
    <t>:randomeffects</t>
  </si>
  <si>
    <t>mcmcndraws</t>
  </si>
  <si>
    <t>mcmcstateupdater</t>
  </si>
  <si>
    <t>Only one of tehse for now, allows for different state updaters within a model</t>
  </si>
  <si>
    <t>(A₀=(μA₀=0.01, VA₀inv=inv(10.0I),),)</t>
  </si>
  <si>
    <t>mcmcntest</t>
  </si>
  <si>
    <t>mcmcbenchtest</t>
  </si>
  <si>
    <t>14400</t>
  </si>
  <si>
    <t>:iter</t>
  </si>
  <si>
    <t>iterlimitA</t>
  </si>
  <si>
    <t>placebostrategiesused</t>
  </si>
  <si>
    <t>placebovol</t>
  </si>
  <si>
    <t>shuffles the volatility numbers</t>
  </si>
  <si>
    <t>momentumweightspec</t>
  </si>
  <si>
    <t>gmmscen</t>
  </si>
  <si>
    <t>sortedweightprefix</t>
  </si>
  <si>
    <t>sortedgross</t>
  </si>
  <si>
    <t>sortednet</t>
  </si>
  <si>
    <t>sortedname</t>
  </si>
  <si>
    <t>:sorted</t>
  </si>
  <si>
    <t>Union{Symbol,Nothing}</t>
  </si>
  <si>
    <t>:z,:sorted or :cara</t>
  </si>
  <si>
    <t>sorteddefaultthresholds</t>
  </si>
  <si>
    <t>sorteddefaultconditioning</t>
  </si>
  <si>
    <t>:Lmcthorn</t>
  </si>
  <si>
    <t>(lower=0.33, upper=0.67)</t>
  </si>
  <si>
    <t>:LWiivol</t>
  </si>
  <si>
    <t>iivol</t>
  </si>
  <si>
    <t>placeboweightspec</t>
  </si>
  <si>
    <t>cgeta</t>
  </si>
  <si>
    <t>0.4</t>
  </si>
  <si>
    <t>Default is 0.4</t>
  </si>
  <si>
    <t>:hagerzhang</t>
  </si>
  <si>
    <t>Dict()</t>
  </si>
  <si>
    <t>:zygote</t>
  </si>
  <si>
    <t>benchgrad</t>
  </si>
  <si>
    <t>itergradtype</t>
  </si>
  <si>
    <t>controlsglobal</t>
  </si>
  <si>
    <t>controlsbykt</t>
  </si>
  <si>
    <t>controlsbyt</t>
  </si>
  <si>
    <t>controlsprefix</t>
  </si>
  <si>
    <t>:CTRL</t>
  </si>
  <si>
    <t>benchcontrol</t>
  </si>
  <si>
    <t>:cholesky</t>
  </si>
  <si>
    <t>:choleskyzygote</t>
  </si>
  <si>
    <t>several options here, see code. Cholesky should be fine unless there are numerical issues running it. Intercept as a regression type is legacy.</t>
  </si>
  <si>
    <t>50_000</t>
  </si>
  <si>
    <t>NOTE- need to adjust this if we are using FLOAT32</t>
  </si>
  <si>
    <t>Float32 seems to cause numerical stability, so use Float64. Also may need to adjust the minimum weight amount.</t>
  </si>
  <si>
    <t>10^(-10)</t>
  </si>
  <si>
    <t>comppath</t>
  </si>
  <si>
    <t>companame</t>
  </si>
  <si>
    <t>compqname</t>
  </si>
  <si>
    <t>compa</t>
  </si>
  <si>
    <t>compq</t>
  </si>
  <si>
    <t>compname</t>
  </si>
  <si>
    <t>comp</t>
  </si>
  <si>
    <t>compyearrange</t>
  </si>
  <si>
    <t>UnitRange{Int}</t>
  </si>
  <si>
    <t>1961:2020</t>
  </si>
  <si>
    <t>ibespath</t>
  </si>
  <si>
    <t>ibesname</t>
  </si>
  <si>
    <t>ibes</t>
  </si>
  <si>
    <t>ccm</t>
  </si>
  <si>
    <t>ccmpath</t>
  </si>
  <si>
    <t>ccmname</t>
  </si>
  <si>
    <t>cilpath</t>
  </si>
  <si>
    <t>cilname</t>
  </si>
  <si>
    <t>cil</t>
  </si>
  <si>
    <t>crsp-ibes link</t>
  </si>
  <si>
    <t>crsp-comp link</t>
  </si>
  <si>
    <t>ibescolumns</t>
  </si>
  <si>
    <t>ccmcolumns</t>
  </si>
  <si>
    <t>[:gvkey, :permno, :ccmeffdate, :ccmenddate]</t>
  </si>
  <si>
    <t>DatePeriod</t>
  </si>
  <si>
    <t>Month(6)</t>
  </si>
  <si>
    <t>compmaxtimetofile</t>
  </si>
  <si>
    <t>Month(4)</t>
  </si>
  <si>
    <t>compbookequityfloor</t>
  </si>
  <si>
    <t>compmaxadateinterval</t>
  </si>
  <si>
    <t>compmaxfdateinterval</t>
  </si>
  <si>
    <t>[:gvkey, :ibesadate, :perioddate]</t>
  </si>
  <si>
    <t>compdefaultadateinterval</t>
  </si>
  <si>
    <t>Month(3)</t>
  </si>
  <si>
    <t>Really this only matters for the last quarter date</t>
  </si>
  <si>
    <t>Allow for decent sized gaps here- longer might create too abrupt changes</t>
  </si>
  <si>
    <t>compdefaultadatelag</t>
  </si>
  <si>
    <t>Time between fdate and adate</t>
  </si>
  <si>
    <t>compcolumnstokeep</t>
  </si>
  <si>
    <t>refreshcomp</t>
  </si>
  <si>
    <t>testexpensivemergetests</t>
  </si>
  <si>
    <t>testmeasureinputs</t>
  </si>
  <si>
    <t>fundamentalstrategies</t>
  </si>
  <si>
    <t>0.01</t>
  </si>
  <si>
    <t>crspmonthly</t>
  </si>
  <si>
    <t>crspfrequencysuffix</t>
  </si>
  <si>
    <t>crspdatalabel</t>
  </si>
  <si>
    <t>amalgem of suffixes etc to label input data</t>
  </si>
  <si>
    <t>monthlycrspcols</t>
  </si>
  <si>
    <t>monthlycrsprequired</t>
  </si>
  <si>
    <t>refreshmonthly</t>
  </si>
  <si>
    <t>refreshes loading the daily file for making the crsp monthly file</t>
  </si>
  <si>
    <t>testmonthlycsv</t>
  </si>
  <si>
    <t>(NO OVERRIDE) valid values include 2y, 10y, 20y, 2013</t>
  </si>
  <si>
    <t>compmaxannualfdateinterval</t>
  </si>
  <si>
    <t>Month(15)</t>
  </si>
  <si>
    <t>For testing to reconcile with annual data</t>
  </si>
  <si>
    <t>[:lmc,:bm,:op,:inv,:lbLmquarterly,:lbLm,:inv4]</t>
  </si>
  <si>
    <t>[:ret,:dvol, :price,:shares]</t>
  </si>
  <si>
    <t>Same as in leverage changes</t>
  </si>
  <si>
    <t>use 1_000_000 to rec with lewellen</t>
  </si>
  <si>
    <t>(NO OVERRIDE) valid values include w (for weekly data summaries) and m (for monthly data summaries/torec w/ other work)</t>
  </si>
  <si>
    <t>[:gvkey, :permno, :fdate, :tic, :curcdq, :datafqtr, :adate, :bkequity, :op, :inv, :inv4, :atq, :Latq, :Linvfdate, :effdate, :enddate, :ccmeffdate,:ccmenddate, :ceqq, :seqq]</t>
  </si>
  <si>
    <t>WARNING- most attributes in the panel will need this to be true</t>
  </si>
  <si>
    <t>refreshes loading the daily file for making the crsp weekly file. Includes data selection criteria.</t>
  </si>
  <si>
    <t>PrototypeIdentificationv.08</t>
  </si>
  <si>
    <t>fundamentalstrategiesused</t>
  </si>
  <si>
    <t>[:lmc, :bm, :op, :inv]</t>
  </si>
  <si>
    <t>fundamentalstrategyprefix</t>
  </si>
  <si>
    <t>fundamentalweightspec</t>
  </si>
  <si>
    <t>compincludecomp</t>
  </si>
  <si>
    <t>WARNING- setting to false skips the merge and comp related code. Need full crsp or crspcomp refresh if true</t>
  </si>
  <si>
    <t>[:fixedt]</t>
  </si>
  <si>
    <t>controlsbyn</t>
  </si>
  <si>
    <t>controls by n (:fixedn)</t>
  </si>
  <si>
    <t>fixedstrategiesused</t>
  </si>
  <si>
    <t>placebopreconditionertype</t>
  </si>
  <si>
    <t>:quantiledemean</t>
  </si>
  <si>
    <t>fundamentalpreconditionertype</t>
  </si>
  <si>
    <t>momentumpreconditionertype</t>
  </si>
  <si>
    <t>&lt;-quantiledemean, demean, or identity</t>
  </si>
  <si>
    <t>fixedweightprefix</t>
  </si>
  <si>
    <t>:fixedweight</t>
  </si>
  <si>
    <t>[:vecof1s]</t>
  </si>
  <si>
    <t>:combinedbasic</t>
  </si>
  <si>
    <t>Allowed:   :testsimulated, :combinedbasic</t>
  </si>
  <si>
    <t>combinedstrategycategories</t>
  </si>
  <si>
    <t>[:momentum]</t>
  </si>
  <si>
    <t>Primary place to designate if using fundamental/placebo/momentum/fixed strategies</t>
  </si>
  <si>
    <t>fixedstrategyprefix</t>
  </si>
  <si>
    <t>Symbol()</t>
  </si>
  <si>
    <t>fixedname</t>
  </si>
  <si>
    <t>[:placebo]</t>
  </si>
  <si>
    <t>[]</t>
  </si>
  <si>
    <t>[:momentum121]</t>
  </si>
  <si>
    <t>:WX</t>
  </si>
  <si>
    <t>hfrpath</t>
  </si>
  <si>
    <t>hfrnamealive</t>
  </si>
  <si>
    <t>hfrnamedead</t>
  </si>
  <si>
    <t>hfralive</t>
  </si>
  <si>
    <t>hfrdead</t>
  </si>
  <si>
    <t>hfrtimetostale</t>
  </si>
  <si>
    <t>refreshfunds</t>
  </si>
  <si>
    <t>hf</t>
  </si>
  <si>
    <t>hfrname</t>
  </si>
  <si>
    <t>85</t>
  </si>
  <si>
    <t>weeklycrspindexperiod2stale</t>
  </si>
  <si>
    <t>Day(30)</t>
  </si>
  <si>
    <t>monthlycrspindexperiod2stale</t>
  </si>
  <si>
    <t>returnsname</t>
  </si>
  <si>
    <t>returns</t>
  </si>
  <si>
    <t>refreshreturns</t>
  </si>
  <si>
    <t>[:momentum,]</t>
  </si>
  <si>
    <t>doublesorteddefaultthresholds</t>
  </si>
  <si>
    <t>doublesorteddefaultconditioning</t>
  </si>
  <si>
    <t>doublesortedweightprefix</t>
  </si>
  <si>
    <t>doublesortedgross</t>
  </si>
  <si>
    <t>doublesortednet</t>
  </si>
  <si>
    <t>doublesortedname</t>
  </si>
  <si>
    <t>:sorted2</t>
  </si>
  <si>
    <t>doublesorteddefaultsecondary</t>
  </si>
  <si>
    <t>(primarylower=0.3, primaryupper=0.7, secondarylower=0.5, secondaryupper=0.5)</t>
  </si>
  <si>
    <t>0.005</t>
  </si>
  <si>
    <t>This is the default winsorization threshold (res- 20-Symbol()-0.005 -0.940912310299668;(res- 20-Symbol()-0.005 1M 0.928888587628857),(res-20-w-0.005-0.902891205, 0.937466616-1M-M- )</t>
  </si>
  <si>
    <t>testindex2returns</t>
  </si>
  <si>
    <t>[:F_ff3m_umd]</t>
  </si>
  <si>
    <t>testhfr</t>
  </si>
  <si>
    <t>(year=2018,month=12)</t>
  </si>
  <si>
    <t>[:F_ff3m_mktrf, :F_ff3m_smb, :F_ff3m_hml]</t>
  </si>
  <si>
    <t>analysispath</t>
  </si>
  <si>
    <t>mfpath</t>
  </si>
  <si>
    <t>mf</t>
  </si>
  <si>
    <t>mfname</t>
  </si>
  <si>
    <t>mfnamedesc</t>
  </si>
  <si>
    <t>mfdesc</t>
  </si>
  <si>
    <t>mftimetostale</t>
  </si>
  <si>
    <t>fundbetatestmonth</t>
  </si>
  <si>
    <t>fundbetatestfundid</t>
  </si>
  <si>
    <t>fundextrabetaweights</t>
  </si>
  <si>
    <t>fundbetacontrols</t>
  </si>
  <si>
    <t>testfundbeta</t>
  </si>
  <si>
    <t>fundminfundmonths</t>
  </si>
  <si>
    <t>Dict(:hfr=&gt;31603, :mf=&gt;:mf90410)</t>
  </si>
  <si>
    <t>[:F_ff3m_mktrf]</t>
  </si>
  <si>
    <t>fundbetacorridorradius</t>
  </si>
  <si>
    <t>analysismeasurefilename</t>
  </si>
  <si>
    <t>Day(15)</t>
  </si>
  <si>
    <t>analysislpfilterperiods</t>
  </si>
  <si>
    <t>analysislpfilterbuffer</t>
  </si>
  <si>
    <t>[nothing, Day(92), Day(183), Day(366)]</t>
  </si>
  <si>
    <t>Vector{Union{Day, Nothing}}</t>
  </si>
  <si>
    <t>crspindexname</t>
  </si>
  <si>
    <t>measurecrspnormindex</t>
  </si>
  <si>
    <t>marketindex</t>
  </si>
  <si>
    <t>crspnormindexscale</t>
  </si>
  <si>
    <t>1e3</t>
  </si>
  <si>
    <t>:totval</t>
  </si>
  <si>
    <t>12</t>
  </si>
  <si>
    <t>containts all controls applied for each t and k (:interinvestor, :marketin, marketout, marketinshort). If marketin and marketout are too degenerate together, marketin seemed more accurate in the tests. Marketin seems to lead to more numerical issues- perhaps these will go away if we don't do a double sort?</t>
  </si>
  <si>
    <t>measureburnin</t>
  </si>
  <si>
    <t>iternoregressionbase</t>
  </si>
  <si>
    <t>minnysequantile</t>
  </si>
  <si>
    <t>plminprice</t>
  </si>
  <si>
    <t>plminmarketcap</t>
  </si>
  <si>
    <t>plminnysequantile</t>
  </si>
  <si>
    <t>calibrate data selection to page 14 of the paper</t>
  </si>
  <si>
    <t>won't bind</t>
  </si>
  <si>
    <t>plindustryfilename</t>
  </si>
  <si>
    <t>siccodes</t>
  </si>
  <si>
    <t>plindustryfilepath</t>
  </si>
  <si>
    <t>plsicfilename</t>
  </si>
  <si>
    <t>plsicfilepath</t>
  </si>
  <si>
    <t>0.2</t>
  </si>
  <si>
    <t>industry</t>
  </si>
  <si>
    <t>plindustrymissingunmatched</t>
  </si>
  <si>
    <t>plminwindownonmissing</t>
  </si>
  <si>
    <t>plname</t>
  </si>
  <si>
    <t>pl</t>
  </si>
  <si>
    <t>Scenarios</t>
  </si>
  <si>
    <t>&lt;- full run</t>
  </si>
  <si>
    <t>scenarios</t>
  </si>
  <si>
    <t>analysistotalvolume</t>
  </si>
  <si>
    <t>analysisbenchmarkfunds</t>
  </si>
  <si>
    <t>analysisbenchmarkcomomentum</t>
  </si>
  <si>
    <t>Union{Nothing, Vector{Symbol}}</t>
  </si>
  <si>
    <t>analysiscomomcols</t>
  </si>
  <si>
    <t>Dict(
:momentum1=&gt;(period=Month(1),fraction=0.5,Flret=:lret),
:momentum2=&gt;(period=Month(2),fraction=0.4,Flret=:lret),
:momentum3=&gt;(period=Month(3),fraction=0.4,Flret=:lret),
:momentum6=&gt;(period=Month(6),fraction=0.4,Flret=:lret),
:momentum9=&gt;(period=Month(9),fraction=0.4,Flret=:lret),
:momentum12=&gt;(period=Month(12),fraction=0.4,Flret=:lret),
:momentum121=&gt;(shortperiod=Month(1),longperiod=Year(1),shortfraction=0.5,longfraction=0.4,Flret=:lret),
:momentum514=&gt;(shortperiod=Week(4),longperiod=Week(51),shortfraction=0.7,longfraction=0.70,Flret=:lret),
:momentum524=&gt;(shortperiod=Week(4),longperiod=Week(52),shortfraction=0.7,longfraction=0.75,Flret=:lret),
:momentum534=&gt;(shortperiod=Week(4),longperiod=Week(53),shortfraction=0.7,longfraction=0.80,Flret=:lret),)</t>
  </si>
  <si>
    <t>m</t>
  </si>
  <si>
    <t>List of strategies (Each defined in momentumstrategies) to use for computing the measure)
test-[ :momentum3, :momentum12],[:momentum1, :momentum6, :momentum12]
plweekly-[:plmomentum494,:plmomentum504,:plmomentum514,:plmomentum524,]</t>
  </si>
  <si>
    <t>plretmin</t>
  </si>
  <si>
    <t>-0.999</t>
  </si>
  <si>
    <t>plpatchmonthly</t>
  </si>
  <si>
    <t>momentumstrategyfrequency</t>
  </si>
  <si>
    <t>[:price, :ret,:vol,:shares, :mc]</t>
  </si>
  <si>
    <t>computeivol</t>
  </si>
  <si>
    <t>Dict(
:momentum121=&gt;(shortperiod=Month(1),longperiod=Year(1),shortfraction=0.5,longfraction=0.4,Flret=:lret),
:momentum524=&gt;(shortperiod=Week(4),longperiod=Week(52),shortfraction=0.75,longfraction=0.75,Flret=:lret),
:plmomentum494=&gt;(;shortperiod=Week(4),longperiod=Week(49),shortfraction=0.75,longfraction=0.75,Flret=:lplret),
:plmomentum504=&gt;(;shortperiod=Week(4),longperiod=Week(50),shortfraction=0.75,longfraction=0.75,Flret=:lplret),
:plmomentum514=&gt;(;shortperiod=Week(4),longperiod=Week(51),shortfraction=0.75,longfraction=0.75,Flret=:lplret),
:plmomentum524=&gt;(;shortperiod=Week(4),longperiod=Week(52),shortfraction=0.75,longfraction=0.75,Flret=:lplret),
:plmomentum=&gt;(;shortperiod=Month(1),longperiod=Year(1),shortfraction=0.75,longfraction=0.75,Flret=:lplret),
)</t>
  </si>
  <si>
    <t>Dict(:week=&gt;0.8,:month=&gt;0.95)</t>
  </si>
  <si>
    <t>absolutemindays</t>
  </si>
  <si>
    <t>mindaysmedianfrac</t>
  </si>
  <si>
    <t>Dict(:week=&gt;1,:month=&gt;5)</t>
  </si>
  <si>
    <t>NOT CURRENTLY USED</t>
  </si>
  <si>
    <t>contains all other controls (:intercept, :Llmc, :LLlmc)</t>
  </si>
  <si>
    <t>refreshverify</t>
  </si>
  <si>
    <t>(lower=0.1, upper=0.9)</t>
  </si>
  <si>
    <t>bsmeasurecolsregex</t>
  </si>
  <si>
    <t>bssamples</t>
  </si>
  <si>
    <t>bsbenchmarkcolsregex</t>
  </si>
  <si>
    <t>Union{Nothing, String}</t>
  </si>
  <si>
    <t>LP366d$</t>
  </si>
  <si>
    <t>tabcomommeasurefilename</t>
  </si>
  <si>
    <t>tabfundmeasurefilename</t>
  </si>
  <si>
    <t>tabcomomrid</t>
  </si>
  <si>
    <t>tabfundrid</t>
  </si>
  <si>
    <t>:volume</t>
  </si>
  <si>
    <t>W=&gt;winsorized, WX=&gt;winsorized in the xsection, L=&gt; lag.</t>
  </si>
  <si>
    <t>tabcomomresultsname</t>
  </si>
  <si>
    <t>comom_corresults</t>
  </si>
  <si>
    <t>comomentumverification</t>
  </si>
  <si>
    <t>tabcomomtablename</t>
  </si>
  <si>
    <t>tabfundresultsname</t>
  </si>
  <si>
    <t>fund_corresults</t>
  </si>
  <si>
    <t>tabfundtablename</t>
  </si>
  <si>
    <t>refreshio</t>
  </si>
  <si>
    <t>Dict(:comomentumtable=&gt;true, :fundtable=&gt;true)</t>
  </si>
  <si>
    <t>refreshanyio</t>
  </si>
  <si>
    <t>with logs, -2.5-2.5 works well.</t>
  </si>
  <si>
    <t>Can override this in the code to have characteristic specific thresholds
(lower=0.1, upper=0.9) for PL
(lower=0.33, upper=0.67) for funds</t>
  </si>
  <si>
    <t>figcomomgraphname</t>
  </si>
  <si>
    <t>figfundgraphname</t>
  </si>
  <si>
    <t>fundverification</t>
  </si>
  <si>
    <t>:plmomtot</t>
  </si>
  <si>
    <t>analysisweeklyaggregatename</t>
  </si>
  <si>
    <t>analysisaggregateweeklycols</t>
  </si>
  <si>
    <t>rid210123-2116- alternative with a low start</t>
  </si>
  <si>
    <t>rid210123-2202-alt with low start</t>
  </si>
  <si>
    <t>crspw20y_m_0123-90-10-q1-EW-pl-1 - low start</t>
  </si>
  <si>
    <t>crspw20y_m_0123-67-33-q1-VW-2 - low start</t>
  </si>
  <si>
    <t>:aggregate</t>
  </si>
  <si>
    <t>Only works for the monthly version. Setting to true generally leads to worse results.</t>
  </si>
  <si>
    <t>controls by t (:fixedt,:LLlmc)</t>
  </si>
  <si>
    <t>[:fixedt, :LLlmc]</t>
  </si>
  <si>
    <t>Allowed: :day, :aggregate (aggregate to weekly before computing momentum), :test (aggregate for pl)</t>
  </si>
  <si>
    <t>plret</t>
  </si>
  <si>
    <t>:plret</t>
  </si>
  <si>
    <t>plmomentum</t>
  </si>
  <si>
    <t>:plmomentum</t>
  </si>
  <si>
    <t>[:plmomentum121]</t>
  </si>
  <si>
    <t>-2.0</t>
  </si>
  <si>
    <t>[:interinvestor]</t>
  </si>
  <si>
    <t>refreshcomom</t>
  </si>
  <si>
    <t>[:comom, :Gcomom]</t>
  </si>
  <si>
    <t>:ret</t>
  </si>
  <si>
    <t>:day</t>
  </si>
  <si>
    <t>Dict(
:momentum121=&gt;(shortperiod=Month(1),longperiod=Year(1),shorttol=Day(15),longtol=Day(240),Fcumret=:cumret),
:plmomentum121=&gt;(shortperiod=Month(1),longperiod=Year(1),shorttol=Day(15),longtol=Day(90),Fcumret=:cumret),
:plmomentum121v30=&gt;(shortperiod=Month(1),longperiod=Year(1),shorttol=Day(15),longtol=Day(30),Fcumret=:cumret),
:plmomentum121v60=&gt;(shortperiod=Month(1),longperiod=Year(1),shorttol=Day(15),longtol=Day(60),Fcumret=:cumret),
:plmomentum121v120=&gt;(shortperiod=Month(1),longperiod=Year(1),shorttol=Day(15),longtol=Day(120),Fcumret=:cumret),
:plmomentum121v180=&gt;(shortperiod=Month(1),longperiod=Year(1),shorttol=Day(15),longtol=Day(180),Fcumret=:cumret),
)</t>
  </si>
  <si>
    <t>[:permno, :date, :weekid, :ret, :ndays, :price, :dvol,  :shares, :mc, :sigma, :ivol,:siccd, :plret]</t>
  </si>
  <si>
    <t>[:permno, :date, :monthid, :ret, :ndays, :price, :dvol,  :shares, :mc, :sigma, :ivol,:siccd, :plret]</t>
  </si>
  <si>
    <t>Dict(
:momentum121=&gt;(shortperiod=Month(1),longperiod=Year(1),shortfraction=0.5,longfraction=0.4,Flret=:lret),
:plmomentum121=&gt;(shortperiod=Month(1),longperiod=Year(1),shortfraction=0.75,longfraction=0.75,Flret=:lret),
:plmomentum=&gt;(shortperiod=Month(1),longperiod=Year(1),shortfraction=0.75,longfraction=0.75,Flret=:plret),
:momentum121f7595=&gt;(shortperiod=Month(1),longperiod=Year(1),shortfraction=0.75,longfraction=0.95,Flret=:lret),
:momentum121f7585=&gt;(shortperiod=Month(1),longperiod=Year(1),shortfraction=0.75,longfraction=0.85,Flret=:lret),
:momentum121f7567=&gt;(shortperiod=Month(1),longperiod=Year(1),shortfraction=0.75,longfraction=0.67,Flret=:lret),
:momentum121f7550=&gt;(shortperiod=Month(1),longperiod=Year(1),shortfraction=0.75,longfraction=0.50,Flret=:lret),
:momentum121f7525=&gt;(shortperiod=Month(1),longperiod=Year(1),shortfraction=0.75,longfraction=0.25,Flret=:lret),
:momentum121f5075=&gt;(shortperiod=Month(1),longperiod=Year(1),shortfraction=0.50,longfraction=0.75,Flret=:lret),
)</t>
  </si>
  <si>
    <t>[:Llmc]</t>
  </si>
  <si>
    <t>(LP92d$)|(LP366d$)</t>
  </si>
  <si>
    <t>:mcthorn</t>
  </si>
  <si>
    <t>Dict(
:momentum121=&gt;(shortperiod=Month(1),longperiod=Year(1),shortfraction=0.5,longfraction=0.4,Flret=:lret),
:plmomentum121=&gt;(shortperiod=Month(1),longperiod=Year(1),shortfraction=0.75,longfraction=0.75,Flret=:lret),
:plmomentum=&gt;(shortperiod=Month(1),longperiod=Year(1),shortfraction=0.75,longfraction=0.75,Flret=:plret),
:momentum121f7590=&gt;(shortperiod=Month(1),longperiod=Year(1),shortfraction=0.75,longfraction=0.90,Flret=:lret),
:momentum121f9595=&gt;(shortperiod=Month(1),longperiod=Year(1),shortfraction=0.95,longfraction=0.95,Flret=:lret),
:momentum121f9090=&gt;(shortperiod=Month(1),longperiod=Year(1),shortfraction=0.90,longfraction=0.90,Flret=:lret),
:momentum121f9075=&gt;(shortperiod=Month(1),longperiod=Year(1),shortfraction=0.90,longfraction=0.75,Flret=:lret),
:momentum121f8575=&gt;(shortperiod=Month(1),longperiod=Year(1),shortfraction=0.85,longfraction=0.75,Flret=:lret),
:momentum121f6575=&gt;(shortperiod=Month(1),longperiod=Year(1),shortfraction=0.65,longfraction=0.75,Flret=:lret),
:momentum121f7595=&gt;(shortperiod=Month(1),longperiod=Year(1),shortfraction=0.75,longfraction=0.95,Flret=:lret),
:momentum121f7585=&gt;(shortperiod=Month(1),longperiod=Year(1),shortfraction=0.75,longfraction=0.85,Flret=:lret),
:momentum121f7567=&gt;(shortperiod=Month(1),longperiod=Year(1),shortfraction=0.75,longfraction=0.67,Flret=:lret),
:momentum121f7550=&gt;(shortperiod=Month(1),longperiod=Year(1),shortfraction=0.75,longfraction=0.50,Flret=:lret),
:momentum121f7525=&gt;(shortperiod=Month(1),longperiod=Year(1),shortfraction=0.75,longfraction=0.25,Flret=:lret),
:momentum121f5075=&gt;(shortperiod=Month(1),longperiod=Year(1),shortfraction=0.50,longfraction=0.75,Flret=:lret),
:momentum121f7540=&gt;(shortperiod=Month(1),longperiod=Year(1),shortfraction=0.75,longfraction=0.4,Flret=:lret),
)</t>
  </si>
  <si>
    <t>decent options:  crspw20y_m_0112-90-10-q1-EW-pl-1, crspw20y_m_0117-67-33-q1-VW-1, crspw20y_w_0123-90-10-q1-EW-pl-1 (for weekly agg), crspw20y_m_0123-90-10-q1-EW-pl-1 (low start), crspw20y_m_0126-67-33-q1-VW-2-interactmcin (includes market control+interact), crspw20y_m_0126-67-33-q1-VW-5-mcin (includes market control sans interact), crspw20y_m_0126-90-10-q1-EW-pl-17-interactmc-121(marketinteracted control). crspw20y_m_0204-67-33-VW-fund-6 is good from the new methedology-2f really good</t>
  </si>
  <si>
    <t>Default: :mcthorn (nothing for pl)</t>
  </si>
  <si>
    <t>iterconditionaliter</t>
  </si>
  <si>
    <t>This is for 2-step optim- runs the optimization conditionally first, then run fully with the regression</t>
  </si>
  <si>
    <t>:optimcg2step</t>
  </si>
  <si>
    <t>Set to 0 if using 2-step or other regression approach</t>
  </si>
  <si>
    <t>Month(0)</t>
  </si>
  <si>
    <t>5000</t>
  </si>
  <si>
    <t>so far, :optimcg,:optimcg2step, and :optimlbfgs are allowed. BFGS is not recommended since the Hessian is garbage for abs values</t>
  </si>
  <si>
    <t>crspw20y_m_0303-67-33-VW-fund-1f5040-2step</t>
  </si>
  <si>
    <t>crspw20y_m_0303-90-10-EW-pl-2f7575-2step</t>
  </si>
  <si>
    <t>crspw20y_m_0218-67-33-VW-fund-16f5040 (for conditional)</t>
  </si>
  <si>
    <t>(crspw20y_m_0218-90-10-EW-pl-15f7575 for conditional)</t>
  </si>
  <si>
    <t>rid210303-1735</t>
  </si>
  <si>
    <t>rid210303-1645</t>
  </si>
  <si>
    <t>[:fixedt,:Llmc]</t>
  </si>
  <si>
    <t>crspw20y_m_0303-67-33-VW-fund-6f7595-slicedmc</t>
  </si>
  <si>
    <t>10y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</si>
</sst>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2" borderId="0" xfId="0" applyNumberFormat="1" applyFill="1"/>
    <xf numFmtId="49" fontId="1" fillId="3" borderId="0" xfId="0" applyNumberFormat="1" applyFont="1" applyFill="1"/>
    <xf numFmtId="49" fontId="1" fillId="4" borderId="0" xfId="0" applyNumberFormat="1" applyFont="1" applyFill="1"/>
    <xf numFmtId="49" fontId="0" fillId="0" borderId="0" xfId="0" applyNumberFormat="1" applyFill="1"/>
    <xf numFmtId="0" fontId="0" fillId="0" borderId="0" xfId="0" applyFill="1"/>
    <xf numFmtId="49" fontId="0" fillId="0" borderId="0" xfId="0" applyNumberFormat="1" applyAlignment="1">
      <alignment wrapText="1"/>
    </xf>
    <xf numFmtId="49" fontId="0" fillId="5" borderId="0" xfId="0" applyNumberFormat="1" applyFill="1"/>
    <xf numFmtId="0" fontId="0" fillId="5" borderId="0" xfId="0" applyFill="1"/>
    <xf numFmtId="49" fontId="0" fillId="6" borderId="0" xfId="0" applyNumberFormat="1" applyFill="1"/>
    <xf numFmtId="0" fontId="0" fillId="0" borderId="0" xfId="0" applyAlignment="1">
      <alignment wrapText="1"/>
    </xf>
    <xf numFmtId="0" fontId="0" fillId="7" borderId="0" xfId="0" applyFill="1"/>
    <xf numFmtId="49" fontId="0" fillId="7" borderId="0" xfId="0" applyNumberFormat="1" applyFill="1"/>
    <xf numFmtId="0" fontId="0" fillId="6" borderId="0" xfId="0" applyNumberFormat="1" applyFill="1"/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891C-38B2-4358-BBBB-62820754ED90}">
  <dimension ref="A1:F25"/>
  <sheetViews>
    <sheetView workbookViewId="0">
      <selection activeCell="C2" sqref="C2"/>
    </sheetView>
  </sheetViews>
  <sheetFormatPr defaultRowHeight="15" customHeight="1" x14ac:dyDescent="0.3"/>
  <cols>
    <col min="1" max="1" width="24.88671875" style="1" customWidth="1"/>
    <col min="2" max="2" width="8.88671875" style="1"/>
    <col min="3" max="3" width="40.21875" style="1" customWidth="1"/>
    <col min="4" max="4" width="8.88671875" style="1"/>
  </cols>
  <sheetData>
    <row r="1" spans="1:6" ht="15" customHeight="1" x14ac:dyDescent="0.3">
      <c r="A1" s="4" t="s">
        <v>0</v>
      </c>
      <c r="B1" s="4" t="s">
        <v>1</v>
      </c>
      <c r="C1" s="4" t="s">
        <v>8</v>
      </c>
      <c r="D1" s="4" t="s">
        <v>9</v>
      </c>
      <c r="E1" s="4" t="s">
        <v>47</v>
      </c>
      <c r="F1" s="4" t="s">
        <v>34</v>
      </c>
    </row>
    <row r="2" spans="1:6" ht="15" customHeight="1" x14ac:dyDescent="0.3">
      <c r="A2" s="1" t="s">
        <v>367</v>
      </c>
      <c r="B2" s="1" t="s">
        <v>42</v>
      </c>
      <c r="C2" s="1" t="s">
        <v>543</v>
      </c>
      <c r="E2" s="1"/>
      <c r="F2" s="11" t="s">
        <v>544</v>
      </c>
    </row>
    <row r="3" spans="1:6" ht="15" customHeight="1" x14ac:dyDescent="0.3">
      <c r="A3" s="5" t="s">
        <v>229</v>
      </c>
      <c r="B3" s="5" t="s">
        <v>42</v>
      </c>
      <c r="C3" s="5" t="s">
        <v>417</v>
      </c>
      <c r="D3" s="5"/>
      <c r="E3" s="1"/>
      <c r="F3" s="1" t="s">
        <v>401</v>
      </c>
    </row>
    <row r="4" spans="1:6" ht="15" customHeight="1" x14ac:dyDescent="0.3">
      <c r="A4" s="1" t="s">
        <v>235</v>
      </c>
      <c r="B4" s="1" t="s">
        <v>42</v>
      </c>
      <c r="C4" s="7" t="s">
        <v>224</v>
      </c>
      <c r="E4" s="1"/>
      <c r="F4" s="1" t="s">
        <v>224</v>
      </c>
    </row>
    <row r="5" spans="1:6" ht="15" customHeight="1" x14ac:dyDescent="0.3">
      <c r="A5" s="1" t="s">
        <v>247</v>
      </c>
      <c r="B5" s="1" t="s">
        <v>249</v>
      </c>
      <c r="C5" s="1" t="s">
        <v>246</v>
      </c>
      <c r="F5" s="1"/>
    </row>
    <row r="6" spans="1:6" ht="15" customHeight="1" x14ac:dyDescent="0.3">
      <c r="A6" s="1" t="s">
        <v>248</v>
      </c>
      <c r="B6" s="1" t="s">
        <v>249</v>
      </c>
      <c r="C6" s="1" t="s">
        <v>257</v>
      </c>
    </row>
    <row r="8" spans="1:6" ht="15" customHeight="1" x14ac:dyDescent="0.3">
      <c r="E8" s="1"/>
      <c r="F8" s="11"/>
    </row>
    <row r="9" spans="1:6" ht="15" customHeight="1" x14ac:dyDescent="0.3">
      <c r="E9" s="1"/>
      <c r="F9" s="1"/>
    </row>
    <row r="10" spans="1:6" ht="15" customHeight="1" x14ac:dyDescent="0.3">
      <c r="F10" s="1"/>
    </row>
    <row r="11" spans="1:6" ht="15" customHeight="1" x14ac:dyDescent="0.3">
      <c r="F11" s="1"/>
    </row>
    <row r="12" spans="1:6" ht="15" customHeight="1" x14ac:dyDescent="0.3">
      <c r="F12" s="1"/>
    </row>
    <row r="13" spans="1:6" ht="15" customHeight="1" x14ac:dyDescent="0.3">
      <c r="F13" s="1"/>
    </row>
    <row r="14" spans="1:6" ht="15" customHeight="1" x14ac:dyDescent="0.3">
      <c r="F14" s="1"/>
    </row>
    <row r="15" spans="1:6" ht="15" customHeight="1" x14ac:dyDescent="0.3">
      <c r="F15" s="1"/>
    </row>
    <row r="16" spans="1:6" ht="15" customHeight="1" x14ac:dyDescent="0.3">
      <c r="F16" s="1"/>
    </row>
    <row r="17" spans="5:6" ht="15" customHeight="1" x14ac:dyDescent="0.3">
      <c r="F17" s="1"/>
    </row>
    <row r="18" spans="5:6" ht="15" customHeight="1" x14ac:dyDescent="0.3">
      <c r="F18" s="1"/>
    </row>
    <row r="19" spans="5:6" ht="15" customHeight="1" x14ac:dyDescent="0.3">
      <c r="F19" s="1"/>
    </row>
    <row r="21" spans="5:6" ht="15" customHeight="1" x14ac:dyDescent="0.3">
      <c r="F21" s="1"/>
    </row>
    <row r="22" spans="5:6" ht="15" customHeight="1" x14ac:dyDescent="0.3">
      <c r="E22" s="1"/>
      <c r="F22" s="1"/>
    </row>
    <row r="23" spans="5:6" ht="15" customHeight="1" x14ac:dyDescent="0.3">
      <c r="E23" s="1"/>
      <c r="F23" s="1"/>
    </row>
    <row r="25" spans="5:6" ht="15" customHeight="1" x14ac:dyDescent="0.3">
      <c r="F2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C836-6A59-41D8-87BD-636993565180}">
  <dimension ref="A1:F23"/>
  <sheetViews>
    <sheetView workbookViewId="0">
      <pane ySplit="1" topLeftCell="A2" activePane="bottomLeft" state="frozen"/>
      <selection pane="bottomLeft" activeCell="G35" sqref="G35"/>
    </sheetView>
  </sheetViews>
  <sheetFormatPr defaultRowHeight="14.4" x14ac:dyDescent="0.3"/>
  <cols>
    <col min="1" max="1" width="24.88671875" style="1" customWidth="1"/>
    <col min="2" max="2" width="16.88671875" style="1" customWidth="1"/>
    <col min="3" max="3" width="18.88671875" style="1" customWidth="1"/>
  </cols>
  <sheetData>
    <row r="1" spans="1:6" x14ac:dyDescent="0.3">
      <c r="A1" s="4" t="s">
        <v>0</v>
      </c>
      <c r="B1" s="4" t="s">
        <v>1</v>
      </c>
      <c r="C1" s="4" t="s">
        <v>8</v>
      </c>
      <c r="D1" s="4" t="s">
        <v>9</v>
      </c>
      <c r="E1" s="4" t="s">
        <v>47</v>
      </c>
      <c r="F1" s="4" t="s">
        <v>34</v>
      </c>
    </row>
    <row r="2" spans="1:6" ht="15" customHeight="1" x14ac:dyDescent="0.3">
      <c r="A2" s="1" t="s">
        <v>529</v>
      </c>
      <c r="B2" s="1" t="s">
        <v>13</v>
      </c>
      <c r="C2" s="7" t="s">
        <v>39</v>
      </c>
      <c r="D2" s="1"/>
      <c r="E2" s="1"/>
      <c r="F2" s="1" t="s">
        <v>530</v>
      </c>
    </row>
    <row r="3" spans="1:6" x14ac:dyDescent="0.3">
      <c r="A3" s="1" t="s">
        <v>459</v>
      </c>
      <c r="B3" s="1" t="s">
        <v>10</v>
      </c>
      <c r="C3" s="2" t="str">
        <f>data!C$3&amp;"\\comp"</f>
        <v>C:\\Users\\Clinton\\Dropbox\\Projects\\capacity\\data\\comp</v>
      </c>
    </row>
    <row r="4" spans="1:6" ht="15" customHeight="1" x14ac:dyDescent="0.3">
      <c r="A4" s="1" t="s">
        <v>464</v>
      </c>
      <c r="B4" s="1" t="s">
        <v>10</v>
      </c>
      <c r="C4" s="7" t="s">
        <v>465</v>
      </c>
      <c r="F4" s="7"/>
    </row>
    <row r="5" spans="1:6" ht="15" customHeight="1" x14ac:dyDescent="0.3">
      <c r="A5" s="1" t="s">
        <v>460</v>
      </c>
      <c r="B5" s="1" t="s">
        <v>10</v>
      </c>
      <c r="C5" s="7" t="s">
        <v>462</v>
      </c>
      <c r="F5" s="7"/>
    </row>
    <row r="6" spans="1:6" ht="15" customHeight="1" x14ac:dyDescent="0.3">
      <c r="A6" s="1" t="s">
        <v>461</v>
      </c>
      <c r="B6" s="1" t="s">
        <v>10</v>
      </c>
      <c r="C6" s="1" t="s">
        <v>463</v>
      </c>
      <c r="D6" s="1"/>
      <c r="F6" s="1"/>
    </row>
    <row r="7" spans="1:6" ht="15" customHeight="1" x14ac:dyDescent="0.3">
      <c r="A7" s="1" t="s">
        <v>466</v>
      </c>
      <c r="B7" s="1" t="s">
        <v>467</v>
      </c>
      <c r="C7" s="1" t="s">
        <v>468</v>
      </c>
      <c r="D7" s="1"/>
      <c r="F7" s="1"/>
    </row>
    <row r="8" spans="1:6" ht="15" customHeight="1" x14ac:dyDescent="0.3">
      <c r="A8" s="1" t="s">
        <v>473</v>
      </c>
      <c r="B8" s="1" t="s">
        <v>10</v>
      </c>
      <c r="C8" s="2" t="str">
        <f>data!C$3&amp;"\\comp"</f>
        <v>C:\\Users\\Clinton\\Dropbox\\Projects\\capacity\\data\\comp</v>
      </c>
    </row>
    <row r="9" spans="1:6" ht="15" customHeight="1" x14ac:dyDescent="0.3">
      <c r="A9" s="1" t="s">
        <v>474</v>
      </c>
      <c r="B9" s="1" t="s">
        <v>10</v>
      </c>
      <c r="C9" s="1" t="s">
        <v>472</v>
      </c>
      <c r="F9" s="1" t="s">
        <v>479</v>
      </c>
    </row>
    <row r="10" spans="1:6" ht="15" customHeight="1" x14ac:dyDescent="0.3">
      <c r="A10" s="1" t="s">
        <v>481</v>
      </c>
      <c r="B10" s="1" t="s">
        <v>40</v>
      </c>
      <c r="C10" s="1" t="s">
        <v>482</v>
      </c>
      <c r="F10" s="1"/>
    </row>
    <row r="11" spans="1:6" ht="15" customHeight="1" x14ac:dyDescent="0.3">
      <c r="A11" s="1" t="s">
        <v>469</v>
      </c>
      <c r="B11" s="1" t="s">
        <v>10</v>
      </c>
      <c r="C11" s="2" t="str">
        <f>data!C$3&amp;"\\ibes"</f>
        <v>C:\\Users\\Clinton\\Dropbox\\Projects\\capacity\\data\\ibes</v>
      </c>
      <c r="D11" s="1"/>
      <c r="F11" s="7"/>
    </row>
    <row r="12" spans="1:6" x14ac:dyDescent="0.3">
      <c r="A12" s="1" t="s">
        <v>470</v>
      </c>
      <c r="B12" s="1" t="s">
        <v>10</v>
      </c>
      <c r="C12" s="1" t="s">
        <v>471</v>
      </c>
      <c r="D12" s="1"/>
      <c r="F12" s="1"/>
    </row>
    <row r="13" spans="1:6" x14ac:dyDescent="0.3">
      <c r="A13" s="1" t="s">
        <v>475</v>
      </c>
      <c r="B13" s="1" t="s">
        <v>10</v>
      </c>
      <c r="C13" s="2" t="str">
        <f>data!C$3&amp;"\\ibes"</f>
        <v>C:\\Users\\Clinton\\Dropbox\\Projects\\capacity\\data\\ibes</v>
      </c>
      <c r="D13" s="1"/>
      <c r="E13" s="1"/>
      <c r="F13" s="1"/>
    </row>
    <row r="14" spans="1:6" x14ac:dyDescent="0.3">
      <c r="A14" s="1" t="s">
        <v>476</v>
      </c>
      <c r="B14" s="1" t="s">
        <v>10</v>
      </c>
      <c r="C14" s="1" t="s">
        <v>477</v>
      </c>
      <c r="F14" s="1" t="s">
        <v>478</v>
      </c>
    </row>
    <row r="15" spans="1:6" x14ac:dyDescent="0.3">
      <c r="A15" s="1" t="s">
        <v>480</v>
      </c>
      <c r="B15" s="1" t="s">
        <v>40</v>
      </c>
      <c r="C15" s="1" t="s">
        <v>490</v>
      </c>
    </row>
    <row r="16" spans="1:6" x14ac:dyDescent="0.3">
      <c r="A16" s="1" t="s">
        <v>485</v>
      </c>
      <c r="B16" s="1" t="s">
        <v>483</v>
      </c>
      <c r="C16" s="1" t="s">
        <v>486</v>
      </c>
    </row>
    <row r="17" spans="1:6" x14ac:dyDescent="0.3">
      <c r="A17" s="1" t="s">
        <v>487</v>
      </c>
      <c r="B17" s="1" t="s">
        <v>54</v>
      </c>
      <c r="C17" s="1" t="s">
        <v>99</v>
      </c>
      <c r="F17" s="1" t="s">
        <v>518</v>
      </c>
    </row>
    <row r="18" spans="1:6" x14ac:dyDescent="0.3">
      <c r="A18" s="1" t="s">
        <v>488</v>
      </c>
      <c r="B18" s="1" t="s">
        <v>483</v>
      </c>
      <c r="C18" s="1" t="s">
        <v>484</v>
      </c>
      <c r="F18" s="1" t="s">
        <v>494</v>
      </c>
    </row>
    <row r="19" spans="1:6" x14ac:dyDescent="0.3">
      <c r="A19" s="1" t="s">
        <v>489</v>
      </c>
      <c r="B19" s="1" t="s">
        <v>483</v>
      </c>
      <c r="C19" s="1" t="s">
        <v>484</v>
      </c>
    </row>
    <row r="20" spans="1:6" x14ac:dyDescent="0.3">
      <c r="A20" s="1" t="s">
        <v>495</v>
      </c>
      <c r="B20" s="1" t="s">
        <v>483</v>
      </c>
      <c r="C20" s="1" t="s">
        <v>492</v>
      </c>
      <c r="F20" s="1" t="s">
        <v>496</v>
      </c>
    </row>
    <row r="21" spans="1:6" x14ac:dyDescent="0.3">
      <c r="A21" s="1" t="s">
        <v>491</v>
      </c>
      <c r="B21" s="1" t="s">
        <v>483</v>
      </c>
      <c r="C21" s="1" t="s">
        <v>492</v>
      </c>
      <c r="F21" s="1" t="s">
        <v>493</v>
      </c>
    </row>
    <row r="22" spans="1:6" x14ac:dyDescent="0.3">
      <c r="A22" s="1" t="s">
        <v>513</v>
      </c>
      <c r="B22" s="1" t="s">
        <v>483</v>
      </c>
      <c r="C22" s="1" t="s">
        <v>514</v>
      </c>
      <c r="F22" s="1" t="s">
        <v>515</v>
      </c>
    </row>
    <row r="23" spans="1:6" x14ac:dyDescent="0.3">
      <c r="A23" s="1" t="s">
        <v>497</v>
      </c>
      <c r="B23" s="1" t="s">
        <v>40</v>
      </c>
      <c r="C23" s="1" t="s">
        <v>521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AF8D-3713-4985-B19D-4D1EEB65E494}">
  <sheetPr>
    <tabColor rgb="FF00B050"/>
  </sheetPr>
  <dimension ref="A1:F43"/>
  <sheetViews>
    <sheetView workbookViewId="0">
      <pane ySplit="1" topLeftCell="A2" activePane="bottomLeft" state="frozen"/>
      <selection pane="bottomLeft" activeCell="C13" sqref="C13"/>
    </sheetView>
  </sheetViews>
  <sheetFormatPr defaultRowHeight="14.4" x14ac:dyDescent="0.3"/>
  <cols>
    <col min="1" max="1" width="24.88671875" style="1" customWidth="1"/>
    <col min="2" max="2" width="16.88671875" style="1" customWidth="1"/>
    <col min="3" max="3" width="96.21875" style="1" customWidth="1"/>
  </cols>
  <sheetData>
    <row r="1" spans="1:6" x14ac:dyDescent="0.3">
      <c r="A1" s="4" t="s">
        <v>0</v>
      </c>
      <c r="B1" s="4" t="s">
        <v>1</v>
      </c>
      <c r="C1" s="4" t="s">
        <v>8</v>
      </c>
      <c r="D1" s="4" t="s">
        <v>9</v>
      </c>
      <c r="E1" s="4" t="s">
        <v>47</v>
      </c>
      <c r="F1" s="4" t="s">
        <v>34</v>
      </c>
    </row>
    <row r="2" spans="1:6" x14ac:dyDescent="0.3">
      <c r="A2" s="1" t="s">
        <v>2</v>
      </c>
      <c r="B2" s="1" t="s">
        <v>10</v>
      </c>
      <c r="C2" s="1" t="s">
        <v>7</v>
      </c>
      <c r="E2" s="1" t="s">
        <v>49</v>
      </c>
    </row>
    <row r="3" spans="1:6" x14ac:dyDescent="0.3">
      <c r="A3" s="1" t="s">
        <v>3</v>
      </c>
      <c r="B3" s="1" t="s">
        <v>10</v>
      </c>
      <c r="C3" s="2" t="str">
        <f>C$2&amp;"\\data"</f>
        <v>C:\\Users\\Clinton\\Dropbox\\Projects\\capacity\\data</v>
      </c>
      <c r="E3" s="1" t="s">
        <v>49</v>
      </c>
    </row>
    <row r="4" spans="1:6" x14ac:dyDescent="0.3">
      <c r="A4" s="1" t="s">
        <v>4</v>
      </c>
      <c r="B4" s="1" t="s">
        <v>10</v>
      </c>
      <c r="C4" s="2" t="str">
        <f>C$2&amp;"\\working"</f>
        <v>C:\\Users\\Clinton\\Dropbox\\Projects\\capacity\\working</v>
      </c>
      <c r="E4" s="1" t="s">
        <v>49</v>
      </c>
    </row>
    <row r="5" spans="1:6" x14ac:dyDescent="0.3">
      <c r="A5" s="1" t="s">
        <v>5</v>
      </c>
      <c r="B5" s="1" t="s">
        <v>10</v>
      </c>
      <c r="C5" s="2" t="str">
        <f>C$2&amp;"\\output"</f>
        <v>C:\\Users\\Clinton\\Dropbox\\Projects\\capacity\\output</v>
      </c>
      <c r="E5" s="1" t="s">
        <v>49</v>
      </c>
    </row>
    <row r="6" spans="1:6" x14ac:dyDescent="0.3">
      <c r="A6" s="1" t="s">
        <v>6</v>
      </c>
      <c r="B6" s="1" t="s">
        <v>10</v>
      </c>
      <c r="C6" s="2" t="str">
        <f>C$2&amp;"\\test"</f>
        <v>C:\\Users\\Clinton\\Dropbox\\Projects\\capacity\\test</v>
      </c>
      <c r="E6" s="1" t="s">
        <v>49</v>
      </c>
    </row>
    <row r="7" spans="1:6" x14ac:dyDescent="0.3">
      <c r="A7" s="1" t="s">
        <v>11</v>
      </c>
      <c r="B7" s="1" t="s">
        <v>31</v>
      </c>
      <c r="C7" s="1" t="s">
        <v>32</v>
      </c>
      <c r="E7" s="1" t="s">
        <v>48</v>
      </c>
    </row>
    <row r="8" spans="1:6" x14ac:dyDescent="0.3">
      <c r="A8" s="1" t="s">
        <v>12</v>
      </c>
      <c r="B8" s="1" t="s">
        <v>13</v>
      </c>
      <c r="C8" s="1" t="s">
        <v>39</v>
      </c>
      <c r="E8" s="1" t="s">
        <v>49</v>
      </c>
    </row>
    <row r="9" spans="1:6" x14ac:dyDescent="0.3">
      <c r="A9" s="1" t="s">
        <v>15</v>
      </c>
      <c r="B9" s="1" t="s">
        <v>10</v>
      </c>
      <c r="C9" s="2" t="str">
        <f>C$3&amp;"\\crsp"</f>
        <v>C:\\Users\\Clinton\\Dropbox\\Projects\\capacity\\data\\crsp</v>
      </c>
      <c r="D9" s="12"/>
    </row>
    <row r="10" spans="1:6" x14ac:dyDescent="0.3">
      <c r="A10" s="1" t="s">
        <v>63</v>
      </c>
      <c r="B10" s="1" t="s">
        <v>10</v>
      </c>
      <c r="C10" s="2" t="str">
        <f>C$3&amp;"\\french"</f>
        <v>C:\\Users\\Clinton\\Dropbox\\Projects\\capacity\\data\\french</v>
      </c>
      <c r="D10" s="12"/>
    </row>
    <row r="11" spans="1:6" x14ac:dyDescent="0.3">
      <c r="A11" s="1" t="s">
        <v>16</v>
      </c>
      <c r="B11" s="1" t="s">
        <v>17</v>
      </c>
      <c r="C11" s="1" t="s">
        <v>284</v>
      </c>
      <c r="E11" s="1" t="s">
        <v>49</v>
      </c>
    </row>
    <row r="12" spans="1:6" x14ac:dyDescent="0.3">
      <c r="A12" s="1" t="s">
        <v>88</v>
      </c>
      <c r="B12" s="1" t="s">
        <v>40</v>
      </c>
      <c r="C12" s="1" t="s">
        <v>652</v>
      </c>
      <c r="E12" s="1" t="s">
        <v>48</v>
      </c>
    </row>
    <row r="13" spans="1:6" x14ac:dyDescent="0.3">
      <c r="A13" s="1" t="s">
        <v>107</v>
      </c>
      <c r="B13" s="1" t="s">
        <v>10</v>
      </c>
      <c r="C13" s="10" t="s">
        <v>737</v>
      </c>
      <c r="D13" s="12"/>
      <c r="E13" s="1"/>
      <c r="F13" s="1" t="s">
        <v>512</v>
      </c>
    </row>
    <row r="14" spans="1:6" x14ac:dyDescent="0.3">
      <c r="A14" s="1" t="s">
        <v>504</v>
      </c>
      <c r="B14" s="1" t="s">
        <v>10</v>
      </c>
      <c r="C14" s="14" t="s">
        <v>646</v>
      </c>
      <c r="D14" s="12"/>
      <c r="E14" s="1"/>
      <c r="F14" s="1" t="s">
        <v>520</v>
      </c>
    </row>
    <row r="15" spans="1:6" x14ac:dyDescent="0.3">
      <c r="A15" s="1" t="s">
        <v>503</v>
      </c>
      <c r="B15" s="1" t="s">
        <v>42</v>
      </c>
      <c r="C15" s="2" t="str">
        <f>":crspm"&amp;crsptypesuffix</f>
        <v>:crspm10y</v>
      </c>
      <c r="D15" s="13"/>
      <c r="E15" s="1" t="s">
        <v>503</v>
      </c>
    </row>
    <row r="16" spans="1:6" x14ac:dyDescent="0.3">
      <c r="A16" s="1" t="s">
        <v>41</v>
      </c>
      <c r="B16" s="1" t="s">
        <v>42</v>
      </c>
      <c r="C16" s="2" t="str">
        <f>":crspw"&amp;crsptypesuffix</f>
        <v>:crspw10y</v>
      </c>
      <c r="D16" s="13"/>
      <c r="E16" s="1" t="s">
        <v>41</v>
      </c>
    </row>
    <row r="17" spans="1:6" x14ac:dyDescent="0.3">
      <c r="A17" s="1" t="s">
        <v>43</v>
      </c>
      <c r="B17" s="1" t="s">
        <v>40</v>
      </c>
      <c r="C17" s="1" t="s">
        <v>713</v>
      </c>
      <c r="E17" s="1" t="s">
        <v>41</v>
      </c>
    </row>
    <row r="18" spans="1:6" x14ac:dyDescent="0.3">
      <c r="A18" s="1" t="s">
        <v>45</v>
      </c>
      <c r="B18" s="1" t="s">
        <v>40</v>
      </c>
      <c r="C18" s="1" t="s">
        <v>517</v>
      </c>
      <c r="E18" s="1" t="s">
        <v>41</v>
      </c>
    </row>
    <row r="19" spans="1:6" x14ac:dyDescent="0.3">
      <c r="A19" s="1" t="s">
        <v>565</v>
      </c>
      <c r="B19" s="1" t="s">
        <v>483</v>
      </c>
      <c r="C19" s="1" t="s">
        <v>566</v>
      </c>
      <c r="E19" s="1"/>
    </row>
    <row r="20" spans="1:6" x14ac:dyDescent="0.3">
      <c r="A20" s="1" t="s">
        <v>507</v>
      </c>
      <c r="B20" s="1" t="s">
        <v>40</v>
      </c>
      <c r="C20" s="1" t="s">
        <v>714</v>
      </c>
      <c r="E20" s="1" t="s">
        <v>503</v>
      </c>
    </row>
    <row r="21" spans="1:6" x14ac:dyDescent="0.3">
      <c r="A21" s="1" t="s">
        <v>508</v>
      </c>
      <c r="B21" s="1" t="s">
        <v>40</v>
      </c>
      <c r="C21" s="1" t="s">
        <v>517</v>
      </c>
      <c r="E21" s="1" t="s">
        <v>503</v>
      </c>
    </row>
    <row r="22" spans="1:6" x14ac:dyDescent="0.3">
      <c r="A22" s="1" t="s">
        <v>567</v>
      </c>
      <c r="B22" s="1" t="s">
        <v>483</v>
      </c>
      <c r="C22" s="1" t="s">
        <v>486</v>
      </c>
      <c r="E22" s="1"/>
    </row>
    <row r="23" spans="1:6" x14ac:dyDescent="0.3">
      <c r="A23" s="1" t="s">
        <v>46</v>
      </c>
      <c r="B23" s="1" t="s">
        <v>42</v>
      </c>
      <c r="C23" s="2" t="str">
        <f>":crspd"&amp;crsptypesuffix</f>
        <v>:crspd10y</v>
      </c>
      <c r="D23" s="12"/>
      <c r="E23" s="1" t="s">
        <v>50</v>
      </c>
      <c r="F23" s="1" t="s">
        <v>72</v>
      </c>
    </row>
    <row r="24" spans="1:6" x14ac:dyDescent="0.3">
      <c r="A24" s="1" t="s">
        <v>51</v>
      </c>
      <c r="B24" s="1" t="s">
        <v>10</v>
      </c>
      <c r="C24" s="2" t="str">
        <f>"panel"&amp;crsptypesuffix&amp;crspfrequencysuffix</f>
        <v>panel10ym</v>
      </c>
      <c r="D24" s="12"/>
    </row>
    <row r="25" spans="1:6" x14ac:dyDescent="0.3">
      <c r="A25" s="1" t="s">
        <v>505</v>
      </c>
      <c r="B25" s="1" t="s">
        <v>10</v>
      </c>
      <c r="C25" s="2" t="str">
        <f>"crspw"&amp;crsptypesuffix&amp;"_"&amp;crspfrequencysuffix</f>
        <v>crspw10y_m</v>
      </c>
      <c r="D25" s="12"/>
      <c r="F25" t="s">
        <v>506</v>
      </c>
    </row>
    <row r="26" spans="1:6" x14ac:dyDescent="0.3">
      <c r="A26" s="1" t="s">
        <v>53</v>
      </c>
      <c r="B26" s="1" t="s">
        <v>54</v>
      </c>
      <c r="C26" s="1" t="s">
        <v>190</v>
      </c>
      <c r="D26" s="1"/>
      <c r="F26" s="1" t="s">
        <v>519</v>
      </c>
    </row>
    <row r="27" spans="1:6" x14ac:dyDescent="0.3">
      <c r="A27" s="1" t="s">
        <v>55</v>
      </c>
      <c r="B27" s="1" t="s">
        <v>54</v>
      </c>
      <c r="C27" s="1" t="s">
        <v>259</v>
      </c>
    </row>
    <row r="28" spans="1:6" x14ac:dyDescent="0.3">
      <c r="A28" s="1" t="s">
        <v>620</v>
      </c>
      <c r="B28" s="1" t="s">
        <v>54</v>
      </c>
      <c r="C28" s="1" t="s">
        <v>631</v>
      </c>
      <c r="D28" s="1" t="s">
        <v>205</v>
      </c>
    </row>
    <row r="29" spans="1:6" x14ac:dyDescent="0.3">
      <c r="A29" s="1" t="s">
        <v>84</v>
      </c>
      <c r="B29" s="1" t="s">
        <v>58</v>
      </c>
      <c r="C29" s="1" t="s">
        <v>85</v>
      </c>
      <c r="E29" s="1" t="s">
        <v>48</v>
      </c>
    </row>
    <row r="30" spans="1:6" x14ac:dyDescent="0.3">
      <c r="A30" s="1" t="s">
        <v>81</v>
      </c>
      <c r="B30" s="1" t="s">
        <v>82</v>
      </c>
      <c r="C30" s="1" t="s">
        <v>83</v>
      </c>
      <c r="E30" s="1" t="s">
        <v>48</v>
      </c>
    </row>
    <row r="31" spans="1:6" x14ac:dyDescent="0.3">
      <c r="A31" s="1" t="s">
        <v>86</v>
      </c>
      <c r="B31" s="1" t="s">
        <v>58</v>
      </c>
      <c r="C31" s="1" t="s">
        <v>87</v>
      </c>
      <c r="E31" s="1"/>
    </row>
    <row r="32" spans="1:6" x14ac:dyDescent="0.3">
      <c r="A32" s="1" t="s">
        <v>60</v>
      </c>
      <c r="B32" s="1" t="s">
        <v>42</v>
      </c>
      <c r="C32" s="1" t="s">
        <v>62</v>
      </c>
      <c r="E32" s="1" t="s">
        <v>48</v>
      </c>
    </row>
    <row r="33" spans="1:6" x14ac:dyDescent="0.3">
      <c r="A33" s="1" t="s">
        <v>73</v>
      </c>
      <c r="B33" s="1" t="s">
        <v>67</v>
      </c>
      <c r="C33" s="1" t="s">
        <v>564</v>
      </c>
    </row>
    <row r="34" spans="1:6" x14ac:dyDescent="0.3">
      <c r="A34" s="1" t="s">
        <v>79</v>
      </c>
      <c r="B34" s="1" t="s">
        <v>40</v>
      </c>
      <c r="C34" s="1" t="s">
        <v>80</v>
      </c>
    </row>
    <row r="35" spans="1:6" x14ac:dyDescent="0.3">
      <c r="A35" s="1" t="s">
        <v>100</v>
      </c>
      <c r="B35" s="1" t="s">
        <v>54</v>
      </c>
      <c r="C35" s="1" t="s">
        <v>502</v>
      </c>
      <c r="D35" s="1" t="s">
        <v>581</v>
      </c>
      <c r="E35" s="1" t="s">
        <v>41</v>
      </c>
      <c r="F35" s="1" t="s">
        <v>582</v>
      </c>
    </row>
    <row r="36" spans="1:6" x14ac:dyDescent="0.3">
      <c r="A36" s="1" t="s">
        <v>61</v>
      </c>
      <c r="B36" s="1" t="s">
        <v>58</v>
      </c>
      <c r="C36" s="1" t="s">
        <v>59</v>
      </c>
      <c r="E36" s="1" t="s">
        <v>48</v>
      </c>
      <c r="F36" s="1"/>
    </row>
    <row r="37" spans="1:6" x14ac:dyDescent="0.3">
      <c r="A37" s="1" t="s">
        <v>66</v>
      </c>
      <c r="B37" s="1" t="s">
        <v>67</v>
      </c>
      <c r="C37" s="1" t="s">
        <v>74</v>
      </c>
      <c r="E37" s="1" t="s">
        <v>48</v>
      </c>
      <c r="F37" s="1"/>
    </row>
    <row r="38" spans="1:6" x14ac:dyDescent="0.3">
      <c r="A38" s="1" t="s">
        <v>96</v>
      </c>
      <c r="B38" s="1" t="s">
        <v>42</v>
      </c>
      <c r="C38" s="1" t="s">
        <v>105</v>
      </c>
    </row>
    <row r="39" spans="1:6" x14ac:dyDescent="0.3">
      <c r="A39" s="1" t="s">
        <v>163</v>
      </c>
      <c r="B39" s="1" t="s">
        <v>54</v>
      </c>
      <c r="C39" s="1" t="s">
        <v>199</v>
      </c>
    </row>
    <row r="40" spans="1:6" x14ac:dyDescent="0.3">
      <c r="A40" s="1" t="s">
        <v>166</v>
      </c>
      <c r="B40" s="1" t="s">
        <v>42</v>
      </c>
      <c r="C40" s="1" t="s">
        <v>167</v>
      </c>
    </row>
    <row r="41" spans="1:6" x14ac:dyDescent="0.3">
      <c r="A41" s="1" t="s">
        <v>653</v>
      </c>
      <c r="B41" s="1" t="s">
        <v>13</v>
      </c>
      <c r="C41" s="1" t="s">
        <v>39</v>
      </c>
    </row>
    <row r="42" spans="1:6" x14ac:dyDescent="0.3">
      <c r="A42" s="1" t="s">
        <v>657</v>
      </c>
      <c r="B42" s="1" t="s">
        <v>69</v>
      </c>
      <c r="C42" s="1" t="s">
        <v>655</v>
      </c>
      <c r="F42" s="1" t="s">
        <v>659</v>
      </c>
    </row>
    <row r="43" spans="1:6" x14ac:dyDescent="0.3">
      <c r="A43" s="1" t="s">
        <v>656</v>
      </c>
      <c r="B43" s="1" t="s">
        <v>69</v>
      </c>
      <c r="C43" s="1" t="s">
        <v>658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AA91-FDD0-48E8-9276-33DF9C5AEF27}">
  <sheetPr>
    <tabColor theme="5" tint="0.59999389629810485"/>
  </sheetPr>
  <dimension ref="A1:E30"/>
  <sheetViews>
    <sheetView workbookViewId="0">
      <selection activeCell="D17" sqref="D17"/>
    </sheetView>
  </sheetViews>
  <sheetFormatPr defaultRowHeight="14.4" x14ac:dyDescent="0.3"/>
  <cols>
    <col min="1" max="1" width="25.6640625" customWidth="1"/>
    <col min="3" max="4" width="8.88671875" style="1"/>
  </cols>
  <sheetData>
    <row r="1" spans="1:5" x14ac:dyDescent="0.3">
      <c r="A1" s="4" t="s">
        <v>0</v>
      </c>
      <c r="B1" s="4" t="s">
        <v>1</v>
      </c>
      <c r="C1" s="4" t="s">
        <v>8</v>
      </c>
      <c r="D1" s="4" t="s">
        <v>9</v>
      </c>
      <c r="E1" s="4" t="s">
        <v>34</v>
      </c>
    </row>
    <row r="2" spans="1:5" x14ac:dyDescent="0.3">
      <c r="A2" t="s">
        <v>44</v>
      </c>
      <c r="B2" t="s">
        <v>13</v>
      </c>
      <c r="C2" s="1" t="s">
        <v>39</v>
      </c>
      <c r="D2" s="1" t="s">
        <v>14</v>
      </c>
    </row>
    <row r="3" spans="1:5" x14ac:dyDescent="0.3">
      <c r="A3" t="s">
        <v>511</v>
      </c>
      <c r="B3" t="s">
        <v>13</v>
      </c>
      <c r="C3" s="1" t="s">
        <v>39</v>
      </c>
      <c r="D3" s="1" t="s">
        <v>14</v>
      </c>
    </row>
    <row r="4" spans="1:5" x14ac:dyDescent="0.3">
      <c r="A4" t="s">
        <v>68</v>
      </c>
      <c r="B4" t="s">
        <v>13</v>
      </c>
      <c r="C4" s="1" t="s">
        <v>39</v>
      </c>
    </row>
    <row r="5" spans="1:5" x14ac:dyDescent="0.3">
      <c r="A5" t="s">
        <v>583</v>
      </c>
      <c r="B5" t="s">
        <v>13</v>
      </c>
      <c r="C5" s="1" t="s">
        <v>14</v>
      </c>
    </row>
    <row r="6" spans="1:5" x14ac:dyDescent="0.3">
      <c r="A6" t="s">
        <v>75</v>
      </c>
      <c r="B6" s="1" t="s">
        <v>58</v>
      </c>
      <c r="C6" s="1" t="s">
        <v>76</v>
      </c>
    </row>
    <row r="7" spans="1:5" x14ac:dyDescent="0.3">
      <c r="A7" t="s">
        <v>362</v>
      </c>
      <c r="B7" t="s">
        <v>13</v>
      </c>
      <c r="C7" s="1" t="s">
        <v>14</v>
      </c>
      <c r="E7" t="s">
        <v>97</v>
      </c>
    </row>
    <row r="8" spans="1:5" x14ac:dyDescent="0.3">
      <c r="A8" t="s">
        <v>101</v>
      </c>
      <c r="B8" t="s">
        <v>13</v>
      </c>
      <c r="C8" s="1" t="s">
        <v>14</v>
      </c>
    </row>
    <row r="9" spans="1:5" x14ac:dyDescent="0.3">
      <c r="A9" t="s">
        <v>102</v>
      </c>
      <c r="B9" t="s">
        <v>103</v>
      </c>
      <c r="C9" s="1" t="s">
        <v>366</v>
      </c>
      <c r="E9" t="s">
        <v>104</v>
      </c>
    </row>
    <row r="10" spans="1:5" x14ac:dyDescent="0.3">
      <c r="A10" t="s">
        <v>221</v>
      </c>
      <c r="B10" t="s">
        <v>13</v>
      </c>
      <c r="C10" s="1" t="s">
        <v>39</v>
      </c>
    </row>
    <row r="11" spans="1:5" x14ac:dyDescent="0.3">
      <c r="A11" t="s">
        <v>500</v>
      </c>
      <c r="B11" t="s">
        <v>13</v>
      </c>
      <c r="C11" s="1" t="s">
        <v>39</v>
      </c>
    </row>
    <row r="12" spans="1:5" x14ac:dyDescent="0.3">
      <c r="A12" t="s">
        <v>222</v>
      </c>
      <c r="B12" t="s">
        <v>54</v>
      </c>
      <c r="C12" s="1" t="s">
        <v>225</v>
      </c>
    </row>
    <row r="13" spans="1:5" x14ac:dyDescent="0.3">
      <c r="A13" t="s">
        <v>267</v>
      </c>
      <c r="B13" t="s">
        <v>264</v>
      </c>
      <c r="C13" s="1" t="s">
        <v>265</v>
      </c>
    </row>
    <row r="14" spans="1:5" x14ac:dyDescent="0.3">
      <c r="A14" t="s">
        <v>266</v>
      </c>
      <c r="B14" t="s">
        <v>264</v>
      </c>
      <c r="C14" s="1" t="s">
        <v>265</v>
      </c>
    </row>
    <row r="15" spans="1:5" x14ac:dyDescent="0.3">
      <c r="A15" t="s">
        <v>283</v>
      </c>
      <c r="B15" t="s">
        <v>13</v>
      </c>
      <c r="C15" s="1" t="s">
        <v>14</v>
      </c>
      <c r="E15" t="s">
        <v>372</v>
      </c>
    </row>
    <row r="16" spans="1:5" x14ac:dyDescent="0.3">
      <c r="A16" t="s">
        <v>369</v>
      </c>
      <c r="B16" t="s">
        <v>10</v>
      </c>
      <c r="C16" s="1" t="s">
        <v>524</v>
      </c>
    </row>
    <row r="17" spans="1:5" x14ac:dyDescent="0.3">
      <c r="A17" t="s">
        <v>371</v>
      </c>
      <c r="B17" t="s">
        <v>13</v>
      </c>
      <c r="C17" s="1" t="s">
        <v>39</v>
      </c>
      <c r="E17" t="s">
        <v>373</v>
      </c>
    </row>
    <row r="18" spans="1:5" x14ac:dyDescent="0.3">
      <c r="A18" t="s">
        <v>379</v>
      </c>
      <c r="B18" t="s">
        <v>13</v>
      </c>
      <c r="C18" s="1" t="s">
        <v>39</v>
      </c>
    </row>
    <row r="19" spans="1:5" x14ac:dyDescent="0.3">
      <c r="A19" t="s">
        <v>380</v>
      </c>
      <c r="B19" t="s">
        <v>13</v>
      </c>
      <c r="C19" s="1" t="s">
        <v>39</v>
      </c>
    </row>
    <row r="20" spans="1:5" x14ac:dyDescent="0.3">
      <c r="A20" t="s">
        <v>404</v>
      </c>
      <c r="B20" t="s">
        <v>13</v>
      </c>
      <c r="C20" s="1" t="s">
        <v>39</v>
      </c>
    </row>
    <row r="21" spans="1:5" x14ac:dyDescent="0.3">
      <c r="A21" t="s">
        <v>414</v>
      </c>
      <c r="B21" t="s">
        <v>58</v>
      </c>
      <c r="C21" s="1" t="s">
        <v>220</v>
      </c>
      <c r="D21" s="1" t="s">
        <v>245</v>
      </c>
    </row>
    <row r="22" spans="1:5" x14ac:dyDescent="0.3">
      <c r="A22" t="s">
        <v>415</v>
      </c>
      <c r="B22" t="s">
        <v>13</v>
      </c>
      <c r="C22" s="1" t="s">
        <v>39</v>
      </c>
    </row>
    <row r="23" spans="1:5" x14ac:dyDescent="0.3">
      <c r="A23" t="s">
        <v>420</v>
      </c>
      <c r="B23" t="s">
        <v>13</v>
      </c>
      <c r="C23" s="1" t="s">
        <v>39</v>
      </c>
      <c r="E23" t="s">
        <v>421</v>
      </c>
    </row>
    <row r="24" spans="1:5" x14ac:dyDescent="0.3">
      <c r="A24" t="s">
        <v>444</v>
      </c>
      <c r="B24" t="s">
        <v>13</v>
      </c>
      <c r="C24" s="1" t="s">
        <v>39</v>
      </c>
    </row>
    <row r="25" spans="1:5" x14ac:dyDescent="0.3">
      <c r="A25" t="s">
        <v>451</v>
      </c>
      <c r="B25" t="s">
        <v>13</v>
      </c>
      <c r="C25" s="1" t="s">
        <v>39</v>
      </c>
    </row>
    <row r="26" spans="1:5" x14ac:dyDescent="0.3">
      <c r="A26" t="s">
        <v>499</v>
      </c>
      <c r="B26" t="s">
        <v>13</v>
      </c>
      <c r="C26" s="1" t="s">
        <v>39</v>
      </c>
    </row>
    <row r="27" spans="1:5" x14ac:dyDescent="0.3">
      <c r="A27" t="s">
        <v>585</v>
      </c>
      <c r="B27" t="s">
        <v>13</v>
      </c>
      <c r="C27" s="1" t="s">
        <v>14</v>
      </c>
    </row>
    <row r="28" spans="1:5" x14ac:dyDescent="0.3">
      <c r="A28" t="s">
        <v>599</v>
      </c>
      <c r="B28" t="s">
        <v>13</v>
      </c>
      <c r="C28" s="1" t="s">
        <v>14</v>
      </c>
    </row>
    <row r="29" spans="1:5" x14ac:dyDescent="0.3">
      <c r="A29" t="s">
        <v>595</v>
      </c>
      <c r="B29" t="s">
        <v>399</v>
      </c>
      <c r="C29" s="1" t="s">
        <v>586</v>
      </c>
    </row>
    <row r="30" spans="1:5" x14ac:dyDescent="0.3">
      <c r="A30" t="s">
        <v>596</v>
      </c>
      <c r="B30" t="s">
        <v>69</v>
      </c>
      <c r="C30" s="1" t="s">
        <v>601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C389-44B8-41CA-B953-44D696CA7A6A}">
  <sheetPr>
    <tabColor theme="5" tint="0.59999389629810485"/>
  </sheetPr>
  <dimension ref="A1:E14"/>
  <sheetViews>
    <sheetView workbookViewId="0">
      <selection activeCell="D11" sqref="D11"/>
    </sheetView>
  </sheetViews>
  <sheetFormatPr defaultRowHeight="14.4" x14ac:dyDescent="0.3"/>
  <cols>
    <col min="1" max="1" width="25.6640625" customWidth="1"/>
    <col min="3" max="4" width="8.88671875" style="1"/>
  </cols>
  <sheetData>
    <row r="1" spans="1:5" x14ac:dyDescent="0.3">
      <c r="A1" s="4" t="s">
        <v>0</v>
      </c>
      <c r="B1" s="4" t="s">
        <v>1</v>
      </c>
      <c r="C1" s="4" t="s">
        <v>8</v>
      </c>
      <c r="D1" s="4" t="s">
        <v>9</v>
      </c>
      <c r="E1" s="4" t="s">
        <v>34</v>
      </c>
    </row>
    <row r="2" spans="1:5" x14ac:dyDescent="0.3">
      <c r="A2" t="s">
        <v>30</v>
      </c>
      <c r="B2" t="s">
        <v>13</v>
      </c>
      <c r="C2" s="1" t="s">
        <v>14</v>
      </c>
      <c r="E2" t="s">
        <v>33</v>
      </c>
    </row>
    <row r="3" spans="1:5" x14ac:dyDescent="0.3">
      <c r="A3" t="s">
        <v>35</v>
      </c>
      <c r="B3" t="s">
        <v>13</v>
      </c>
      <c r="C3" s="1" t="s">
        <v>14</v>
      </c>
      <c r="E3" t="s">
        <v>36</v>
      </c>
    </row>
    <row r="4" spans="1:5" x14ac:dyDescent="0.3">
      <c r="A4" t="s">
        <v>57</v>
      </c>
      <c r="B4" t="s">
        <v>13</v>
      </c>
      <c r="C4" s="1" t="s">
        <v>39</v>
      </c>
      <c r="E4" t="s">
        <v>523</v>
      </c>
    </row>
    <row r="5" spans="1:5" x14ac:dyDescent="0.3">
      <c r="A5" t="s">
        <v>509</v>
      </c>
      <c r="B5" t="s">
        <v>13</v>
      </c>
      <c r="C5" s="1" t="s">
        <v>39</v>
      </c>
      <c r="E5" t="s">
        <v>510</v>
      </c>
    </row>
    <row r="6" spans="1:5" x14ac:dyDescent="0.3">
      <c r="A6" t="s">
        <v>498</v>
      </c>
      <c r="B6" t="s">
        <v>13</v>
      </c>
      <c r="C6" s="1" t="s">
        <v>39</v>
      </c>
    </row>
    <row r="7" spans="1:5" x14ac:dyDescent="0.3">
      <c r="A7" t="s">
        <v>52</v>
      </c>
      <c r="B7" t="s">
        <v>13</v>
      </c>
      <c r="C7" s="1" t="s">
        <v>14</v>
      </c>
      <c r="E7" t="s">
        <v>522</v>
      </c>
    </row>
    <row r="8" spans="1:5" x14ac:dyDescent="0.3">
      <c r="A8" t="s">
        <v>172</v>
      </c>
      <c r="B8" t="s">
        <v>13</v>
      </c>
      <c r="C8" s="1" t="s">
        <v>14</v>
      </c>
    </row>
    <row r="9" spans="1:5" x14ac:dyDescent="0.3">
      <c r="A9" t="s">
        <v>561</v>
      </c>
      <c r="B9" t="s">
        <v>13</v>
      </c>
      <c r="C9" s="1" t="s">
        <v>14</v>
      </c>
    </row>
    <row r="10" spans="1:5" x14ac:dyDescent="0.3">
      <c r="A10" t="s">
        <v>708</v>
      </c>
      <c r="B10" t="s">
        <v>13</v>
      </c>
      <c r="C10" s="1" t="s">
        <v>14</v>
      </c>
      <c r="D10" s="1" t="s">
        <v>39</v>
      </c>
    </row>
    <row r="11" spans="1:5" x14ac:dyDescent="0.3">
      <c r="A11" t="s">
        <v>570</v>
      </c>
      <c r="B11" t="s">
        <v>13</v>
      </c>
      <c r="C11" s="1" t="s">
        <v>14</v>
      </c>
    </row>
    <row r="12" spans="1:5" x14ac:dyDescent="0.3">
      <c r="A12" t="s">
        <v>661</v>
      </c>
      <c r="B12" t="s">
        <v>13</v>
      </c>
      <c r="C12" s="1" t="s">
        <v>14</v>
      </c>
    </row>
    <row r="13" spans="1:5" x14ac:dyDescent="0.3">
      <c r="A13" t="s">
        <v>683</v>
      </c>
      <c r="B13" t="s">
        <v>13</v>
      </c>
      <c r="C13" s="1" t="s">
        <v>14</v>
      </c>
    </row>
    <row r="14" spans="1:5" x14ac:dyDescent="0.3">
      <c r="A14" t="s">
        <v>681</v>
      </c>
      <c r="B14" t="s">
        <v>69</v>
      </c>
      <c r="C14" s="1" t="s">
        <v>682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913D-7E08-4166-9B26-C2559AE49C13}">
  <dimension ref="A1:E6"/>
  <sheetViews>
    <sheetView workbookViewId="0">
      <selection activeCell="K8" sqref="K8"/>
    </sheetView>
  </sheetViews>
  <sheetFormatPr defaultRowHeight="14.4" x14ac:dyDescent="0.3"/>
  <cols>
    <col min="1" max="1" width="20.33203125" customWidth="1"/>
    <col min="2" max="4" width="8.88671875" style="1"/>
  </cols>
  <sheetData>
    <row r="1" spans="1:5" x14ac:dyDescent="0.3">
      <c r="A1" s="3" t="s">
        <v>0</v>
      </c>
      <c r="B1" s="3" t="s">
        <v>1</v>
      </c>
      <c r="C1" s="3" t="s">
        <v>8</v>
      </c>
      <c r="D1" s="3" t="s">
        <v>9</v>
      </c>
      <c r="E1" s="3" t="s">
        <v>34</v>
      </c>
    </row>
    <row r="2" spans="1:5" x14ac:dyDescent="0.3">
      <c r="A2" s="1" t="s">
        <v>23</v>
      </c>
      <c r="B2" s="1" t="s">
        <v>10</v>
      </c>
      <c r="C2" s="2" t="str">
        <f>data!C$3&amp;"\\preliminary"</f>
        <v>C:\\Users\\Clinton\\Dropbox\\Projects\\capacity\\data\\preliminary</v>
      </c>
    </row>
    <row r="3" spans="1:5" x14ac:dyDescent="0.3">
      <c r="A3" t="s">
        <v>24</v>
      </c>
      <c r="B3" s="1" t="s">
        <v>10</v>
      </c>
      <c r="C3" s="1" t="s">
        <v>27</v>
      </c>
    </row>
    <row r="4" spans="1:5" x14ac:dyDescent="0.3">
      <c r="A4" t="s">
        <v>25</v>
      </c>
      <c r="B4" s="1" t="s">
        <v>10</v>
      </c>
      <c r="C4" s="1" t="s">
        <v>28</v>
      </c>
    </row>
    <row r="5" spans="1:5" x14ac:dyDescent="0.3">
      <c r="A5" t="s">
        <v>26</v>
      </c>
      <c r="B5" s="1" t="s">
        <v>10</v>
      </c>
      <c r="C5" s="1" t="s">
        <v>29</v>
      </c>
    </row>
    <row r="6" spans="1:5" x14ac:dyDescent="0.3">
      <c r="A6" t="s">
        <v>38</v>
      </c>
      <c r="B6" s="1" t="s">
        <v>22</v>
      </c>
      <c r="C6" s="1" t="s">
        <v>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517E-B8B4-443B-ACA4-DC18A23C83C8}">
  <dimension ref="A1:F10"/>
  <sheetViews>
    <sheetView workbookViewId="0">
      <selection activeCell="C7" sqref="C7"/>
    </sheetView>
  </sheetViews>
  <sheetFormatPr defaultRowHeight="15" customHeight="1" x14ac:dyDescent="0.3"/>
  <cols>
    <col min="1" max="1" width="24.88671875" style="1" customWidth="1"/>
    <col min="2" max="2" width="8.88671875" style="1"/>
    <col min="3" max="3" width="40.21875" style="1" customWidth="1"/>
    <col min="4" max="4" width="8.88671875" style="1"/>
  </cols>
  <sheetData>
    <row r="1" spans="1:6" ht="15" customHeight="1" x14ac:dyDescent="0.3">
      <c r="A1" s="4" t="s">
        <v>0</v>
      </c>
      <c r="B1" s="4" t="s">
        <v>1</v>
      </c>
      <c r="C1" s="4" t="s">
        <v>8</v>
      </c>
      <c r="D1" s="4" t="s">
        <v>9</v>
      </c>
      <c r="E1" s="4" t="s">
        <v>47</v>
      </c>
      <c r="F1" s="4" t="s">
        <v>34</v>
      </c>
    </row>
    <row r="2" spans="1:6" ht="15" customHeight="1" x14ac:dyDescent="0.3">
      <c r="A2" s="5" t="s">
        <v>396</v>
      </c>
      <c r="B2" s="5" t="s">
        <v>165</v>
      </c>
      <c r="C2" s="5" t="s">
        <v>54</v>
      </c>
      <c r="D2" s="5"/>
      <c r="E2" s="1"/>
      <c r="F2" s="1" t="s">
        <v>228</v>
      </c>
    </row>
    <row r="3" spans="1:6" ht="15" customHeight="1" x14ac:dyDescent="0.3">
      <c r="A3" s="5" t="s">
        <v>403</v>
      </c>
      <c r="B3" s="5" t="s">
        <v>42</v>
      </c>
      <c r="C3" s="5" t="s">
        <v>409</v>
      </c>
      <c r="D3" s="5"/>
      <c r="E3" s="1"/>
      <c r="F3" s="1"/>
    </row>
    <row r="4" spans="1:6" ht="15" customHeight="1" x14ac:dyDescent="0.3">
      <c r="A4" s="5" t="s">
        <v>411</v>
      </c>
      <c r="B4" s="5" t="s">
        <v>42</v>
      </c>
      <c r="C4" s="5" t="s">
        <v>409</v>
      </c>
      <c r="D4" s="5"/>
      <c r="E4" s="1"/>
      <c r="F4" s="1" t="s">
        <v>412</v>
      </c>
    </row>
    <row r="5" spans="1:6" ht="15" customHeight="1" x14ac:dyDescent="0.3">
      <c r="A5" s="5" t="s">
        <v>402</v>
      </c>
      <c r="B5" s="5" t="s">
        <v>42</v>
      </c>
      <c r="C5" s="5" t="s">
        <v>405</v>
      </c>
      <c r="D5" s="5"/>
      <c r="E5" s="1"/>
      <c r="F5" s="1"/>
    </row>
    <row r="6" spans="1:6" ht="15" customHeight="1" x14ac:dyDescent="0.3">
      <c r="A6" s="1" t="s">
        <v>400</v>
      </c>
      <c r="B6" s="1" t="s">
        <v>13</v>
      </c>
      <c r="C6" s="7" t="s">
        <v>14</v>
      </c>
      <c r="D6" s="1" t="s">
        <v>39</v>
      </c>
      <c r="E6" s="1"/>
      <c r="F6" s="1"/>
    </row>
    <row r="7" spans="1:6" ht="15" customHeight="1" x14ac:dyDescent="0.3">
      <c r="A7" s="1" t="s">
        <v>397</v>
      </c>
      <c r="B7" s="1" t="s">
        <v>10</v>
      </c>
      <c r="C7" s="1" t="s">
        <v>398</v>
      </c>
      <c r="F7" s="1"/>
    </row>
    <row r="8" spans="1:6" ht="15" customHeight="1" x14ac:dyDescent="0.3">
      <c r="A8" s="1" t="s">
        <v>406</v>
      </c>
      <c r="B8" s="1" t="s">
        <v>399</v>
      </c>
      <c r="C8" s="7" t="s">
        <v>413</v>
      </c>
    </row>
    <row r="9" spans="1:6" ht="15" customHeight="1" x14ac:dyDescent="0.3">
      <c r="A9" s="1" t="s">
        <v>407</v>
      </c>
      <c r="B9" s="1" t="s">
        <v>58</v>
      </c>
      <c r="C9" s="7" t="s">
        <v>408</v>
      </c>
    </row>
    <row r="10" spans="1:6" ht="15" customHeight="1" x14ac:dyDescent="0.3">
      <c r="A10" s="1" t="s">
        <v>410</v>
      </c>
      <c r="B10" s="1" t="s">
        <v>58</v>
      </c>
      <c r="C10" s="1" t="s">
        <v>386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4570-AAF5-4455-9D09-60F893F394FA}">
  <dimension ref="A1:F7"/>
  <sheetViews>
    <sheetView workbookViewId="0">
      <pane ySplit="1" topLeftCell="A2" activePane="bottomLeft" state="frozen"/>
      <selection pane="bottomLeft" activeCell="A8" sqref="A8:XFD9"/>
    </sheetView>
  </sheetViews>
  <sheetFormatPr defaultRowHeight="15" customHeight="1" x14ac:dyDescent="0.3"/>
  <cols>
    <col min="1" max="1" width="24.88671875" style="1" customWidth="1"/>
    <col min="2" max="2" width="8.88671875" style="1"/>
    <col min="3" max="3" width="40.21875" style="1" customWidth="1"/>
    <col min="4" max="4" width="8.88671875" style="1"/>
  </cols>
  <sheetData>
    <row r="1" spans="1:6" ht="15" customHeight="1" x14ac:dyDescent="0.3">
      <c r="A1" s="4" t="s">
        <v>0</v>
      </c>
      <c r="B1" s="4" t="s">
        <v>1</v>
      </c>
      <c r="C1" s="4" t="s">
        <v>8</v>
      </c>
      <c r="D1" s="4" t="s">
        <v>9</v>
      </c>
      <c r="E1" s="4" t="s">
        <v>47</v>
      </c>
      <c r="F1" s="4" t="s">
        <v>34</v>
      </c>
    </row>
    <row r="2" spans="1:6" ht="15" customHeight="1" x14ac:dyDescent="0.3">
      <c r="A2" s="1" t="s">
        <v>298</v>
      </c>
      <c r="B2" s="1" t="s">
        <v>58</v>
      </c>
      <c r="C2" s="1" t="s">
        <v>259</v>
      </c>
      <c r="D2" s="1" t="s">
        <v>56</v>
      </c>
      <c r="F2" s="1" t="s">
        <v>307</v>
      </c>
    </row>
    <row r="3" spans="1:6" ht="15" customHeight="1" x14ac:dyDescent="0.3">
      <c r="A3" s="1" t="s">
        <v>299</v>
      </c>
      <c r="B3" s="1" t="s">
        <v>58</v>
      </c>
      <c r="C3" s="1" t="s">
        <v>259</v>
      </c>
      <c r="D3" s="1" t="s">
        <v>174</v>
      </c>
      <c r="F3" s="1" t="s">
        <v>308</v>
      </c>
    </row>
    <row r="4" spans="1:6" ht="15" customHeight="1" x14ac:dyDescent="0.3">
      <c r="A4" s="1" t="s">
        <v>300</v>
      </c>
      <c r="B4" s="1" t="s">
        <v>54</v>
      </c>
      <c r="C4" s="1" t="s">
        <v>301</v>
      </c>
      <c r="D4" s="1" t="s">
        <v>313</v>
      </c>
      <c r="F4" s="1" t="s">
        <v>309</v>
      </c>
    </row>
    <row r="5" spans="1:6" ht="15" customHeight="1" x14ac:dyDescent="0.3">
      <c r="A5" s="1" t="s">
        <v>305</v>
      </c>
      <c r="B5" s="1" t="s">
        <v>58</v>
      </c>
      <c r="C5" s="1" t="s">
        <v>259</v>
      </c>
      <c r="F5" s="1" t="s">
        <v>310</v>
      </c>
    </row>
    <row r="6" spans="1:6" ht="15" customHeight="1" x14ac:dyDescent="0.3">
      <c r="A6" s="1" t="s">
        <v>302</v>
      </c>
      <c r="B6" s="1" t="s">
        <v>13</v>
      </c>
      <c r="C6" s="1" t="s">
        <v>14</v>
      </c>
      <c r="F6" s="1" t="s">
        <v>306</v>
      </c>
    </row>
    <row r="7" spans="1:6" ht="15" customHeight="1" x14ac:dyDescent="0.3">
      <c r="A7" s="1" t="s">
        <v>303</v>
      </c>
      <c r="B7" s="1" t="s">
        <v>58</v>
      </c>
      <c r="C7" s="1" t="s">
        <v>56</v>
      </c>
      <c r="F7" t="s">
        <v>304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B7BB-88BD-4AA9-AF07-DB25E8C08A16}">
  <dimension ref="A1:F10"/>
  <sheetViews>
    <sheetView workbookViewId="0">
      <selection activeCell="D4" sqref="D4"/>
    </sheetView>
  </sheetViews>
  <sheetFormatPr defaultRowHeight="15" customHeight="1" x14ac:dyDescent="0.3"/>
  <cols>
    <col min="1" max="1" width="24.88671875" style="1" customWidth="1"/>
    <col min="2" max="2" width="8.88671875" style="1"/>
    <col min="3" max="3" width="40.21875" style="1" customWidth="1"/>
    <col min="4" max="4" width="8.88671875" style="1"/>
  </cols>
  <sheetData>
    <row r="1" spans="1:6" ht="15" customHeight="1" x14ac:dyDescent="0.3">
      <c r="A1" s="4" t="s">
        <v>0</v>
      </c>
      <c r="B1" s="4" t="s">
        <v>1</v>
      </c>
      <c r="C1" s="4" t="s">
        <v>8</v>
      </c>
      <c r="D1" s="4" t="s">
        <v>9</v>
      </c>
      <c r="E1" s="4" t="s">
        <v>47</v>
      </c>
      <c r="F1" s="4" t="s">
        <v>34</v>
      </c>
    </row>
    <row r="2" spans="1:6" ht="15" customHeight="1" x14ac:dyDescent="0.3">
      <c r="A2" s="1" t="s">
        <v>319</v>
      </c>
      <c r="B2" s="1" t="s">
        <v>42</v>
      </c>
      <c r="C2" s="1" t="s">
        <v>378</v>
      </c>
      <c r="F2" s="11" t="s">
        <v>376</v>
      </c>
    </row>
    <row r="3" spans="1:6" ht="15" customHeight="1" x14ac:dyDescent="0.3">
      <c r="A3" s="1" t="s">
        <v>317</v>
      </c>
      <c r="B3" s="1" t="s">
        <v>42</v>
      </c>
      <c r="C3" s="1" t="s">
        <v>318</v>
      </c>
      <c r="F3" s="1" t="s">
        <v>320</v>
      </c>
    </row>
    <row r="4" spans="1:6" ht="15" customHeight="1" x14ac:dyDescent="0.3">
      <c r="A4" s="1" t="s">
        <v>315</v>
      </c>
      <c r="B4" s="1" t="s">
        <v>54</v>
      </c>
      <c r="C4" s="1" t="s">
        <v>326</v>
      </c>
      <c r="D4" s="1" t="s">
        <v>374</v>
      </c>
    </row>
    <row r="5" spans="1:6" ht="15" customHeight="1" x14ac:dyDescent="0.3">
      <c r="A5" s="1" t="s">
        <v>316</v>
      </c>
      <c r="B5" s="1" t="s">
        <v>54</v>
      </c>
      <c r="C5" s="1" t="s">
        <v>327</v>
      </c>
      <c r="D5" s="1" t="s">
        <v>375</v>
      </c>
    </row>
    <row r="6" spans="1:6" ht="15" customHeight="1" x14ac:dyDescent="0.3">
      <c r="A6" s="1" t="s">
        <v>321</v>
      </c>
      <c r="B6" s="1" t="s">
        <v>231</v>
      </c>
      <c r="C6" s="1" t="s">
        <v>220</v>
      </c>
    </row>
    <row r="7" spans="1:6" ht="15" customHeight="1" x14ac:dyDescent="0.3">
      <c r="A7" s="1" t="s">
        <v>322</v>
      </c>
      <c r="B7" s="1" t="s">
        <v>231</v>
      </c>
      <c r="C7" s="1" t="s">
        <v>323</v>
      </c>
      <c r="F7" s="1" t="s">
        <v>325</v>
      </c>
    </row>
    <row r="8" spans="1:6" ht="15" customHeight="1" x14ac:dyDescent="0.3">
      <c r="A8" s="1" t="s">
        <v>324</v>
      </c>
      <c r="B8" s="1" t="s">
        <v>231</v>
      </c>
      <c r="C8" s="1" t="s">
        <v>323</v>
      </c>
    </row>
    <row r="9" spans="1:6" ht="15" customHeight="1" x14ac:dyDescent="0.3">
      <c r="A9" s="1" t="s">
        <v>343</v>
      </c>
      <c r="B9" s="1" t="s">
        <v>54</v>
      </c>
      <c r="C9" s="1" t="s">
        <v>329</v>
      </c>
    </row>
    <row r="10" spans="1:6" ht="15" customHeight="1" x14ac:dyDescent="0.3">
      <c r="A10" s="1" t="s">
        <v>344</v>
      </c>
      <c r="B10" s="1" t="s">
        <v>54</v>
      </c>
      <c r="C10" s="1" t="s">
        <v>328</v>
      </c>
      <c r="D10" s="1" t="s">
        <v>377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CA090-EA05-46FA-970B-8928DE290C86}">
  <dimension ref="A1:G10"/>
  <sheetViews>
    <sheetView workbookViewId="0">
      <selection activeCell="B21" sqref="B21"/>
    </sheetView>
  </sheetViews>
  <sheetFormatPr defaultRowHeight="15" customHeight="1" x14ac:dyDescent="0.3"/>
  <cols>
    <col min="1" max="1" width="24.88671875" style="1" customWidth="1"/>
    <col min="2" max="2" width="8.88671875" style="1"/>
    <col min="3" max="3" width="40.21875" style="1" customWidth="1"/>
    <col min="4" max="4" width="8.88671875" style="1"/>
  </cols>
  <sheetData>
    <row r="1" spans="1:7" ht="15" customHeight="1" x14ac:dyDescent="0.3">
      <c r="A1" s="4" t="s">
        <v>0</v>
      </c>
      <c r="B1" s="4" t="s">
        <v>1</v>
      </c>
      <c r="C1" s="4" t="s">
        <v>8</v>
      </c>
      <c r="D1" s="4" t="s">
        <v>9</v>
      </c>
      <c r="E1" s="4" t="s">
        <v>47</v>
      </c>
      <c r="F1" s="4" t="s">
        <v>34</v>
      </c>
    </row>
    <row r="2" spans="1:7" ht="15" customHeight="1" x14ac:dyDescent="0.3">
      <c r="A2" s="1" t="s">
        <v>342</v>
      </c>
      <c r="B2" s="1" t="s">
        <v>54</v>
      </c>
      <c r="C2" s="1" t="s">
        <v>94</v>
      </c>
    </row>
    <row r="3" spans="1:7" ht="15" customHeight="1" x14ac:dyDescent="0.3">
      <c r="A3" s="1" t="s">
        <v>341</v>
      </c>
      <c r="B3" s="1" t="s">
        <v>31</v>
      </c>
      <c r="C3" s="1" t="s">
        <v>288</v>
      </c>
      <c r="D3" s="1" t="s">
        <v>293</v>
      </c>
      <c r="E3" s="1"/>
      <c r="F3" s="1" t="s">
        <v>289</v>
      </c>
      <c r="G3" s="1" t="s">
        <v>290</v>
      </c>
    </row>
    <row r="4" spans="1:7" ht="15" customHeight="1" x14ac:dyDescent="0.3">
      <c r="A4" s="1" t="s">
        <v>338</v>
      </c>
      <c r="B4" s="1" t="s">
        <v>54</v>
      </c>
      <c r="C4" s="1" t="s">
        <v>282</v>
      </c>
    </row>
    <row r="5" spans="1:7" ht="15" customHeight="1" x14ac:dyDescent="0.3">
      <c r="A5" s="1" t="s">
        <v>339</v>
      </c>
      <c r="B5" s="1" t="s">
        <v>54</v>
      </c>
      <c r="C5" s="1" t="s">
        <v>295</v>
      </c>
      <c r="F5" s="1"/>
    </row>
    <row r="6" spans="1:7" ht="15" customHeight="1" x14ac:dyDescent="0.3">
      <c r="A6" s="1" t="s">
        <v>340</v>
      </c>
      <c r="B6" s="1" t="s">
        <v>54</v>
      </c>
      <c r="C6" s="1" t="s">
        <v>294</v>
      </c>
      <c r="E6" s="1"/>
      <c r="F6" s="1"/>
    </row>
    <row r="7" spans="1:7" ht="15" customHeight="1" x14ac:dyDescent="0.3">
      <c r="A7" s="1" t="s">
        <v>348</v>
      </c>
      <c r="B7" s="1" t="s">
        <v>58</v>
      </c>
      <c r="C7" s="1" t="s">
        <v>220</v>
      </c>
      <c r="E7" s="1"/>
      <c r="F7" s="1"/>
    </row>
    <row r="8" spans="1:7" ht="15" customHeight="1" x14ac:dyDescent="0.3">
      <c r="A8" s="1" t="s">
        <v>345</v>
      </c>
      <c r="B8" s="1" t="s">
        <v>58</v>
      </c>
      <c r="C8" s="1" t="s">
        <v>220</v>
      </c>
      <c r="E8" s="1"/>
      <c r="F8" s="1" t="s">
        <v>337</v>
      </c>
    </row>
    <row r="9" spans="1:7" ht="15" customHeight="1" x14ac:dyDescent="0.3">
      <c r="A9" s="1" t="s">
        <v>346</v>
      </c>
      <c r="B9" s="1" t="s">
        <v>54</v>
      </c>
      <c r="C9" s="1" t="s">
        <v>329</v>
      </c>
    </row>
    <row r="10" spans="1:7" ht="15" customHeight="1" x14ac:dyDescent="0.3">
      <c r="A10" s="1" t="s">
        <v>347</v>
      </c>
      <c r="B10" s="1" t="s">
        <v>54</v>
      </c>
      <c r="C10" s="1" t="s">
        <v>328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BD87-2AA6-4F1A-B159-806A7635BFB3}">
  <dimension ref="A1:F26"/>
  <sheetViews>
    <sheetView workbookViewId="0">
      <selection activeCell="C7" sqref="C7"/>
    </sheetView>
  </sheetViews>
  <sheetFormatPr defaultRowHeight="15" customHeight="1" x14ac:dyDescent="0.3"/>
  <cols>
    <col min="1" max="1" width="24.88671875" style="1" customWidth="1"/>
    <col min="2" max="2" width="8.88671875" style="1"/>
    <col min="3" max="3" width="40.21875" style="1" customWidth="1"/>
    <col min="4" max="4" width="8.88671875" style="1"/>
  </cols>
  <sheetData>
    <row r="1" spans="1:6" ht="15" customHeight="1" x14ac:dyDescent="0.3">
      <c r="A1" s="4" t="s">
        <v>0</v>
      </c>
      <c r="B1" s="4" t="s">
        <v>1</v>
      </c>
      <c r="C1" s="4" t="s">
        <v>8</v>
      </c>
      <c r="D1" s="4" t="s">
        <v>9</v>
      </c>
      <c r="E1" s="4" t="s">
        <v>47</v>
      </c>
      <c r="F1" s="4" t="s">
        <v>34</v>
      </c>
    </row>
    <row r="2" spans="1:6" ht="15" customHeight="1" x14ac:dyDescent="0.3">
      <c r="A2" s="5" t="s">
        <v>226</v>
      </c>
      <c r="B2" s="5" t="s">
        <v>165</v>
      </c>
      <c r="C2" s="5" t="s">
        <v>54</v>
      </c>
      <c r="D2" s="5"/>
      <c r="E2" s="1"/>
      <c r="F2" s="1" t="s">
        <v>228</v>
      </c>
    </row>
    <row r="3" spans="1:6" ht="15" customHeight="1" x14ac:dyDescent="0.3">
      <c r="A3" s="1" t="s">
        <v>227</v>
      </c>
      <c r="B3" s="1" t="s">
        <v>42</v>
      </c>
      <c r="C3" s="7" t="s">
        <v>250</v>
      </c>
      <c r="E3" s="1"/>
      <c r="F3" s="1" t="s">
        <v>274</v>
      </c>
    </row>
    <row r="4" spans="1:6" ht="15" customHeight="1" x14ac:dyDescent="0.3">
      <c r="A4" s="1" t="s">
        <v>244</v>
      </c>
      <c r="B4" s="1" t="s">
        <v>13</v>
      </c>
      <c r="C4" s="7" t="s">
        <v>39</v>
      </c>
      <c r="E4" s="1"/>
      <c r="F4" s="1"/>
    </row>
    <row r="5" spans="1:6" ht="15" customHeight="1" x14ac:dyDescent="0.3">
      <c r="A5" s="1" t="s">
        <v>236</v>
      </c>
      <c r="B5" s="1" t="s">
        <v>230</v>
      </c>
      <c r="C5" s="1" t="s">
        <v>110</v>
      </c>
      <c r="F5" s="1"/>
    </row>
    <row r="6" spans="1:6" ht="15" customHeight="1" x14ac:dyDescent="0.3">
      <c r="A6" s="1" t="s">
        <v>237</v>
      </c>
      <c r="B6" s="1" t="s">
        <v>230</v>
      </c>
      <c r="C6" s="1" t="s">
        <v>110</v>
      </c>
      <c r="D6" s="1" t="s">
        <v>275</v>
      </c>
    </row>
    <row r="7" spans="1:6" ht="15" customHeight="1" x14ac:dyDescent="0.3">
      <c r="A7" s="1" t="s">
        <v>238</v>
      </c>
      <c r="B7" s="1" t="s">
        <v>230</v>
      </c>
      <c r="C7" s="1" t="s">
        <v>233</v>
      </c>
      <c r="D7" s="1" t="s">
        <v>205</v>
      </c>
      <c r="E7" s="1"/>
    </row>
    <row r="8" spans="1:6" ht="15" customHeight="1" x14ac:dyDescent="0.3">
      <c r="A8" s="1" t="s">
        <v>240</v>
      </c>
      <c r="B8" s="1" t="s">
        <v>230</v>
      </c>
      <c r="C8" s="1" t="s">
        <v>92</v>
      </c>
      <c r="E8" s="1"/>
    </row>
    <row r="9" spans="1:6" ht="15" customHeight="1" x14ac:dyDescent="0.3">
      <c r="A9" s="1" t="s">
        <v>242</v>
      </c>
      <c r="B9" s="1" t="s">
        <v>231</v>
      </c>
      <c r="C9" s="1" t="s">
        <v>234</v>
      </c>
      <c r="E9" s="1"/>
      <c r="F9" s="11"/>
    </row>
    <row r="10" spans="1:6" ht="15" customHeight="1" x14ac:dyDescent="0.3">
      <c r="A10" s="1" t="s">
        <v>232</v>
      </c>
      <c r="B10" s="1" t="s">
        <v>10</v>
      </c>
      <c r="C10" s="1" t="s">
        <v>171</v>
      </c>
      <c r="E10" s="1"/>
      <c r="F10" s="1"/>
    </row>
    <row r="11" spans="1:6" ht="15" customHeight="1" x14ac:dyDescent="0.3">
      <c r="A11" s="1" t="s">
        <v>241</v>
      </c>
      <c r="B11" s="1" t="s">
        <v>10</v>
      </c>
      <c r="C11" s="1" t="s">
        <v>239</v>
      </c>
      <c r="F11" s="1"/>
    </row>
    <row r="12" spans="1:6" ht="15" customHeight="1" x14ac:dyDescent="0.3">
      <c r="A12" s="1" t="s">
        <v>251</v>
      </c>
      <c r="B12" s="1" t="s">
        <v>42</v>
      </c>
      <c r="C12" s="1" t="s">
        <v>273</v>
      </c>
      <c r="F12" s="7" t="s">
        <v>263</v>
      </c>
    </row>
    <row r="13" spans="1:6" ht="15" customHeight="1" x14ac:dyDescent="0.3">
      <c r="A13" s="1" t="s">
        <v>254</v>
      </c>
      <c r="B13" s="1" t="s">
        <v>54</v>
      </c>
      <c r="C13" s="1" t="s">
        <v>252</v>
      </c>
      <c r="D13" s="1" t="s">
        <v>98</v>
      </c>
      <c r="F13" s="1"/>
    </row>
    <row r="14" spans="1:6" ht="15" customHeight="1" x14ac:dyDescent="0.3">
      <c r="A14" s="1" t="s">
        <v>258</v>
      </c>
      <c r="B14" s="1" t="s">
        <v>13</v>
      </c>
      <c r="C14" s="1" t="s">
        <v>39</v>
      </c>
      <c r="F14" s="1"/>
    </row>
    <row r="15" spans="1:6" ht="15" customHeight="1" x14ac:dyDescent="0.3">
      <c r="A15" s="1" t="s">
        <v>253</v>
      </c>
      <c r="B15" s="1" t="s">
        <v>54</v>
      </c>
      <c r="C15" s="1" t="s">
        <v>256</v>
      </c>
      <c r="D15" s="1" t="s">
        <v>268</v>
      </c>
      <c r="F15" s="1"/>
    </row>
    <row r="16" spans="1:6" ht="15" customHeight="1" x14ac:dyDescent="0.3">
      <c r="A16" s="1" t="s">
        <v>255</v>
      </c>
      <c r="B16" s="1" t="s">
        <v>54</v>
      </c>
      <c r="C16" s="1" t="s">
        <v>85</v>
      </c>
      <c r="D16" s="1" t="s">
        <v>259</v>
      </c>
      <c r="F16" s="1"/>
    </row>
    <row r="17" spans="1:6" ht="15" customHeight="1" x14ac:dyDescent="0.3">
      <c r="A17" s="1" t="s">
        <v>260</v>
      </c>
      <c r="B17" s="1" t="s">
        <v>40</v>
      </c>
      <c r="C17" s="1" t="s">
        <v>262</v>
      </c>
      <c r="F17" s="7" t="s">
        <v>261</v>
      </c>
    </row>
    <row r="18" spans="1:6" ht="15" customHeight="1" x14ac:dyDescent="0.3">
      <c r="F18" s="1"/>
    </row>
    <row r="19" spans="1:6" ht="15" customHeight="1" x14ac:dyDescent="0.3">
      <c r="F19" s="1"/>
    </row>
    <row r="20" spans="1:6" ht="15" customHeight="1" x14ac:dyDescent="0.3">
      <c r="F20" s="1"/>
    </row>
    <row r="22" spans="1:6" ht="15" customHeight="1" x14ac:dyDescent="0.3">
      <c r="F22" s="1"/>
    </row>
    <row r="23" spans="1:6" ht="15" customHeight="1" x14ac:dyDescent="0.3">
      <c r="E23" s="1"/>
      <c r="F23" s="1"/>
    </row>
    <row r="24" spans="1:6" ht="15" customHeight="1" x14ac:dyDescent="0.3">
      <c r="E24" s="1"/>
      <c r="F24" s="1"/>
    </row>
    <row r="26" spans="1:6" ht="15" customHeight="1" x14ac:dyDescent="0.3">
      <c r="F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8F9AD-1C0D-4180-AF78-C62DE7AB0CD2}">
  <dimension ref="A1:G30"/>
  <sheetViews>
    <sheetView workbookViewId="0">
      <selection activeCell="C10" sqref="C10"/>
    </sheetView>
  </sheetViews>
  <sheetFormatPr defaultRowHeight="15" customHeight="1" x14ac:dyDescent="0.3"/>
  <cols>
    <col min="1" max="1" width="24.88671875" style="1" customWidth="1"/>
    <col min="2" max="2" width="29.6640625" style="1" customWidth="1"/>
    <col min="3" max="3" width="40.21875" style="1" customWidth="1"/>
    <col min="4" max="4" width="8.88671875" style="1"/>
  </cols>
  <sheetData>
    <row r="1" spans="1:7" ht="15" customHeight="1" x14ac:dyDescent="0.3">
      <c r="A1" s="4" t="s">
        <v>0</v>
      </c>
      <c r="B1" s="4" t="s">
        <v>1</v>
      </c>
      <c r="C1" s="4" t="s">
        <v>8</v>
      </c>
      <c r="D1" s="4" t="s">
        <v>9</v>
      </c>
      <c r="E1" s="4" t="s">
        <v>47</v>
      </c>
      <c r="F1" s="4" t="s">
        <v>34</v>
      </c>
    </row>
    <row r="2" spans="1:7" ht="14.4" x14ac:dyDescent="0.3">
      <c r="A2" s="1" t="s">
        <v>18</v>
      </c>
      <c r="B2" s="1" t="s">
        <v>10</v>
      </c>
      <c r="C2" s="1" t="s">
        <v>19</v>
      </c>
      <c r="D2" s="12"/>
      <c r="E2" s="1" t="s">
        <v>49</v>
      </c>
    </row>
    <row r="3" spans="1:7" ht="14.4" x14ac:dyDescent="0.3">
      <c r="A3" s="1" t="s">
        <v>20</v>
      </c>
      <c r="B3" s="1" t="s">
        <v>10</v>
      </c>
      <c r="C3" s="2" t="str">
        <f>C$2&amp;"\\sub\\tab"</f>
        <v>C:\\Users\\Clinton\\Dropbox\\Apps\\Overleaf\\Capacity\\sub\\tab</v>
      </c>
      <c r="D3" s="12"/>
      <c r="E3" s="1" t="s">
        <v>49</v>
      </c>
    </row>
    <row r="4" spans="1:7" ht="14.4" x14ac:dyDescent="0.3">
      <c r="A4" s="1" t="s">
        <v>21</v>
      </c>
      <c r="B4" s="1" t="s">
        <v>10</v>
      </c>
      <c r="C4" s="2" t="str">
        <f>C$2&amp;"\\sub\\fig"</f>
        <v>C:\\Users\\Clinton\\Dropbox\\Apps\\Overleaf\\Capacity\\sub\\fig</v>
      </c>
      <c r="D4" s="12"/>
      <c r="E4" s="1" t="s">
        <v>49</v>
      </c>
    </row>
    <row r="5" spans="1:7" ht="15.6" customHeight="1" x14ac:dyDescent="0.3">
      <c r="A5" s="1" t="s">
        <v>668</v>
      </c>
      <c r="B5" s="1" t="s">
        <v>10</v>
      </c>
      <c r="C5" s="1" t="s">
        <v>730</v>
      </c>
      <c r="E5" s="1"/>
      <c r="F5" s="11" t="s">
        <v>694</v>
      </c>
      <c r="G5" s="1" t="s">
        <v>732</v>
      </c>
    </row>
    <row r="6" spans="1:7" ht="15" customHeight="1" x14ac:dyDescent="0.3">
      <c r="A6" s="1" t="s">
        <v>670</v>
      </c>
      <c r="B6" s="1" t="s">
        <v>10</v>
      </c>
      <c r="C6" s="1" t="s">
        <v>733</v>
      </c>
      <c r="E6" s="1"/>
      <c r="F6" s="1" t="s">
        <v>692</v>
      </c>
    </row>
    <row r="7" spans="1:7" ht="15" customHeight="1" x14ac:dyDescent="0.3">
      <c r="A7" s="1" t="s">
        <v>674</v>
      </c>
      <c r="B7" s="1" t="s">
        <v>10</v>
      </c>
      <c r="C7" s="1" t="s">
        <v>675</v>
      </c>
      <c r="E7" s="1"/>
      <c r="F7" s="1"/>
    </row>
    <row r="8" spans="1:7" ht="15" customHeight="1" x14ac:dyDescent="0.3">
      <c r="A8" s="1" t="s">
        <v>677</v>
      </c>
      <c r="B8" s="1" t="s">
        <v>10</v>
      </c>
      <c r="C8" s="1" t="s">
        <v>676</v>
      </c>
      <c r="E8" s="1"/>
      <c r="F8" s="1"/>
    </row>
    <row r="9" spans="1:7" ht="15" customHeight="1" x14ac:dyDescent="0.3">
      <c r="A9" s="1" t="s">
        <v>686</v>
      </c>
      <c r="B9" s="1" t="s">
        <v>10</v>
      </c>
      <c r="C9" s="1" t="s">
        <v>676</v>
      </c>
    </row>
    <row r="10" spans="1:7" ht="15" customHeight="1" x14ac:dyDescent="0.3">
      <c r="A10" s="1" t="s">
        <v>669</v>
      </c>
      <c r="B10" s="1" t="s">
        <v>10</v>
      </c>
      <c r="C10" s="1" t="s">
        <v>729</v>
      </c>
      <c r="E10" s="1"/>
      <c r="F10" s="1" t="s">
        <v>695</v>
      </c>
      <c r="G10" s="1" t="s">
        <v>731</v>
      </c>
    </row>
    <row r="11" spans="1:7" ht="15" customHeight="1" x14ac:dyDescent="0.3">
      <c r="A11" s="1" t="s">
        <v>671</v>
      </c>
      <c r="B11" s="1" t="s">
        <v>10</v>
      </c>
      <c r="C11" s="1" t="s">
        <v>734</v>
      </c>
      <c r="F11" s="1" t="s">
        <v>693</v>
      </c>
    </row>
    <row r="12" spans="1:7" ht="15" customHeight="1" x14ac:dyDescent="0.3">
      <c r="A12" s="1" t="s">
        <v>678</v>
      </c>
      <c r="B12" s="1" t="s">
        <v>10</v>
      </c>
      <c r="C12" s="1" t="s">
        <v>679</v>
      </c>
      <c r="E12" s="1"/>
      <c r="F12" s="1"/>
    </row>
    <row r="13" spans="1:7" ht="15" customHeight="1" x14ac:dyDescent="0.3">
      <c r="A13" s="1" t="s">
        <v>680</v>
      </c>
      <c r="B13" s="1" t="s">
        <v>10</v>
      </c>
      <c r="C13" s="1" t="s">
        <v>688</v>
      </c>
      <c r="F13" s="1"/>
    </row>
    <row r="14" spans="1:7" ht="15" customHeight="1" x14ac:dyDescent="0.3">
      <c r="A14" s="1" t="s">
        <v>687</v>
      </c>
      <c r="B14" s="1" t="s">
        <v>10</v>
      </c>
      <c r="C14" s="1" t="s">
        <v>688</v>
      </c>
    </row>
    <row r="15" spans="1:7" ht="15" customHeight="1" x14ac:dyDescent="0.3">
      <c r="E15" s="1"/>
      <c r="F15" s="1"/>
    </row>
    <row r="16" spans="1:7" ht="15" customHeight="1" x14ac:dyDescent="0.3">
      <c r="F16" s="1"/>
    </row>
    <row r="17" spans="5:6" ht="15" customHeight="1" x14ac:dyDescent="0.3">
      <c r="F17" s="1"/>
    </row>
    <row r="18" spans="5:6" ht="15" customHeight="1" x14ac:dyDescent="0.3">
      <c r="F18" s="1"/>
    </row>
    <row r="19" spans="5:6" ht="15" customHeight="1" x14ac:dyDescent="0.3">
      <c r="F19" s="1"/>
    </row>
    <row r="20" spans="5:6" ht="15" customHeight="1" x14ac:dyDescent="0.3">
      <c r="F20" s="1"/>
    </row>
    <row r="21" spans="5:6" ht="15" customHeight="1" x14ac:dyDescent="0.3">
      <c r="F21" s="1"/>
    </row>
    <row r="22" spans="5:6" ht="15" customHeight="1" x14ac:dyDescent="0.3">
      <c r="F22" s="1"/>
    </row>
    <row r="23" spans="5:6" ht="15" customHeight="1" x14ac:dyDescent="0.3">
      <c r="F23" s="1"/>
    </row>
    <row r="24" spans="5:6" ht="15" customHeight="1" x14ac:dyDescent="0.3">
      <c r="F24" s="1"/>
    </row>
    <row r="26" spans="5:6" ht="15" customHeight="1" x14ac:dyDescent="0.3">
      <c r="F26" s="1"/>
    </row>
    <row r="27" spans="5:6" ht="15" customHeight="1" x14ac:dyDescent="0.3">
      <c r="E27" s="1"/>
      <c r="F27" s="1"/>
    </row>
    <row r="28" spans="5:6" ht="15" customHeight="1" x14ac:dyDescent="0.3">
      <c r="E28" s="1"/>
      <c r="F28" s="1"/>
    </row>
    <row r="30" spans="5:6" ht="15" customHeight="1" x14ac:dyDescent="0.3">
      <c r="F3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A3C8D-BB49-4290-8169-BC4497D0ADD2}">
  <dimension ref="A1:G24"/>
  <sheetViews>
    <sheetView workbookViewId="0">
      <selection activeCell="C6" sqref="C6"/>
    </sheetView>
  </sheetViews>
  <sheetFormatPr defaultRowHeight="15" customHeight="1" x14ac:dyDescent="0.3"/>
  <cols>
    <col min="1" max="1" width="24.88671875" style="1" customWidth="1"/>
    <col min="2" max="2" width="8.88671875" style="1"/>
    <col min="3" max="3" width="40.21875" style="1" customWidth="1"/>
    <col min="4" max="4" width="8.88671875" style="1"/>
  </cols>
  <sheetData>
    <row r="1" spans="1:7" ht="15" customHeight="1" x14ac:dyDescent="0.3">
      <c r="A1" s="4" t="s">
        <v>0</v>
      </c>
      <c r="B1" s="4" t="s">
        <v>1</v>
      </c>
      <c r="C1" s="4" t="s">
        <v>8</v>
      </c>
      <c r="D1" s="4" t="s">
        <v>9</v>
      </c>
      <c r="E1" s="4" t="s">
        <v>47</v>
      </c>
      <c r="F1" s="4" t="s">
        <v>34</v>
      </c>
      <c r="G1" s="4" t="s">
        <v>279</v>
      </c>
    </row>
    <row r="2" spans="1:7" ht="15" customHeight="1" x14ac:dyDescent="0.3">
      <c r="A2" s="5" t="s">
        <v>168</v>
      </c>
      <c r="B2" s="5" t="s">
        <v>165</v>
      </c>
      <c r="C2" s="5" t="s">
        <v>54</v>
      </c>
      <c r="D2" s="5"/>
      <c r="E2" s="1"/>
      <c r="F2" s="1"/>
      <c r="G2" s="5"/>
    </row>
    <row r="3" spans="1:7" ht="15" customHeight="1" x14ac:dyDescent="0.3">
      <c r="A3" s="1" t="s">
        <v>169</v>
      </c>
      <c r="B3" s="1" t="s">
        <v>13</v>
      </c>
      <c r="C3" s="7" t="s">
        <v>39</v>
      </c>
      <c r="E3" s="1"/>
      <c r="G3" s="1"/>
    </row>
    <row r="4" spans="1:7" ht="15" customHeight="1" x14ac:dyDescent="0.3">
      <c r="A4" s="1" t="s">
        <v>173</v>
      </c>
      <c r="B4" s="1" t="s">
        <v>58</v>
      </c>
      <c r="C4" s="1" t="s">
        <v>190</v>
      </c>
      <c r="F4" s="1" t="s">
        <v>191</v>
      </c>
      <c r="G4" s="1" t="s">
        <v>245</v>
      </c>
    </row>
    <row r="5" spans="1:7" ht="15" customHeight="1" x14ac:dyDescent="0.3">
      <c r="A5" s="1" t="s">
        <v>170</v>
      </c>
      <c r="B5" s="1" t="s">
        <v>10</v>
      </c>
      <c r="C5" s="1" t="s">
        <v>171</v>
      </c>
      <c r="G5" s="1"/>
    </row>
    <row r="6" spans="1:7" ht="15" customHeight="1" x14ac:dyDescent="0.3">
      <c r="A6" s="1" t="s">
        <v>175</v>
      </c>
      <c r="B6" s="1" t="s">
        <v>58</v>
      </c>
      <c r="C6" s="1" t="s">
        <v>220</v>
      </c>
      <c r="E6" s="1"/>
      <c r="G6" s="1"/>
    </row>
    <row r="7" spans="1:7" ht="15" customHeight="1" x14ac:dyDescent="0.3">
      <c r="A7" s="1" t="s">
        <v>176</v>
      </c>
      <c r="B7" s="1" t="s">
        <v>42</v>
      </c>
      <c r="C7" s="1" t="s">
        <v>198</v>
      </c>
      <c r="E7" s="1"/>
      <c r="F7" s="11" t="s">
        <v>197</v>
      </c>
      <c r="G7" s="1"/>
    </row>
    <row r="8" spans="1:7" ht="15" customHeight="1" x14ac:dyDescent="0.3">
      <c r="A8" s="1" t="s">
        <v>179</v>
      </c>
      <c r="B8" s="1" t="s">
        <v>54</v>
      </c>
      <c r="C8" s="1" t="s">
        <v>214</v>
      </c>
      <c r="E8" s="1"/>
      <c r="F8" s="1" t="s">
        <v>188</v>
      </c>
      <c r="G8" s="1"/>
    </row>
    <row r="9" spans="1:7" ht="15" customHeight="1" x14ac:dyDescent="0.3">
      <c r="A9" s="1" t="s">
        <v>178</v>
      </c>
      <c r="B9" s="1" t="s">
        <v>54</v>
      </c>
      <c r="C9" s="1" t="s">
        <v>205</v>
      </c>
      <c r="F9" s="1" t="s">
        <v>177</v>
      </c>
      <c r="G9" s="1" t="s">
        <v>277</v>
      </c>
    </row>
    <row r="10" spans="1:7" ht="15" customHeight="1" x14ac:dyDescent="0.3">
      <c r="A10" s="1" t="s">
        <v>180</v>
      </c>
      <c r="B10" s="1" t="s">
        <v>58</v>
      </c>
      <c r="C10" s="1" t="s">
        <v>174</v>
      </c>
      <c r="F10" s="1" t="s">
        <v>181</v>
      </c>
      <c r="G10" s="1" t="s">
        <v>276</v>
      </c>
    </row>
    <row r="11" spans="1:7" ht="15" customHeight="1" x14ac:dyDescent="0.3">
      <c r="A11" s="1" t="s">
        <v>182</v>
      </c>
      <c r="B11" s="1" t="s">
        <v>54</v>
      </c>
      <c r="C11" s="1" t="s">
        <v>99</v>
      </c>
      <c r="F11" s="1" t="s">
        <v>196</v>
      </c>
      <c r="G11" s="1"/>
    </row>
    <row r="12" spans="1:7" ht="15" customHeight="1" x14ac:dyDescent="0.3">
      <c r="A12" s="1" t="s">
        <v>193</v>
      </c>
      <c r="B12" s="1" t="s">
        <v>54</v>
      </c>
      <c r="C12" s="1" t="s">
        <v>99</v>
      </c>
      <c r="F12" s="1" t="s">
        <v>195</v>
      </c>
      <c r="G12" s="1"/>
    </row>
    <row r="13" spans="1:7" ht="15" customHeight="1" x14ac:dyDescent="0.3">
      <c r="A13" s="1" t="s">
        <v>183</v>
      </c>
      <c r="B13" s="1" t="s">
        <v>54</v>
      </c>
      <c r="C13" s="1" t="s">
        <v>192</v>
      </c>
      <c r="F13" s="1" t="s">
        <v>184</v>
      </c>
      <c r="G13" s="1"/>
    </row>
    <row r="14" spans="1:7" ht="15" customHeight="1" x14ac:dyDescent="0.3">
      <c r="A14" s="1" t="s">
        <v>186</v>
      </c>
      <c r="B14" s="1" t="s">
        <v>54</v>
      </c>
      <c r="C14" s="1" t="s">
        <v>210</v>
      </c>
      <c r="F14" s="1" t="s">
        <v>185</v>
      </c>
      <c r="G14" s="1" t="s">
        <v>276</v>
      </c>
    </row>
    <row r="15" spans="1:7" ht="15" customHeight="1" x14ac:dyDescent="0.3">
      <c r="A15" s="1" t="s">
        <v>187</v>
      </c>
      <c r="B15" s="1" t="s">
        <v>58</v>
      </c>
      <c r="C15" s="1" t="s">
        <v>56</v>
      </c>
      <c r="F15" s="1"/>
      <c r="G15" s="1"/>
    </row>
    <row r="16" spans="1:7" ht="15" customHeight="1" x14ac:dyDescent="0.3">
      <c r="A16" s="1" t="s">
        <v>194</v>
      </c>
      <c r="B16" s="1" t="s">
        <v>54</v>
      </c>
      <c r="C16" s="1" t="s">
        <v>210</v>
      </c>
      <c r="F16" s="1" t="s">
        <v>215</v>
      </c>
      <c r="G16" s="1"/>
    </row>
    <row r="17" spans="1:7" ht="15" customHeight="1" x14ac:dyDescent="0.3">
      <c r="A17" s="1" t="s">
        <v>208</v>
      </c>
      <c r="B17" s="1" t="s">
        <v>54</v>
      </c>
      <c r="C17" s="1" t="s">
        <v>213</v>
      </c>
      <c r="F17" s="1" t="s">
        <v>206</v>
      </c>
      <c r="G17" s="1"/>
    </row>
    <row r="18" spans="1:7" ht="15" customHeight="1" x14ac:dyDescent="0.3">
      <c r="A18" s="1" t="s">
        <v>209</v>
      </c>
      <c r="B18" s="1" t="s">
        <v>54</v>
      </c>
      <c r="C18" s="1" t="s">
        <v>216</v>
      </c>
      <c r="F18" s="1" t="s">
        <v>207</v>
      </c>
      <c r="G18" s="1"/>
    </row>
    <row r="19" spans="1:7" ht="15" customHeight="1" x14ac:dyDescent="0.3">
      <c r="A19" s="1" t="s">
        <v>189</v>
      </c>
      <c r="B19" s="1" t="s">
        <v>58</v>
      </c>
      <c r="C19" s="1" t="s">
        <v>85</v>
      </c>
      <c r="G19" s="1"/>
    </row>
    <row r="20" spans="1:7" ht="15" customHeight="1" x14ac:dyDescent="0.3">
      <c r="A20" s="1" t="s">
        <v>243</v>
      </c>
      <c r="B20" s="1" t="s">
        <v>42</v>
      </c>
      <c r="C20" s="1" t="s">
        <v>223</v>
      </c>
      <c r="F20" s="1" t="s">
        <v>278</v>
      </c>
      <c r="G20" s="1"/>
    </row>
    <row r="21" spans="1:7" ht="15" customHeight="1" x14ac:dyDescent="0.3">
      <c r="A21" s="1" t="s">
        <v>211</v>
      </c>
      <c r="B21" s="1" t="s">
        <v>54</v>
      </c>
      <c r="C21" s="1" t="s">
        <v>212</v>
      </c>
      <c r="E21" s="1"/>
      <c r="F21" s="1"/>
      <c r="G21" s="1"/>
    </row>
    <row r="22" spans="1:7" ht="15" customHeight="1" x14ac:dyDescent="0.3">
      <c r="A22" s="1" t="s">
        <v>217</v>
      </c>
      <c r="B22" s="1" t="s">
        <v>13</v>
      </c>
      <c r="C22" s="1" t="s">
        <v>14</v>
      </c>
      <c r="E22" s="1"/>
      <c r="F22" s="1"/>
      <c r="G22" s="1"/>
    </row>
    <row r="23" spans="1:7" ht="15" customHeight="1" x14ac:dyDescent="0.3">
      <c r="A23" s="1" t="s">
        <v>218</v>
      </c>
      <c r="B23" s="1" t="s">
        <v>13</v>
      </c>
      <c r="C23" s="1" t="s">
        <v>39</v>
      </c>
      <c r="G23" s="1"/>
    </row>
    <row r="24" spans="1:7" ht="15" customHeight="1" x14ac:dyDescent="0.3">
      <c r="A24" s="1" t="s">
        <v>219</v>
      </c>
      <c r="B24" s="1" t="s">
        <v>42</v>
      </c>
      <c r="C24" s="1" t="s">
        <v>224</v>
      </c>
      <c r="F24" s="1" t="s">
        <v>272</v>
      </c>
      <c r="G24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9D08-FA41-4547-B6C8-278FF796A689}">
  <dimension ref="A1:F38"/>
  <sheetViews>
    <sheetView workbookViewId="0">
      <selection activeCell="A26" sqref="A26"/>
    </sheetView>
  </sheetViews>
  <sheetFormatPr defaultRowHeight="15" customHeight="1" x14ac:dyDescent="0.3"/>
  <cols>
    <col min="1" max="1" width="24.88671875" style="1" customWidth="1"/>
    <col min="2" max="2" width="8.88671875" style="1"/>
    <col min="3" max="3" width="27.33203125" style="1" customWidth="1"/>
  </cols>
  <sheetData>
    <row r="1" spans="1:6" ht="15" customHeight="1" x14ac:dyDescent="0.3">
      <c r="A1" s="4" t="s">
        <v>0</v>
      </c>
      <c r="B1" s="4" t="s">
        <v>1</v>
      </c>
      <c r="C1" s="4" t="s">
        <v>8</v>
      </c>
      <c r="D1" s="4" t="s">
        <v>9</v>
      </c>
      <c r="E1" s="4" t="s">
        <v>47</v>
      </c>
      <c r="F1" s="4" t="s">
        <v>34</v>
      </c>
    </row>
    <row r="2" spans="1:6" ht="15" customHeight="1" x14ac:dyDescent="0.3">
      <c r="A2" s="5" t="s">
        <v>106</v>
      </c>
      <c r="B2" s="5" t="s">
        <v>42</v>
      </c>
      <c r="C2" s="5" t="s">
        <v>161</v>
      </c>
      <c r="D2" s="5"/>
      <c r="E2" s="1"/>
      <c r="F2" s="1" t="s">
        <v>136</v>
      </c>
    </row>
    <row r="3" spans="1:6" ht="15" customHeight="1" x14ac:dyDescent="0.3">
      <c r="A3" s="5" t="s">
        <v>108</v>
      </c>
      <c r="B3" s="5" t="s">
        <v>10</v>
      </c>
      <c r="C3" s="2" t="str">
        <f>"gurobiopt"&amp;crsptypesuffix</f>
        <v>gurobiopt10y</v>
      </c>
      <c r="D3" s="6"/>
      <c r="E3" s="1"/>
    </row>
    <row r="4" spans="1:6" ht="15" customHeight="1" x14ac:dyDescent="0.3">
      <c r="A4" s="1" t="s">
        <v>129</v>
      </c>
      <c r="B4" s="1" t="s">
        <v>130</v>
      </c>
      <c r="C4" s="7" t="s">
        <v>162</v>
      </c>
      <c r="D4" s="1"/>
      <c r="E4" s="1"/>
    </row>
    <row r="5" spans="1:6" ht="15" customHeight="1" x14ac:dyDescent="0.3">
      <c r="A5" s="1" t="s">
        <v>135</v>
      </c>
      <c r="B5" s="1" t="s">
        <v>54</v>
      </c>
      <c r="C5" s="1" t="s">
        <v>160</v>
      </c>
      <c r="E5" s="1"/>
    </row>
    <row r="6" spans="1:6" s="9" customFormat="1" ht="15" customHeight="1" x14ac:dyDescent="0.3">
      <c r="A6" s="8" t="s">
        <v>148</v>
      </c>
      <c r="B6" s="8" t="s">
        <v>58</v>
      </c>
      <c r="C6" s="8" t="s">
        <v>110</v>
      </c>
      <c r="E6" s="8"/>
      <c r="F6" s="8" t="s">
        <v>128</v>
      </c>
    </row>
    <row r="7" spans="1:6" s="9" customFormat="1" ht="15" customHeight="1" x14ac:dyDescent="0.3">
      <c r="A7" s="8" t="s">
        <v>149</v>
      </c>
      <c r="B7" s="8" t="s">
        <v>58</v>
      </c>
      <c r="C7" s="8" t="s">
        <v>110</v>
      </c>
      <c r="E7" s="8"/>
      <c r="F7" s="8" t="s">
        <v>111</v>
      </c>
    </row>
    <row r="8" spans="1:6" s="9" customFormat="1" ht="15" customHeight="1" x14ac:dyDescent="0.3">
      <c r="A8" s="8" t="s">
        <v>150</v>
      </c>
      <c r="B8" s="8" t="s">
        <v>58</v>
      </c>
      <c r="C8" s="8" t="s">
        <v>110</v>
      </c>
      <c r="E8" s="8"/>
      <c r="F8" s="8" t="s">
        <v>112</v>
      </c>
    </row>
    <row r="9" spans="1:6" s="9" customFormat="1" ht="15" customHeight="1" x14ac:dyDescent="0.3">
      <c r="A9" s="8" t="s">
        <v>151</v>
      </c>
      <c r="B9" s="8" t="s">
        <v>58</v>
      </c>
      <c r="C9" s="8" t="s">
        <v>116</v>
      </c>
      <c r="E9" s="8"/>
      <c r="F9" s="8" t="s">
        <v>117</v>
      </c>
    </row>
    <row r="10" spans="1:6" s="9" customFormat="1" ht="15" customHeight="1" x14ac:dyDescent="0.3">
      <c r="A10" s="8" t="s">
        <v>152</v>
      </c>
      <c r="B10" s="8" t="s">
        <v>58</v>
      </c>
      <c r="C10" s="8" t="s">
        <v>110</v>
      </c>
      <c r="E10" s="8"/>
      <c r="F10" s="8" t="s">
        <v>127</v>
      </c>
    </row>
    <row r="11" spans="1:6" s="9" customFormat="1" ht="15" customHeight="1" x14ac:dyDescent="0.3">
      <c r="A11" s="8" t="s">
        <v>153</v>
      </c>
      <c r="B11" s="8" t="s">
        <v>54</v>
      </c>
      <c r="C11" s="8" t="s">
        <v>113</v>
      </c>
      <c r="D11" s="8" t="s">
        <v>114</v>
      </c>
      <c r="F11" s="8" t="s">
        <v>121</v>
      </c>
    </row>
    <row r="12" spans="1:6" s="9" customFormat="1" ht="15" customHeight="1" x14ac:dyDescent="0.3">
      <c r="A12" s="8" t="s">
        <v>154</v>
      </c>
      <c r="B12" s="8" t="s">
        <v>54</v>
      </c>
      <c r="C12" s="8" t="s">
        <v>120</v>
      </c>
      <c r="D12" s="8" t="s">
        <v>114</v>
      </c>
      <c r="F12" s="8" t="s">
        <v>122</v>
      </c>
    </row>
    <row r="13" spans="1:6" s="9" customFormat="1" ht="15" customHeight="1" x14ac:dyDescent="0.3">
      <c r="A13" s="8" t="s">
        <v>155</v>
      </c>
      <c r="B13" s="8" t="s">
        <v>54</v>
      </c>
      <c r="C13" s="8" t="s">
        <v>113</v>
      </c>
      <c r="D13" s="8" t="s">
        <v>114</v>
      </c>
      <c r="E13" s="8"/>
      <c r="F13" s="8" t="s">
        <v>121</v>
      </c>
    </row>
    <row r="14" spans="1:6" s="9" customFormat="1" ht="15" customHeight="1" x14ac:dyDescent="0.3">
      <c r="A14" s="8" t="s">
        <v>156</v>
      </c>
      <c r="B14" s="8" t="s">
        <v>54</v>
      </c>
      <c r="C14" s="8" t="s">
        <v>114</v>
      </c>
      <c r="D14" s="8" t="s">
        <v>115</v>
      </c>
      <c r="E14" s="8"/>
      <c r="F14" s="8" t="s">
        <v>123</v>
      </c>
    </row>
    <row r="15" spans="1:6" s="9" customFormat="1" ht="15" customHeight="1" x14ac:dyDescent="0.3">
      <c r="A15" s="8" t="s">
        <v>157</v>
      </c>
      <c r="B15" s="8" t="s">
        <v>58</v>
      </c>
      <c r="C15" s="8" t="s">
        <v>116</v>
      </c>
      <c r="E15" s="8"/>
      <c r="F15" s="8" t="s">
        <v>118</v>
      </c>
    </row>
    <row r="16" spans="1:6" s="9" customFormat="1" ht="15" customHeight="1" x14ac:dyDescent="0.3">
      <c r="A16" s="8" t="s">
        <v>158</v>
      </c>
      <c r="B16" s="8" t="s">
        <v>54</v>
      </c>
      <c r="C16" s="8" t="s">
        <v>124</v>
      </c>
      <c r="D16" s="8" t="s">
        <v>114</v>
      </c>
      <c r="E16" s="8"/>
      <c r="F16" s="8" t="s">
        <v>125</v>
      </c>
    </row>
    <row r="17" spans="1:6" s="9" customFormat="1" ht="15" customHeight="1" x14ac:dyDescent="0.3">
      <c r="A17" s="8" t="s">
        <v>159</v>
      </c>
      <c r="B17" s="8" t="s">
        <v>54</v>
      </c>
      <c r="C17" s="8" t="s">
        <v>126</v>
      </c>
      <c r="D17" s="8"/>
      <c r="E17" s="8"/>
      <c r="F17" s="8" t="s">
        <v>119</v>
      </c>
    </row>
    <row r="18" spans="1:6" s="9" customFormat="1" ht="15" customHeight="1" x14ac:dyDescent="0.3">
      <c r="A18" s="8" t="s">
        <v>131</v>
      </c>
      <c r="B18" s="8" t="s">
        <v>58</v>
      </c>
      <c r="C18" s="8" t="s">
        <v>116</v>
      </c>
      <c r="D18" s="8"/>
      <c r="E18" s="8"/>
      <c r="F18" s="8" t="s">
        <v>132</v>
      </c>
    </row>
    <row r="19" spans="1:6" s="9" customFormat="1" ht="15" customHeight="1" x14ac:dyDescent="0.3">
      <c r="A19" s="8" t="s">
        <v>133</v>
      </c>
      <c r="B19" s="8" t="s">
        <v>58</v>
      </c>
      <c r="C19" s="8" t="s">
        <v>85</v>
      </c>
      <c r="D19" s="8"/>
      <c r="E19" s="8"/>
      <c r="F19" s="8" t="s">
        <v>134</v>
      </c>
    </row>
    <row r="20" spans="1:6" s="9" customFormat="1" ht="15" customHeight="1" x14ac:dyDescent="0.3">
      <c r="A20" s="8" t="s">
        <v>144</v>
      </c>
      <c r="B20" s="8" t="s">
        <v>58</v>
      </c>
      <c r="C20" s="8" t="s">
        <v>110</v>
      </c>
      <c r="D20" s="8"/>
      <c r="E20" s="8"/>
      <c r="F20" s="8" t="s">
        <v>145</v>
      </c>
    </row>
    <row r="21" spans="1:6" s="9" customFormat="1" ht="15" customHeight="1" x14ac:dyDescent="0.3">
      <c r="A21" s="8" t="s">
        <v>146</v>
      </c>
      <c r="B21" s="8" t="s">
        <v>58</v>
      </c>
      <c r="C21" s="8" t="s">
        <v>110</v>
      </c>
      <c r="D21" s="8"/>
      <c r="E21" s="8"/>
      <c r="F21" s="8" t="s">
        <v>147</v>
      </c>
    </row>
    <row r="22" spans="1:6" ht="15" customHeight="1" x14ac:dyDescent="0.3">
      <c r="A22" s="1" t="s">
        <v>139</v>
      </c>
      <c r="B22" s="1" t="s">
        <v>10</v>
      </c>
      <c r="C22" s="1" t="s">
        <v>137</v>
      </c>
      <c r="E22" s="1"/>
    </row>
    <row r="23" spans="1:6" ht="15" customHeight="1" x14ac:dyDescent="0.3">
      <c r="A23" s="1" t="s">
        <v>140</v>
      </c>
      <c r="B23" s="1" t="s">
        <v>10</v>
      </c>
      <c r="C23" s="1" t="s">
        <v>138</v>
      </c>
      <c r="D23" s="1"/>
      <c r="E23" s="1"/>
      <c r="F23" s="1"/>
    </row>
    <row r="24" spans="1:6" ht="15" customHeight="1" x14ac:dyDescent="0.3">
      <c r="A24" s="1" t="s">
        <v>141</v>
      </c>
      <c r="B24" s="1" t="s">
        <v>54</v>
      </c>
      <c r="C24" s="1" t="s">
        <v>142</v>
      </c>
      <c r="F24" s="1" t="s">
        <v>143</v>
      </c>
    </row>
    <row r="27" spans="1:6" ht="15" customHeight="1" x14ac:dyDescent="0.3">
      <c r="E27" s="1"/>
    </row>
    <row r="28" spans="1:6" ht="15" customHeight="1" x14ac:dyDescent="0.3">
      <c r="E28" s="1"/>
    </row>
    <row r="29" spans="1:6" ht="15" customHeight="1" x14ac:dyDescent="0.3">
      <c r="E29" s="1"/>
    </row>
    <row r="30" spans="1:6" ht="15" customHeight="1" x14ac:dyDescent="0.3">
      <c r="E30" s="1"/>
    </row>
    <row r="37" spans="5:6" ht="15" customHeight="1" x14ac:dyDescent="0.3">
      <c r="E37" s="1"/>
      <c r="F37" s="1"/>
    </row>
    <row r="38" spans="5:6" ht="15" customHeight="1" x14ac:dyDescent="0.3">
      <c r="E38" s="1"/>
      <c r="F3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F6C1-6790-459A-BD43-447C65654875}">
  <dimension ref="A1:F25"/>
  <sheetViews>
    <sheetView workbookViewId="0">
      <selection activeCell="C3" sqref="C3"/>
    </sheetView>
  </sheetViews>
  <sheetFormatPr defaultRowHeight="15" customHeight="1" x14ac:dyDescent="0.3"/>
  <cols>
    <col min="1" max="1" width="24.88671875" style="1" customWidth="1"/>
    <col min="2" max="2" width="29.6640625" style="1" customWidth="1"/>
    <col min="3" max="3" width="40.21875" style="1" customWidth="1"/>
    <col min="4" max="4" width="8.88671875" style="1"/>
  </cols>
  <sheetData>
    <row r="1" spans="1:6" ht="15" customHeight="1" x14ac:dyDescent="0.3">
      <c r="A1" s="4" t="s">
        <v>0</v>
      </c>
      <c r="B1" s="4" t="s">
        <v>1</v>
      </c>
      <c r="C1" s="4" t="s">
        <v>8</v>
      </c>
      <c r="D1" s="4" t="s">
        <v>9</v>
      </c>
      <c r="E1" s="4" t="s">
        <v>47</v>
      </c>
      <c r="F1" s="4" t="s">
        <v>34</v>
      </c>
    </row>
    <row r="2" spans="1:6" ht="15" customHeight="1" x14ac:dyDescent="0.3">
      <c r="A2" s="1" t="s">
        <v>604</v>
      </c>
      <c r="B2" s="1" t="s">
        <v>10</v>
      </c>
      <c r="C2" s="1" t="s">
        <v>736</v>
      </c>
      <c r="E2" s="1"/>
      <c r="F2" s="11" t="s">
        <v>720</v>
      </c>
    </row>
    <row r="3" spans="1:6" ht="15" customHeight="1" x14ac:dyDescent="0.3">
      <c r="A3" s="1" t="s">
        <v>588</v>
      </c>
      <c r="B3" s="1" t="s">
        <v>10</v>
      </c>
      <c r="C3" s="2" t="str">
        <f>data!C$5&amp;"\\analysis"</f>
        <v>C:\\Users\\Clinton\\Dropbox\\Projects\\capacity\\output\\analysis</v>
      </c>
      <c r="D3" s="5"/>
      <c r="E3" s="1"/>
      <c r="F3" s="1"/>
    </row>
    <row r="4" spans="1:6" ht="15" customHeight="1" x14ac:dyDescent="0.3">
      <c r="A4" s="1" t="s">
        <v>606</v>
      </c>
      <c r="B4" s="1" t="s">
        <v>609</v>
      </c>
      <c r="C4" s="7" t="s">
        <v>608</v>
      </c>
      <c r="E4" s="1"/>
      <c r="F4" s="1"/>
    </row>
    <row r="5" spans="1:6" ht="15" customHeight="1" x14ac:dyDescent="0.3">
      <c r="A5" s="1" t="s">
        <v>607</v>
      </c>
      <c r="B5" s="1" t="s">
        <v>67</v>
      </c>
      <c r="C5" s="1" t="s">
        <v>605</v>
      </c>
      <c r="F5" s="1"/>
    </row>
    <row r="6" spans="1:6" ht="15" customHeight="1" x14ac:dyDescent="0.3">
      <c r="A6" s="1" t="s">
        <v>641</v>
      </c>
      <c r="B6" s="1" t="s">
        <v>13</v>
      </c>
      <c r="C6" s="1" t="s">
        <v>14</v>
      </c>
      <c r="F6" s="1"/>
    </row>
    <row r="7" spans="1:6" ht="15" customHeight="1" x14ac:dyDescent="0.3">
      <c r="A7" s="1" t="s">
        <v>642</v>
      </c>
      <c r="B7" s="1" t="s">
        <v>13</v>
      </c>
      <c r="C7" s="1" t="s">
        <v>14</v>
      </c>
      <c r="F7" s="1"/>
    </row>
    <row r="8" spans="1:6" ht="15" customHeight="1" x14ac:dyDescent="0.3">
      <c r="A8" s="1" t="s">
        <v>640</v>
      </c>
      <c r="B8" s="1" t="s">
        <v>42</v>
      </c>
      <c r="C8" s="1" t="s">
        <v>672</v>
      </c>
      <c r="F8" s="1"/>
    </row>
    <row r="9" spans="1:6" ht="15" customHeight="1" x14ac:dyDescent="0.3">
      <c r="A9" s="1" t="s">
        <v>610</v>
      </c>
      <c r="B9" s="1" t="s">
        <v>10</v>
      </c>
      <c r="C9" s="1" t="s">
        <v>612</v>
      </c>
    </row>
    <row r="10" spans="1:6" ht="15" customHeight="1" x14ac:dyDescent="0.3">
      <c r="A10" s="1" t="s">
        <v>611</v>
      </c>
      <c r="B10" s="1" t="s">
        <v>42</v>
      </c>
      <c r="C10" s="1" t="s">
        <v>615</v>
      </c>
      <c r="E10" s="1"/>
      <c r="F10" s="11"/>
    </row>
    <row r="11" spans="1:6" ht="15" customHeight="1" x14ac:dyDescent="0.3">
      <c r="A11" s="1" t="s">
        <v>613</v>
      </c>
      <c r="B11" s="1" t="s">
        <v>54</v>
      </c>
      <c r="C11" s="1" t="s">
        <v>614</v>
      </c>
      <c r="E11" s="1"/>
      <c r="F11" s="1"/>
    </row>
    <row r="12" spans="1:6" ht="15" customHeight="1" x14ac:dyDescent="0.3">
      <c r="A12" s="1" t="s">
        <v>618</v>
      </c>
      <c r="B12" s="1" t="s">
        <v>483</v>
      </c>
      <c r="C12" s="1" t="s">
        <v>484</v>
      </c>
      <c r="D12" s="1" t="s">
        <v>726</v>
      </c>
      <c r="F12" s="1" t="s">
        <v>725</v>
      </c>
    </row>
    <row r="13" spans="1:6" ht="15" customHeight="1" x14ac:dyDescent="0.3">
      <c r="A13" s="1" t="s">
        <v>644</v>
      </c>
      <c r="B13" s="1" t="s">
        <v>643</v>
      </c>
      <c r="C13" s="1" t="s">
        <v>265</v>
      </c>
      <c r="D13" s="1" t="s">
        <v>709</v>
      </c>
      <c r="F13" s="1"/>
    </row>
    <row r="14" spans="1:6" ht="15" customHeight="1" x14ac:dyDescent="0.3">
      <c r="A14" s="1" t="s">
        <v>663</v>
      </c>
      <c r="B14" s="1" t="s">
        <v>666</v>
      </c>
      <c r="C14" s="1" t="s">
        <v>667</v>
      </c>
      <c r="D14" s="1" t="s">
        <v>717</v>
      </c>
      <c r="F14" s="1" t="s">
        <v>717</v>
      </c>
    </row>
    <row r="15" spans="1:6" ht="15" customHeight="1" x14ac:dyDescent="0.3">
      <c r="A15" s="1" t="s">
        <v>665</v>
      </c>
      <c r="B15" s="1" t="s">
        <v>666</v>
      </c>
      <c r="C15" s="1" t="s">
        <v>265</v>
      </c>
      <c r="F15" s="1"/>
    </row>
    <row r="16" spans="1:6" ht="15" customHeight="1" x14ac:dyDescent="0.3">
      <c r="A16" s="1" t="s">
        <v>664</v>
      </c>
      <c r="B16" s="1" t="s">
        <v>58</v>
      </c>
      <c r="C16" s="1" t="s">
        <v>245</v>
      </c>
      <c r="F16" s="1"/>
    </row>
    <row r="17" spans="1:6" ht="15" customHeight="1" x14ac:dyDescent="0.3">
      <c r="A17" s="1" t="s">
        <v>690</v>
      </c>
      <c r="B17" s="1" t="s">
        <v>42</v>
      </c>
      <c r="C17" s="1" t="s">
        <v>689</v>
      </c>
      <c r="F17" s="1"/>
    </row>
    <row r="18" spans="1:6" ht="15" customHeight="1" x14ac:dyDescent="0.3">
      <c r="A18" s="1" t="s">
        <v>691</v>
      </c>
      <c r="B18" s="1" t="s">
        <v>13</v>
      </c>
      <c r="C18" s="1" t="s">
        <v>39</v>
      </c>
      <c r="F18" s="1"/>
    </row>
    <row r="19" spans="1:6" ht="15" customHeight="1" x14ac:dyDescent="0.3">
      <c r="F19" s="1"/>
    </row>
    <row r="21" spans="1:6" ht="15" customHeight="1" x14ac:dyDescent="0.3">
      <c r="F21" s="1"/>
    </row>
    <row r="22" spans="1:6" ht="15" customHeight="1" x14ac:dyDescent="0.3">
      <c r="E22" s="1"/>
      <c r="F22" s="1"/>
    </row>
    <row r="23" spans="1:6" ht="15" customHeight="1" x14ac:dyDescent="0.3">
      <c r="E23" s="1"/>
      <c r="F23" s="1"/>
    </row>
    <row r="25" spans="1:6" ht="15" customHeight="1" x14ac:dyDescent="0.3">
      <c r="F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EC7BB-21B9-42FE-A1D2-17FB9BBDA52A}">
  <dimension ref="A1:G32"/>
  <sheetViews>
    <sheetView workbookViewId="0">
      <pane ySplit="1" topLeftCell="A17" activePane="bottomLeft" state="frozen"/>
      <selection pane="bottomLeft" activeCell="D4" sqref="D4"/>
    </sheetView>
  </sheetViews>
  <sheetFormatPr defaultRowHeight="14.4" x14ac:dyDescent="0.3"/>
  <cols>
    <col min="1" max="1" width="24.88671875" style="1" customWidth="1"/>
    <col min="2" max="2" width="16.88671875" style="1" customWidth="1"/>
    <col min="3" max="3" width="18.88671875" style="1" customWidth="1"/>
    <col min="4" max="4" width="8.88671875" style="1"/>
  </cols>
  <sheetData>
    <row r="1" spans="1:7" x14ac:dyDescent="0.3">
      <c r="A1" s="4" t="s">
        <v>0</v>
      </c>
      <c r="B1" s="4" t="s">
        <v>1</v>
      </c>
      <c r="C1" s="4" t="s">
        <v>8</v>
      </c>
      <c r="D1" s="4" t="s">
        <v>9</v>
      </c>
      <c r="E1" s="4" t="s">
        <v>47</v>
      </c>
      <c r="F1" s="4" t="s">
        <v>34</v>
      </c>
      <c r="G1" s="4" t="s">
        <v>639</v>
      </c>
    </row>
    <row r="2" spans="1:7" ht="15" customHeight="1" x14ac:dyDescent="0.3">
      <c r="A2" s="1" t="s">
        <v>568</v>
      </c>
      <c r="B2" s="1" t="s">
        <v>10</v>
      </c>
      <c r="C2" s="7" t="s">
        <v>569</v>
      </c>
      <c r="F2" s="7"/>
    </row>
    <row r="3" spans="1:7" x14ac:dyDescent="0.3">
      <c r="A3" s="1" t="s">
        <v>597</v>
      </c>
      <c r="B3" s="1" t="s">
        <v>40</v>
      </c>
      <c r="C3" s="1" t="s">
        <v>584</v>
      </c>
    </row>
    <row r="4" spans="1:7" x14ac:dyDescent="0.3">
      <c r="A4" s="1" t="s">
        <v>598</v>
      </c>
      <c r="B4" s="1" t="s">
        <v>40</v>
      </c>
      <c r="C4" s="1" t="s">
        <v>602</v>
      </c>
      <c r="G4" s="1" t="s">
        <v>587</v>
      </c>
    </row>
    <row r="5" spans="1:7" x14ac:dyDescent="0.3">
      <c r="A5" s="1" t="s">
        <v>600</v>
      </c>
      <c r="B5" s="1" t="s">
        <v>58</v>
      </c>
      <c r="C5" s="1" t="s">
        <v>616</v>
      </c>
    </row>
    <row r="6" spans="1:7" x14ac:dyDescent="0.3">
      <c r="A6" s="1" t="s">
        <v>603</v>
      </c>
      <c r="B6" s="1" t="s">
        <v>54</v>
      </c>
      <c r="C6" s="1" t="s">
        <v>205</v>
      </c>
    </row>
    <row r="7" spans="1:7" x14ac:dyDescent="0.3">
      <c r="A7" s="1" t="s">
        <v>555</v>
      </c>
      <c r="B7" s="1" t="s">
        <v>10</v>
      </c>
      <c r="C7" s="2" t="str">
        <f>data!C$3&amp;"\\hfr"</f>
        <v>C:\\Users\\Clinton\\Dropbox\\Projects\\capacity\\data\\hfr</v>
      </c>
    </row>
    <row r="8" spans="1:7" ht="15" customHeight="1" x14ac:dyDescent="0.3">
      <c r="A8" s="1" t="s">
        <v>563</v>
      </c>
      <c r="B8" s="1" t="s">
        <v>10</v>
      </c>
      <c r="C8" s="7" t="s">
        <v>562</v>
      </c>
      <c r="F8" s="7"/>
    </row>
    <row r="9" spans="1:7" ht="15" customHeight="1" x14ac:dyDescent="0.3">
      <c r="A9" s="1" t="s">
        <v>556</v>
      </c>
      <c r="B9" s="1" t="s">
        <v>10</v>
      </c>
      <c r="C9" s="7" t="s">
        <v>558</v>
      </c>
      <c r="F9" s="7"/>
    </row>
    <row r="10" spans="1:7" ht="15" customHeight="1" x14ac:dyDescent="0.3">
      <c r="A10" s="1" t="s">
        <v>557</v>
      </c>
      <c r="B10" s="1" t="s">
        <v>10</v>
      </c>
      <c r="C10" s="7" t="s">
        <v>559</v>
      </c>
      <c r="F10" s="7"/>
    </row>
    <row r="11" spans="1:7" x14ac:dyDescent="0.3">
      <c r="A11" s="1" t="s">
        <v>560</v>
      </c>
      <c r="B11" s="1" t="s">
        <v>483</v>
      </c>
      <c r="C11" s="1" t="s">
        <v>484</v>
      </c>
    </row>
    <row r="12" spans="1:7" x14ac:dyDescent="0.3">
      <c r="A12" s="1" t="s">
        <v>64</v>
      </c>
      <c r="B12" s="1" t="s">
        <v>22</v>
      </c>
      <c r="C12" s="1" t="s">
        <v>65</v>
      </c>
    </row>
    <row r="13" spans="1:7" x14ac:dyDescent="0.3">
      <c r="A13" s="1" t="s">
        <v>77</v>
      </c>
      <c r="B13" s="1" t="s">
        <v>69</v>
      </c>
      <c r="C13" s="1" t="s">
        <v>78</v>
      </c>
    </row>
    <row r="14" spans="1:7" x14ac:dyDescent="0.3">
      <c r="A14" s="1" t="s">
        <v>71</v>
      </c>
      <c r="B14" s="1" t="s">
        <v>69</v>
      </c>
      <c r="C14" s="1" t="s">
        <v>70</v>
      </c>
    </row>
    <row r="15" spans="1:7" x14ac:dyDescent="0.3">
      <c r="A15" s="1" t="s">
        <v>589</v>
      </c>
      <c r="B15" s="1" t="s">
        <v>10</v>
      </c>
      <c r="C15" s="2" t="str">
        <f>data!C$9</f>
        <v>C:\\Users\\Clinton\\Dropbox\\Projects\\capacity\\data\\crsp</v>
      </c>
      <c r="F15" s="1"/>
    </row>
    <row r="16" spans="1:7" x14ac:dyDescent="0.3">
      <c r="A16" s="1" t="s">
        <v>591</v>
      </c>
      <c r="B16" s="1" t="s">
        <v>10</v>
      </c>
      <c r="C16" s="7" t="s">
        <v>590</v>
      </c>
    </row>
    <row r="17" spans="1:6" x14ac:dyDescent="0.3">
      <c r="A17" s="1" t="s">
        <v>592</v>
      </c>
      <c r="B17" s="1" t="s">
        <v>10</v>
      </c>
      <c r="C17" s="7" t="s">
        <v>593</v>
      </c>
      <c r="F17" s="1"/>
    </row>
    <row r="18" spans="1:6" x14ac:dyDescent="0.3">
      <c r="A18" s="1" t="s">
        <v>594</v>
      </c>
      <c r="B18" s="1" t="s">
        <v>483</v>
      </c>
      <c r="C18" s="1" t="s">
        <v>484</v>
      </c>
      <c r="F18" s="1"/>
    </row>
    <row r="19" spans="1:6" x14ac:dyDescent="0.3">
      <c r="A19" s="1" t="s">
        <v>635</v>
      </c>
      <c r="B19" s="1" t="s">
        <v>10</v>
      </c>
      <c r="C19" s="1" t="s">
        <v>636</v>
      </c>
      <c r="F19" s="1"/>
    </row>
    <row r="20" spans="1:6" x14ac:dyDescent="0.3">
      <c r="A20" s="1" t="s">
        <v>621</v>
      </c>
      <c r="B20" s="1" t="s">
        <v>54</v>
      </c>
      <c r="C20" s="1" t="s">
        <v>294</v>
      </c>
      <c r="F20" s="1" t="s">
        <v>624</v>
      </c>
    </row>
    <row r="21" spans="1:6" x14ac:dyDescent="0.3">
      <c r="A21" s="1" t="s">
        <v>622</v>
      </c>
      <c r="B21" s="1" t="s">
        <v>54</v>
      </c>
      <c r="C21" s="1" t="s">
        <v>190</v>
      </c>
      <c r="F21" s="1" t="s">
        <v>625</v>
      </c>
    </row>
    <row r="22" spans="1:6" x14ac:dyDescent="0.3">
      <c r="A22" s="1" t="s">
        <v>623</v>
      </c>
      <c r="B22" s="1" t="s">
        <v>54</v>
      </c>
      <c r="C22" s="1" t="s">
        <v>205</v>
      </c>
      <c r="F22" s="1" t="s">
        <v>624</v>
      </c>
    </row>
    <row r="23" spans="1:6" x14ac:dyDescent="0.3">
      <c r="A23" s="1" t="s">
        <v>626</v>
      </c>
      <c r="B23" s="1" t="s">
        <v>10</v>
      </c>
      <c r="C23" s="1" t="s">
        <v>632</v>
      </c>
    </row>
    <row r="24" spans="1:6" x14ac:dyDescent="0.3">
      <c r="A24" s="1" t="s">
        <v>628</v>
      </c>
      <c r="B24" s="1" t="s">
        <v>10</v>
      </c>
      <c r="C24" s="2" t="str">
        <f>data!C$10&amp;"\\industry"</f>
        <v>C:\\Users\\Clinton\\Dropbox\\Projects\\capacity\\data\\french\\industry</v>
      </c>
    </row>
    <row r="25" spans="1:6" x14ac:dyDescent="0.3">
      <c r="A25" s="1" t="s">
        <v>629</v>
      </c>
      <c r="B25" s="1" t="s">
        <v>10</v>
      </c>
      <c r="C25" s="1" t="s">
        <v>627</v>
      </c>
    </row>
    <row r="26" spans="1:6" x14ac:dyDescent="0.3">
      <c r="A26" s="1" t="s">
        <v>630</v>
      </c>
      <c r="B26" s="1" t="s">
        <v>10</v>
      </c>
      <c r="C26" s="2" t="str">
        <f>data!C$10&amp;"\\industry"</f>
        <v>C:\\Users\\Clinton\\Dropbox\\Projects\\capacity\\data\\french\\industry</v>
      </c>
    </row>
    <row r="27" spans="1:6" x14ac:dyDescent="0.3">
      <c r="A27" s="1" t="s">
        <v>633</v>
      </c>
      <c r="B27" s="1" t="s">
        <v>13</v>
      </c>
      <c r="C27" s="1" t="s">
        <v>39</v>
      </c>
    </row>
    <row r="28" spans="1:6" x14ac:dyDescent="0.3">
      <c r="A28" s="1" t="s">
        <v>634</v>
      </c>
      <c r="B28" s="1" t="s">
        <v>54</v>
      </c>
      <c r="C28" s="1" t="s">
        <v>99</v>
      </c>
    </row>
    <row r="29" spans="1:6" x14ac:dyDescent="0.3">
      <c r="A29" s="1" t="s">
        <v>701</v>
      </c>
      <c r="B29" s="1" t="s">
        <v>42</v>
      </c>
      <c r="C29" s="1" t="s">
        <v>702</v>
      </c>
      <c r="D29" s="1" t="s">
        <v>710</v>
      </c>
    </row>
    <row r="30" spans="1:6" x14ac:dyDescent="0.3">
      <c r="A30" s="1" t="s">
        <v>703</v>
      </c>
      <c r="B30" s="1" t="s">
        <v>42</v>
      </c>
      <c r="C30" s="1" t="s">
        <v>704</v>
      </c>
      <c r="D30" s="2" t="str">
        <f>MID(strategies!D11,2,LEN(strategies!D11)-2)</f>
        <v>:momentum121</v>
      </c>
    </row>
    <row r="31" spans="1:6" x14ac:dyDescent="0.3">
      <c r="A31" s="1" t="s">
        <v>648</v>
      </c>
      <c r="B31" s="1" t="s">
        <v>54</v>
      </c>
      <c r="C31" s="1" t="s">
        <v>649</v>
      </c>
    </row>
    <row r="32" spans="1:6" x14ac:dyDescent="0.3">
      <c r="A32" s="1" t="s">
        <v>650</v>
      </c>
      <c r="B32" s="1" t="s">
        <v>13</v>
      </c>
      <c r="C32" s="1" t="s">
        <v>14</v>
      </c>
      <c r="D32" s="1" t="s">
        <v>39</v>
      </c>
      <c r="F32" s="1" t="s">
        <v>697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48892-49D9-494C-905C-E9C8BBBDB710}">
  <dimension ref="A1:G16"/>
  <sheetViews>
    <sheetView zoomScaleNormal="100" workbookViewId="0">
      <selection activeCell="D16" sqref="D16"/>
    </sheetView>
  </sheetViews>
  <sheetFormatPr defaultRowHeight="15" customHeight="1" x14ac:dyDescent="0.3"/>
  <cols>
    <col min="1" max="1" width="24.88671875" style="1" customWidth="1"/>
    <col min="2" max="2" width="8.88671875" style="1"/>
    <col min="3" max="3" width="40.21875" style="1" customWidth="1"/>
    <col min="4" max="4" width="8.88671875" style="1"/>
  </cols>
  <sheetData>
    <row r="1" spans="1:7" ht="15" customHeight="1" x14ac:dyDescent="0.3">
      <c r="A1" s="4" t="s">
        <v>0</v>
      </c>
      <c r="B1" s="4" t="s">
        <v>1</v>
      </c>
      <c r="C1" s="4" t="s">
        <v>8</v>
      </c>
      <c r="D1" s="4" t="s">
        <v>9</v>
      </c>
      <c r="E1" s="4" t="s">
        <v>47</v>
      </c>
      <c r="F1" s="4" t="s">
        <v>34</v>
      </c>
      <c r="G1" s="4" t="s">
        <v>423</v>
      </c>
    </row>
    <row r="2" spans="1:7" ht="15" customHeight="1" x14ac:dyDescent="0.3">
      <c r="A2" s="5" t="s">
        <v>269</v>
      </c>
      <c r="B2" s="5" t="s">
        <v>165</v>
      </c>
      <c r="C2" s="5" t="s">
        <v>54</v>
      </c>
      <c r="D2" s="5"/>
      <c r="E2" s="1"/>
      <c r="F2" s="1" t="s">
        <v>457</v>
      </c>
    </row>
    <row r="3" spans="1:7" ht="15" customHeight="1" x14ac:dyDescent="0.3">
      <c r="A3" s="1" t="s">
        <v>270</v>
      </c>
      <c r="B3" s="1" t="s">
        <v>42</v>
      </c>
      <c r="C3" s="7" t="s">
        <v>292</v>
      </c>
      <c r="E3" s="1"/>
      <c r="F3" s="1"/>
      <c r="G3" s="1"/>
    </row>
    <row r="4" spans="1:7" ht="15" customHeight="1" x14ac:dyDescent="0.3">
      <c r="A4" s="1" t="s">
        <v>271</v>
      </c>
      <c r="B4" s="1" t="s">
        <v>13</v>
      </c>
      <c r="C4" s="7" t="s">
        <v>14</v>
      </c>
      <c r="E4" s="1"/>
      <c r="F4" s="1"/>
      <c r="G4" s="1"/>
    </row>
    <row r="5" spans="1:7" ht="15" customHeight="1" x14ac:dyDescent="0.3">
      <c r="A5" s="1" t="s">
        <v>280</v>
      </c>
      <c r="B5" s="1" t="s">
        <v>10</v>
      </c>
      <c r="C5" s="1" t="s">
        <v>287</v>
      </c>
      <c r="F5" s="1"/>
      <c r="G5" s="1"/>
    </row>
    <row r="6" spans="1:7" ht="15" customHeight="1" x14ac:dyDescent="0.3">
      <c r="A6" s="1" t="s">
        <v>281</v>
      </c>
      <c r="B6" s="1" t="s">
        <v>42</v>
      </c>
      <c r="C6" s="1" t="s">
        <v>452</v>
      </c>
      <c r="F6" s="1" t="s">
        <v>454</v>
      </c>
      <c r="G6" s="1"/>
    </row>
    <row r="7" spans="1:7" ht="15" customHeight="1" x14ac:dyDescent="0.3">
      <c r="A7" s="1" t="s">
        <v>334</v>
      </c>
      <c r="B7" s="1" t="s">
        <v>42</v>
      </c>
      <c r="C7" s="1" t="s">
        <v>453</v>
      </c>
      <c r="F7" s="1"/>
      <c r="G7" s="1"/>
    </row>
    <row r="8" spans="1:7" ht="15" customHeight="1" x14ac:dyDescent="0.3">
      <c r="A8" s="1" t="s">
        <v>285</v>
      </c>
      <c r="B8" s="1" t="s">
        <v>54</v>
      </c>
      <c r="C8" s="1" t="s">
        <v>286</v>
      </c>
    </row>
    <row r="9" spans="1:7" ht="15" customHeight="1" x14ac:dyDescent="0.3">
      <c r="A9" s="1" t="s">
        <v>291</v>
      </c>
      <c r="B9" s="1" t="s">
        <v>42</v>
      </c>
      <c r="C9" s="1" t="s">
        <v>724</v>
      </c>
      <c r="F9" s="1" t="s">
        <v>728</v>
      </c>
    </row>
    <row r="10" spans="1:7" ht="15" customHeight="1" x14ac:dyDescent="0.3">
      <c r="A10" s="1" t="s">
        <v>358</v>
      </c>
      <c r="B10" s="1" t="s">
        <v>42</v>
      </c>
      <c r="C10" s="1" t="s">
        <v>359</v>
      </c>
      <c r="D10" s="1" t="s">
        <v>392</v>
      </c>
      <c r="F10" s="1" t="s">
        <v>391</v>
      </c>
    </row>
    <row r="11" spans="1:7" ht="15" customHeight="1" x14ac:dyDescent="0.3">
      <c r="A11" s="1" t="s">
        <v>418</v>
      </c>
      <c r="B11" s="1" t="s">
        <v>13</v>
      </c>
      <c r="C11" s="1" t="s">
        <v>14</v>
      </c>
    </row>
    <row r="12" spans="1:7" ht="15" customHeight="1" x14ac:dyDescent="0.3">
      <c r="A12" s="1" t="s">
        <v>387</v>
      </c>
      <c r="B12" s="1" t="s">
        <v>54</v>
      </c>
      <c r="C12" s="1" t="s">
        <v>706</v>
      </c>
      <c r="F12" s="1" t="s">
        <v>393</v>
      </c>
    </row>
    <row r="13" spans="1:7" ht="15" customHeight="1" x14ac:dyDescent="0.3">
      <c r="A13" s="1" t="s">
        <v>388</v>
      </c>
      <c r="B13" s="1" t="s">
        <v>54</v>
      </c>
      <c r="C13" s="1" t="s">
        <v>92</v>
      </c>
      <c r="F13" s="1" t="s">
        <v>393</v>
      </c>
    </row>
    <row r="14" spans="1:7" ht="15" customHeight="1" x14ac:dyDescent="0.3">
      <c r="A14" s="1" t="s">
        <v>445</v>
      </c>
      <c r="B14" s="1" t="s">
        <v>42</v>
      </c>
      <c r="C14" s="1" t="s">
        <v>443</v>
      </c>
    </row>
    <row r="15" spans="1:7" ht="15" customHeight="1" x14ac:dyDescent="0.3">
      <c r="A15" s="1" t="s">
        <v>619</v>
      </c>
      <c r="B15" s="1" t="s">
        <v>54</v>
      </c>
      <c r="C15" s="1" t="s">
        <v>581</v>
      </c>
    </row>
    <row r="16" spans="1:7" ht="15" customHeight="1" x14ac:dyDescent="0.3">
      <c r="A16" s="1" t="s">
        <v>722</v>
      </c>
      <c r="B16" s="1" t="s">
        <v>58</v>
      </c>
      <c r="C16" s="1" t="s">
        <v>727</v>
      </c>
      <c r="D16" s="1" t="s">
        <v>245</v>
      </c>
      <c r="F16" s="1" t="s">
        <v>723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39A8-342F-4495-BA54-56A9E775BD0C}">
  <dimension ref="A1:F20"/>
  <sheetViews>
    <sheetView workbookViewId="0">
      <pane ySplit="1" topLeftCell="A2" activePane="bottomLeft" state="frozen"/>
      <selection pane="bottomLeft" activeCell="D16" sqref="D16"/>
    </sheetView>
  </sheetViews>
  <sheetFormatPr defaultRowHeight="15" customHeight="1" x14ac:dyDescent="0.3"/>
  <cols>
    <col min="1" max="1" width="24.88671875" style="1" customWidth="1"/>
    <col min="2" max="2" width="8.88671875" style="1"/>
    <col min="3" max="3" width="40.21875" style="1" customWidth="1"/>
    <col min="4" max="4" width="8.88671875" style="1"/>
  </cols>
  <sheetData>
    <row r="1" spans="1:6" ht="15" customHeight="1" x14ac:dyDescent="0.3">
      <c r="A1" s="4" t="s">
        <v>0</v>
      </c>
      <c r="B1" s="4" t="s">
        <v>1</v>
      </c>
      <c r="C1" s="4" t="s">
        <v>8</v>
      </c>
      <c r="D1" s="4" t="s">
        <v>9</v>
      </c>
      <c r="E1" s="4" t="s">
        <v>47</v>
      </c>
      <c r="F1" s="4" t="s">
        <v>34</v>
      </c>
    </row>
    <row r="2" spans="1:6" ht="15" customHeight="1" x14ac:dyDescent="0.3">
      <c r="A2" s="1" t="s">
        <v>384</v>
      </c>
      <c r="B2" s="1" t="s">
        <v>54</v>
      </c>
      <c r="C2" s="1" t="s">
        <v>381</v>
      </c>
    </row>
    <row r="3" spans="1:6" ht="15" customHeight="1" x14ac:dyDescent="0.3">
      <c r="A3" s="1" t="s">
        <v>382</v>
      </c>
      <c r="B3" s="1" t="s">
        <v>54</v>
      </c>
      <c r="C3" s="1" t="s">
        <v>381</v>
      </c>
    </row>
    <row r="4" spans="1:6" ht="15" customHeight="1" x14ac:dyDescent="0.3">
      <c r="A4" s="1" t="s">
        <v>331</v>
      </c>
      <c r="B4" s="1" t="s">
        <v>54</v>
      </c>
      <c r="C4" s="1" t="s">
        <v>205</v>
      </c>
    </row>
    <row r="5" spans="1:6" ht="15" customHeight="1" x14ac:dyDescent="0.3">
      <c r="A5" s="1" t="s">
        <v>385</v>
      </c>
      <c r="B5" s="1" t="s">
        <v>54</v>
      </c>
      <c r="C5" s="1" t="s">
        <v>381</v>
      </c>
      <c r="F5" s="1" t="s">
        <v>314</v>
      </c>
    </row>
    <row r="6" spans="1:6" ht="15" customHeight="1" x14ac:dyDescent="0.3">
      <c r="A6" s="1" t="s">
        <v>383</v>
      </c>
      <c r="B6" s="1" t="s">
        <v>54</v>
      </c>
      <c r="C6" s="1" t="s">
        <v>381</v>
      </c>
      <c r="F6" s="1" t="s">
        <v>314</v>
      </c>
    </row>
    <row r="7" spans="1:6" ht="15" customHeight="1" x14ac:dyDescent="0.3">
      <c r="A7" s="1" t="s">
        <v>350</v>
      </c>
      <c r="B7" s="1" t="s">
        <v>58</v>
      </c>
      <c r="C7" s="1" t="s">
        <v>312</v>
      </c>
    </row>
    <row r="8" spans="1:6" ht="15" customHeight="1" x14ac:dyDescent="0.3">
      <c r="A8" s="1" t="s">
        <v>335</v>
      </c>
      <c r="B8" s="1" t="s">
        <v>58</v>
      </c>
      <c r="C8" s="1" t="s">
        <v>455</v>
      </c>
      <c r="E8" s="1"/>
      <c r="F8" s="1" t="s">
        <v>337</v>
      </c>
    </row>
    <row r="9" spans="1:6" ht="15" customHeight="1" x14ac:dyDescent="0.3">
      <c r="A9" s="1" t="s">
        <v>349</v>
      </c>
      <c r="B9" s="1" t="s">
        <v>54</v>
      </c>
      <c r="C9" s="1" t="s">
        <v>370</v>
      </c>
    </row>
    <row r="10" spans="1:6" ht="15" customHeight="1" x14ac:dyDescent="0.3">
      <c r="A10" s="1" t="s">
        <v>336</v>
      </c>
      <c r="B10" s="1" t="s">
        <v>54</v>
      </c>
      <c r="C10" s="1" t="s">
        <v>416</v>
      </c>
    </row>
    <row r="11" spans="1:6" ht="15" customHeight="1" x14ac:dyDescent="0.3">
      <c r="A11" s="1" t="s">
        <v>296</v>
      </c>
      <c r="B11" s="1" t="s">
        <v>13</v>
      </c>
      <c r="C11" s="1" t="s">
        <v>39</v>
      </c>
      <c r="F11" s="1" t="s">
        <v>351</v>
      </c>
    </row>
    <row r="12" spans="1:6" ht="15" customHeight="1" x14ac:dyDescent="0.3">
      <c r="A12" s="1" t="s">
        <v>297</v>
      </c>
      <c r="B12" s="1" t="s">
        <v>13</v>
      </c>
      <c r="C12" s="1" t="s">
        <v>39</v>
      </c>
    </row>
    <row r="13" spans="1:6" ht="15" customHeight="1" x14ac:dyDescent="0.3">
      <c r="A13" s="1" t="s">
        <v>311</v>
      </c>
      <c r="B13" s="1" t="s">
        <v>13</v>
      </c>
      <c r="C13" s="1" t="s">
        <v>14</v>
      </c>
    </row>
    <row r="14" spans="1:6" ht="15" customHeight="1" x14ac:dyDescent="0.3">
      <c r="A14" s="1" t="s">
        <v>332</v>
      </c>
      <c r="B14" s="1" t="s">
        <v>54</v>
      </c>
      <c r="C14" s="1" t="s">
        <v>389</v>
      </c>
      <c r="D14" s="1" t="s">
        <v>706</v>
      </c>
      <c r="F14" s="1" t="s">
        <v>684</v>
      </c>
    </row>
    <row r="15" spans="1:6" ht="15" customHeight="1" x14ac:dyDescent="0.3">
      <c r="A15" s="1" t="s">
        <v>333</v>
      </c>
      <c r="B15" s="1" t="s">
        <v>54</v>
      </c>
      <c r="C15" s="1" t="s">
        <v>390</v>
      </c>
      <c r="D15" s="1" t="s">
        <v>92</v>
      </c>
    </row>
    <row r="16" spans="1:6" ht="15" customHeight="1" x14ac:dyDescent="0.3">
      <c r="A16" s="1" t="s">
        <v>353</v>
      </c>
      <c r="B16" s="1" t="s">
        <v>42</v>
      </c>
      <c r="C16" s="1" t="s">
        <v>357</v>
      </c>
      <c r="D16" s="1" t="s">
        <v>441</v>
      </c>
    </row>
    <row r="17" spans="1:6" ht="15" customHeight="1" x14ac:dyDescent="0.3">
      <c r="A17" s="1" t="s">
        <v>354</v>
      </c>
      <c r="B17" s="1" t="s">
        <v>69</v>
      </c>
      <c r="C17" s="1" t="s">
        <v>360</v>
      </c>
      <c r="D17" s="1" t="s">
        <v>442</v>
      </c>
      <c r="F17" s="1" t="s">
        <v>394</v>
      </c>
    </row>
    <row r="18" spans="1:6" ht="15" customHeight="1" x14ac:dyDescent="0.3">
      <c r="A18" s="1" t="s">
        <v>355</v>
      </c>
      <c r="B18" s="1" t="s">
        <v>42</v>
      </c>
      <c r="C18" s="1" t="s">
        <v>356</v>
      </c>
    </row>
    <row r="19" spans="1:6" ht="15" customHeight="1" x14ac:dyDescent="0.3">
      <c r="A19" s="1" t="s">
        <v>330</v>
      </c>
      <c r="B19" s="1" t="s">
        <v>58</v>
      </c>
      <c r="C19" s="1" t="s">
        <v>352</v>
      </c>
      <c r="F19" s="1" t="s">
        <v>395</v>
      </c>
    </row>
    <row r="20" spans="1:6" ht="15" customHeight="1" x14ac:dyDescent="0.3">
      <c r="A20" s="1" t="s">
        <v>438</v>
      </c>
      <c r="B20" s="1" t="s">
        <v>54</v>
      </c>
      <c r="C20" s="1" t="s">
        <v>439</v>
      </c>
      <c r="F20" s="1" t="s">
        <v>440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AFBDE-33FB-4157-8721-12A10E23B881}">
  <dimension ref="A1:G36"/>
  <sheetViews>
    <sheetView workbookViewId="0">
      <selection activeCell="D14" sqref="D14:D15"/>
    </sheetView>
  </sheetViews>
  <sheetFormatPr defaultRowHeight="14.4" x14ac:dyDescent="0.3"/>
  <cols>
    <col min="1" max="1" width="28.44140625" style="1" customWidth="1"/>
    <col min="2" max="2" width="8.88671875" style="1"/>
    <col min="3" max="3" width="18.88671875" style="1" customWidth="1"/>
    <col min="6" max="6" width="22.77734375" customWidth="1"/>
  </cols>
  <sheetData>
    <row r="1" spans="1:7" x14ac:dyDescent="0.3">
      <c r="A1" s="4" t="s">
        <v>0</v>
      </c>
      <c r="B1" s="4" t="s">
        <v>1</v>
      </c>
      <c r="C1" s="4" t="s">
        <v>8</v>
      </c>
      <c r="D1" s="4" t="s">
        <v>9</v>
      </c>
      <c r="E1" s="4" t="s">
        <v>47</v>
      </c>
      <c r="F1" s="4" t="s">
        <v>34</v>
      </c>
    </row>
    <row r="2" spans="1:7" x14ac:dyDescent="0.3">
      <c r="A2" s="5" t="s">
        <v>436</v>
      </c>
      <c r="B2" s="5" t="s">
        <v>42</v>
      </c>
      <c r="C2" s="5" t="s">
        <v>435</v>
      </c>
      <c r="D2" s="6"/>
      <c r="E2" s="1"/>
    </row>
    <row r="3" spans="1:7" x14ac:dyDescent="0.3">
      <c r="A3" s="5" t="s">
        <v>89</v>
      </c>
      <c r="B3" s="5" t="s">
        <v>42</v>
      </c>
      <c r="C3" s="5" t="s">
        <v>90</v>
      </c>
      <c r="D3" s="6"/>
      <c r="E3" s="1"/>
    </row>
    <row r="4" spans="1:7" x14ac:dyDescent="0.3">
      <c r="A4" s="5" t="s">
        <v>91</v>
      </c>
      <c r="B4" s="5" t="s">
        <v>54</v>
      </c>
      <c r="C4" s="5" t="s">
        <v>92</v>
      </c>
      <c r="D4" s="6"/>
      <c r="E4" s="1"/>
    </row>
    <row r="5" spans="1:7" x14ac:dyDescent="0.3">
      <c r="A5" s="5" t="s">
        <v>93</v>
      </c>
      <c r="B5" s="5" t="s">
        <v>54</v>
      </c>
      <c r="C5" s="5" t="s">
        <v>94</v>
      </c>
      <c r="D5" s="6"/>
      <c r="E5" s="1"/>
    </row>
    <row r="6" spans="1:7" x14ac:dyDescent="0.3">
      <c r="A6" s="5" t="s">
        <v>95</v>
      </c>
      <c r="B6" s="5" t="s">
        <v>42</v>
      </c>
      <c r="C6" s="5" t="s">
        <v>90</v>
      </c>
      <c r="D6" s="6"/>
      <c r="E6" s="1"/>
    </row>
    <row r="7" spans="1:7" x14ac:dyDescent="0.3">
      <c r="A7" s="5" t="s">
        <v>109</v>
      </c>
      <c r="B7" s="5" t="s">
        <v>54</v>
      </c>
      <c r="C7" s="5" t="s">
        <v>164</v>
      </c>
      <c r="D7" s="5" t="s">
        <v>458</v>
      </c>
      <c r="E7" s="1"/>
      <c r="F7" s="1" t="s">
        <v>456</v>
      </c>
    </row>
    <row r="8" spans="1:7" x14ac:dyDescent="0.3">
      <c r="A8" s="5" t="s">
        <v>200</v>
      </c>
      <c r="B8" s="5" t="s">
        <v>42</v>
      </c>
      <c r="C8" s="5" t="s">
        <v>201</v>
      </c>
      <c r="D8" s="6"/>
      <c r="E8" s="1"/>
    </row>
    <row r="9" spans="1:7" x14ac:dyDescent="0.3">
      <c r="A9" s="5" t="s">
        <v>202</v>
      </c>
      <c r="B9" s="5" t="s">
        <v>54</v>
      </c>
      <c r="C9" s="5" t="s">
        <v>92</v>
      </c>
      <c r="D9" s="6"/>
      <c r="E9" s="1"/>
    </row>
    <row r="10" spans="1:7" x14ac:dyDescent="0.3">
      <c r="A10" s="5" t="s">
        <v>203</v>
      </c>
      <c r="B10" s="5" t="s">
        <v>54</v>
      </c>
      <c r="C10" s="5" t="s">
        <v>94</v>
      </c>
      <c r="D10" s="6"/>
      <c r="E10" s="1"/>
    </row>
    <row r="11" spans="1:7" x14ac:dyDescent="0.3">
      <c r="A11" s="5" t="s">
        <v>204</v>
      </c>
      <c r="B11" s="5" t="s">
        <v>42</v>
      </c>
      <c r="C11" s="5" t="s">
        <v>201</v>
      </c>
      <c r="D11" s="6"/>
      <c r="E11" s="1"/>
    </row>
    <row r="12" spans="1:7" x14ac:dyDescent="0.3">
      <c r="A12" s="5" t="s">
        <v>540</v>
      </c>
      <c r="B12" s="5" t="s">
        <v>42</v>
      </c>
      <c r="C12" s="5" t="s">
        <v>541</v>
      </c>
    </row>
    <row r="13" spans="1:7" x14ac:dyDescent="0.3">
      <c r="A13" s="5" t="s">
        <v>550</v>
      </c>
      <c r="B13" s="5" t="s">
        <v>42</v>
      </c>
      <c r="C13" s="5" t="s">
        <v>541</v>
      </c>
    </row>
    <row r="14" spans="1:7" ht="17.399999999999999" customHeight="1" x14ac:dyDescent="0.3">
      <c r="A14" s="5" t="s">
        <v>431</v>
      </c>
      <c r="B14" s="5" t="s">
        <v>399</v>
      </c>
      <c r="C14" s="5" t="s">
        <v>434</v>
      </c>
      <c r="D14" s="5"/>
      <c r="E14" s="1"/>
      <c r="F14" s="7" t="s">
        <v>685</v>
      </c>
      <c r="G14" s="5" t="s">
        <v>662</v>
      </c>
    </row>
    <row r="15" spans="1:7" x14ac:dyDescent="0.3">
      <c r="A15" s="5" t="s">
        <v>432</v>
      </c>
      <c r="B15" s="5" t="s">
        <v>429</v>
      </c>
      <c r="C15" s="1" t="s">
        <v>718</v>
      </c>
      <c r="D15" s="1"/>
      <c r="E15" s="1"/>
      <c r="F15" s="5" t="s">
        <v>721</v>
      </c>
      <c r="G15" s="1" t="s">
        <v>265</v>
      </c>
    </row>
    <row r="16" spans="1:7" x14ac:dyDescent="0.3">
      <c r="A16" s="5" t="s">
        <v>424</v>
      </c>
      <c r="B16" s="5" t="s">
        <v>42</v>
      </c>
      <c r="C16" s="5" t="s">
        <v>428</v>
      </c>
      <c r="D16" s="6"/>
      <c r="E16" s="1"/>
    </row>
    <row r="17" spans="1:5" x14ac:dyDescent="0.3">
      <c r="A17" s="5" t="s">
        <v>425</v>
      </c>
      <c r="B17" s="5" t="s">
        <v>54</v>
      </c>
      <c r="C17" s="5" t="s">
        <v>92</v>
      </c>
      <c r="D17" s="6"/>
      <c r="E17" s="1"/>
    </row>
    <row r="18" spans="1:5" x14ac:dyDescent="0.3">
      <c r="A18" s="5" t="s">
        <v>426</v>
      </c>
      <c r="B18" s="5" t="s">
        <v>54</v>
      </c>
      <c r="C18" s="5" t="s">
        <v>94</v>
      </c>
      <c r="D18" s="6"/>
      <c r="E18" s="1"/>
    </row>
    <row r="19" spans="1:5" x14ac:dyDescent="0.3">
      <c r="A19" s="5" t="s">
        <v>427</v>
      </c>
      <c r="B19" s="5" t="s">
        <v>42</v>
      </c>
      <c r="C19" s="5" t="s">
        <v>428</v>
      </c>
      <c r="D19" s="6"/>
      <c r="E19" s="1"/>
    </row>
    <row r="20" spans="1:5" x14ac:dyDescent="0.3">
      <c r="A20" s="5" t="s">
        <v>572</v>
      </c>
      <c r="B20" s="5" t="s">
        <v>399</v>
      </c>
      <c r="C20" s="5" t="s">
        <v>580</v>
      </c>
    </row>
    <row r="21" spans="1:5" x14ac:dyDescent="0.3">
      <c r="A21" s="5" t="s">
        <v>573</v>
      </c>
      <c r="B21" s="5" t="s">
        <v>429</v>
      </c>
      <c r="C21" s="5" t="s">
        <v>433</v>
      </c>
    </row>
    <row r="22" spans="1:5" x14ac:dyDescent="0.3">
      <c r="A22" s="5" t="s">
        <v>579</v>
      </c>
      <c r="B22" s="5" t="s">
        <v>42</v>
      </c>
      <c r="C22" s="5" t="s">
        <v>433</v>
      </c>
    </row>
    <row r="23" spans="1:5" x14ac:dyDescent="0.3">
      <c r="A23" s="5" t="s">
        <v>574</v>
      </c>
      <c r="B23" s="5" t="s">
        <v>42</v>
      </c>
      <c r="C23" s="5" t="s">
        <v>578</v>
      </c>
    </row>
    <row r="24" spans="1:5" x14ac:dyDescent="0.3">
      <c r="A24" s="5" t="s">
        <v>575</v>
      </c>
      <c r="B24" s="5" t="s">
        <v>54</v>
      </c>
      <c r="C24" s="5" t="s">
        <v>92</v>
      </c>
    </row>
    <row r="25" spans="1:5" x14ac:dyDescent="0.3">
      <c r="A25" s="5" t="s">
        <v>576</v>
      </c>
      <c r="B25" s="5" t="s">
        <v>54</v>
      </c>
      <c r="C25" s="5" t="s">
        <v>94</v>
      </c>
      <c r="E25" s="1"/>
    </row>
    <row r="26" spans="1:5" x14ac:dyDescent="0.3">
      <c r="A26" s="5" t="s">
        <v>577</v>
      </c>
      <c r="B26" s="5" t="s">
        <v>42</v>
      </c>
      <c r="C26" s="5" t="s">
        <v>578</v>
      </c>
      <c r="E26" s="1"/>
    </row>
    <row r="27" spans="1:5" x14ac:dyDescent="0.3">
      <c r="E27" s="1"/>
    </row>
    <row r="28" spans="1:5" x14ac:dyDescent="0.3">
      <c r="E28" s="1"/>
    </row>
    <row r="35" spans="5:6" x14ac:dyDescent="0.3">
      <c r="E35" s="1"/>
      <c r="F35" s="1"/>
    </row>
    <row r="36" spans="5:6" x14ac:dyDescent="0.3">
      <c r="E36" s="1"/>
      <c r="F36" s="1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FD51-67F1-48DF-B499-388FAEC885F7}">
  <dimension ref="A1:K18"/>
  <sheetViews>
    <sheetView workbookViewId="0">
      <pane ySplit="1" topLeftCell="A2" activePane="bottomLeft" state="frozen"/>
      <selection pane="bottomLeft" activeCell="D12" sqref="D12"/>
    </sheetView>
  </sheetViews>
  <sheetFormatPr defaultRowHeight="14.4" x14ac:dyDescent="0.3"/>
  <cols>
    <col min="1" max="1" width="28.44140625" style="1" customWidth="1"/>
    <col min="2" max="2" width="16.88671875" style="1" customWidth="1"/>
    <col min="3" max="3" width="18.88671875" style="1" customWidth="1"/>
    <col min="5" max="5" width="19.88671875" customWidth="1"/>
  </cols>
  <sheetData>
    <row r="1" spans="1:11" x14ac:dyDescent="0.3">
      <c r="A1" s="4" t="s">
        <v>0</v>
      </c>
      <c r="B1" s="4" t="s">
        <v>1</v>
      </c>
      <c r="C1" s="4" t="s">
        <v>8</v>
      </c>
      <c r="D1" s="4" t="s">
        <v>9</v>
      </c>
      <c r="E1" s="4" t="s">
        <v>47</v>
      </c>
      <c r="F1" s="4" t="s">
        <v>34</v>
      </c>
      <c r="G1" s="4" t="s">
        <v>637</v>
      </c>
    </row>
    <row r="2" spans="1:11" ht="15" customHeight="1" x14ac:dyDescent="0.3">
      <c r="A2" s="1" t="s">
        <v>545</v>
      </c>
      <c r="B2" s="1" t="s">
        <v>40</v>
      </c>
      <c r="C2" s="1" t="s">
        <v>546</v>
      </c>
      <c r="D2" s="1" t="s">
        <v>571</v>
      </c>
      <c r="F2" s="15" t="s">
        <v>547</v>
      </c>
    </row>
    <row r="3" spans="1:11" ht="15" customHeight="1" x14ac:dyDescent="0.3">
      <c r="A3" s="1" t="s">
        <v>501</v>
      </c>
      <c r="B3" s="1" t="s">
        <v>40</v>
      </c>
      <c r="C3" s="1" t="s">
        <v>516</v>
      </c>
      <c r="D3" s="1"/>
      <c r="F3" s="7"/>
    </row>
    <row r="4" spans="1:11" ht="15" customHeight="1" x14ac:dyDescent="0.3">
      <c r="A4" s="1" t="s">
        <v>525</v>
      </c>
      <c r="B4" s="1" t="s">
        <v>40</v>
      </c>
      <c r="C4" s="1" t="s">
        <v>526</v>
      </c>
      <c r="D4" s="1"/>
      <c r="F4" s="7"/>
    </row>
    <row r="5" spans="1:11" ht="15" customHeight="1" x14ac:dyDescent="0.3">
      <c r="A5" s="1" t="s">
        <v>527</v>
      </c>
      <c r="B5" s="1" t="s">
        <v>42</v>
      </c>
      <c r="C5" s="1" t="s">
        <v>554</v>
      </c>
      <c r="D5" s="1"/>
      <c r="F5" s="7"/>
    </row>
    <row r="6" spans="1:11" ht="15" customHeight="1" x14ac:dyDescent="0.3">
      <c r="A6" s="1" t="s">
        <v>537</v>
      </c>
      <c r="B6" s="1" t="s">
        <v>42</v>
      </c>
      <c r="C6" s="1" t="s">
        <v>536</v>
      </c>
      <c r="D6" s="1"/>
      <c r="F6" s="15" t="s">
        <v>539</v>
      </c>
    </row>
    <row r="7" spans="1:11" ht="15" customHeight="1" x14ac:dyDescent="0.3">
      <c r="A7" s="1" t="s">
        <v>528</v>
      </c>
      <c r="B7" s="1" t="s">
        <v>42</v>
      </c>
      <c r="C7" s="1" t="s">
        <v>428</v>
      </c>
      <c r="D7" s="1"/>
      <c r="F7" s="7"/>
    </row>
    <row r="8" spans="1:11" ht="15" customHeight="1" x14ac:dyDescent="0.3">
      <c r="A8" s="1" t="s">
        <v>361</v>
      </c>
      <c r="B8" s="1" t="s">
        <v>69</v>
      </c>
      <c r="C8" s="7" t="s">
        <v>654</v>
      </c>
      <c r="D8" s="7" t="s">
        <v>719</v>
      </c>
      <c r="F8" s="7" t="s">
        <v>368</v>
      </c>
      <c r="G8" s="11" t="s">
        <v>645</v>
      </c>
      <c r="H8" t="s">
        <v>638</v>
      </c>
      <c r="I8" s="7" t="s">
        <v>712</v>
      </c>
      <c r="J8" s="7" t="s">
        <v>715</v>
      </c>
      <c r="K8" s="7"/>
    </row>
    <row r="9" spans="1:11" ht="15" customHeight="1" x14ac:dyDescent="0.3">
      <c r="A9" s="1" t="s">
        <v>363</v>
      </c>
      <c r="B9" s="1" t="s">
        <v>42</v>
      </c>
      <c r="C9" s="1" t="s">
        <v>554</v>
      </c>
      <c r="D9" s="1"/>
      <c r="F9" s="1" t="s">
        <v>673</v>
      </c>
    </row>
    <row r="10" spans="1:11" ht="15" customHeight="1" x14ac:dyDescent="0.3">
      <c r="A10" s="1" t="s">
        <v>538</v>
      </c>
      <c r="B10" s="1" t="s">
        <v>42</v>
      </c>
      <c r="C10" s="1" t="s">
        <v>536</v>
      </c>
      <c r="D10" s="1"/>
      <c r="F10" s="1" t="s">
        <v>364</v>
      </c>
    </row>
    <row r="11" spans="1:11" ht="15" customHeight="1" x14ac:dyDescent="0.3">
      <c r="A11" s="1" t="s">
        <v>365</v>
      </c>
      <c r="B11" s="1" t="s">
        <v>40</v>
      </c>
      <c r="C11" s="1" t="s">
        <v>553</v>
      </c>
      <c r="D11" s="1" t="s">
        <v>553</v>
      </c>
      <c r="F11" s="7" t="s">
        <v>647</v>
      </c>
      <c r="G11" s="1" t="s">
        <v>705</v>
      </c>
    </row>
    <row r="12" spans="1:11" x14ac:dyDescent="0.3">
      <c r="A12" s="1" t="s">
        <v>422</v>
      </c>
      <c r="B12" s="1" t="s">
        <v>42</v>
      </c>
      <c r="C12" s="1" t="s">
        <v>578</v>
      </c>
      <c r="D12" s="1" t="s">
        <v>428</v>
      </c>
      <c r="F12" s="1" t="s">
        <v>430</v>
      </c>
    </row>
    <row r="13" spans="1:11" ht="15" customHeight="1" x14ac:dyDescent="0.3">
      <c r="A13" s="1" t="s">
        <v>419</v>
      </c>
      <c r="B13" s="1" t="s">
        <v>40</v>
      </c>
      <c r="C13" s="1" t="s">
        <v>551</v>
      </c>
    </row>
    <row r="14" spans="1:11" ht="15" customHeight="1" x14ac:dyDescent="0.3">
      <c r="A14" s="1" t="s">
        <v>535</v>
      </c>
      <c r="B14" s="1" t="s">
        <v>42</v>
      </c>
      <c r="C14" s="1" t="s">
        <v>536</v>
      </c>
    </row>
    <row r="15" spans="1:11" x14ac:dyDescent="0.3">
      <c r="A15" s="1" t="s">
        <v>437</v>
      </c>
      <c r="B15" s="1" t="s">
        <v>42</v>
      </c>
      <c r="C15" s="1" t="s">
        <v>428</v>
      </c>
      <c r="D15" s="1"/>
      <c r="E15" s="1"/>
      <c r="F15" s="1"/>
    </row>
    <row r="16" spans="1:11" x14ac:dyDescent="0.3">
      <c r="A16" s="1" t="s">
        <v>534</v>
      </c>
      <c r="B16" s="1" t="s">
        <v>40</v>
      </c>
      <c r="C16" s="1" t="s">
        <v>542</v>
      </c>
    </row>
    <row r="17" spans="1:6" x14ac:dyDescent="0.3">
      <c r="A17" s="1" t="s">
        <v>548</v>
      </c>
      <c r="B17" s="1" t="s">
        <v>42</v>
      </c>
      <c r="C17" s="1" t="s">
        <v>549</v>
      </c>
    </row>
    <row r="18" spans="1:6" x14ac:dyDescent="0.3">
      <c r="A18" s="1" t="s">
        <v>651</v>
      </c>
      <c r="B18" s="1" t="s">
        <v>42</v>
      </c>
      <c r="C18" s="1" t="s">
        <v>696</v>
      </c>
      <c r="D18" s="1" t="s">
        <v>711</v>
      </c>
      <c r="F18" s="1" t="s">
        <v>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3B9A-FB10-4F3F-9A75-A7CE20AA06B5}">
  <dimension ref="A1:G24"/>
  <sheetViews>
    <sheetView tabSelected="1" workbookViewId="0">
      <selection activeCell="D4" sqref="D4"/>
    </sheetView>
  </sheetViews>
  <sheetFormatPr defaultRowHeight="14.4" x14ac:dyDescent="0.3"/>
  <cols>
    <col min="1" max="1" width="24.88671875" style="1" customWidth="1"/>
    <col min="2" max="2" width="8.88671875" style="1"/>
    <col min="3" max="3" width="18.88671875" style="1" customWidth="1"/>
    <col min="6" max="6" width="22.77734375" customWidth="1"/>
  </cols>
  <sheetData>
    <row r="1" spans="1:7" x14ac:dyDescent="0.3">
      <c r="A1" s="4" t="s">
        <v>0</v>
      </c>
      <c r="B1" s="4" t="s">
        <v>1</v>
      </c>
      <c r="C1" s="4" t="s">
        <v>8</v>
      </c>
      <c r="D1" s="4" t="s">
        <v>9</v>
      </c>
      <c r="E1" s="4" t="s">
        <v>47</v>
      </c>
      <c r="F1" s="4" t="s">
        <v>34</v>
      </c>
      <c r="G1" s="4" t="s">
        <v>639</v>
      </c>
    </row>
    <row r="2" spans="1:7" x14ac:dyDescent="0.3">
      <c r="A2" s="1" t="s">
        <v>449</v>
      </c>
      <c r="B2" s="1" t="s">
        <v>42</v>
      </c>
      <c r="C2" s="1" t="s">
        <v>450</v>
      </c>
      <c r="F2" s="1"/>
    </row>
    <row r="3" spans="1:7" x14ac:dyDescent="0.3">
      <c r="A3" s="1" t="s">
        <v>447</v>
      </c>
      <c r="B3" s="1" t="s">
        <v>40</v>
      </c>
      <c r="C3" s="1" t="s">
        <v>707</v>
      </c>
      <c r="D3" s="1" t="s">
        <v>552</v>
      </c>
      <c r="F3" s="1" t="s">
        <v>617</v>
      </c>
    </row>
    <row r="4" spans="1:7" x14ac:dyDescent="0.3">
      <c r="A4" s="1" t="s">
        <v>448</v>
      </c>
      <c r="B4" s="1" t="s">
        <v>40</v>
      </c>
      <c r="C4" s="1" t="s">
        <v>531</v>
      </c>
      <c r="D4" s="1" t="s">
        <v>735</v>
      </c>
      <c r="F4" s="1" t="s">
        <v>698</v>
      </c>
      <c r="G4" s="1" t="s">
        <v>699</v>
      </c>
    </row>
    <row r="5" spans="1:7" x14ac:dyDescent="0.3">
      <c r="A5" s="1" t="s">
        <v>532</v>
      </c>
      <c r="B5" s="1" t="s">
        <v>40</v>
      </c>
      <c r="C5" s="1" t="s">
        <v>552</v>
      </c>
      <c r="D5" s="1"/>
      <c r="F5" s="1" t="s">
        <v>533</v>
      </c>
      <c r="G5" s="1"/>
    </row>
    <row r="6" spans="1:7" x14ac:dyDescent="0.3">
      <c r="A6" s="1" t="s">
        <v>446</v>
      </c>
      <c r="B6" s="1" t="s">
        <v>40</v>
      </c>
      <c r="C6" s="1" t="s">
        <v>716</v>
      </c>
      <c r="D6" s="1" t="s">
        <v>552</v>
      </c>
      <c r="F6" s="1" t="s">
        <v>660</v>
      </c>
      <c r="G6" s="1" t="s">
        <v>552</v>
      </c>
    </row>
    <row r="13" spans="1:7" x14ac:dyDescent="0.3">
      <c r="E13" s="1"/>
    </row>
    <row r="14" spans="1:7" x14ac:dyDescent="0.3">
      <c r="E14" s="1"/>
    </row>
    <row r="15" spans="1:7" x14ac:dyDescent="0.3">
      <c r="E15" s="1"/>
    </row>
    <row r="16" spans="1:7" x14ac:dyDescent="0.3">
      <c r="E16" s="1"/>
    </row>
    <row r="23" spans="5:6" x14ac:dyDescent="0.3">
      <c r="E23" s="1"/>
      <c r="F23" s="1"/>
    </row>
    <row r="24" spans="5:6" x14ac:dyDescent="0.3">
      <c r="E24" s="1"/>
      <c r="F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measure</vt:lpstr>
      <vt:lpstr>io</vt:lpstr>
      <vt:lpstr>analysis</vt:lpstr>
      <vt:lpstr>benchmarks</vt:lpstr>
      <vt:lpstr>iterative</vt:lpstr>
      <vt:lpstr>optim</vt:lpstr>
      <vt:lpstr>portfolios</vt:lpstr>
      <vt:lpstr>strategies</vt:lpstr>
      <vt:lpstr>controls</vt:lpstr>
      <vt:lpstr>comp</vt:lpstr>
      <vt:lpstr>data</vt:lpstr>
      <vt:lpstr>test</vt:lpstr>
      <vt:lpstr>refresh</vt:lpstr>
      <vt:lpstr>dep_preliminary</vt:lpstr>
      <vt:lpstr>dep_mcmc</vt:lpstr>
      <vt:lpstr>dep_bboptim</vt:lpstr>
      <vt:lpstr>dep_bb</vt:lpstr>
      <vt:lpstr>dep_fp</vt:lpstr>
      <vt:lpstr>dep_opt</vt:lpstr>
      <vt:lpstr>dep_flux</vt:lpstr>
      <vt:lpstr>dep_gurobi</vt:lpstr>
      <vt:lpstr>crspfrequencysuffix</vt:lpstr>
      <vt:lpstr>crsptypesuffix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Tepper</dc:creator>
  <cp:lastModifiedBy>Clinton Tepper</cp:lastModifiedBy>
  <dcterms:created xsi:type="dcterms:W3CDTF">2019-12-21T02:47:28Z</dcterms:created>
  <dcterms:modified xsi:type="dcterms:W3CDTF">2021-03-07T03:14:58Z</dcterms:modified>
</cp:coreProperties>
</file>