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ocuments\myProjects\Data_Analytics\Excel\Assignments\"/>
    </mc:Choice>
  </mc:AlternateContent>
  <xr:revisionPtr revIDLastSave="0" documentId="13_ncr:1_{1242EC92-6EB7-4EF9-BBCF-11E0D88D6F50}" xr6:coauthVersionLast="47" xr6:coauthVersionMax="47" xr10:uidLastSave="{00000000-0000-0000-0000-000000000000}"/>
  <bookViews>
    <workbookView xWindow="-120" yWindow="-120" windowWidth="29040" windowHeight="15720" xr2:uid="{18E74621-BEBE-4C55-9A4A-6D7726ED6B75}"/>
  </bookViews>
  <sheets>
    <sheet name="Brainstorm" sheetId="4" r:id="rId1"/>
    <sheet name="Vlookup Advanced" sheetId="2" r:id="rId2"/>
  </sheets>
  <definedNames>
    <definedName name="Amarilla">'Vlookup Advanced'!$I$14:$J$20</definedName>
    <definedName name="Montana">'Vlookup Advanced'!$L$14:$M$20</definedName>
    <definedName name="Paseo">'Vlookup Advanced'!$F$14:$G$20</definedName>
    <definedName name="Product">'Vlookup Advanced'!$F$28:$F$37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/>
  <c r="D10" i="4"/>
  <c r="E11" i="4"/>
  <c r="E10" i="4"/>
  <c r="E7" i="4" l="1"/>
  <c r="D7" i="4"/>
  <c r="C7" i="2"/>
  <c r="C8" i="2"/>
  <c r="C9" i="2"/>
  <c r="C10" i="2"/>
  <c r="C6" i="2"/>
  <c r="K2" i="4"/>
  <c r="K3" i="4" s="1"/>
  <c r="K4" i="4" s="1"/>
  <c r="M2" i="4"/>
  <c r="M3" i="4" s="1"/>
  <c r="M4" i="4" s="1"/>
  <c r="C28" i="2"/>
  <c r="C29" i="2"/>
  <c r="C30" i="2"/>
  <c r="C31" i="2"/>
  <c r="C32" i="2"/>
  <c r="D17" i="2"/>
  <c r="D18" i="2"/>
  <c r="D22" i="2"/>
  <c r="D19" i="2"/>
  <c r="D16" i="2"/>
  <c r="D21" i="2"/>
  <c r="D20" i="2"/>
  <c r="K5" i="4" l="1"/>
  <c r="K6" i="4" s="1"/>
  <c r="M5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K7" i="4" l="1"/>
  <c r="M6" i="4"/>
  <c r="I17" i="4"/>
  <c r="I25" i="4"/>
  <c r="I26" i="4"/>
  <c r="I18" i="4"/>
  <c r="I16" i="4"/>
  <c r="I14" i="4"/>
  <c r="I24" i="4"/>
  <c r="I23" i="4"/>
  <c r="I15" i="4"/>
  <c r="I22" i="4"/>
  <c r="I21" i="4"/>
  <c r="I20" i="4"/>
  <c r="I19" i="4"/>
  <c r="I27" i="4"/>
  <c r="K8" i="4" l="1"/>
  <c r="K9" i="4" s="1"/>
  <c r="M7" i="4"/>
  <c r="M8" i="4" s="1"/>
  <c r="M9" i="4" s="1"/>
  <c r="K10" i="4" l="1"/>
  <c r="K11" i="4" s="1"/>
  <c r="M10" i="4"/>
  <c r="M11" i="4" s="1"/>
  <c r="K12" i="4" l="1"/>
  <c r="K13" i="4" s="1"/>
  <c r="K14" i="4" l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</calcChain>
</file>

<file path=xl/sharedStrings.xml><?xml version="1.0" encoding="utf-8"?>
<sst xmlns="http://schemas.openxmlformats.org/spreadsheetml/2006/main" count="127" uniqueCount="45">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</sst>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2" xfId="0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4" borderId="8" xfId="0" applyFill="1" applyBorder="1"/>
  </cellXfs>
  <cellStyles count="1">
    <cellStyle name="Normal" xfId="0" builtinId="0"/>
  </cellStyles>
  <dxfs count="12"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293370</xdr:colOff>
      <xdr:row>3</xdr:row>
      <xdr:rowOff>200025</xdr:rowOff>
    </xdr:from>
    <xdr:to>
      <xdr:col>9</xdr:col>
      <xdr:colOff>339259</xdr:colOff>
      <xdr:row>10</xdr:row>
      <xdr:rowOff>45826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6320" y="828675"/>
          <a:ext cx="1950889" cy="12745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35F526-A3F4-4E53-BDF3-A4E84149C1BF}" name="Table5" displayName="Table5" ref="O1:P6" totalsRowShown="0">
  <autoFilter ref="O1:P6" xr:uid="{9635F526-A3F4-4E53-BDF3-A4E84149C1BF}"/>
  <tableColumns count="2">
    <tableColumn id="1" xr3:uid="{1EBA5E51-459A-4C00-A7B9-660AF9DC4EE3}" name="Product"/>
    <tableColumn id="2" xr3:uid="{655C285A-258A-4183-8586-4E358C01FC71}" name="Manufacturing 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B60E0C-B035-48F5-A4C3-366155DC9AB3}" name="Table7" displayName="Table7" ref="M1:M27" totalsRowShown="0">
  <autoFilter ref="M1:M27" xr:uid="{E2B60E0C-B035-48F5-A4C3-366155DC9AB3}"/>
  <tableColumns count="1">
    <tableColumn id="1" xr3:uid="{0A9EB2E6-3440-4998-8726-6B3CAFDF64AC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CD9703-4661-429A-87C7-0808695F6AB4}" name="Sales" displayName="Sales" ref="B13:I27" totalsRowShown="0" headerRowDxfId="11" headerRowBorderDxfId="10" tableBorderDxfId="9" totalsRowBorderDxfId="8">
  <tableColumns count="8">
    <tableColumn id="1" xr3:uid="{08715115-5660-46E6-B4F0-26A3AB4B1654}" name="Segment" dataDxfId="7"/>
    <tableColumn id="2" xr3:uid="{287C31C8-EDE2-4DB1-93D8-C10078A59308}" name="Country" dataDxfId="6"/>
    <tableColumn id="3" xr3:uid="{9A492BDA-58B8-4A02-A3F8-91EF5610F44C}" name="Product" dataDxfId="5"/>
    <tableColumn id="4" xr3:uid="{A60359BF-AF5A-4459-A7D1-B1A2F2F0318B}" name="Units Sold" dataDxfId="4"/>
    <tableColumn id="5" xr3:uid="{D28A247C-0093-4DC7-B1F5-E5E76A68F2AB}" name="Manufacturing Price" dataDxfId="3">
      <calculatedColumnFormula>VLOOKUP($D14,$O$1:$P$6,2,0)</calculatedColumnFormula>
    </tableColumn>
    <tableColumn id="6" xr3:uid="{0CD862BD-4642-4852-85DD-D31F822894A6}" name="Sale Price" dataDxfId="2"/>
    <tableColumn id="7" xr3:uid="{F208B57C-783E-4DA9-8A52-66B9A8B5C87C}" name="Gross Sales" dataDxfId="1">
      <calculatedColumnFormula>$E14*$G14</calculatedColumnFormula>
    </tableColumn>
    <tableColumn id="8" xr3:uid="{50DD6B48-9AB1-4D66-9379-BB7B5217D252}" name="Profit" dataDxfId="0">
      <calculatedColumnFormula>($H14-($E14*$F14))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41DF43-E6B9-4408-BF0F-CC8DBBC77E76}" name="Table2" displayName="Table2" ref="K1:K27" totalsRowShown="0">
  <autoFilter ref="K1:K27" xr:uid="{B741DF43-E6B9-4408-BF0F-CC8DBBC77E76}"/>
  <tableColumns count="1">
    <tableColumn id="1" xr3:uid="{DE0DB1D4-3832-46F7-96C4-6F31BBA45395}" name="Segment">
      <calculatedColumnFormula>IFERROR(INDEX(Sales[Segment],MATCH(0,INDEX(COUNTIF($K$1:K1,Sales[Segment]),),0)),"")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1:P27"/>
  <sheetViews>
    <sheetView showGridLines="0" tabSelected="1" workbookViewId="0"/>
  </sheetViews>
  <sheetFormatPr defaultRowHeight="15" x14ac:dyDescent="0.25"/>
  <cols>
    <col min="2" max="2" width="14.85546875" bestFit="1" customWidth="1"/>
    <col min="3" max="3" width="23.28515625" bestFit="1" customWidth="1"/>
    <col min="4" max="4" width="11.42578125" customWidth="1"/>
    <col min="5" max="5" width="20.5703125" bestFit="1" customWidth="1"/>
    <col min="6" max="6" width="11.140625" customWidth="1"/>
    <col min="7" max="7" width="9.85546875" customWidth="1"/>
    <col min="8" max="8" width="15.7109375" customWidth="1"/>
    <col min="9" max="9" width="12.85546875" customWidth="1"/>
    <col min="10" max="10" width="11.7109375" customWidth="1"/>
    <col min="11" max="11" width="11" customWidth="1"/>
    <col min="12" max="12" width="0" hidden="1" customWidth="1"/>
    <col min="13" max="13" width="10.140625" customWidth="1"/>
    <col min="14" max="14" width="0" hidden="1" customWidth="1"/>
    <col min="15" max="15" width="10.140625" bestFit="1" customWidth="1"/>
    <col min="16" max="16" width="13.5703125" customWidth="1"/>
  </cols>
  <sheetData>
    <row r="1" spans="2:16" x14ac:dyDescent="0.25">
      <c r="K1" t="s">
        <v>22</v>
      </c>
      <c r="M1" t="s">
        <v>29</v>
      </c>
      <c r="O1" t="s">
        <v>1</v>
      </c>
      <c r="P1" t="s">
        <v>30</v>
      </c>
    </row>
    <row r="2" spans="2:16" ht="15.75" x14ac:dyDescent="0.25">
      <c r="B2" s="9" t="s">
        <v>19</v>
      </c>
      <c r="K2" t="str">
        <f>IFERROR(INDEX(Sales[Segment],MATCH(0,INDEX(COUNTIF($K$1:K1,Sales[Segment]),),0)),"")</f>
        <v>Government</v>
      </c>
      <c r="M2" t="str">
        <f>IFERROR(INDEX(Sales[Country],MATCH(0,INDEX(COUNTIF($M$1:M1,Sales[Country]),),0)),"")</f>
        <v>Mexico</v>
      </c>
      <c r="O2" t="s">
        <v>8</v>
      </c>
      <c r="P2">
        <v>10</v>
      </c>
    </row>
    <row r="3" spans="2:16" ht="18.75" x14ac:dyDescent="0.3">
      <c r="B3" s="9" t="s">
        <v>20</v>
      </c>
      <c r="G3" s="10"/>
      <c r="K3" t="str">
        <f>IFERROR(INDEX(Sales[Segment],MATCH(0,INDEX(COUNTIF($K$1:K2,Sales[Segment]),),0)),"")</f>
        <v>Midmarket</v>
      </c>
      <c r="M3" t="str">
        <f>IFERROR(INDEX(Sales[Country],MATCH(0,INDEX(COUNTIF($M$1:M2,Sales[Country]),),0)),"")</f>
        <v>United States of America</v>
      </c>
      <c r="O3" t="s">
        <v>10</v>
      </c>
      <c r="P3">
        <v>120</v>
      </c>
    </row>
    <row r="4" spans="2:16" ht="18.75" x14ac:dyDescent="0.3">
      <c r="B4" s="9" t="s">
        <v>21</v>
      </c>
      <c r="G4" s="10"/>
      <c r="K4" t="str">
        <f>IFERROR(INDEX(Sales[Segment],MATCH(0,INDEX(COUNTIF($K$1:K3,Sales[Segment]),),0)),"")</f>
        <v>Channel Partners</v>
      </c>
      <c r="M4" t="str">
        <f>IFERROR(INDEX(Sales[Country],MATCH(0,INDEX(COUNTIF($M$1:M3,Sales[Country]),),0)),"")</f>
        <v>Canada</v>
      </c>
      <c r="O4" t="s">
        <v>4</v>
      </c>
      <c r="P4">
        <v>260</v>
      </c>
    </row>
    <row r="5" spans="2:16" ht="18.75" x14ac:dyDescent="0.3">
      <c r="G5" s="10"/>
      <c r="K5" t="str">
        <f>IFERROR(INDEX(Sales[Segment],MATCH(0,INDEX(COUNTIF($K$1:K4,Sales[Segment]),),0)),"")</f>
        <v>Enterprise</v>
      </c>
      <c r="M5" t="str">
        <f>IFERROR(INDEX(Sales[Country],MATCH(0,INDEX(COUNTIF($M$1:M4,Sales[Country]),),0)),"")</f>
        <v>France</v>
      </c>
      <c r="O5" t="s">
        <v>16</v>
      </c>
      <c r="P5">
        <v>5</v>
      </c>
    </row>
    <row r="6" spans="2:16" x14ac:dyDescent="0.25">
      <c r="B6" s="11" t="s">
        <v>22</v>
      </c>
      <c r="C6" s="11" t="s">
        <v>23</v>
      </c>
      <c r="D6" s="11" t="s">
        <v>24</v>
      </c>
      <c r="E6" s="11" t="s">
        <v>25</v>
      </c>
      <c r="K6" t="str">
        <f>IFERROR(INDEX(Sales[Segment],MATCH(0,INDEX(COUNTIF($K$1:K5,Sales[Segment]),),0)),"")</f>
        <v>Small Business</v>
      </c>
      <c r="M6" t="str">
        <f>IFERROR(INDEX(Sales[Country],MATCH(0,INDEX(COUNTIF($M$1:M5,Sales[Country]),),0)),"")</f>
        <v>Germany</v>
      </c>
      <c r="O6" t="s">
        <v>41</v>
      </c>
      <c r="P6">
        <v>250</v>
      </c>
    </row>
    <row r="7" spans="2:16" x14ac:dyDescent="0.25">
      <c r="B7" s="1" t="s">
        <v>37</v>
      </c>
      <c r="C7" s="1" t="s">
        <v>36</v>
      </c>
      <c r="D7" s="5">
        <f>IFERROR(SUMIFS(Sales[Gross Sales],Sales[Segment],$B$7,Sales[Country],$C$7),"NA")</f>
        <v>1474650</v>
      </c>
      <c r="E7" s="5">
        <f>IFERROR(COUNTIFS(Sales[Segment],$B$7,Sales[Country],$C$7),"NA")</f>
        <v>2</v>
      </c>
      <c r="K7" t="str">
        <f>IFERROR(INDEX(Sales[Segment],MATCH(0,INDEX(COUNTIF($K$1:K6,Sales[Segment]),),0)),"")</f>
        <v/>
      </c>
      <c r="M7" t="str">
        <f>IFERROR(INDEX(Sales[Country],MATCH(0,INDEX(COUNTIF($M$1:M6,Sales[Country]),),0)),"")</f>
        <v/>
      </c>
    </row>
    <row r="8" spans="2:16" x14ac:dyDescent="0.25">
      <c r="K8" t="str">
        <f>IFERROR(INDEX(Sales[Segment],MATCH(0,INDEX(COUNTIF($K$1:K7,Sales[Segment]),),0)),"")</f>
        <v/>
      </c>
      <c r="M8" t="str">
        <f>IFERROR(INDEX(Sales[Country],MATCH(0,INDEX(COUNTIF($M$1:M7,Sales[Country]),),0)),"")</f>
        <v/>
      </c>
    </row>
    <row r="9" spans="2:16" x14ac:dyDescent="0.25">
      <c r="C9" s="1"/>
      <c r="D9" s="1"/>
      <c r="E9" s="11" t="s">
        <v>26</v>
      </c>
      <c r="K9" t="str">
        <f>IFERROR(INDEX(Sales[Segment],MATCH(0,INDEX(COUNTIF($K$1:K8,Sales[Segment]),),0)),"")</f>
        <v/>
      </c>
      <c r="M9" t="str">
        <f>IFERROR(INDEX(Sales[Country],MATCH(0,INDEX(COUNTIF($M$1:M8,Sales[Country]),),0)),"")</f>
        <v/>
      </c>
    </row>
    <row r="10" spans="2:16" x14ac:dyDescent="0.25">
      <c r="C10" s="11" t="s">
        <v>27</v>
      </c>
      <c r="D10" s="5">
        <f>MAX($H$14:$H$27)</f>
        <v>1140750</v>
      </c>
      <c r="E10" s="5" t="str">
        <f ca="1">OFFSET($H$13,MATCH(MAX($H$14:$H$27),$H$14:$H$27,0),-4,,)</f>
        <v>Montana</v>
      </c>
      <c r="K10" t="str">
        <f>IFERROR(INDEX(Sales[Segment],MATCH(0,INDEX(COUNTIF($K$1:K9,Sales[Segment]),),0)),"")</f>
        <v/>
      </c>
      <c r="M10" t="str">
        <f>IFERROR(INDEX(Sales[Country],MATCH(0,INDEX(COUNTIF($M$1:M9,Sales[Country]),),0)),"")</f>
        <v/>
      </c>
    </row>
    <row r="11" spans="2:16" x14ac:dyDescent="0.25">
      <c r="C11" s="11" t="s">
        <v>28</v>
      </c>
      <c r="D11" s="5">
        <f>MIN($H$14:$H$27)</f>
        <v>702450</v>
      </c>
      <c r="E11" s="5" t="str">
        <f ca="1">OFFSET($H$13,MATCH(MIN($H$14:$H$27),$H$14:$H$27,0),-4,,)</f>
        <v>Paseo</v>
      </c>
      <c r="K11" t="str">
        <f>IFERROR(INDEX(Sales[Segment],MATCH(0,INDEX(COUNTIF($K$1:K10,Sales[Segment]),),0)),"")</f>
        <v/>
      </c>
      <c r="M11" t="str">
        <f>IFERROR(INDEX(Sales[Country],MATCH(0,INDEX(COUNTIF($M$1:M10,Sales[Country]),),0)),"")</f>
        <v/>
      </c>
    </row>
    <row r="12" spans="2:16" x14ac:dyDescent="0.25">
      <c r="K12" t="str">
        <f>IFERROR(INDEX(Sales[Segment],MATCH(0,INDEX(COUNTIF($K$1:K11,Sales[Segment]),),0)),"")</f>
        <v/>
      </c>
    </row>
    <row r="13" spans="2:16" x14ac:dyDescent="0.25">
      <c r="B13" s="14" t="s">
        <v>22</v>
      </c>
      <c r="C13" s="15" t="s">
        <v>29</v>
      </c>
      <c r="D13" s="15" t="s">
        <v>1</v>
      </c>
      <c r="E13" s="15" t="s">
        <v>2</v>
      </c>
      <c r="F13" s="14" t="s">
        <v>30</v>
      </c>
      <c r="G13" s="14" t="s">
        <v>31</v>
      </c>
      <c r="H13" s="14" t="s">
        <v>32</v>
      </c>
      <c r="I13" s="14" t="s">
        <v>33</v>
      </c>
      <c r="K13" t="str">
        <f>IFERROR(INDEX(Sales[Segment],MATCH(0,INDEX(COUNTIF($K$1:K12,Sales[Segment]),),0)),"")</f>
        <v/>
      </c>
    </row>
    <row r="14" spans="2:16" x14ac:dyDescent="0.25">
      <c r="B14" s="12" t="s">
        <v>34</v>
      </c>
      <c r="C14" s="1" t="s">
        <v>35</v>
      </c>
      <c r="D14" s="1" t="s">
        <v>8</v>
      </c>
      <c r="E14" s="1">
        <v>2851</v>
      </c>
      <c r="F14" s="5">
        <f t="shared" ref="F14:F27" si="0">VLOOKUP($D14,$O$1:$P$6,2,0)</f>
        <v>10</v>
      </c>
      <c r="G14" s="1">
        <v>350</v>
      </c>
      <c r="H14" s="5">
        <f>$E14*$G14</f>
        <v>997850</v>
      </c>
      <c r="I14" s="13">
        <f>($H14-($E14*$F14))</f>
        <v>969340</v>
      </c>
      <c r="K14" t="str">
        <f>IFERROR(INDEX(Sales[Segment],MATCH(0,INDEX(COUNTIF($K$1:K13,Sales[Segment]),),0)),"")</f>
        <v/>
      </c>
    </row>
    <row r="15" spans="2:16" x14ac:dyDescent="0.25">
      <c r="B15" s="12" t="s">
        <v>34</v>
      </c>
      <c r="C15" s="1" t="s">
        <v>36</v>
      </c>
      <c r="D15" s="1" t="s">
        <v>8</v>
      </c>
      <c r="E15" s="1">
        <v>3495</v>
      </c>
      <c r="F15" s="5">
        <f t="shared" si="0"/>
        <v>10</v>
      </c>
      <c r="G15" s="1">
        <v>300</v>
      </c>
      <c r="H15" s="5">
        <f t="shared" ref="H15:H27" si="1">$E15*$G15</f>
        <v>1048500</v>
      </c>
      <c r="I15" s="13">
        <f t="shared" ref="I15:I27" si="2">($H15-($E15*$F15))</f>
        <v>1013550</v>
      </c>
      <c r="K15" t="str">
        <f>IFERROR(INDEX(Sales[Segment],MATCH(0,INDEX(COUNTIF($K$1:K14,Sales[Segment]),),0)),"")</f>
        <v/>
      </c>
    </row>
    <row r="16" spans="2:16" x14ac:dyDescent="0.25">
      <c r="B16" s="12" t="s">
        <v>37</v>
      </c>
      <c r="C16" s="1" t="s">
        <v>38</v>
      </c>
      <c r="D16" s="1" t="s">
        <v>8</v>
      </c>
      <c r="E16" s="1">
        <v>2632</v>
      </c>
      <c r="F16" s="5">
        <f t="shared" si="0"/>
        <v>10</v>
      </c>
      <c r="G16" s="1">
        <v>350</v>
      </c>
      <c r="H16" s="5">
        <f t="shared" si="1"/>
        <v>921200</v>
      </c>
      <c r="I16" s="13">
        <f t="shared" si="2"/>
        <v>894880</v>
      </c>
      <c r="K16" t="str">
        <f>IFERROR(INDEX(Sales[Segment],MATCH(0,INDEX(COUNTIF($K$1:K15,Sales[Segment]),),0)),"")</f>
        <v/>
      </c>
    </row>
    <row r="17" spans="2:11" x14ac:dyDescent="0.25">
      <c r="B17" s="12" t="s">
        <v>37</v>
      </c>
      <c r="C17" s="1" t="s">
        <v>38</v>
      </c>
      <c r="D17" s="1" t="s">
        <v>10</v>
      </c>
      <c r="E17" s="1">
        <v>2632</v>
      </c>
      <c r="F17" s="5">
        <f t="shared" si="0"/>
        <v>120</v>
      </c>
      <c r="G17" s="1">
        <v>350</v>
      </c>
      <c r="H17" s="5">
        <f t="shared" si="1"/>
        <v>921200</v>
      </c>
      <c r="I17" s="13">
        <f t="shared" si="2"/>
        <v>605360</v>
      </c>
      <c r="K17" t="str">
        <f>IFERROR(INDEX(Sales[Segment],MATCH(0,INDEX(COUNTIF($K$1:K16,Sales[Segment]),),0)),"")</f>
        <v/>
      </c>
    </row>
    <row r="18" spans="2:11" x14ac:dyDescent="0.25">
      <c r="B18" s="12" t="s">
        <v>37</v>
      </c>
      <c r="C18" s="1" t="s">
        <v>36</v>
      </c>
      <c r="D18" s="1" t="s">
        <v>10</v>
      </c>
      <c r="E18" s="1">
        <v>2574</v>
      </c>
      <c r="F18" s="5">
        <f t="shared" si="0"/>
        <v>120</v>
      </c>
      <c r="G18" s="1">
        <v>300</v>
      </c>
      <c r="H18" s="5">
        <f t="shared" si="1"/>
        <v>772200</v>
      </c>
      <c r="I18" s="13">
        <f t="shared" si="2"/>
        <v>463320</v>
      </c>
      <c r="K18" t="str">
        <f>IFERROR(INDEX(Sales[Segment],MATCH(0,INDEX(COUNTIF($K$1:K17,Sales[Segment]),),0)),"")</f>
        <v/>
      </c>
    </row>
    <row r="19" spans="2:11" x14ac:dyDescent="0.25">
      <c r="B19" s="12" t="s">
        <v>34</v>
      </c>
      <c r="C19" s="1" t="s">
        <v>35</v>
      </c>
      <c r="D19" s="1" t="s">
        <v>8</v>
      </c>
      <c r="E19" s="1">
        <v>2151</v>
      </c>
      <c r="F19" s="5">
        <f t="shared" si="0"/>
        <v>10</v>
      </c>
      <c r="G19" s="1">
        <v>350</v>
      </c>
      <c r="H19" s="5">
        <f t="shared" si="1"/>
        <v>752850</v>
      </c>
      <c r="I19" s="13">
        <f t="shared" si="2"/>
        <v>731340</v>
      </c>
      <c r="K19" t="str">
        <f>IFERROR(INDEX(Sales[Segment],MATCH(0,INDEX(COUNTIF($K$1:K18,Sales[Segment]),),0)),"")</f>
        <v/>
      </c>
    </row>
    <row r="20" spans="2:11" x14ac:dyDescent="0.25">
      <c r="B20" s="12" t="s">
        <v>37</v>
      </c>
      <c r="C20" s="1" t="s">
        <v>39</v>
      </c>
      <c r="D20" s="1" t="s">
        <v>4</v>
      </c>
      <c r="E20" s="1">
        <v>2475</v>
      </c>
      <c r="F20" s="5">
        <f t="shared" si="0"/>
        <v>260</v>
      </c>
      <c r="G20" s="1">
        <v>300</v>
      </c>
      <c r="H20" s="5">
        <f t="shared" si="1"/>
        <v>742500</v>
      </c>
      <c r="I20" s="13">
        <f t="shared" si="2"/>
        <v>99000</v>
      </c>
      <c r="K20" t="str">
        <f>IFERROR(INDEX(Sales[Segment],MATCH(0,INDEX(COUNTIF($K$1:K19,Sales[Segment]),),0)),"")</f>
        <v/>
      </c>
    </row>
    <row r="21" spans="2:11" x14ac:dyDescent="0.25">
      <c r="B21" s="12" t="s">
        <v>40</v>
      </c>
      <c r="C21" s="1" t="s">
        <v>38</v>
      </c>
      <c r="D21" s="1" t="s">
        <v>16</v>
      </c>
      <c r="E21" s="1">
        <v>2227.5</v>
      </c>
      <c r="F21" s="5">
        <f t="shared" si="0"/>
        <v>5</v>
      </c>
      <c r="G21" s="1">
        <v>350</v>
      </c>
      <c r="H21" s="5">
        <f t="shared" si="1"/>
        <v>779625</v>
      </c>
      <c r="I21" s="13">
        <f t="shared" si="2"/>
        <v>768487.5</v>
      </c>
      <c r="K21" t="str">
        <f>IFERROR(INDEX(Sales[Segment],MATCH(0,INDEX(COUNTIF($K$1:K20,Sales[Segment]),),0)),"")</f>
        <v/>
      </c>
    </row>
    <row r="22" spans="2:11" x14ac:dyDescent="0.25">
      <c r="B22" s="12" t="s">
        <v>34</v>
      </c>
      <c r="C22" s="1" t="s">
        <v>36</v>
      </c>
      <c r="D22" s="1" t="s">
        <v>41</v>
      </c>
      <c r="E22" s="1">
        <v>2541</v>
      </c>
      <c r="F22" s="5">
        <f t="shared" si="0"/>
        <v>250</v>
      </c>
      <c r="G22" s="1">
        <v>300</v>
      </c>
      <c r="H22" s="5">
        <f t="shared" si="1"/>
        <v>762300</v>
      </c>
      <c r="I22" s="13">
        <f t="shared" si="2"/>
        <v>127050</v>
      </c>
      <c r="K22" t="str">
        <f>IFERROR(INDEX(Sales[Segment],MATCH(0,INDEX(COUNTIF($K$1:K21,Sales[Segment]),),0)),"")</f>
        <v/>
      </c>
    </row>
    <row r="23" spans="2:11" x14ac:dyDescent="0.25">
      <c r="B23" s="12" t="s">
        <v>40</v>
      </c>
      <c r="C23" s="1" t="s">
        <v>42</v>
      </c>
      <c r="D23" s="1" t="s">
        <v>10</v>
      </c>
      <c r="E23" s="1">
        <v>2536</v>
      </c>
      <c r="F23" s="5">
        <f t="shared" si="0"/>
        <v>120</v>
      </c>
      <c r="G23" s="1">
        <v>300</v>
      </c>
      <c r="H23" s="5">
        <f t="shared" si="1"/>
        <v>760800</v>
      </c>
      <c r="I23" s="13">
        <f t="shared" si="2"/>
        <v>456480</v>
      </c>
      <c r="K23" t="str">
        <f>IFERROR(INDEX(Sales[Segment],MATCH(0,INDEX(COUNTIF($K$1:K22,Sales[Segment]),),0)),"")</f>
        <v/>
      </c>
    </row>
    <row r="24" spans="2:11" x14ac:dyDescent="0.25">
      <c r="B24" s="12" t="s">
        <v>37</v>
      </c>
      <c r="C24" s="1" t="s">
        <v>36</v>
      </c>
      <c r="D24" s="1" t="s">
        <v>8</v>
      </c>
      <c r="E24" s="1">
        <v>2007</v>
      </c>
      <c r="F24" s="5">
        <f t="shared" si="0"/>
        <v>10</v>
      </c>
      <c r="G24" s="1">
        <v>350</v>
      </c>
      <c r="H24" s="5">
        <f t="shared" si="1"/>
        <v>702450</v>
      </c>
      <c r="I24" s="13">
        <f t="shared" si="2"/>
        <v>682380</v>
      </c>
      <c r="K24" t="str">
        <f>IFERROR(INDEX(Sales[Segment],MATCH(0,INDEX(COUNTIF($K$1:K23,Sales[Segment]),),0)),"")</f>
        <v/>
      </c>
    </row>
    <row r="25" spans="2:11" x14ac:dyDescent="0.25">
      <c r="B25" s="12" t="s">
        <v>43</v>
      </c>
      <c r="C25" s="1" t="s">
        <v>36</v>
      </c>
      <c r="D25" s="1" t="s">
        <v>10</v>
      </c>
      <c r="E25" s="1">
        <v>2460</v>
      </c>
      <c r="F25" s="5">
        <f t="shared" si="0"/>
        <v>120</v>
      </c>
      <c r="G25" s="1">
        <v>300</v>
      </c>
      <c r="H25" s="5">
        <f t="shared" si="1"/>
        <v>738000</v>
      </c>
      <c r="I25" s="13">
        <f t="shared" si="2"/>
        <v>442800</v>
      </c>
      <c r="K25" t="str">
        <f>IFERROR(INDEX(Sales[Segment],MATCH(0,INDEX(COUNTIF($K$1:K24,Sales[Segment]),),0)),"")</f>
        <v/>
      </c>
    </row>
    <row r="26" spans="2:11" x14ac:dyDescent="0.25">
      <c r="B26" s="12" t="s">
        <v>44</v>
      </c>
      <c r="C26" s="1" t="s">
        <v>38</v>
      </c>
      <c r="D26" s="1" t="s">
        <v>16</v>
      </c>
      <c r="E26" s="1">
        <v>3802.5</v>
      </c>
      <c r="F26" s="5">
        <f t="shared" si="0"/>
        <v>5</v>
      </c>
      <c r="G26" s="1">
        <v>300</v>
      </c>
      <c r="H26" s="5">
        <f t="shared" si="1"/>
        <v>1140750</v>
      </c>
      <c r="I26" s="13">
        <f t="shared" si="2"/>
        <v>1121737.5</v>
      </c>
      <c r="K26" t="str">
        <f>IFERROR(INDEX(Sales[Segment],MATCH(0,INDEX(COUNTIF($K$1:K25,Sales[Segment]),),0)),"")</f>
        <v/>
      </c>
    </row>
    <row r="27" spans="2:11" x14ac:dyDescent="0.25">
      <c r="B27" s="16" t="s">
        <v>34</v>
      </c>
      <c r="C27" s="17" t="s">
        <v>38</v>
      </c>
      <c r="D27" s="17" t="s">
        <v>10</v>
      </c>
      <c r="E27" s="17">
        <v>3793.5</v>
      </c>
      <c r="F27" s="18">
        <f t="shared" si="0"/>
        <v>120</v>
      </c>
      <c r="G27" s="17">
        <v>300</v>
      </c>
      <c r="H27" s="18">
        <f t="shared" si="1"/>
        <v>1138050</v>
      </c>
      <c r="I27" s="19">
        <f t="shared" si="2"/>
        <v>682830</v>
      </c>
      <c r="K27" t="str">
        <f>IFERROR(INDEX(Sales[Segment],MATCH(0,INDEX(COUNTIF($K$1:K26,Sales[Segment]),),0)),"")</f>
        <v/>
      </c>
    </row>
  </sheetData>
  <dataValidations disablePrompts="1" count="2">
    <dataValidation type="list" allowBlank="1" showInputMessage="1" showErrorMessage="1" sqref="B7" xr:uid="{8912009D-BCD1-42EB-923A-222CB0B2552A}">
      <formula1>OFFSET($K$2,,,COUNTIF($K$2:$K$27,"?*"),)</formula1>
    </dataValidation>
    <dataValidation type="list" allowBlank="1" showInputMessage="1" showErrorMessage="1" sqref="C7" xr:uid="{395E9D97-DEB5-4476-97CE-A72272798FD6}">
      <formula1>OFFSET($M$2,,,COUNTIF($M$2:$M$27,"?*"),)</formula1>
    </dataValidation>
  </dataValidation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showGridLines="0" workbookViewId="0"/>
  </sheetViews>
  <sheetFormatPr defaultRowHeight="15" x14ac:dyDescent="0.25"/>
  <cols>
    <col min="2" max="2" width="33.28515625" bestFit="1" customWidth="1"/>
    <col min="3" max="3" width="10" bestFit="1" customWidth="1"/>
    <col min="6" max="6" width="9.7109375" bestFit="1" customWidth="1"/>
    <col min="7" max="7" width="9.42578125" bestFit="1" customWidth="1"/>
  </cols>
  <sheetData>
    <row r="3" spans="2:13" x14ac:dyDescent="0.25">
      <c r="B3" s="2" t="s">
        <v>0</v>
      </c>
    </row>
    <row r="4" spans="2:13" x14ac:dyDescent="0.25">
      <c r="B4" s="2"/>
    </row>
    <row r="5" spans="2:13" x14ac:dyDescent="0.25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25">
      <c r="B6" s="1" t="s">
        <v>3</v>
      </c>
      <c r="C6" s="1">
        <f>VLOOKUP(LEFT($B6,SEARCH(" ",$B6)-1)&amp;"*",$F$5:$G$10,2,0)</f>
        <v>2574</v>
      </c>
      <c r="F6" s="1" t="s">
        <v>4</v>
      </c>
      <c r="G6" s="1">
        <v>2475</v>
      </c>
    </row>
    <row r="7" spans="2:13" x14ac:dyDescent="0.25">
      <c r="B7" s="1" t="s">
        <v>5</v>
      </c>
      <c r="C7" s="1">
        <f t="shared" ref="C7:C10" si="0">VLOOKUP(LEFT($B7,SEARCH(" ",$B7)-1)&amp;"*",$F$5:$G$10,2,0)</f>
        <v>2151</v>
      </c>
      <c r="F7" s="1" t="s">
        <v>6</v>
      </c>
      <c r="G7" s="1">
        <v>2227.5</v>
      </c>
    </row>
    <row r="8" spans="2:13" x14ac:dyDescent="0.25">
      <c r="B8" s="1" t="s">
        <v>7</v>
      </c>
      <c r="C8" s="1">
        <f t="shared" si="0"/>
        <v>2475</v>
      </c>
      <c r="F8" s="1" t="s">
        <v>8</v>
      </c>
      <c r="G8" s="1">
        <v>2151</v>
      </c>
    </row>
    <row r="9" spans="2:13" x14ac:dyDescent="0.25">
      <c r="B9" s="1" t="s">
        <v>9</v>
      </c>
      <c r="C9" s="1">
        <f t="shared" si="0"/>
        <v>2227.5</v>
      </c>
      <c r="F9" s="1" t="s">
        <v>10</v>
      </c>
      <c r="G9" s="1">
        <v>2574</v>
      </c>
    </row>
    <row r="10" spans="2:13" x14ac:dyDescent="0.25">
      <c r="B10" s="1" t="s">
        <v>11</v>
      </c>
      <c r="C10" s="1">
        <f t="shared" si="0"/>
        <v>2541</v>
      </c>
      <c r="F10" s="1" t="s">
        <v>12</v>
      </c>
      <c r="G10" s="1">
        <v>2541</v>
      </c>
    </row>
    <row r="12" spans="2:13" s="4" customFormat="1" x14ac:dyDescent="0.25"/>
    <row r="13" spans="2:13" x14ac:dyDescent="0.25">
      <c r="B13" s="2" t="s">
        <v>13</v>
      </c>
    </row>
    <row r="14" spans="2:13" x14ac:dyDescent="0.25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 x14ac:dyDescent="0.2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25">
      <c r="B16" s="1" t="s">
        <v>8</v>
      </c>
      <c r="C16" s="1">
        <v>1655.08</v>
      </c>
      <c r="D16" s="5">
        <f ca="1">VLOOKUP($C16,INDIRECT($B16),2,1)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25">
      <c r="B17" s="1" t="s">
        <v>4</v>
      </c>
      <c r="C17" s="1">
        <v>1822.59</v>
      </c>
      <c r="D17" s="5">
        <f t="shared" ref="D17:D22" ca="1" si="1">VLOOKUP($C17,INDIRECT($B17),2,1)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25">
      <c r="B18" s="1" t="s">
        <v>4</v>
      </c>
      <c r="C18" s="1">
        <v>1730.54</v>
      </c>
      <c r="D18" s="5">
        <f t="shared" ca="1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25">
      <c r="B19" s="1" t="s">
        <v>6</v>
      </c>
      <c r="C19" s="1">
        <v>1685.6</v>
      </c>
      <c r="D19" s="5">
        <f t="shared" ca="1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25">
      <c r="B20" s="1" t="s">
        <v>8</v>
      </c>
      <c r="C20" s="1">
        <v>1685.6</v>
      </c>
      <c r="D20" s="5">
        <f t="shared" ca="1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25">
      <c r="B21" s="1" t="s">
        <v>16</v>
      </c>
      <c r="C21" s="1">
        <v>1763.8600000000001</v>
      </c>
      <c r="D21" s="5">
        <f t="shared" ca="1" si="1"/>
        <v>7.0000000000000007E-2</v>
      </c>
    </row>
    <row r="22" spans="2:13" x14ac:dyDescent="0.25">
      <c r="B22" s="1" t="s">
        <v>8</v>
      </c>
      <c r="C22" s="1">
        <v>2293.1999999999998</v>
      </c>
      <c r="D22" s="5">
        <f t="shared" ca="1" si="1"/>
        <v>0.15</v>
      </c>
    </row>
    <row r="24" spans="2:13" s="4" customFormat="1" x14ac:dyDescent="0.25"/>
    <row r="25" spans="2:13" x14ac:dyDescent="0.25">
      <c r="B25" s="2" t="s">
        <v>17</v>
      </c>
    </row>
    <row r="27" spans="2:13" x14ac:dyDescent="0.25">
      <c r="B27" s="3" t="s">
        <v>1</v>
      </c>
      <c r="C27" s="3" t="s">
        <v>2</v>
      </c>
      <c r="F27" s="3" t="s">
        <v>1</v>
      </c>
      <c r="G27" s="3" t="s">
        <v>18</v>
      </c>
      <c r="H27" s="3" t="s">
        <v>2</v>
      </c>
    </row>
    <row r="28" spans="2:13" x14ac:dyDescent="0.25">
      <c r="B28" s="1" t="s">
        <v>3</v>
      </c>
      <c r="C28" s="1">
        <f t="shared" ref="C28:C31" si="2">VLOOKUP(LEFT($B28,FIND(" ",$B28)-1)&amp;"*",$F$27:$H$37,3,0)</f>
        <v>2574</v>
      </c>
      <c r="F28" s="1" t="s">
        <v>8</v>
      </c>
      <c r="G28" s="8">
        <v>895</v>
      </c>
      <c r="H28" s="1">
        <v>2151</v>
      </c>
    </row>
    <row r="29" spans="2:13" x14ac:dyDescent="0.25">
      <c r="B29" s="1" t="s">
        <v>5</v>
      </c>
      <c r="C29" s="1">
        <f t="shared" si="2"/>
        <v>2151</v>
      </c>
      <c r="F29" s="1" t="s">
        <v>6</v>
      </c>
      <c r="G29" s="8">
        <v>125</v>
      </c>
      <c r="H29" s="1">
        <v>2227.5</v>
      </c>
    </row>
    <row r="30" spans="2:13" x14ac:dyDescent="0.25">
      <c r="B30" s="1" t="s">
        <v>7</v>
      </c>
      <c r="C30" s="1">
        <f t="shared" si="2"/>
        <v>2475</v>
      </c>
      <c r="F30" s="1" t="s">
        <v>4</v>
      </c>
      <c r="G30" s="8">
        <v>145</v>
      </c>
      <c r="H30" s="1">
        <v>2475</v>
      </c>
    </row>
    <row r="31" spans="2:13" x14ac:dyDescent="0.25">
      <c r="B31" s="1" t="s">
        <v>9</v>
      </c>
      <c r="C31" s="1">
        <f t="shared" si="2"/>
        <v>2227.5</v>
      </c>
      <c r="F31" s="1" t="s">
        <v>6</v>
      </c>
      <c r="G31" s="8">
        <v>848</v>
      </c>
      <c r="H31" s="8">
        <v>2537.25</v>
      </c>
    </row>
    <row r="32" spans="2:13" x14ac:dyDescent="0.25">
      <c r="B32" s="1" t="s">
        <v>11</v>
      </c>
      <c r="C32" s="1">
        <f>VLOOKUP(LEFT($B32,FIND(" ",$B32)-1)&amp;"*",$F$27:$H$37,3,0)</f>
        <v>2541</v>
      </c>
      <c r="F32" s="1" t="s">
        <v>12</v>
      </c>
      <c r="G32" s="8">
        <v>777</v>
      </c>
      <c r="H32" s="1">
        <v>2541</v>
      </c>
    </row>
    <row r="33" spans="6:8" x14ac:dyDescent="0.25">
      <c r="F33" s="1" t="s">
        <v>10</v>
      </c>
      <c r="G33" s="8">
        <v>235</v>
      </c>
      <c r="H33" s="1">
        <v>2574</v>
      </c>
    </row>
    <row r="34" spans="6:8" x14ac:dyDescent="0.25">
      <c r="F34" s="1" t="s">
        <v>8</v>
      </c>
      <c r="G34" s="8">
        <v>985</v>
      </c>
      <c r="H34" s="8">
        <v>2585.1</v>
      </c>
    </row>
    <row r="35" spans="6:8" x14ac:dyDescent="0.25">
      <c r="F35" s="1" t="s">
        <v>10</v>
      </c>
      <c r="G35" s="8">
        <v>1122</v>
      </c>
      <c r="H35" s="8">
        <v>2632.95</v>
      </c>
    </row>
    <row r="36" spans="6:8" x14ac:dyDescent="0.25">
      <c r="F36" s="1" t="s">
        <v>12</v>
      </c>
      <c r="G36" s="8">
        <v>1260</v>
      </c>
      <c r="H36" s="8">
        <v>2680.8</v>
      </c>
    </row>
    <row r="37" spans="6:8" x14ac:dyDescent="0.25"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06E2E-60E7-4D7C-A38D-4E62A38885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Brainstorm</vt:lpstr>
      <vt:lpstr>Vlookup Advanced</vt:lpstr>
      <vt:lpstr>Amarilla</vt:lpstr>
      <vt:lpstr>Montana</vt:lpstr>
      <vt:lpstr>Paseo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Office</cp:lastModifiedBy>
  <dcterms:created xsi:type="dcterms:W3CDTF">2022-07-27T07:17:57Z</dcterms:created>
  <dcterms:modified xsi:type="dcterms:W3CDTF">2023-02-20T15:26:15Z</dcterms:modified>
</cp:coreProperties>
</file>