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myProjects\Data_Science\Assignment\Assignment_1\"/>
    </mc:Choice>
  </mc:AlternateContent>
  <xr:revisionPtr revIDLastSave="0" documentId="13_ncr:1_{9A3C580B-6EF9-43B6-82FD-1FE4E225D5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7_Manual_Calculations" sheetId="1" r:id="rId1"/>
  </sheets>
  <calcPr calcId="191029"/>
  <pivotCaches>
    <pivotCache cacheId="5" r:id="rId2"/>
    <pivotCache cacheId="8" r:id="rId3"/>
    <pivotCache cacheId="11" r:id="rId4"/>
  </pivotCaches>
</workbook>
</file>

<file path=xl/calcChain.xml><?xml version="1.0" encoding="utf-8"?>
<calcChain xmlns="http://schemas.openxmlformats.org/spreadsheetml/2006/main">
  <c r="G41" i="1" l="1"/>
  <c r="F41" i="1"/>
  <c r="E41" i="1"/>
  <c r="G40" i="1"/>
  <c r="F40" i="1"/>
  <c r="E40" i="1"/>
  <c r="D43" i="1"/>
  <c r="C43" i="1"/>
  <c r="B43" i="1"/>
  <c r="D42" i="1"/>
  <c r="C42" i="1"/>
  <c r="B42" i="1"/>
  <c r="D39" i="1"/>
  <c r="K4" i="1" s="1"/>
  <c r="C39" i="1"/>
  <c r="J27" i="1" s="1"/>
  <c r="B39" i="1"/>
  <c r="I8" i="1" s="1"/>
  <c r="D41" i="1"/>
  <c r="C41" i="1"/>
  <c r="B41" i="1"/>
  <c r="D40" i="1"/>
  <c r="C40" i="1"/>
  <c r="B40" i="1"/>
  <c r="D45" i="1"/>
  <c r="C45" i="1"/>
  <c r="D44" i="1"/>
  <c r="D46" i="1" s="1"/>
  <c r="C44" i="1"/>
  <c r="C46" i="1" s="1"/>
  <c r="B45" i="1"/>
  <c r="B44" i="1"/>
  <c r="B46" i="1" s="1"/>
  <c r="I7" i="1" l="1"/>
  <c r="I31" i="1"/>
  <c r="I17" i="1"/>
  <c r="I32" i="1"/>
  <c r="I27" i="1"/>
  <c r="I16" i="1"/>
  <c r="I26" i="1"/>
  <c r="I15" i="1"/>
  <c r="I18" i="1"/>
  <c r="I4" i="1"/>
  <c r="I25" i="1"/>
  <c r="I11" i="1"/>
  <c r="I3" i="1"/>
  <c r="I24" i="1"/>
  <c r="I10" i="1"/>
  <c r="I34" i="1"/>
  <c r="I23" i="1"/>
  <c r="I9" i="1"/>
  <c r="I33" i="1"/>
  <c r="I19" i="1"/>
  <c r="J5" i="1"/>
  <c r="K34" i="1"/>
  <c r="K18" i="1"/>
  <c r="K33" i="1"/>
  <c r="K25" i="1"/>
  <c r="K17" i="1"/>
  <c r="K9" i="1"/>
  <c r="K26" i="1"/>
  <c r="K10" i="1"/>
  <c r="K32" i="1"/>
  <c r="K24" i="1"/>
  <c r="K16" i="1"/>
  <c r="K8" i="1"/>
  <c r="K7" i="1"/>
  <c r="K31" i="1"/>
  <c r="K23" i="1"/>
  <c r="K15" i="1"/>
  <c r="K30" i="1"/>
  <c r="K22" i="1"/>
  <c r="K14" i="1"/>
  <c r="K6" i="1"/>
  <c r="K3" i="1"/>
  <c r="K27" i="1"/>
  <c r="K19" i="1"/>
  <c r="K11" i="1"/>
  <c r="K29" i="1"/>
  <c r="K21" i="1"/>
  <c r="K13" i="1"/>
  <c r="K5" i="1"/>
  <c r="K28" i="1"/>
  <c r="K20" i="1"/>
  <c r="K12" i="1"/>
  <c r="J25" i="1"/>
  <c r="J20" i="1"/>
  <c r="J19" i="1"/>
  <c r="J3" i="1"/>
  <c r="J18" i="1"/>
  <c r="J12" i="1"/>
  <c r="J28" i="1"/>
  <c r="J34" i="1"/>
  <c r="J33" i="1"/>
  <c r="J11" i="1"/>
  <c r="J10" i="1"/>
  <c r="J26" i="1"/>
  <c r="J4" i="1"/>
  <c r="J9" i="1"/>
  <c r="J32" i="1"/>
  <c r="J24" i="1"/>
  <c r="J16" i="1"/>
  <c r="J8" i="1"/>
  <c r="J31" i="1"/>
  <c r="J23" i="1"/>
  <c r="J15" i="1"/>
  <c r="J7" i="1"/>
  <c r="J6" i="1"/>
  <c r="J17" i="1"/>
  <c r="J30" i="1"/>
  <c r="J22" i="1"/>
  <c r="J14" i="1"/>
  <c r="J29" i="1"/>
  <c r="J21" i="1"/>
  <c r="J13" i="1"/>
  <c r="I30" i="1"/>
  <c r="I22" i="1"/>
  <c r="I14" i="1"/>
  <c r="I6" i="1"/>
  <c r="I29" i="1"/>
  <c r="I21" i="1"/>
  <c r="I13" i="1"/>
  <c r="I5" i="1"/>
  <c r="L3" i="1"/>
  <c r="I28" i="1"/>
  <c r="I20" i="1"/>
  <c r="I12" i="1"/>
  <c r="K35" i="1" l="1"/>
  <c r="K36" i="1" s="1"/>
  <c r="G42" i="1" s="1"/>
  <c r="I35" i="1"/>
  <c r="I36" i="1" s="1"/>
  <c r="E42" i="1" s="1"/>
  <c r="J35" i="1"/>
  <c r="J36" i="1" s="1"/>
  <c r="F42" i="1" s="1"/>
  <c r="K37" i="1" l="1"/>
  <c r="G43" i="1" s="1"/>
  <c r="I37" i="1"/>
  <c r="E43" i="1" s="1"/>
  <c r="J37" i="1"/>
  <c r="F43" i="1" s="1"/>
</calcChain>
</file>

<file path=xl/sharedStrings.xml><?xml version="1.0" encoding="utf-8"?>
<sst xmlns="http://schemas.openxmlformats.org/spreadsheetml/2006/main" count="68" uniqueCount="64">
  <si>
    <t>Manual Calculation of Variance and Standard Deviation</t>
  </si>
  <si>
    <t>Points</t>
  </si>
  <si>
    <t>Score</t>
  </si>
  <si>
    <t>Weight</t>
  </si>
  <si>
    <t>Points Sorted For Median</t>
  </si>
  <si>
    <t>Score Sorted For Median</t>
  </si>
  <si>
    <t>Weight Sorted For Median</t>
  </si>
  <si>
    <t>Points MC of STD DEV</t>
  </si>
  <si>
    <t>Score MC of STD DEV</t>
  </si>
  <si>
    <t>Weight MC of STD DEV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</si>
  <si>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</si>
  <si>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</si>
  <si>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</si>
  <si>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</si>
  <si>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</si>
  <si>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</si>
  <si>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</si>
  <si>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</si>
  <si>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</si>
  <si>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</si>
  <si>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</si>
  <si>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</si>
  <si>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</si>
  <si>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</si>
  <si>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</si>
  <si>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</si>
  <si>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For Median the mean of the central values for even count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</si>
  <si>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</si>
  <si>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</si>
  <si>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</si>
  <si>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</si>
  <si>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</si>
  <si>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</si>
  <si>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</si>
  <si>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</si>
  <si>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</si>
  <si>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</si>
  <si>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</si>
  <si>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</si>
  <si>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</si>
  <si>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</si>
  <si>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</si>
  <si>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</si>
  <si>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SUM OF VALUES</t>
  </si>
  <si>
    <t>VARIANCE = (SUM OF VALUES / (COUNT -1))</t>
  </si>
  <si>
    <t>STD</t>
  </si>
  <si>
    <t>Using Excel Formulas</t>
  </si>
  <si>
    <t>Manual Calculation</t>
  </si>
  <si>
    <t>Mean</t>
  </si>
  <si>
    <t>Median</t>
  </si>
  <si>
    <t>Mode</t>
  </si>
  <si>
    <t>Variance</t>
  </si>
  <si>
    <t>Standard Deviation</t>
  </si>
  <si>
    <t>MAX</t>
  </si>
  <si>
    <t>MIN</t>
  </si>
  <si>
    <t>Range</t>
  </si>
  <si>
    <t>Row Labels</t>
  </si>
  <si>
    <t>Grand Total</t>
  </si>
  <si>
    <t>For Mode(Getting the frequency of Points)</t>
  </si>
  <si>
    <t>Count of Points</t>
  </si>
  <si>
    <t>For Mode(Getting the frequency of Score)</t>
  </si>
  <si>
    <t>Count of Score</t>
  </si>
  <si>
    <t>For Mode(Getting the frequency of Weight)</t>
  </si>
  <si>
    <t>Count of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</si>
</sst>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" refreshedDate="45173.585595833334" createdVersion="8" refreshedVersion="8" minRefreshableVersion="3" recordCount="32" xr:uid="{EBDDBC56-EA8C-40BF-BD84-C69CEF5886F1}">
  <cacheSource type="worksheet">
    <worksheetSource ref="B2:B34" sheet="Q7_Manual_Calculations"/>
  </cacheSource>
  <cacheFields count="1">
    <cacheField name="Points" numFmtId="0">
      <sharedItems containsSemiMixedTypes="0" containsString="0" containsNumber="1" minValue="2.76" maxValue="4.93" count="22">
        <n v="3.9"/>
        <n v="3.85"/>
        <n v="3.08"/>
        <n v="3.15"/>
        <n v="2.76"/>
        <n v="3.21"/>
        <n v="3.69"/>
        <n v="3.92"/>
        <n v="3.07"/>
        <n v="2.93"/>
        <n v="3"/>
        <n v="3.23"/>
        <n v="4.08"/>
        <n v="4.93"/>
        <n v="4.22"/>
        <n v="3.7"/>
        <n v="3.73"/>
        <n v="4.43"/>
        <n v="3.77"/>
        <n v="3.62"/>
        <n v="3.54"/>
        <n v="4.11000000000000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" refreshedDate="45173.586531828703" createdVersion="8" refreshedVersion="8" minRefreshableVersion="3" recordCount="32" xr:uid="{7C1DA13D-1CB8-4EB6-AD1F-CFABC590A72E}">
  <cacheSource type="worksheet">
    <worksheetSource ref="C2:C34" sheet="Q7_Manual_Calculations"/>
  </cacheSource>
  <cacheFields count="1">
    <cacheField name="Score" numFmtId="0">
      <sharedItems containsSemiMixedTypes="0" containsString="0" containsNumber="1" minValue="1.5129999999999999" maxValue="5.4240000000000004" count="29">
        <n v="2.62"/>
        <n v="2.875"/>
        <n v="2.3199999999999998"/>
        <n v="3.2149999999999999"/>
        <n v="3.44"/>
        <n v="3.46"/>
        <n v="3.57"/>
        <n v="3.19"/>
        <n v="3.15"/>
        <n v="4.07"/>
        <n v="3.73"/>
        <n v="3.78"/>
        <n v="5.25"/>
        <n v="5.4240000000000004"/>
        <n v="5.3449999999999998"/>
        <n v="2.2000000000000002"/>
        <n v="1.615"/>
        <n v="1.835"/>
        <n v="2.4649999999999999"/>
        <n v="3.52"/>
        <n v="3.4350000000000001"/>
        <n v="3.84"/>
        <n v="3.8450000000000002"/>
        <n v="1.9350000000000001"/>
        <n v="2.14"/>
        <n v="1.5129999999999999"/>
        <n v="3.17"/>
        <n v="2.77"/>
        <n v="2.7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" refreshedDate="45173.587943402781" createdVersion="8" refreshedVersion="8" minRefreshableVersion="3" recordCount="32" xr:uid="{5F063844-2363-4DC4-83C2-4B7C2E17C5DC}">
  <cacheSource type="worksheet">
    <worksheetSource ref="D2:D34" sheet="Q7_Manual_Calculations"/>
  </cacheSource>
  <cacheFields count="1">
    <cacheField name="Weight" numFmtId="0">
      <sharedItems containsSemiMixedTypes="0" containsString="0" containsNumber="1" minValue="14.5" maxValue="22.9" count="30">
        <n v="16.46"/>
        <n v="17.02"/>
        <n v="18.61"/>
        <n v="19.440000000000001"/>
        <n v="20.22"/>
        <n v="15.84"/>
        <n v="20"/>
        <n v="22.9"/>
        <n v="18.3"/>
        <n v="18.899999999999999"/>
        <n v="17.399999999999999"/>
        <n v="17.600000000000001"/>
        <n v="18"/>
        <n v="17.98"/>
        <n v="17.82"/>
        <n v="17.420000000000002"/>
        <n v="19.47"/>
        <n v="18.52"/>
        <n v="19.899999999999999"/>
        <n v="20.010000000000002"/>
        <n v="16.87"/>
        <n v="17.3"/>
        <n v="15.41"/>
        <n v="17.05"/>
        <n v="16.7"/>
        <n v="16.899999999999999"/>
        <n v="14.5"/>
        <n v="15.5"/>
        <n v="14.6"/>
        <n v="18.60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0"/>
  </r>
  <r>
    <x v="1"/>
  </r>
  <r>
    <x v="2"/>
  </r>
  <r>
    <x v="3"/>
  </r>
  <r>
    <x v="4"/>
  </r>
  <r>
    <x v="5"/>
  </r>
  <r>
    <x v="6"/>
  </r>
  <r>
    <x v="7"/>
  </r>
  <r>
    <x v="7"/>
  </r>
  <r>
    <x v="7"/>
  </r>
  <r>
    <x v="8"/>
  </r>
  <r>
    <x v="8"/>
  </r>
  <r>
    <x v="8"/>
  </r>
  <r>
    <x v="9"/>
  </r>
  <r>
    <x v="10"/>
  </r>
  <r>
    <x v="11"/>
  </r>
  <r>
    <x v="12"/>
  </r>
  <r>
    <x v="13"/>
  </r>
  <r>
    <x v="14"/>
  </r>
  <r>
    <x v="15"/>
  </r>
  <r>
    <x v="4"/>
  </r>
  <r>
    <x v="3"/>
  </r>
  <r>
    <x v="16"/>
  </r>
  <r>
    <x v="2"/>
  </r>
  <r>
    <x v="12"/>
  </r>
  <r>
    <x v="17"/>
  </r>
  <r>
    <x v="18"/>
  </r>
  <r>
    <x v="14"/>
  </r>
  <r>
    <x v="19"/>
  </r>
  <r>
    <x v="20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1"/>
  </r>
  <r>
    <x v="2"/>
  </r>
  <r>
    <x v="3"/>
  </r>
  <r>
    <x v="4"/>
  </r>
  <r>
    <x v="5"/>
  </r>
  <r>
    <x v="6"/>
  </r>
  <r>
    <x v="7"/>
  </r>
  <r>
    <x v="8"/>
  </r>
  <r>
    <x v="4"/>
  </r>
  <r>
    <x v="4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6"/>
  </r>
  <r>
    <x v="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1"/>
  </r>
  <r>
    <x v="2"/>
  </r>
  <r>
    <x v="3"/>
  </r>
  <r>
    <x v="1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9"/>
  </r>
  <r>
    <x v="24"/>
  </r>
  <r>
    <x v="25"/>
  </r>
  <r>
    <x v="26"/>
  </r>
  <r>
    <x v="27"/>
  </r>
  <r>
    <x v="28"/>
  </r>
  <r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7EAED-1020-4335-886C-322EFDC42325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3:V34" firstHeaderRow="1" firstDataRow="1" firstDataCol="1"/>
  <pivotFields count="1">
    <pivotField axis="axisRow" dataField="1" showAll="0" sortType="descending">
      <items count="31">
        <item x="26"/>
        <item x="28"/>
        <item x="22"/>
        <item x="27"/>
        <item x="5"/>
        <item x="0"/>
        <item x="24"/>
        <item x="20"/>
        <item x="25"/>
        <item x="1"/>
        <item x="23"/>
        <item x="21"/>
        <item x="10"/>
        <item x="15"/>
        <item x="11"/>
        <item x="14"/>
        <item x="13"/>
        <item x="12"/>
        <item x="8"/>
        <item x="17"/>
        <item x="29"/>
        <item x="2"/>
        <item x="9"/>
        <item x="3"/>
        <item x="16"/>
        <item x="18"/>
        <item x="6"/>
        <item x="19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1">
    <i>
      <x v="9"/>
    </i>
    <i>
      <x v="22"/>
    </i>
    <i>
      <x v="17"/>
    </i>
    <i>
      <x v="27"/>
    </i>
    <i>
      <x v="2"/>
    </i>
    <i>
      <x v="3"/>
    </i>
    <i>
      <x v="15"/>
    </i>
    <i>
      <x v="4"/>
    </i>
    <i>
      <x v="19"/>
    </i>
    <i>
      <x v="5"/>
    </i>
    <i>
      <x v="25"/>
    </i>
    <i>
      <x v="6"/>
    </i>
    <i>
      <x v="29"/>
    </i>
    <i>
      <x v="7"/>
    </i>
    <i>
      <x v="16"/>
    </i>
    <i>
      <x v="8"/>
    </i>
    <i>
      <x v="18"/>
    </i>
    <i>
      <x v="1"/>
    </i>
    <i>
      <x v="20"/>
    </i>
    <i>
      <x v="21"/>
    </i>
    <i>
      <x v="23"/>
    </i>
    <i>
      <x v="10"/>
    </i>
    <i>
      <x v="24"/>
    </i>
    <i>
      <x v="11"/>
    </i>
    <i>
      <x v="26"/>
    </i>
    <i>
      <x v="12"/>
    </i>
    <i>
      <x v="28"/>
    </i>
    <i>
      <x v="13"/>
    </i>
    <i>
      <x/>
    </i>
    <i>
      <x v="14"/>
    </i>
    <i t="grand">
      <x/>
    </i>
  </rowItems>
  <colItems count="1">
    <i/>
  </colItems>
  <dataFields count="1">
    <dataField name="Count of Weigh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EE923-4B51-468A-ADB0-D20B31759EC5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3:S33" firstHeaderRow="1" firstDataRow="1" firstDataCol="1"/>
  <pivotFields count="1">
    <pivotField axis="axisRow" dataField="1" showAll="0" sortType="descending">
      <items count="30">
        <item x="25"/>
        <item x="16"/>
        <item x="17"/>
        <item x="23"/>
        <item x="24"/>
        <item x="15"/>
        <item x="2"/>
        <item x="18"/>
        <item x="0"/>
        <item x="27"/>
        <item x="28"/>
        <item x="1"/>
        <item x="8"/>
        <item x="26"/>
        <item x="7"/>
        <item x="3"/>
        <item x="20"/>
        <item x="4"/>
        <item x="5"/>
        <item x="19"/>
        <item x="6"/>
        <item x="10"/>
        <item x="11"/>
        <item x="21"/>
        <item x="22"/>
        <item x="9"/>
        <item x="12"/>
        <item x="14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0">
    <i>
      <x v="17"/>
    </i>
    <i>
      <x v="20"/>
    </i>
    <i>
      <x v="1"/>
    </i>
    <i>
      <x v="27"/>
    </i>
    <i>
      <x v="23"/>
    </i>
    <i>
      <x v="3"/>
    </i>
    <i>
      <x v="15"/>
    </i>
    <i>
      <x v="4"/>
    </i>
    <i>
      <x v="2"/>
    </i>
    <i>
      <x v="5"/>
    </i>
    <i>
      <x v="25"/>
    </i>
    <i>
      <x v="6"/>
    </i>
    <i>
      <x/>
    </i>
    <i>
      <x v="7"/>
    </i>
    <i>
      <x v="16"/>
    </i>
    <i>
      <x v="8"/>
    </i>
    <i>
      <x v="18"/>
    </i>
    <i>
      <x v="19"/>
    </i>
    <i>
      <x v="21"/>
    </i>
    <i>
      <x v="9"/>
    </i>
    <i>
      <x v="22"/>
    </i>
    <i>
      <x v="10"/>
    </i>
    <i>
      <x v="24"/>
    </i>
    <i>
      <x v="11"/>
    </i>
    <i>
      <x v="26"/>
    </i>
    <i>
      <x v="12"/>
    </i>
    <i>
      <x v="28"/>
    </i>
    <i>
      <x v="13"/>
    </i>
    <i>
      <x v="14"/>
    </i>
    <i t="grand">
      <x/>
    </i>
  </rowItems>
  <colItems count="1">
    <i/>
  </colItems>
  <dataFields count="1">
    <dataField name="Count of Sco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921A4-CAB2-47D0-B9A2-C082BCB8DC2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P26" firstHeaderRow="1" firstDataRow="1" firstDataCol="1"/>
  <pivotFields count="1">
    <pivotField axis="axisRow" dataField="1" showAll="0" sortType="descending">
      <items count="23">
        <item x="4"/>
        <item x="9"/>
        <item x="10"/>
        <item x="8"/>
        <item x="2"/>
        <item x="3"/>
        <item x="5"/>
        <item x="11"/>
        <item x="20"/>
        <item x="19"/>
        <item x="6"/>
        <item x="15"/>
        <item x="16"/>
        <item x="18"/>
        <item x="1"/>
        <item x="0"/>
        <item x="7"/>
        <item x="12"/>
        <item x="21"/>
        <item x="14"/>
        <item x="1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3">
    <i>
      <x v="16"/>
    </i>
    <i>
      <x v="3"/>
    </i>
    <i>
      <x v="19"/>
    </i>
    <i>
      <x v="15"/>
    </i>
    <i>
      <x v="17"/>
    </i>
    <i>
      <x v="4"/>
    </i>
    <i>
      <x v="5"/>
    </i>
    <i>
      <x/>
    </i>
    <i>
      <x v="2"/>
    </i>
    <i>
      <x v="7"/>
    </i>
    <i>
      <x v="6"/>
    </i>
    <i>
      <x v="9"/>
    </i>
    <i>
      <x v="8"/>
    </i>
    <i>
      <x v="21"/>
    </i>
    <i>
      <x v="1"/>
    </i>
    <i>
      <x v="11"/>
    </i>
    <i>
      <x v="18"/>
    </i>
    <i>
      <x v="12"/>
    </i>
    <i>
      <x v="20"/>
    </i>
    <i>
      <x v="13"/>
    </i>
    <i>
      <x v="14"/>
    </i>
    <i>
      <x v="10"/>
    </i>
    <i t="grand">
      <x/>
    </i>
  </rowItems>
  <colItems count="1">
    <i/>
  </colItems>
  <dataFields count="1">
    <dataField name="Count of Poin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abSelected="1" topLeftCell="A13" workbookViewId="0">
      <selection activeCell="O20" sqref="O20:P20"/>
      <pivotSelection pane="bottomRight" showHeader="1" extendable="1" axis="axisRow" start="16" max="23" activeRow="19" activeCol="14" previousRow="19" previousCol="14" click="1" r:id="rId3">
        <pivotArea dataOnly="0" fieldPosition="0">
          <references count="1">
            <reference field="0" count="1">
              <x v="18"/>
            </reference>
          </references>
        </pivotArea>
      </pivotSelection>
    </sheetView>
  </sheetViews>
  <sheetFormatPr defaultRowHeight="15" x14ac:dyDescent="0.25"/>
  <cols>
    <col min="15" max="15" width="39.5703125" bestFit="1" customWidth="1"/>
    <col min="16" max="16" width="14.7109375" bestFit="1" customWidth="1"/>
    <col min="18" max="18" width="38.85546875" bestFit="1" customWidth="1"/>
    <col min="19" max="19" width="14" bestFit="1" customWidth="1"/>
    <col min="21" max="21" width="13.140625" bestFit="1" customWidth="1"/>
    <col min="22" max="22" width="15.7109375" bestFit="1" customWidth="1"/>
  </cols>
  <sheetData>
    <row r="1" spans="1:22" x14ac:dyDescent="0.25">
      <c r="I1" t="s">
        <v>0</v>
      </c>
      <c r="O1" t="s">
        <v>58</v>
      </c>
      <c r="R1" t="s">
        <v>60</v>
      </c>
      <c r="U1" t="s">
        <v>62</v>
      </c>
    </row>
    <row r="2" spans="1:22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9</v>
      </c>
    </row>
    <row r="3" spans="1:22" x14ac:dyDescent="0.25">
      <c r="A3" t="s">
        <v>10</v>
      </c>
      <c r="B3">
        <v>3.9</v>
      </c>
      <c r="C3">
        <v>2.62</v>
      </c>
      <c r="D3">
        <v>16.46</v>
      </c>
      <c r="E3">
        <v>2.76</v>
      </c>
      <c r="F3">
        <v>1.5129999999999999</v>
      </c>
      <c r="G3">
        <v>14.5</v>
      </c>
      <c r="I3">
        <f>($B3-$B$39)^2</f>
        <v>8.99999999999999E-2</v>
      </c>
      <c r="J3">
        <f>($C3-$C$39)^2</f>
        <v>0.3600000000000001</v>
      </c>
      <c r="K3">
        <f>($D3-$D$39)^2</f>
        <v>1.9321000000000015</v>
      </c>
      <c r="L3">
        <f>(B3-B39)^2</f>
        <v>8.99999999999999E-2</v>
      </c>
      <c r="O3" s="1" t="s">
        <v>56</v>
      </c>
      <c r="P3" t="s">
        <v>59</v>
      </c>
      <c r="R3" s="1" t="s">
        <v>56</v>
      </c>
      <c r="S3" t="s">
        <v>61</v>
      </c>
      <c r="U3" s="1" t="s">
        <v>56</v>
      </c>
      <c r="V3" t="s">
        <v>63</v>
      </c>
    </row>
    <row r="4" spans="1:22" x14ac:dyDescent="0.25">
      <c r="A4" t="s">
        <v>11</v>
      </c>
      <c r="B4">
        <v>3.9</v>
      </c>
      <c r="C4">
        <v>2.875</v>
      </c>
      <c r="D4">
        <v>17.02</v>
      </c>
      <c r="E4">
        <v>2.76</v>
      </c>
      <c r="F4">
        <v>1.615</v>
      </c>
      <c r="G4">
        <v>14.6</v>
      </c>
      <c r="I4">
        <f t="shared" ref="I4:I34" si="0">($B4-$B$39)^2</f>
        <v>8.99999999999999E-2</v>
      </c>
      <c r="J4">
        <f t="shared" ref="J4:J34" si="1">($C4-$C$39)^2</f>
        <v>0.11902500000000013</v>
      </c>
      <c r="K4">
        <f t="shared" ref="K4:K34" si="2">($D4-$D$39)^2</f>
        <v>0.68890000000000307</v>
      </c>
      <c r="O4" s="3">
        <v>3.92</v>
      </c>
      <c r="P4" s="2">
        <v>3</v>
      </c>
      <c r="R4" s="3">
        <v>3.44</v>
      </c>
      <c r="S4" s="2">
        <v>3</v>
      </c>
      <c r="U4" s="3">
        <v>17.02</v>
      </c>
      <c r="V4" s="2">
        <v>2</v>
      </c>
    </row>
    <row r="5" spans="1:22" x14ac:dyDescent="0.25">
      <c r="A5" t="s">
        <v>12</v>
      </c>
      <c r="B5">
        <v>3.85</v>
      </c>
      <c r="C5">
        <v>2.3199999999999998</v>
      </c>
      <c r="D5">
        <v>18.61</v>
      </c>
      <c r="E5">
        <v>2.93</v>
      </c>
      <c r="F5">
        <v>1.835</v>
      </c>
      <c r="G5">
        <v>15.41</v>
      </c>
      <c r="I5">
        <f t="shared" si="0"/>
        <v>6.25E-2</v>
      </c>
      <c r="J5">
        <f t="shared" si="1"/>
        <v>0.81000000000000061</v>
      </c>
      <c r="K5">
        <f t="shared" si="2"/>
        <v>0.577599999999997</v>
      </c>
      <c r="O5" s="3">
        <v>3.07</v>
      </c>
      <c r="P5" s="2">
        <v>3</v>
      </c>
      <c r="R5" s="3">
        <v>3.57</v>
      </c>
      <c r="S5" s="2">
        <v>2</v>
      </c>
      <c r="U5" s="3">
        <v>18.899999999999999</v>
      </c>
      <c r="V5" s="2">
        <v>2</v>
      </c>
    </row>
    <row r="6" spans="1:22" x14ac:dyDescent="0.25">
      <c r="A6" t="s">
        <v>13</v>
      </c>
      <c r="B6">
        <v>3.08</v>
      </c>
      <c r="C6">
        <v>3.2149999999999999</v>
      </c>
      <c r="D6">
        <v>19.440000000000001</v>
      </c>
      <c r="E6">
        <v>3</v>
      </c>
      <c r="F6">
        <v>1.9350000000000001</v>
      </c>
      <c r="G6">
        <v>15.5</v>
      </c>
      <c r="I6">
        <f t="shared" si="0"/>
        <v>0.27040000000000003</v>
      </c>
      <c r="J6">
        <f t="shared" si="1"/>
        <v>2.5000000000003376E-5</v>
      </c>
      <c r="K6">
        <f t="shared" si="2"/>
        <v>2.5280999999999993</v>
      </c>
      <c r="O6" s="3">
        <v>4.22</v>
      </c>
      <c r="P6" s="2">
        <v>2</v>
      </c>
      <c r="R6" s="3">
        <v>1.615</v>
      </c>
      <c r="S6" s="2">
        <v>1</v>
      </c>
      <c r="U6" s="3">
        <v>18</v>
      </c>
      <c r="V6" s="2">
        <v>1</v>
      </c>
    </row>
    <row r="7" spans="1:22" x14ac:dyDescent="0.25">
      <c r="A7" t="s">
        <v>14</v>
      </c>
      <c r="B7">
        <v>3.15</v>
      </c>
      <c r="C7">
        <v>3.44</v>
      </c>
      <c r="D7">
        <v>17.02</v>
      </c>
      <c r="E7">
        <v>3.07</v>
      </c>
      <c r="F7">
        <v>2.14</v>
      </c>
      <c r="G7">
        <v>15.84</v>
      </c>
      <c r="I7">
        <f t="shared" si="0"/>
        <v>0.20250000000000015</v>
      </c>
      <c r="J7">
        <f t="shared" si="1"/>
        <v>4.8399999999999888E-2</v>
      </c>
      <c r="K7">
        <f t="shared" si="2"/>
        <v>0.68890000000000307</v>
      </c>
      <c r="O7" s="3">
        <v>3.9</v>
      </c>
      <c r="P7" s="2">
        <v>2</v>
      </c>
      <c r="R7" s="3">
        <v>5.3449999999999998</v>
      </c>
      <c r="S7" s="2">
        <v>1</v>
      </c>
      <c r="U7" s="3">
        <v>20.010000000000002</v>
      </c>
      <c r="V7" s="2">
        <v>1</v>
      </c>
    </row>
    <row r="8" spans="1:22" x14ac:dyDescent="0.25">
      <c r="A8" t="s">
        <v>15</v>
      </c>
      <c r="B8">
        <v>2.76</v>
      </c>
      <c r="C8">
        <v>3.46</v>
      </c>
      <c r="D8">
        <v>20.22</v>
      </c>
      <c r="E8">
        <v>3.07</v>
      </c>
      <c r="F8">
        <v>2.2000000000000002</v>
      </c>
      <c r="G8">
        <v>16.46</v>
      </c>
      <c r="I8">
        <f t="shared" si="0"/>
        <v>0.70560000000000056</v>
      </c>
      <c r="J8">
        <f t="shared" si="1"/>
        <v>5.7599999999999887E-2</v>
      </c>
      <c r="K8">
        <f t="shared" si="2"/>
        <v>5.6168999999999878</v>
      </c>
      <c r="O8" s="3">
        <v>4.08</v>
      </c>
      <c r="P8" s="2">
        <v>2</v>
      </c>
      <c r="R8" s="3">
        <v>3.84</v>
      </c>
      <c r="S8" s="2">
        <v>1</v>
      </c>
      <c r="U8" s="3">
        <v>15.41</v>
      </c>
      <c r="V8" s="2">
        <v>1</v>
      </c>
    </row>
    <row r="9" spans="1:22" x14ac:dyDescent="0.25">
      <c r="A9" t="s">
        <v>16</v>
      </c>
      <c r="B9">
        <v>3.21</v>
      </c>
      <c r="C9">
        <v>3.57</v>
      </c>
      <c r="D9">
        <v>15.84</v>
      </c>
      <c r="E9">
        <v>3.07</v>
      </c>
      <c r="F9">
        <v>2.3199999999999998</v>
      </c>
      <c r="G9">
        <v>16.7</v>
      </c>
      <c r="I9">
        <f t="shared" si="0"/>
        <v>0.1521000000000001</v>
      </c>
      <c r="J9">
        <f t="shared" si="1"/>
        <v>0.12249999999999975</v>
      </c>
      <c r="K9">
        <f t="shared" si="2"/>
        <v>4.040100000000006</v>
      </c>
      <c r="O9" s="3">
        <v>3.08</v>
      </c>
      <c r="P9" s="2">
        <v>2</v>
      </c>
      <c r="R9" s="3">
        <v>1.9350000000000001</v>
      </c>
      <c r="S9" s="2">
        <v>1</v>
      </c>
      <c r="U9" s="3">
        <v>15.5</v>
      </c>
      <c r="V9" s="2">
        <v>1</v>
      </c>
    </row>
    <row r="10" spans="1:22" x14ac:dyDescent="0.25">
      <c r="A10" t="s">
        <v>17</v>
      </c>
      <c r="B10">
        <v>3.69</v>
      </c>
      <c r="C10">
        <v>3.19</v>
      </c>
      <c r="D10">
        <v>20</v>
      </c>
      <c r="E10">
        <v>3.08</v>
      </c>
      <c r="F10">
        <v>2.4649999999999999</v>
      </c>
      <c r="G10">
        <v>16.87</v>
      </c>
      <c r="I10">
        <f t="shared" si="0"/>
        <v>8.0999999999999753E-3</v>
      </c>
      <c r="J10">
        <f t="shared" si="1"/>
        <v>9.0000000000001494E-4</v>
      </c>
      <c r="K10">
        <f t="shared" si="2"/>
        <v>4.6224999999999943</v>
      </c>
      <c r="O10" s="3">
        <v>3.15</v>
      </c>
      <c r="P10" s="2">
        <v>2</v>
      </c>
      <c r="R10" s="3">
        <v>3.2149999999999999</v>
      </c>
      <c r="S10" s="2">
        <v>1</v>
      </c>
      <c r="U10" s="3">
        <v>17.82</v>
      </c>
      <c r="V10" s="2">
        <v>1</v>
      </c>
    </row>
    <row r="11" spans="1:22" x14ac:dyDescent="0.25">
      <c r="A11" t="s">
        <v>18</v>
      </c>
      <c r="B11">
        <v>3.92</v>
      </c>
      <c r="C11">
        <v>3.15</v>
      </c>
      <c r="D11">
        <v>22.9</v>
      </c>
      <c r="E11">
        <v>3.08</v>
      </c>
      <c r="F11">
        <v>2.62</v>
      </c>
      <c r="G11">
        <v>16.899999999999999</v>
      </c>
      <c r="I11">
        <f t="shared" si="0"/>
        <v>0.10239999999999989</v>
      </c>
      <c r="J11">
        <f t="shared" si="1"/>
        <v>4.9000000000000397E-3</v>
      </c>
      <c r="K11">
        <f t="shared" si="2"/>
        <v>25.502499999999973</v>
      </c>
      <c r="O11" s="3">
        <v>2.76</v>
      </c>
      <c r="P11" s="2">
        <v>2</v>
      </c>
      <c r="R11" s="3">
        <v>2.14</v>
      </c>
      <c r="S11" s="2">
        <v>1</v>
      </c>
      <c r="U11" s="3">
        <v>15.84</v>
      </c>
      <c r="V11" s="2">
        <v>1</v>
      </c>
    </row>
    <row r="12" spans="1:22" x14ac:dyDescent="0.25">
      <c r="A12" t="s">
        <v>19</v>
      </c>
      <c r="B12">
        <v>3.92</v>
      </c>
      <c r="C12">
        <v>3.44</v>
      </c>
      <c r="D12">
        <v>18.3</v>
      </c>
      <c r="E12">
        <v>3.15</v>
      </c>
      <c r="F12">
        <v>2.77</v>
      </c>
      <c r="G12">
        <v>17.02</v>
      </c>
      <c r="I12">
        <f t="shared" si="0"/>
        <v>0.10239999999999989</v>
      </c>
      <c r="J12">
        <f t="shared" si="1"/>
        <v>4.8399999999999888E-2</v>
      </c>
      <c r="K12">
        <f t="shared" si="2"/>
        <v>0.20249999999999935</v>
      </c>
      <c r="O12" s="3">
        <v>3</v>
      </c>
      <c r="P12" s="2">
        <v>1</v>
      </c>
      <c r="R12" s="3">
        <v>1.835</v>
      </c>
      <c r="S12" s="2">
        <v>1</v>
      </c>
      <c r="U12" s="3">
        <v>18.52</v>
      </c>
      <c r="V12" s="2">
        <v>1</v>
      </c>
    </row>
    <row r="13" spans="1:22" x14ac:dyDescent="0.25">
      <c r="A13" t="s">
        <v>20</v>
      </c>
      <c r="B13">
        <v>3.92</v>
      </c>
      <c r="C13">
        <v>3.44</v>
      </c>
      <c r="D13">
        <v>18.899999999999999</v>
      </c>
      <c r="E13">
        <v>3.15</v>
      </c>
      <c r="F13">
        <v>2.78</v>
      </c>
      <c r="G13">
        <v>17.02</v>
      </c>
      <c r="I13">
        <f t="shared" si="0"/>
        <v>0.10239999999999989</v>
      </c>
      <c r="J13">
        <f t="shared" si="1"/>
        <v>4.8399999999999888E-2</v>
      </c>
      <c r="K13">
        <f t="shared" si="2"/>
        <v>1.102499999999994</v>
      </c>
      <c r="O13" s="3">
        <v>3.23</v>
      </c>
      <c r="P13" s="2">
        <v>1</v>
      </c>
      <c r="R13" s="3">
        <v>2.2000000000000002</v>
      </c>
      <c r="S13" s="2">
        <v>1</v>
      </c>
      <c r="U13" s="3">
        <v>16.46</v>
      </c>
      <c r="V13" s="2">
        <v>1</v>
      </c>
    </row>
    <row r="14" spans="1:22" x14ac:dyDescent="0.25">
      <c r="A14" t="s">
        <v>21</v>
      </c>
      <c r="B14">
        <v>3.07</v>
      </c>
      <c r="C14">
        <v>4.07</v>
      </c>
      <c r="D14">
        <v>17.399999999999999</v>
      </c>
      <c r="E14">
        <v>3.21</v>
      </c>
      <c r="F14">
        <v>2.875</v>
      </c>
      <c r="G14">
        <v>17.05</v>
      </c>
      <c r="I14">
        <f t="shared" si="0"/>
        <v>0.28090000000000026</v>
      </c>
      <c r="J14">
        <f t="shared" si="1"/>
        <v>0.72250000000000014</v>
      </c>
      <c r="K14">
        <f t="shared" si="2"/>
        <v>0.20250000000000257</v>
      </c>
      <c r="O14" s="3">
        <v>3.21</v>
      </c>
      <c r="P14" s="2">
        <v>1</v>
      </c>
      <c r="R14" s="3">
        <v>4.07</v>
      </c>
      <c r="S14" s="2">
        <v>1</v>
      </c>
      <c r="U14" s="3">
        <v>19.899999999999999</v>
      </c>
      <c r="V14" s="2">
        <v>1</v>
      </c>
    </row>
    <row r="15" spans="1:22" x14ac:dyDescent="0.25">
      <c r="A15" t="s">
        <v>22</v>
      </c>
      <c r="B15">
        <v>3.07</v>
      </c>
      <c r="C15">
        <v>3.73</v>
      </c>
      <c r="D15">
        <v>17.600000000000001</v>
      </c>
      <c r="E15">
        <v>3.23</v>
      </c>
      <c r="F15">
        <v>3.15</v>
      </c>
      <c r="G15">
        <v>17.3</v>
      </c>
      <c r="I15">
        <f t="shared" si="0"/>
        <v>0.28090000000000026</v>
      </c>
      <c r="J15">
        <f t="shared" si="1"/>
        <v>0.26009999999999978</v>
      </c>
      <c r="K15">
        <f t="shared" si="2"/>
        <v>6.25E-2</v>
      </c>
      <c r="O15" s="3">
        <v>3.62</v>
      </c>
      <c r="P15" s="2">
        <v>1</v>
      </c>
      <c r="R15" s="3">
        <v>2.3199999999999998</v>
      </c>
      <c r="S15" s="2">
        <v>1</v>
      </c>
      <c r="U15" s="3">
        <v>16.7</v>
      </c>
      <c r="V15" s="2">
        <v>1</v>
      </c>
    </row>
    <row r="16" spans="1:22" x14ac:dyDescent="0.25">
      <c r="A16" t="s">
        <v>23</v>
      </c>
      <c r="B16">
        <v>3.07</v>
      </c>
      <c r="C16">
        <v>3.78</v>
      </c>
      <c r="D16">
        <v>18</v>
      </c>
      <c r="E16">
        <v>3.54</v>
      </c>
      <c r="F16">
        <v>3.17</v>
      </c>
      <c r="G16">
        <v>17.399999999999999</v>
      </c>
      <c r="I16">
        <f t="shared" si="0"/>
        <v>0.28090000000000026</v>
      </c>
      <c r="J16">
        <f t="shared" si="1"/>
        <v>0.31359999999999955</v>
      </c>
      <c r="K16">
        <f t="shared" si="2"/>
        <v>2.2499999999999572E-2</v>
      </c>
      <c r="O16" s="3">
        <v>3.54</v>
      </c>
      <c r="P16" s="2">
        <v>1</v>
      </c>
      <c r="R16" s="3">
        <v>1.5129999999999999</v>
      </c>
      <c r="S16" s="2">
        <v>1</v>
      </c>
      <c r="U16" s="3">
        <v>22.9</v>
      </c>
      <c r="V16" s="2">
        <v>1</v>
      </c>
    </row>
    <row r="17" spans="1:22" x14ac:dyDescent="0.25">
      <c r="A17" t="s">
        <v>24</v>
      </c>
      <c r="B17">
        <v>2.93</v>
      </c>
      <c r="C17">
        <v>5.25</v>
      </c>
      <c r="D17">
        <v>17.98</v>
      </c>
      <c r="E17">
        <v>3.62</v>
      </c>
      <c r="F17">
        <v>3.19</v>
      </c>
      <c r="G17">
        <v>17.420000000000002</v>
      </c>
      <c r="I17">
        <f t="shared" si="0"/>
        <v>0.44889999999999991</v>
      </c>
      <c r="J17">
        <f t="shared" si="1"/>
        <v>4.1208999999999989</v>
      </c>
      <c r="K17">
        <f t="shared" si="2"/>
        <v>1.6899999999999742E-2</v>
      </c>
      <c r="O17" s="3">
        <v>4.93</v>
      </c>
      <c r="P17" s="2">
        <v>1</v>
      </c>
      <c r="R17" s="3">
        <v>2.4649999999999999</v>
      </c>
      <c r="S17" s="2">
        <v>1</v>
      </c>
      <c r="U17" s="3">
        <v>16.87</v>
      </c>
      <c r="V17" s="2">
        <v>1</v>
      </c>
    </row>
    <row r="18" spans="1:22" x14ac:dyDescent="0.25">
      <c r="A18" t="s">
        <v>25</v>
      </c>
      <c r="B18">
        <v>3</v>
      </c>
      <c r="C18">
        <v>5.4240000000000004</v>
      </c>
      <c r="D18">
        <v>17.82</v>
      </c>
      <c r="E18">
        <v>3.69</v>
      </c>
      <c r="F18">
        <v>3.2149999999999999</v>
      </c>
      <c r="G18">
        <v>17.600000000000001</v>
      </c>
      <c r="H18" t="s">
        <v>26</v>
      </c>
      <c r="I18">
        <f t="shared" si="0"/>
        <v>0.3600000000000001</v>
      </c>
      <c r="J18">
        <f t="shared" si="1"/>
        <v>4.857616000000001</v>
      </c>
      <c r="K18">
        <f t="shared" si="2"/>
        <v>9.0000000000006817E-4</v>
      </c>
      <c r="O18" s="3">
        <v>2.93</v>
      </c>
      <c r="P18" s="2">
        <v>1</v>
      </c>
      <c r="R18" s="3">
        <v>3.4350000000000001</v>
      </c>
      <c r="S18" s="2">
        <v>1</v>
      </c>
      <c r="U18" s="3">
        <v>17.98</v>
      </c>
      <c r="V18" s="2">
        <v>1</v>
      </c>
    </row>
    <row r="19" spans="1:22" x14ac:dyDescent="0.25">
      <c r="A19" t="s">
        <v>27</v>
      </c>
      <c r="B19">
        <v>3.23</v>
      </c>
      <c r="C19">
        <v>5.3449999999999998</v>
      </c>
      <c r="D19">
        <v>17.420000000000002</v>
      </c>
      <c r="E19">
        <v>3.7</v>
      </c>
      <c r="F19">
        <v>3.4350000000000001</v>
      </c>
      <c r="G19">
        <v>17.82</v>
      </c>
      <c r="I19">
        <f t="shared" si="0"/>
        <v>0.13690000000000008</v>
      </c>
      <c r="J19">
        <f t="shared" si="1"/>
        <v>4.5156249999999982</v>
      </c>
      <c r="K19">
        <f t="shared" si="2"/>
        <v>0.18489999999999976</v>
      </c>
      <c r="O19" s="3">
        <v>3.7</v>
      </c>
      <c r="P19" s="2">
        <v>1</v>
      </c>
      <c r="R19" s="3">
        <v>2.62</v>
      </c>
      <c r="S19" s="2">
        <v>1</v>
      </c>
      <c r="U19" s="3">
        <v>16.899999999999999</v>
      </c>
      <c r="V19" s="2">
        <v>1</v>
      </c>
    </row>
    <row r="20" spans="1:22" x14ac:dyDescent="0.25">
      <c r="A20" t="s">
        <v>28</v>
      </c>
      <c r="B20">
        <v>4.08</v>
      </c>
      <c r="C20">
        <v>2.2000000000000002</v>
      </c>
      <c r="D20">
        <v>19.47</v>
      </c>
      <c r="E20">
        <v>3.73</v>
      </c>
      <c r="F20">
        <v>3.44</v>
      </c>
      <c r="G20">
        <v>17.98</v>
      </c>
      <c r="I20">
        <f t="shared" si="0"/>
        <v>0.23039999999999999</v>
      </c>
      <c r="J20">
        <f t="shared" si="1"/>
        <v>1.0404</v>
      </c>
      <c r="K20">
        <f t="shared" si="2"/>
        <v>2.6243999999999916</v>
      </c>
      <c r="O20" s="3">
        <v>4.1100000000000003</v>
      </c>
      <c r="P20" s="2">
        <v>1</v>
      </c>
      <c r="R20" s="3">
        <v>3.46</v>
      </c>
      <c r="S20" s="2">
        <v>1</v>
      </c>
      <c r="U20" s="3">
        <v>18.3</v>
      </c>
      <c r="V20" s="2">
        <v>1</v>
      </c>
    </row>
    <row r="21" spans="1:22" x14ac:dyDescent="0.25">
      <c r="A21" t="s">
        <v>29</v>
      </c>
      <c r="B21">
        <v>4.93</v>
      </c>
      <c r="C21">
        <v>1.615</v>
      </c>
      <c r="D21">
        <v>18.52</v>
      </c>
      <c r="E21">
        <v>3.77</v>
      </c>
      <c r="F21">
        <v>3.44</v>
      </c>
      <c r="G21">
        <v>18</v>
      </c>
      <c r="I21">
        <f t="shared" si="0"/>
        <v>1.768899999999999</v>
      </c>
      <c r="J21">
        <f t="shared" si="1"/>
        <v>2.5760250000000005</v>
      </c>
      <c r="K21">
        <f t="shared" si="2"/>
        <v>0.44889999999999752</v>
      </c>
      <c r="O21" s="3">
        <v>3.73</v>
      </c>
      <c r="P21" s="2">
        <v>1</v>
      </c>
      <c r="R21" s="3">
        <v>3.52</v>
      </c>
      <c r="S21" s="2">
        <v>1</v>
      </c>
      <c r="U21" s="3">
        <v>14.6</v>
      </c>
      <c r="V21" s="2">
        <v>1</v>
      </c>
    </row>
    <row r="22" spans="1:22" x14ac:dyDescent="0.25">
      <c r="A22" t="s">
        <v>30</v>
      </c>
      <c r="B22">
        <v>4.22</v>
      </c>
      <c r="C22">
        <v>1.835</v>
      </c>
      <c r="D22">
        <v>19.899999999999999</v>
      </c>
      <c r="E22">
        <v>3.85</v>
      </c>
      <c r="F22">
        <v>3.44</v>
      </c>
      <c r="G22">
        <v>18.3</v>
      </c>
      <c r="I22">
        <f t="shared" si="0"/>
        <v>0.38439999999999958</v>
      </c>
      <c r="J22">
        <f t="shared" si="1"/>
        <v>1.9182250000000007</v>
      </c>
      <c r="K22">
        <f t="shared" si="2"/>
        <v>4.2024999999999881</v>
      </c>
      <c r="O22" s="3">
        <v>4.43</v>
      </c>
      <c r="P22" s="2">
        <v>1</v>
      </c>
      <c r="R22" s="3">
        <v>3.73</v>
      </c>
      <c r="S22" s="2">
        <v>1</v>
      </c>
      <c r="U22" s="3">
        <v>18.600000000000001</v>
      </c>
      <c r="V22" s="2">
        <v>1</v>
      </c>
    </row>
    <row r="23" spans="1:22" x14ac:dyDescent="0.25">
      <c r="A23" t="s">
        <v>31</v>
      </c>
      <c r="B23">
        <v>3.7</v>
      </c>
      <c r="C23">
        <v>2.4649999999999999</v>
      </c>
      <c r="D23">
        <v>20.010000000000002</v>
      </c>
      <c r="E23">
        <v>3.9</v>
      </c>
      <c r="F23">
        <v>3.46</v>
      </c>
      <c r="G23">
        <v>18.52</v>
      </c>
      <c r="I23">
        <f t="shared" si="0"/>
        <v>1.0000000000000018E-2</v>
      </c>
      <c r="J23">
        <f t="shared" si="1"/>
        <v>0.57002500000000056</v>
      </c>
      <c r="K23">
        <f t="shared" si="2"/>
        <v>4.6656000000000004</v>
      </c>
      <c r="O23" s="3">
        <v>3.77</v>
      </c>
      <c r="P23" s="2">
        <v>1</v>
      </c>
      <c r="R23" s="3">
        <v>2.77</v>
      </c>
      <c r="S23" s="2">
        <v>1</v>
      </c>
      <c r="U23" s="3">
        <v>18.61</v>
      </c>
      <c r="V23" s="2">
        <v>1</v>
      </c>
    </row>
    <row r="24" spans="1:22" x14ac:dyDescent="0.25">
      <c r="A24" t="s">
        <v>32</v>
      </c>
      <c r="B24">
        <v>2.76</v>
      </c>
      <c r="C24">
        <v>3.52</v>
      </c>
      <c r="D24">
        <v>16.87</v>
      </c>
      <c r="E24">
        <v>3.9</v>
      </c>
      <c r="F24">
        <v>3.52</v>
      </c>
      <c r="G24">
        <v>18.600000000000001</v>
      </c>
      <c r="I24">
        <f t="shared" si="0"/>
        <v>0.70560000000000056</v>
      </c>
      <c r="J24">
        <f t="shared" si="1"/>
        <v>8.99999999999999E-2</v>
      </c>
      <c r="K24">
        <f t="shared" si="2"/>
        <v>0.96040000000000081</v>
      </c>
      <c r="O24" s="3">
        <v>3.85</v>
      </c>
      <c r="P24" s="2">
        <v>1</v>
      </c>
      <c r="R24" s="3">
        <v>3.78</v>
      </c>
      <c r="S24" s="2">
        <v>1</v>
      </c>
      <c r="U24" s="3">
        <v>19.440000000000001</v>
      </c>
      <c r="V24" s="2">
        <v>1</v>
      </c>
    </row>
    <row r="25" spans="1:22" x14ac:dyDescent="0.25">
      <c r="A25" t="s">
        <v>33</v>
      </c>
      <c r="B25">
        <v>3.15</v>
      </c>
      <c r="C25">
        <v>3.4350000000000001</v>
      </c>
      <c r="D25">
        <v>17.3</v>
      </c>
      <c r="E25">
        <v>3.92</v>
      </c>
      <c r="F25">
        <v>3.57</v>
      </c>
      <c r="G25">
        <v>18.61</v>
      </c>
      <c r="I25">
        <f t="shared" si="0"/>
        <v>0.20250000000000015</v>
      </c>
      <c r="J25">
        <f t="shared" si="1"/>
        <v>4.622499999999994E-2</v>
      </c>
      <c r="K25">
        <f t="shared" si="2"/>
        <v>0.30250000000000077</v>
      </c>
      <c r="O25" s="3">
        <v>3.69</v>
      </c>
      <c r="P25" s="2">
        <v>1</v>
      </c>
      <c r="R25" s="3">
        <v>2.78</v>
      </c>
      <c r="S25" s="2">
        <v>1</v>
      </c>
      <c r="U25" s="3">
        <v>17.05</v>
      </c>
      <c r="V25" s="2">
        <v>1</v>
      </c>
    </row>
    <row r="26" spans="1:22" x14ac:dyDescent="0.25">
      <c r="A26" t="s">
        <v>34</v>
      </c>
      <c r="B26">
        <v>3.73</v>
      </c>
      <c r="C26">
        <v>3.84</v>
      </c>
      <c r="D26">
        <v>15.41</v>
      </c>
      <c r="E26">
        <v>3.92</v>
      </c>
      <c r="F26">
        <v>3.57</v>
      </c>
      <c r="G26">
        <v>18.899999999999999</v>
      </c>
      <c r="I26">
        <f t="shared" si="0"/>
        <v>1.6899999999999971E-2</v>
      </c>
      <c r="J26">
        <f t="shared" si="1"/>
        <v>0.38439999999999958</v>
      </c>
      <c r="K26">
        <f t="shared" si="2"/>
        <v>5.953600000000006</v>
      </c>
      <c r="O26" s="3" t="s">
        <v>57</v>
      </c>
      <c r="P26" s="2">
        <v>32</v>
      </c>
      <c r="R26" s="3">
        <v>3.8450000000000002</v>
      </c>
      <c r="S26" s="2">
        <v>1</v>
      </c>
      <c r="U26" s="3">
        <v>19.47</v>
      </c>
      <c r="V26" s="2">
        <v>1</v>
      </c>
    </row>
    <row r="27" spans="1:22" x14ac:dyDescent="0.25">
      <c r="A27" t="s">
        <v>35</v>
      </c>
      <c r="B27">
        <v>3.08</v>
      </c>
      <c r="C27">
        <v>3.8450000000000002</v>
      </c>
      <c r="D27">
        <v>17.05</v>
      </c>
      <c r="E27">
        <v>3.92</v>
      </c>
      <c r="F27">
        <v>3.73</v>
      </c>
      <c r="G27">
        <v>18.899999999999999</v>
      </c>
      <c r="I27">
        <f t="shared" si="0"/>
        <v>0.27040000000000003</v>
      </c>
      <c r="J27">
        <f t="shared" si="1"/>
        <v>0.390625</v>
      </c>
      <c r="K27">
        <f t="shared" si="2"/>
        <v>0.64000000000000112</v>
      </c>
      <c r="R27" s="3">
        <v>2.875</v>
      </c>
      <c r="S27" s="2">
        <v>1</v>
      </c>
      <c r="U27" s="3">
        <v>17.3</v>
      </c>
      <c r="V27" s="2">
        <v>1</v>
      </c>
    </row>
    <row r="28" spans="1:22" x14ac:dyDescent="0.25">
      <c r="A28" t="s">
        <v>36</v>
      </c>
      <c r="B28">
        <v>4.08</v>
      </c>
      <c r="C28">
        <v>1.9350000000000001</v>
      </c>
      <c r="D28">
        <v>18.899999999999999</v>
      </c>
      <c r="E28">
        <v>4.08</v>
      </c>
      <c r="F28">
        <v>3.78</v>
      </c>
      <c r="G28">
        <v>19.440000000000001</v>
      </c>
      <c r="I28">
        <f t="shared" si="0"/>
        <v>0.23039999999999999</v>
      </c>
      <c r="J28">
        <f t="shared" si="1"/>
        <v>1.6512250000000004</v>
      </c>
      <c r="K28">
        <f t="shared" si="2"/>
        <v>1.102499999999994</v>
      </c>
      <c r="R28" s="3">
        <v>5.25</v>
      </c>
      <c r="S28" s="2">
        <v>1</v>
      </c>
      <c r="U28" s="3">
        <v>20</v>
      </c>
      <c r="V28" s="2">
        <v>1</v>
      </c>
    </row>
    <row r="29" spans="1:22" x14ac:dyDescent="0.25">
      <c r="A29" t="s">
        <v>37</v>
      </c>
      <c r="B29">
        <v>4.43</v>
      </c>
      <c r="C29">
        <v>2.14</v>
      </c>
      <c r="D29">
        <v>16.7</v>
      </c>
      <c r="E29">
        <v>4.08</v>
      </c>
      <c r="F29">
        <v>3.84</v>
      </c>
      <c r="G29">
        <v>19.47</v>
      </c>
      <c r="I29">
        <f t="shared" si="0"/>
        <v>0.6888999999999994</v>
      </c>
      <c r="J29">
        <f t="shared" si="1"/>
        <v>1.1664000000000001</v>
      </c>
      <c r="K29">
        <f t="shared" si="2"/>
        <v>1.3225000000000049</v>
      </c>
      <c r="R29" s="3">
        <v>3.15</v>
      </c>
      <c r="S29" s="2">
        <v>1</v>
      </c>
      <c r="U29" s="3">
        <v>17.399999999999999</v>
      </c>
      <c r="V29" s="2">
        <v>1</v>
      </c>
    </row>
    <row r="30" spans="1:22" x14ac:dyDescent="0.25">
      <c r="A30" t="s">
        <v>38</v>
      </c>
      <c r="B30">
        <v>3.77</v>
      </c>
      <c r="C30">
        <v>1.5129999999999999</v>
      </c>
      <c r="D30">
        <v>16.899999999999999</v>
      </c>
      <c r="E30">
        <v>4.1100000000000003</v>
      </c>
      <c r="F30">
        <v>3.8450000000000002</v>
      </c>
      <c r="G30">
        <v>19.899999999999999</v>
      </c>
      <c r="I30">
        <f t="shared" si="0"/>
        <v>2.8899999999999974E-2</v>
      </c>
      <c r="J30">
        <f t="shared" si="1"/>
        <v>2.9138490000000008</v>
      </c>
      <c r="K30">
        <f t="shared" si="2"/>
        <v>0.90250000000000541</v>
      </c>
      <c r="R30" s="3">
        <v>5.4240000000000004</v>
      </c>
      <c r="S30" s="2">
        <v>1</v>
      </c>
      <c r="U30" s="3">
        <v>20.22</v>
      </c>
      <c r="V30" s="2">
        <v>1</v>
      </c>
    </row>
    <row r="31" spans="1:22" x14ac:dyDescent="0.25">
      <c r="A31" t="s">
        <v>39</v>
      </c>
      <c r="B31">
        <v>4.22</v>
      </c>
      <c r="C31">
        <v>3.17</v>
      </c>
      <c r="D31">
        <v>14.5</v>
      </c>
      <c r="E31">
        <v>4.22</v>
      </c>
      <c r="F31">
        <v>4.07</v>
      </c>
      <c r="G31">
        <v>20</v>
      </c>
      <c r="I31">
        <f t="shared" si="0"/>
        <v>0.38439999999999958</v>
      </c>
      <c r="J31">
        <f t="shared" si="1"/>
        <v>2.5000000000000265E-3</v>
      </c>
      <c r="K31">
        <f t="shared" si="2"/>
        <v>11.222500000000009</v>
      </c>
      <c r="R31" s="3">
        <v>3.17</v>
      </c>
      <c r="S31" s="2">
        <v>1</v>
      </c>
      <c r="U31" s="3">
        <v>17.420000000000002</v>
      </c>
      <c r="V31" s="2">
        <v>1</v>
      </c>
    </row>
    <row r="32" spans="1:22" x14ac:dyDescent="0.25">
      <c r="A32" t="s">
        <v>40</v>
      </c>
      <c r="B32">
        <v>3.62</v>
      </c>
      <c r="C32">
        <v>2.77</v>
      </c>
      <c r="D32">
        <v>15.5</v>
      </c>
      <c r="E32">
        <v>4.22</v>
      </c>
      <c r="F32">
        <v>5.25</v>
      </c>
      <c r="G32">
        <v>20.010000000000002</v>
      </c>
      <c r="I32">
        <f t="shared" si="0"/>
        <v>4.0000000000000072E-4</v>
      </c>
      <c r="J32">
        <f t="shared" si="1"/>
        <v>0.20250000000000015</v>
      </c>
      <c r="K32">
        <f t="shared" si="2"/>
        <v>5.5225000000000071</v>
      </c>
      <c r="R32" s="3">
        <v>3.19</v>
      </c>
      <c r="S32" s="2">
        <v>1</v>
      </c>
      <c r="U32" s="3">
        <v>14.5</v>
      </c>
      <c r="V32" s="2">
        <v>1</v>
      </c>
    </row>
    <row r="33" spans="1:22" x14ac:dyDescent="0.25">
      <c r="A33" t="s">
        <v>41</v>
      </c>
      <c r="B33">
        <v>3.54</v>
      </c>
      <c r="C33">
        <v>3.57</v>
      </c>
      <c r="D33">
        <v>14.6</v>
      </c>
      <c r="E33">
        <v>4.43</v>
      </c>
      <c r="F33">
        <v>5.3449999999999998</v>
      </c>
      <c r="G33">
        <v>20.22</v>
      </c>
      <c r="I33">
        <f t="shared" si="0"/>
        <v>3.6000000000000064E-3</v>
      </c>
      <c r="J33">
        <f t="shared" si="1"/>
        <v>0.12249999999999975</v>
      </c>
      <c r="K33">
        <f t="shared" si="2"/>
        <v>10.562500000000011</v>
      </c>
      <c r="R33" s="3" t="s">
        <v>57</v>
      </c>
      <c r="S33" s="2">
        <v>32</v>
      </c>
      <c r="U33" s="3">
        <v>17.600000000000001</v>
      </c>
      <c r="V33" s="2">
        <v>1</v>
      </c>
    </row>
    <row r="34" spans="1:22" x14ac:dyDescent="0.25">
      <c r="A34" t="s">
        <v>42</v>
      </c>
      <c r="B34">
        <v>4.1100000000000003</v>
      </c>
      <c r="C34">
        <v>2.78</v>
      </c>
      <c r="D34">
        <v>18.600000000000001</v>
      </c>
      <c r="E34">
        <v>4.93</v>
      </c>
      <c r="F34">
        <v>5.4240000000000004</v>
      </c>
      <c r="G34">
        <v>22.9</v>
      </c>
      <c r="I34">
        <f t="shared" si="0"/>
        <v>0.26010000000000022</v>
      </c>
      <c r="J34">
        <f t="shared" si="1"/>
        <v>0.19360000000000036</v>
      </c>
      <c r="K34">
        <f t="shared" si="2"/>
        <v>0.5625</v>
      </c>
      <c r="U34" s="3" t="s">
        <v>57</v>
      </c>
      <c r="V34" s="2">
        <v>32</v>
      </c>
    </row>
    <row r="35" spans="1:22" x14ac:dyDescent="0.25">
      <c r="H35" t="s">
        <v>43</v>
      </c>
      <c r="I35">
        <f>SUM($I$3:$I$34)</f>
        <v>8.8627000000000002</v>
      </c>
      <c r="J35">
        <f>SUM($J$3:$J$34)</f>
        <v>29.678990000000002</v>
      </c>
      <c r="K35">
        <f>SUM($K$3:$K$34)</f>
        <v>98.988199999999978</v>
      </c>
    </row>
    <row r="36" spans="1:22" x14ac:dyDescent="0.25">
      <c r="H36" t="s">
        <v>44</v>
      </c>
      <c r="I36">
        <f>($I$35/(COUNT($I$3:$I$34)-1))</f>
        <v>0.2858935483870968</v>
      </c>
      <c r="J36">
        <f>($J$35/(COUNT($J$3:$J$34)-1))</f>
        <v>0.95738677419354845</v>
      </c>
      <c r="K36">
        <f>($K$35/(COUNT($K$3:$K$34)-1))</f>
        <v>3.1931677419354831</v>
      </c>
    </row>
    <row r="37" spans="1:22" x14ac:dyDescent="0.25">
      <c r="H37" t="s">
        <v>45</v>
      </c>
      <c r="I37">
        <f>SQRT($I$36)</f>
        <v>0.53469014240688673</v>
      </c>
      <c r="J37">
        <f>SQRT($J$36)</f>
        <v>0.97846143214413339</v>
      </c>
      <c r="K37">
        <f>SQRT($K$36)</f>
        <v>1.7869436873990974</v>
      </c>
    </row>
    <row r="38" spans="1:22" x14ac:dyDescent="0.25">
      <c r="B38" t="s">
        <v>46</v>
      </c>
      <c r="E38" t="s">
        <v>47</v>
      </c>
    </row>
    <row r="39" spans="1:22" x14ac:dyDescent="0.25">
      <c r="A39" t="s">
        <v>48</v>
      </c>
      <c r="B39">
        <f>ROUND(AVERAGE($B$3:$B$34),2)</f>
        <v>3.6</v>
      </c>
      <c r="C39">
        <f>ROUND(AVERAGE($C$3:$C$34),2)</f>
        <v>3.22</v>
      </c>
      <c r="D39">
        <f>ROUND(AVERAGE($D$3:$D$34),2)</f>
        <v>17.850000000000001</v>
      </c>
      <c r="E39">
        <v>3.5965625000000001</v>
      </c>
      <c r="F39">
        <v>3.2172499999999999</v>
      </c>
      <c r="G39">
        <v>17.848749999999999</v>
      </c>
    </row>
    <row r="40" spans="1:22" x14ac:dyDescent="0.25">
      <c r="A40" t="s">
        <v>49</v>
      </c>
      <c r="B40">
        <f>MEDIAN($B$3:$B$34)</f>
        <v>3.6950000000000003</v>
      </c>
      <c r="C40">
        <f>MEDIAN($C$3:$C$34)</f>
        <v>3.3250000000000002</v>
      </c>
      <c r="D40">
        <f>MEDIAN($D$3:$D$34)</f>
        <v>17.71</v>
      </c>
      <c r="E40">
        <f>($E$18+$E$19)/2</f>
        <v>3.6950000000000003</v>
      </c>
      <c r="F40">
        <f>($F$18+$F$19)/2</f>
        <v>3.3250000000000002</v>
      </c>
      <c r="G40">
        <f>($G$18+$G$19)/2</f>
        <v>17.71</v>
      </c>
    </row>
    <row r="41" spans="1:22" x14ac:dyDescent="0.25">
      <c r="A41" t="s">
        <v>50</v>
      </c>
      <c r="B41">
        <f>MODE($B$3:$B$34)</f>
        <v>3.92</v>
      </c>
      <c r="C41">
        <f>MODE($C$3:$C$34)</f>
        <v>3.44</v>
      </c>
      <c r="D41">
        <f>MODE($D$3:$D$34)</f>
        <v>17.02</v>
      </c>
      <c r="E41">
        <f>$O$4</f>
        <v>3.92</v>
      </c>
      <c r="F41">
        <f>$R$4</f>
        <v>3.44</v>
      </c>
      <c r="G41">
        <f>$U$4</f>
        <v>17.02</v>
      </c>
    </row>
    <row r="42" spans="1:22" x14ac:dyDescent="0.25">
      <c r="A42" t="s">
        <v>51</v>
      </c>
      <c r="B42">
        <f>ROUND(_xlfn.VAR.S($B$3:$B$34),2)</f>
        <v>0.28999999999999998</v>
      </c>
      <c r="C42">
        <f>ROUND(_xlfn.VAR.S($C$3:$C$34),2)</f>
        <v>0.96</v>
      </c>
      <c r="D42">
        <f>ROUND(_xlfn.VAR.S($D$3:$D$34),2)</f>
        <v>3.19</v>
      </c>
      <c r="E42">
        <f>$I$36</f>
        <v>0.2858935483870968</v>
      </c>
      <c r="F42">
        <f>$J$36</f>
        <v>0.95738677419354845</v>
      </c>
      <c r="G42">
        <f>$K$36</f>
        <v>3.1931677419354831</v>
      </c>
    </row>
    <row r="43" spans="1:22" x14ac:dyDescent="0.25">
      <c r="A43" t="s">
        <v>52</v>
      </c>
      <c r="B43">
        <f>ROUND(_xlfn.STDEV.S($B$3:$B$34),2)</f>
        <v>0.53</v>
      </c>
      <c r="C43">
        <f>ROUND(_xlfn.STDEV.S($C$3:$C$34),2)</f>
        <v>0.98</v>
      </c>
      <c r="D43">
        <f>ROUND(_xlfn.STDEV.S($D$3:$D$34),2)</f>
        <v>1.79</v>
      </c>
      <c r="E43">
        <f>$I$37</f>
        <v>0.53469014240688673</v>
      </c>
      <c r="F43">
        <f>$J$37</f>
        <v>0.97846143214413339</v>
      </c>
      <c r="G43">
        <f>$K$37</f>
        <v>1.7869436873990974</v>
      </c>
    </row>
    <row r="44" spans="1:22" x14ac:dyDescent="0.25">
      <c r="A44" t="s">
        <v>53</v>
      </c>
      <c r="B44">
        <f>MAX($B$3:$B$34)</f>
        <v>4.93</v>
      </c>
      <c r="C44">
        <f>MAX($C$3:$C$34)</f>
        <v>5.4240000000000004</v>
      </c>
      <c r="D44">
        <f>MAX($D$3:$D$34)</f>
        <v>22.9</v>
      </c>
    </row>
    <row r="45" spans="1:22" x14ac:dyDescent="0.25">
      <c r="A45" t="s">
        <v>54</v>
      </c>
      <c r="B45">
        <f>MIN($B$3:$B$34)</f>
        <v>2.76</v>
      </c>
      <c r="C45">
        <f>MIN($C$3:$C$34)</f>
        <v>1.5129999999999999</v>
      </c>
      <c r="D45">
        <f>MIN($D$3:$D$34)</f>
        <v>14.5</v>
      </c>
    </row>
    <row r="46" spans="1:22" x14ac:dyDescent="0.25">
      <c r="A46" t="s">
        <v>55</v>
      </c>
      <c r="B46">
        <f>$B$44-$B$45</f>
        <v>2.17</v>
      </c>
      <c r="C46">
        <f>$C$44-$C$45</f>
        <v>3.9110000000000005</v>
      </c>
      <c r="D46">
        <f>$D$44-$D$45</f>
        <v>8.3999999999999986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Q7_Manual_Calculations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Clive Andrews</cp:lastModifiedBy>
  <dcterms:created xsi:type="dcterms:W3CDTF">2023-08-16T14:25:22Z</dcterms:created>
  <dcterms:modified xsi:type="dcterms:W3CDTF">2023-09-04T08:38:08Z</dcterms:modified>
</cp:coreProperties>
</file>