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ower_Integrations_interface. " sheetId="1" state="visible" r:id="rId2"/>
  </sheets>
  <definedNames>
    <definedName function="false" hidden="false" name="BoardQty" vbProcedure="false">'Power_Integrations_interface. '!$I$1</definedName>
    <definedName function="false" hidden="false" name="digikey_part_data" vbProcedure="false">'Power_Integrations_interface. '!$J$5:$O$32</definedName>
    <definedName function="false" hidden="false" name="farnell_part_data" vbProcedure="false">'Power_Integrations_interface. '!$P$5:$U$32</definedName>
    <definedName function="false" hidden="false" name="global_part_data" vbProcedure="false">'Power_Integrations_interface. '!$A$5:$I$32</definedName>
    <definedName function="false" hidden="false" name="mouser_part_data" vbProcedure="false">'Power_Integrations_interface. '!$V$5:$AA$32</definedName>
    <definedName function="false" hidden="false" name="newark_part_data" vbProcedure="false">'Power_Integrations_interface. '!$AB$5:$AG$32</definedName>
    <definedName function="false" hidden="false" name="rs_part_data" vbProcedure="false">'Power_Integrations_interface. '!$AH$5:$AM$32</definedName>
    <definedName function="false" hidden="false" name="TotalCost" vbProcedure="false">'Power_Integrations_interface. '!$I$2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I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J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K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L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M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</commentList>
</comments>
</file>

<file path=xl/sharedStrings.xml><?xml version="1.0" encoding="utf-8"?>
<sst xmlns="http://schemas.openxmlformats.org/spreadsheetml/2006/main" count="380" uniqueCount="192">
  <si>
    <t xml:space="preserve">Board Qty:</t>
  </si>
  <si>
    <t xml:space="preserve">Total Cost:</t>
  </si>
  <si>
    <t xml:space="preserve">Unit Cost:</t>
  </si>
  <si>
    <t xml:space="preserve">Global Part Info</t>
  </si>
  <si>
    <t xml:space="preserve">Digi-Key</t>
  </si>
  <si>
    <t xml:space="preserve">Farnell</t>
  </si>
  <si>
    <t xml:space="preserve">Mouser</t>
  </si>
  <si>
    <t xml:space="preserve">Newark</t>
  </si>
  <si>
    <t xml:space="preserve">Rs Components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</si>
  <si>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</si>
  <si>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</si>
  <si>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</si>
  <si>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</si>
  <si>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</si>
  <si>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</si>
  <si>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</si>
  <si>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</si>
  <si>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</si>
  <si>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</si>
  <si>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</si>
  <si>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</si>
  <si>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Doc</t>
  </si>
  <si>
    <t xml:space="preserve">P1-P3</t>
  </si>
  <si>
    <t xml:space="preserve">2SP0115T_conector</t>
  </si>
  <si>
    <t xml:space="preserve">conn-100mil:CONN-100MIL-F-2x10</t>
  </si>
  <si>
    <t xml:space="preserve">Amphenol FCI</t>
  </si>
  <si>
    <t xml:space="preserve">75869-104LF</t>
  </si>
  <si>
    <t xml:space="preserve">609-1776-ND</t>
  </si>
  <si>
    <t xml:space="preserve">Link</t>
  </si>
  <si>
    <t xml:space="preserve">1103952</t>
  </si>
  <si>
    <t xml:space="preserve">649-75869-104LF</t>
  </si>
  <si>
    <t xml:space="preserve">93K5090</t>
  </si>
  <si>
    <t xml:space="preserve">673-7600</t>
  </si>
  <si>
    <t xml:space="preserve">R2,R7,R12,R17</t>
  </si>
  <si>
    <t xml:space="preserve">20k</t>
  </si>
  <si>
    <t xml:space="preserve">IPC7351-Nominal:RESC6432X70</t>
  </si>
  <si>
    <t xml:space="preserve">CRCW251220K0JNEG</t>
  </si>
  <si>
    <t xml:space="preserve">541-20KXCT-ND</t>
  </si>
  <si>
    <t xml:space="preserve">1571740</t>
  </si>
  <si>
    <t xml:space="preserve">71-CRCW2512J-20K-E3</t>
  </si>
  <si>
    <t xml:space="preserve">89M6939</t>
  </si>
  <si>
    <t xml:space="preserve">842-9496</t>
  </si>
  <si>
    <t xml:space="preserve">U3,U6,U9,U12</t>
  </si>
  <si>
    <t xml:space="preserve">AMC1301</t>
  </si>
  <si>
    <t xml:space="preserve">IPC7351-Nominal:SOIC127P1032X265-8</t>
  </si>
  <si>
    <t xml:space="preserve">Texas Instruments</t>
  </si>
  <si>
    <t xml:space="preserve">AMC1301DWVR</t>
  </si>
  <si>
    <t xml:space="preserve">296-44577-1-ND</t>
  </si>
  <si>
    <t xml:space="preserve">2617071</t>
  </si>
  <si>
    <t xml:space="preserve">96Y8999</t>
  </si>
  <si>
    <t xml:space="preserve">C11,C20,C29,C38</t>
  </si>
  <si>
    <t xml:space="preserve">100nF</t>
  </si>
  <si>
    <t xml:space="preserve">IPC7351-Nominal:CAPC1608X55</t>
  </si>
  <si>
    <t xml:space="preserve">Murata Electronics North America</t>
  </si>
  <si>
    <t xml:space="preserve">GRM188R71E104KA01D</t>
  </si>
  <si>
    <t xml:space="preserve">490-1524-1-ND</t>
  </si>
  <si>
    <t xml:space="preserve">1828899</t>
  </si>
  <si>
    <t xml:space="preserve">14T3317</t>
  </si>
  <si>
    <t xml:space="preserve">723-5638</t>
  </si>
  <si>
    <t xml:space="preserve">U4,U7</t>
  </si>
  <si>
    <t xml:space="preserve">TPS76350</t>
  </si>
  <si>
    <t xml:space="preserve">smd-semi:SOT-23-5</t>
  </si>
  <si>
    <t xml:space="preserve">TPS76350DBVR</t>
  </si>
  <si>
    <t xml:space="preserve">296-2707-1-ND</t>
  </si>
  <si>
    <t xml:space="preserve">2764732</t>
  </si>
  <si>
    <t xml:space="preserve">77C1037</t>
  </si>
  <si>
    <t xml:space="preserve">661-4242</t>
  </si>
  <si>
    <t xml:space="preserve">J3</t>
  </si>
  <si>
    <t xml:space="preserve">GATE_DRIVER_CONN_W</t>
  </si>
  <si>
    <t xml:space="preserve">conn-100mil:CONN-100MIL-M-2x8</t>
  </si>
  <si>
    <t xml:space="preserve">87606-308LF</t>
  </si>
  <si>
    <t xml:space="preserve">609-3554-ND</t>
  </si>
  <si>
    <t xml:space="preserve">1278235</t>
  </si>
  <si>
    <t xml:space="preserve">649-87606-308LF</t>
  </si>
  <si>
    <t xml:space="preserve">63K0748</t>
  </si>
  <si>
    <t xml:space="preserve">859-9488</t>
  </si>
  <si>
    <t xml:space="preserve">J4</t>
  </si>
  <si>
    <t xml:space="preserve">VBUS</t>
  </si>
  <si>
    <t xml:space="preserve">w_conn_jst-ph:b4b-ph-kl</t>
  </si>
  <si>
    <t xml:space="preserve">JST Sales America Inc.</t>
  </si>
  <si>
    <t xml:space="preserve">B4B-PH-K-S(LF)(SN)</t>
  </si>
  <si>
    <t xml:space="preserve">455-1706-ND</t>
  </si>
  <si>
    <t xml:space="preserve">9492437</t>
  </si>
  <si>
    <t xml:space="preserve">Not Assigned</t>
  </si>
  <si>
    <t xml:space="preserve">37K9958</t>
  </si>
  <si>
    <t xml:space="preserve">820-1434</t>
  </si>
  <si>
    <t xml:space="preserve">J6</t>
  </si>
  <si>
    <t xml:space="preserve">Phoenix 1757268 5.08mm</t>
  </si>
  <si>
    <t xml:space="preserve">w_conn_screw:mstba_2,5%2f4-g-5,08</t>
  </si>
  <si>
    <t xml:space="preserve">Phoenix Contact</t>
  </si>
  <si>
    <t xml:space="preserve">1757268</t>
  </si>
  <si>
    <t xml:space="preserve">3705195</t>
  </si>
  <si>
    <t xml:space="preserve">651-1757268</t>
  </si>
  <si>
    <t xml:space="preserve">71C4163</t>
  </si>
  <si>
    <t xml:space="preserve">189-6127</t>
  </si>
  <si>
    <t xml:space="preserve">D2,D4</t>
  </si>
  <si>
    <t xml:space="preserve">MBR0520</t>
  </si>
  <si>
    <t xml:space="preserve">smd-semi:SOD-123</t>
  </si>
  <si>
    <t xml:space="preserve">ON Semiconductor</t>
  </si>
  <si>
    <t xml:space="preserve">MBR0520LT1G</t>
  </si>
  <si>
    <t xml:space="preserve">MBR0520LT1GOSCT-ND</t>
  </si>
  <si>
    <t xml:space="preserve">9556915</t>
  </si>
  <si>
    <t xml:space="preserve">94W8549</t>
  </si>
  <si>
    <t xml:space="preserve">463-432</t>
  </si>
  <si>
    <t xml:space="preserve">D1,D3</t>
  </si>
  <si>
    <t xml:space="preserve">C9,C13,C15,C18,C22,C24,C31,C40</t>
  </si>
  <si>
    <t xml:space="preserve">81-GRM39X104K25</t>
  </si>
  <si>
    <t xml:space="preserve">T1,T2</t>
  </si>
  <si>
    <t xml:space="preserve">TRANS-2CT</t>
  </si>
  <si>
    <t xml:space="preserve">manuf:WURTH-760390014</t>
  </si>
  <si>
    <t xml:space="preserve">Wurth Electronics Midcom</t>
  </si>
  <si>
    <t xml:space="preserve">760390014</t>
  </si>
  <si>
    <t xml:space="preserve">732-4458-1-ND</t>
  </si>
  <si>
    <t xml:space="preserve">710-760390014</t>
  </si>
  <si>
    <t xml:space="preserve">J8-J10</t>
  </si>
  <si>
    <t xml:space="preserve">current sensor</t>
  </si>
  <si>
    <t xml:space="preserve">R1,R3,R6,R8,R11,R13,R16,R18,R21-R24</t>
  </si>
  <si>
    <t xml:space="preserve">500k</t>
  </si>
  <si>
    <t xml:space="preserve">IPC7351-Nominal:RESC3216X60</t>
  </si>
  <si>
    <t xml:space="preserve">Yageo</t>
  </si>
  <si>
    <t xml:space="preserve">AC1206FR-071ML</t>
  </si>
  <si>
    <t xml:space="preserve">YAG3832CT-ND</t>
  </si>
  <si>
    <t xml:space="preserve">603-AC1206FR-071ML</t>
  </si>
  <si>
    <t xml:space="preserve">618-0708</t>
  </si>
  <si>
    <t xml:space="preserve">R4,R5,R9,R10,R14,R15,R19,R20</t>
  </si>
  <si>
    <t xml:space="preserve">1k</t>
  </si>
  <si>
    <t xml:space="preserve">IPC7351-Nominal:RESC1608X50</t>
  </si>
  <si>
    <t xml:space="preserve">RC0603FR-071KL</t>
  </si>
  <si>
    <t xml:space="preserve">311-1.00KHRCT-ND</t>
  </si>
  <si>
    <t xml:space="preserve">9238484</t>
  </si>
  <si>
    <t xml:space="preserve">603-RC0603FR-071KL</t>
  </si>
  <si>
    <t xml:space="preserve">68R0042</t>
  </si>
  <si>
    <t xml:space="preserve">U1</t>
  </si>
  <si>
    <t xml:space="preserve">LM1117IMP-v.v</t>
  </si>
  <si>
    <t xml:space="preserve">smd-semi:SOT-223</t>
  </si>
  <si>
    <t xml:space="preserve">NCV1117ST50T3G</t>
  </si>
  <si>
    <t xml:space="preserve">NCV1117ST50T3GOSCT-ND</t>
  </si>
  <si>
    <t xml:space="preserve">2534280</t>
  </si>
  <si>
    <t xml:space="preserve">863-NCV1117ST50T3G</t>
  </si>
  <si>
    <t xml:space="preserve">81Y6964</t>
  </si>
  <si>
    <t xml:space="preserve">802-1743</t>
  </si>
  <si>
    <t xml:space="preserve">J5</t>
  </si>
  <si>
    <t xml:space="preserve">CONN-100MIL-F-1x2</t>
  </si>
  <si>
    <t xml:space="preserve">w_conn_screw:mstba_2,5%2f2-g-5,08</t>
  </si>
  <si>
    <t xml:space="preserve">1923869</t>
  </si>
  <si>
    <t xml:space="preserve">277-6570-ND</t>
  </si>
  <si>
    <t xml:space="preserve">2776387</t>
  </si>
  <si>
    <t xml:space="preserve">651-1923869</t>
  </si>
  <si>
    <t xml:space="preserve">32AC7953</t>
  </si>
  <si>
    <t xml:space="preserve">859-8303</t>
  </si>
  <si>
    <t xml:space="preserve">C8,C14,C17,C23,C32,C41</t>
  </si>
  <si>
    <t xml:space="preserve">2.2uF</t>
  </si>
  <si>
    <t xml:space="preserve">GRM188R71A225KE15D</t>
  </si>
  <si>
    <t xml:space="preserve">490-4520-1-ND</t>
  </si>
  <si>
    <t xml:space="preserve">1797012</t>
  </si>
  <si>
    <t xml:space="preserve">81-GRM188R71A225KE15</t>
  </si>
  <si>
    <t xml:space="preserve">72R4209</t>
  </si>
  <si>
    <t xml:space="preserve">723-5597</t>
  </si>
  <si>
    <t xml:space="preserve">C1,C4,C10,C16,C19,C25</t>
  </si>
  <si>
    <t xml:space="preserve">22uF</t>
  </si>
  <si>
    <t xml:space="preserve">IPC7351-Nominal:CAPC2012X70</t>
  </si>
  <si>
    <t xml:space="preserve">TDK Corporation</t>
  </si>
  <si>
    <t xml:space="preserve">C2012X5R1V226M125AC</t>
  </si>
  <si>
    <t xml:space="preserve">445-14428-1-ND</t>
  </si>
  <si>
    <t xml:space="preserve">2528773</t>
  </si>
  <si>
    <t xml:space="preserve">810-C2012X5R1V226MAC</t>
  </si>
  <si>
    <t xml:space="preserve">78Y9944</t>
  </si>
  <si>
    <t xml:space="preserve">915-9334</t>
  </si>
  <si>
    <t xml:space="preserve">C2,C3,C5-C7</t>
  </si>
  <si>
    <t xml:space="preserve">J2</t>
  </si>
  <si>
    <t xml:space="preserve">GATE_DRIVER_CONN_V</t>
  </si>
  <si>
    <t xml:space="preserve">C12,C21,C30,C39</t>
  </si>
  <si>
    <t xml:space="preserve">330pF</t>
  </si>
  <si>
    <t xml:space="preserve">GCM1885C1H331JA16D</t>
  </si>
  <si>
    <t xml:space="preserve">490-4964-1-ND</t>
  </si>
  <si>
    <t xml:space="preserve">2688476</t>
  </si>
  <si>
    <t xml:space="preserve">06AC6012</t>
  </si>
  <si>
    <t xml:space="preserve">815-1314</t>
  </si>
  <si>
    <t xml:space="preserve">J1</t>
  </si>
  <si>
    <t xml:space="preserve">GATE_DRIVER_CONN_U</t>
  </si>
  <si>
    <t xml:space="preserve">U2,U5</t>
  </si>
  <si>
    <t xml:space="preserve">SN6501DBV</t>
  </si>
  <si>
    <t xml:space="preserve">SN6501DBVR</t>
  </si>
  <si>
    <t xml:space="preserve">296-37700-1-ND</t>
  </si>
  <si>
    <t xml:space="preserve">2542737</t>
  </si>
  <si>
    <t xml:space="preserve">81Y9761</t>
  </si>
  <si>
    <t xml:space="preserve">Q1</t>
  </si>
  <si>
    <t xml:space="preserve">NMOS</t>
  </si>
  <si>
    <t xml:space="preserve">M1-M3</t>
  </si>
  <si>
    <t xml:space="preserve">Current sensor part#</t>
  </si>
  <si>
    <t xml:space="preserve">ISB-425-A-800</t>
  </si>
  <si>
    <t xml:space="preserve">911-ISB-425-A-800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</si>
</sst>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scripts/DkSearch/dksus.dll?WT.z_header=search_go&amp;lang=en&amp;keywords=75869-104LF%20" TargetMode="External"/><Relationship Id="rId3" Type="http://schemas.openxmlformats.org/officeDocument/2006/relationships/hyperlink" Target="http://it.farnell.com/webapp/wcs/stores/servlet/Search?catalogId=15001&amp;langId=-4&amp;storeId=10165&amp;gs=true&amp;st=75869-104LF%20" TargetMode="External"/><Relationship Id="rId4" Type="http://schemas.openxmlformats.org/officeDocument/2006/relationships/hyperlink" Target="http://www.mouser.com/Search/Refine.aspx?Keyword=75869-104LF%20" TargetMode="External"/><Relationship Id="rId5" Type="http://schemas.openxmlformats.org/officeDocument/2006/relationships/hyperlink" Target="http://www.newark.com/webapp/wcs/stores/servlet/Search?catalogId=15003&amp;langId=-1&amp;storeId=10194&amp;gs=true&amp;st=75869-104LF%20" TargetMode="External"/><Relationship Id="rId6" Type="http://schemas.openxmlformats.org/officeDocument/2006/relationships/hyperlink" Target="http://it.rs-online.com/web/c/?searchTerm=75869-104LF%20" TargetMode="External"/><Relationship Id="rId7" Type="http://schemas.openxmlformats.org/officeDocument/2006/relationships/hyperlink" Target="http://www.digikey.com/product-detail/en/vishay-dale/CRCW251220K0JNEG/541-20KXCT-ND/1178612" TargetMode="External"/><Relationship Id="rId8" Type="http://schemas.openxmlformats.org/officeDocument/2006/relationships/hyperlink" Target="http://it.farnell.com/webapp/wcs/stores/servlet/Search?catalogId=15001&amp;langId=-4&amp;storeId=10165&amp;gs=true&amp;st=CRCW251220K0JNEG%20" TargetMode="External"/><Relationship Id="rId9" Type="http://schemas.openxmlformats.org/officeDocument/2006/relationships/hyperlink" Target="http://www.mouser.com/ProductDetail/Vishay/CRCW251220K0JNEG/?qs=sGAEpiMZZMu61qfTUdNhGxpod03iTunHu2Z%252bngAWkf4%3D" TargetMode="External"/><Relationship Id="rId10" Type="http://schemas.openxmlformats.org/officeDocument/2006/relationships/hyperlink" Target="http://www.newark.com/webapp/wcs/stores/servlet/Search?catalogId=15003&amp;langId=-1&amp;storeId=10194&amp;gs=true&amp;st=CRCW251220K0JNEG%20" TargetMode="External"/><Relationship Id="rId11" Type="http://schemas.openxmlformats.org/officeDocument/2006/relationships/hyperlink" Target="http://it.rs-online.com/web/c/?searchTerm=CRCW251220K0JNEG%20" TargetMode="External"/><Relationship Id="rId12" Type="http://schemas.openxmlformats.org/officeDocument/2006/relationships/hyperlink" Target="http://www.digikey.com/product-detail/en/texas-instruments/AMC1301DWVR/296-44577-1-ND/6131178" TargetMode="External"/><Relationship Id="rId13" Type="http://schemas.openxmlformats.org/officeDocument/2006/relationships/hyperlink" Target="http://it.farnell.com/texas-instruments/amc1301dwvr/amp-isolamento-210khz-50uv-soic/dp/2617071" TargetMode="External"/><Relationship Id="rId14" Type="http://schemas.openxmlformats.org/officeDocument/2006/relationships/hyperlink" Target="http://www.newark.com/webapp/wcs/stores/servlet/Search?catalogId=15003&amp;langId=-1&amp;storeId=10194&amp;gs=true&amp;st=AMC1301DWVR%20" TargetMode="External"/><Relationship Id="rId15" Type="http://schemas.openxmlformats.org/officeDocument/2006/relationships/hyperlink" Target="http://www.digikey.com/product-detail/en/murata-electronics-north-america/GRM188R71E104KA01D/490-1524-1-ND/587865" TargetMode="External"/><Relationship Id="rId16" Type="http://schemas.openxmlformats.org/officeDocument/2006/relationships/hyperlink" Target="http://it.farnell.com/murata/grm188r71e104ka01d/condensatore-mlcc-x7r-100nf-25v/dp/1828899" TargetMode="External"/><Relationship Id="rId17" Type="http://schemas.openxmlformats.org/officeDocument/2006/relationships/hyperlink" Target="http://www.newark.com/murata/grm188r71e104ka01d/capacitor-ceramic-0-1uf-10-25v/dp/14T3317" TargetMode="External"/><Relationship Id="rId18" Type="http://schemas.openxmlformats.org/officeDocument/2006/relationships/hyperlink" Target="http://it.rs-online.com/web/c/?searchTerm=GRM188R71E104KA01D%20" TargetMode="External"/><Relationship Id="rId19" Type="http://schemas.openxmlformats.org/officeDocument/2006/relationships/hyperlink" Target="http://www.digikey.com/product-detail/en/texas-instruments/TPS76350DBVT/296-2707-1-ND/381498" TargetMode="External"/><Relationship Id="rId20" Type="http://schemas.openxmlformats.org/officeDocument/2006/relationships/hyperlink" Target="http://it.farnell.com/webapp/wcs/stores/servlet/Search?catalogId=15001&amp;langId=-4&amp;storeId=10165&amp;gs=true&amp;st=TPS76350DBVR%20" TargetMode="External"/><Relationship Id="rId21" Type="http://schemas.openxmlformats.org/officeDocument/2006/relationships/hyperlink" Target="http://www.newark.com/webapp/wcs/stores/servlet/Search?catalogId=15003&amp;langId=-1&amp;storeId=10194&amp;gs=true&amp;st=TPS76350DBVR%20" TargetMode="External"/><Relationship Id="rId22" Type="http://schemas.openxmlformats.org/officeDocument/2006/relationships/hyperlink" Target="http://it.rs-online.com/web/p/regolatori-di-tensione-low-dropout/6614242/" TargetMode="External"/><Relationship Id="rId23" Type="http://schemas.openxmlformats.org/officeDocument/2006/relationships/hyperlink" Target="http://www.digikey.com/scripts/DkSearch/dksus.dll?WT.z_header=search_go&amp;lang=en&amp;keywords=87606-308LF%20" TargetMode="External"/><Relationship Id="rId24" Type="http://schemas.openxmlformats.org/officeDocument/2006/relationships/hyperlink" Target="http://it.farnell.com/webapp/wcs/stores/servlet/Search?catalogId=15001&amp;langId=-4&amp;storeId=10165&amp;gs=true&amp;st=87606-308LF%20" TargetMode="External"/><Relationship Id="rId25" Type="http://schemas.openxmlformats.org/officeDocument/2006/relationships/hyperlink" Target="http://www.mouser.com/Search/Refine.aspx?Keyword=87606-308LF%20" TargetMode="External"/><Relationship Id="rId26" Type="http://schemas.openxmlformats.org/officeDocument/2006/relationships/hyperlink" Target="http://www.newark.com/webapp/wcs/stores/servlet/Search?catalogId=15003&amp;langId=-1&amp;storeId=10194&amp;gs=true&amp;st=87606-308LF%20" TargetMode="External"/><Relationship Id="rId27" Type="http://schemas.openxmlformats.org/officeDocument/2006/relationships/hyperlink" Target="http://it.rs-online.com/web/c/?searchTerm=87606-308LF%20" TargetMode="External"/><Relationship Id="rId28" Type="http://schemas.openxmlformats.org/officeDocument/2006/relationships/hyperlink" Target="http://www.digikey.com/scripts/DkSearch/dksus.dll?WT.z_header=search_go&amp;lang=en&amp;keywords=B4B-PH-K-S%28LF%29%28SN%29%20" TargetMode="External"/><Relationship Id="rId29" Type="http://schemas.openxmlformats.org/officeDocument/2006/relationships/hyperlink" Target="http://it.farnell.com/webapp/wcs/stores/servlet/Search?catalogId=15001&amp;langId=-4&amp;storeId=10165&amp;gs=true&amp;st=B4B-PH-K-S%28LF%29%28SN%29%20" TargetMode="External"/><Relationship Id="rId30" Type="http://schemas.openxmlformats.org/officeDocument/2006/relationships/hyperlink" Target="http://www.mouser.com/ProductDetail/JST-Automotive/B4B-PH-K-S-LFSNP/?qs=sGAEpiMZZMs7eK6h2EBtKliNAMvvK%252btjsVmBQvFTnqo%3D" TargetMode="External"/><Relationship Id="rId31" Type="http://schemas.openxmlformats.org/officeDocument/2006/relationships/hyperlink" Target="http://www.newark.com/webapp/wcs/stores/servlet/Search?catalogId=15003&amp;langId=-1&amp;storeId=10194&amp;gs=true&amp;st=B4B-PH-K-S%28LF%29%28SN%29%20" TargetMode="External"/><Relationship Id="rId32" Type="http://schemas.openxmlformats.org/officeDocument/2006/relationships/hyperlink" Target="http://it.rs-online.com/web/p/file-di-contatti-da-pcb/8201434/" TargetMode="External"/><Relationship Id="rId33" Type="http://schemas.openxmlformats.org/officeDocument/2006/relationships/hyperlink" Target="http://it.farnell.com/webapp/wcs/stores/servlet/Search?catalogId=15001&amp;langId=-4&amp;storeId=10165&amp;gs=true&amp;st=1757268%20" TargetMode="External"/><Relationship Id="rId34" Type="http://schemas.openxmlformats.org/officeDocument/2006/relationships/hyperlink" Target="http://www.mouser.com/ProductDetail/Phoenix-Contact/1757268/?qs=sGAEpiMZZMuVJC7Vq%252bMl52CI6Cmc3FQC" TargetMode="External"/><Relationship Id="rId35" Type="http://schemas.openxmlformats.org/officeDocument/2006/relationships/hyperlink" Target="http://www.newark.com/webapp/wcs/stores/servlet/Search?catalogId=15003&amp;langId=-1&amp;storeId=10194&amp;gs=true&amp;st=1757268%20" TargetMode="External"/><Relationship Id="rId36" Type="http://schemas.openxmlformats.org/officeDocument/2006/relationships/hyperlink" Target="http://it.rs-online.com/web/c/?searchTerm=1757268%20" TargetMode="External"/><Relationship Id="rId37" Type="http://schemas.openxmlformats.org/officeDocument/2006/relationships/hyperlink" Target="http://www.digikey.com/product-detail/en/on-semiconductor/MBR0520LT1G/MBR0520LT1GOSCT-ND/917965" TargetMode="External"/><Relationship Id="rId38" Type="http://schemas.openxmlformats.org/officeDocument/2006/relationships/hyperlink" Target="http://it.farnell.com/on-semiconductor/mbr0520lt1g/diodo-schottky-0-5a-20v-smc/dp/9556915" TargetMode="External"/><Relationship Id="rId39" Type="http://schemas.openxmlformats.org/officeDocument/2006/relationships/hyperlink" Target="http://www.newark.com/on-semiconductor/mbr0520lt1g/rectifier-diode-single-20-v-500/dp/94W8549" TargetMode="External"/><Relationship Id="rId40" Type="http://schemas.openxmlformats.org/officeDocument/2006/relationships/hyperlink" Target="http://it.rs-online.com/web/p/diodi-rettificatori-e-schottky/0463432/" TargetMode="External"/><Relationship Id="rId41" Type="http://schemas.openxmlformats.org/officeDocument/2006/relationships/hyperlink" Target="http://www.digikey.com/product-detail/en/on-semiconductor/MBR0520LT1G/MBR0520LT1GOSCT-ND/917965" TargetMode="External"/><Relationship Id="rId42" Type="http://schemas.openxmlformats.org/officeDocument/2006/relationships/hyperlink" Target="http://it.farnell.com/on-semiconductor/mbr0520lt1g/diodo-schottky-0-5a-20v-smc/dp/9556915" TargetMode="External"/><Relationship Id="rId43" Type="http://schemas.openxmlformats.org/officeDocument/2006/relationships/hyperlink" Target="http://www.newark.com/on-semiconductor/mbr0520lt1g/rectifier-diode-single-20-v-500/dp/94W8549" TargetMode="External"/><Relationship Id="rId44" Type="http://schemas.openxmlformats.org/officeDocument/2006/relationships/hyperlink" Target="http://it.rs-online.com/web/p/diodi-rettificatori-e-schottky/0463432/" TargetMode="External"/><Relationship Id="rId45" Type="http://schemas.openxmlformats.org/officeDocument/2006/relationships/hyperlink" Target="http://www.digikey.com/product-detail/en/murata-electronics-north-america/GRM188R71E104KA01D/490-1524-1-ND/587865" TargetMode="External"/><Relationship Id="rId46" Type="http://schemas.openxmlformats.org/officeDocument/2006/relationships/hyperlink" Target="http://it.farnell.com/murata/grm188r71e104ka01d/condensatore-mlcc-x7r-100nf-25v/dp/1828899" TargetMode="External"/><Relationship Id="rId47" Type="http://schemas.openxmlformats.org/officeDocument/2006/relationships/hyperlink" Target="http://www.mouser.com/Search/Refine.aspx?Keyword=GRM188R71E104KA01D%20" TargetMode="External"/><Relationship Id="rId48" Type="http://schemas.openxmlformats.org/officeDocument/2006/relationships/hyperlink" Target="http://www.newark.com/murata/grm188r71e104ka01d/capacitor-ceramic-0-1uf-10-25v/dp/14T3317" TargetMode="External"/><Relationship Id="rId49" Type="http://schemas.openxmlformats.org/officeDocument/2006/relationships/hyperlink" Target="http://it.rs-online.com/web/c/?searchTerm=GRM188R71E104KA01D%20" TargetMode="External"/><Relationship Id="rId50" Type="http://schemas.openxmlformats.org/officeDocument/2006/relationships/hyperlink" Target="http://www.digikey.com/product-detail/en/wurth-electronics-midcom/760390014/732-4458-1-ND/3831278" TargetMode="External"/><Relationship Id="rId51" Type="http://schemas.openxmlformats.org/officeDocument/2006/relationships/hyperlink" Target="http://www.mouser.com/Search/Refine.aspx?Keyword=760390014%20Wurth%20Electronics%20Midcom" TargetMode="External"/><Relationship Id="rId52" Type="http://schemas.openxmlformats.org/officeDocument/2006/relationships/hyperlink" Target="http://www.digikey.com/scripts/DkSearch/dksus.dll?WT.z_header=search_go&amp;lang=en&amp;keywords=B4B-PH-K-S%28LF%29%28SN%29%20" TargetMode="External"/><Relationship Id="rId53" Type="http://schemas.openxmlformats.org/officeDocument/2006/relationships/hyperlink" Target="http://it.farnell.com/webapp/wcs/stores/servlet/Search?catalogId=15001&amp;langId=-4&amp;storeId=10165&amp;gs=true&amp;st=B4B-PH-K-S%28LF%29%28SN%29%20" TargetMode="External"/><Relationship Id="rId54" Type="http://schemas.openxmlformats.org/officeDocument/2006/relationships/hyperlink" Target="http://www.mouser.com/ProductDetail/JST-Automotive/B4B-PH-K-S-LFSNP/?qs=sGAEpiMZZMs7eK6h2EBtKliNAMvvK%252btjsVmBQvFTnqo%3D" TargetMode="External"/><Relationship Id="rId55" Type="http://schemas.openxmlformats.org/officeDocument/2006/relationships/hyperlink" Target="http://www.newark.com/webapp/wcs/stores/servlet/Search?catalogId=15003&amp;langId=-1&amp;storeId=10194&amp;gs=true&amp;st=B4B-PH-K-S%28LF%29%28SN%29%20" TargetMode="External"/><Relationship Id="rId56" Type="http://schemas.openxmlformats.org/officeDocument/2006/relationships/hyperlink" Target="http://it.rs-online.com/web/p/file-di-contatti-da-pcb/8201434/" TargetMode="External"/><Relationship Id="rId57" Type="http://schemas.openxmlformats.org/officeDocument/2006/relationships/hyperlink" Target="http://www.digikey.com/product-detail/en/yageo/AC1206FR-071ML/YAG3832CT-ND/6006681" TargetMode="External"/><Relationship Id="rId58" Type="http://schemas.openxmlformats.org/officeDocument/2006/relationships/hyperlink" Target="http://www.mouser.com/Search/Refine.aspx?Keyword=AC1206FR-071ML%20Yageo" TargetMode="External"/><Relationship Id="rId59" Type="http://schemas.openxmlformats.org/officeDocument/2006/relationships/hyperlink" Target="http://it.rs-online.com/web/c/?searchTerm=AC1206FR-071ML%20" TargetMode="External"/><Relationship Id="rId60" Type="http://schemas.openxmlformats.org/officeDocument/2006/relationships/hyperlink" Target="http://www.digikey.com/product-detail/en/yageo/RC0603FR-071KL/311-1.00KHRCT-ND/729790" TargetMode="External"/><Relationship Id="rId61" Type="http://schemas.openxmlformats.org/officeDocument/2006/relationships/hyperlink" Target="http://it.farnell.com/yageo-phycomp/rc0603fr-071kl/res-film-spesso-1k-1-0-1w-0603/dp/9238484" TargetMode="External"/><Relationship Id="rId62" Type="http://schemas.openxmlformats.org/officeDocument/2006/relationships/hyperlink" Target="http://www.mouser.com/Search/Refine.aspx?Keyword=RC0603FR-071KL%20Yageo" TargetMode="External"/><Relationship Id="rId63" Type="http://schemas.openxmlformats.org/officeDocument/2006/relationships/hyperlink" Target="http://www.newark.com/yageo/rc0603fr-071kl/res-thick-film-1k-1-0-1w-0603/dp/68R0042" TargetMode="External"/><Relationship Id="rId64" Type="http://schemas.openxmlformats.org/officeDocument/2006/relationships/hyperlink" Target="http://www.digikey.com/product-detail/en/on-semiconductor/NCV1117ST50T3G/NCV1117ST50T3GOSCT-ND/1967231" TargetMode="External"/><Relationship Id="rId65" Type="http://schemas.openxmlformats.org/officeDocument/2006/relationships/hyperlink" Target="http://it.farnell.com/on-semiconductor/ncv1117st50t3g/ldo-fissa-5v-1a-sot-223-3/dp/2534280" TargetMode="External"/><Relationship Id="rId66" Type="http://schemas.openxmlformats.org/officeDocument/2006/relationships/hyperlink" Target="http://www.mouser.com/Search/Refine.aspx?Keyword=NCV1117ST50T3G%20" TargetMode="External"/><Relationship Id="rId67" Type="http://schemas.openxmlformats.org/officeDocument/2006/relationships/hyperlink" Target="http://www.newark.com/webapp/wcs/stores/servlet/Search?catalogId=15003&amp;langId=-1&amp;storeId=10194&amp;gs=true&amp;st=NCV1117ST50T3G%20" TargetMode="External"/><Relationship Id="rId68" Type="http://schemas.openxmlformats.org/officeDocument/2006/relationships/hyperlink" Target="http://it.rs-online.com/web/c/?searchTerm=NCV1117ST50T3G%20" TargetMode="External"/><Relationship Id="rId69" Type="http://schemas.openxmlformats.org/officeDocument/2006/relationships/hyperlink" Target="http://www.digikey.com/scripts/DkSearch/dksus.dll?WT.z_header=search_go&amp;lang=en&amp;keywords=1923869%20" TargetMode="External"/><Relationship Id="rId70" Type="http://schemas.openxmlformats.org/officeDocument/2006/relationships/hyperlink" Target="http://it.farnell.com/webapp/wcs/stores/servlet/Search?catalogId=15001&amp;langId=-4&amp;storeId=10165&amp;gs=true&amp;st=1923869%20" TargetMode="External"/><Relationship Id="rId71" Type="http://schemas.openxmlformats.org/officeDocument/2006/relationships/hyperlink" Target="http://www.mouser.com/Search/Refine.aspx?Keyword=1923869%20" TargetMode="External"/><Relationship Id="rId72" Type="http://schemas.openxmlformats.org/officeDocument/2006/relationships/hyperlink" Target="http://www.newark.com/webapp/wcs/stores/servlet/Search?catalogId=15003&amp;langId=-1&amp;storeId=10194&amp;gs=true&amp;st=1923869%20" TargetMode="External"/><Relationship Id="rId73" Type="http://schemas.openxmlformats.org/officeDocument/2006/relationships/hyperlink" Target="http://it.rs-online.com/web/p/file-di-contatti-da-pcb/8598303/" TargetMode="External"/><Relationship Id="rId74" Type="http://schemas.openxmlformats.org/officeDocument/2006/relationships/hyperlink" Target="http://www.digikey.com/product-detail/en/murata-electronics-north-america/GRM188R71A225KE15D/490-4520-1-ND/1033279" TargetMode="External"/><Relationship Id="rId75" Type="http://schemas.openxmlformats.org/officeDocument/2006/relationships/hyperlink" Target="http://it.farnell.com/murata/grm188r71a225ke15d/condensatore-mlcc-x7r-2-2uf-10v/dp/1797012" TargetMode="External"/><Relationship Id="rId76" Type="http://schemas.openxmlformats.org/officeDocument/2006/relationships/hyperlink" Target="http://www.mouser.com/Search/Refine.aspx?Keyword=GRM188R71A225KE15D%20" TargetMode="External"/><Relationship Id="rId77" Type="http://schemas.openxmlformats.org/officeDocument/2006/relationships/hyperlink" Target="http://www.newark.com/murata/grm188r71a225ke15d/ceramic-capacitor-2-2uf-10v-x7r/dp/72R4209" TargetMode="External"/><Relationship Id="rId78" Type="http://schemas.openxmlformats.org/officeDocument/2006/relationships/hyperlink" Target="http://it.rs-online.com/web/c/?searchTerm=GRM188R71A225KE15D%20" TargetMode="External"/><Relationship Id="rId79" Type="http://schemas.openxmlformats.org/officeDocument/2006/relationships/hyperlink" Target="http://www.digikey.com/product-detail/en/tdk-corporation/C2012X5R1V226M125AC/445-14428-1-ND/3956094" TargetMode="External"/><Relationship Id="rId80" Type="http://schemas.openxmlformats.org/officeDocument/2006/relationships/hyperlink" Target="http://it.farnell.com/tdk/c2012x5r1v226m125ac/condensatore-mlcc-x5r-22uf-35v/dp/2528773" TargetMode="External"/><Relationship Id="rId81" Type="http://schemas.openxmlformats.org/officeDocument/2006/relationships/hyperlink" Target="http://www.mouser.com/Search/Refine.aspx?Keyword=C2012X5R1V226M125AC%20" TargetMode="External"/><Relationship Id="rId82" Type="http://schemas.openxmlformats.org/officeDocument/2006/relationships/hyperlink" Target="http://www.newark.com/webapp/wcs/stores/servlet/Search?catalogId=15003&amp;langId=-1&amp;storeId=10194&amp;gs=true&amp;st=C2012X5R1V226M125AC%20" TargetMode="External"/><Relationship Id="rId83" Type="http://schemas.openxmlformats.org/officeDocument/2006/relationships/hyperlink" Target="http://it.rs-online.com/web/p/condensatori-ceramici-multistrato/9159334/" TargetMode="External"/><Relationship Id="rId84" Type="http://schemas.openxmlformats.org/officeDocument/2006/relationships/hyperlink" Target="http://www.digikey.com/product-detail/en/murata-electronics-north-america/GRM188R71E104KA01D/490-1524-1-ND/587865" TargetMode="External"/><Relationship Id="rId85" Type="http://schemas.openxmlformats.org/officeDocument/2006/relationships/hyperlink" Target="http://it.farnell.com/murata/grm188r71e104ka01d/condensatore-mlcc-x7r-100nf-25v/dp/1828899" TargetMode="External"/><Relationship Id="rId86" Type="http://schemas.openxmlformats.org/officeDocument/2006/relationships/hyperlink" Target="http://www.newark.com/murata/grm188r71e104ka01d/capacitor-ceramic-0-1uf-10-25v/dp/14T3317" TargetMode="External"/><Relationship Id="rId87" Type="http://schemas.openxmlformats.org/officeDocument/2006/relationships/hyperlink" Target="http://it.rs-online.com/web/c/?searchTerm=GRM188R71E104KA01D%20" TargetMode="External"/><Relationship Id="rId88" Type="http://schemas.openxmlformats.org/officeDocument/2006/relationships/hyperlink" Target="http://www.digikey.com/scripts/DkSearch/dksus.dll?WT.z_header=search_go&amp;lang=en&amp;keywords=87606-308LF%20" TargetMode="External"/><Relationship Id="rId89" Type="http://schemas.openxmlformats.org/officeDocument/2006/relationships/hyperlink" Target="http://it.farnell.com/webapp/wcs/stores/servlet/Search?catalogId=15001&amp;langId=-4&amp;storeId=10165&amp;gs=true&amp;st=87606-308LF%20" TargetMode="External"/><Relationship Id="rId90" Type="http://schemas.openxmlformats.org/officeDocument/2006/relationships/hyperlink" Target="http://www.mouser.com/Search/Refine.aspx?Keyword=87606-308LF%20" TargetMode="External"/><Relationship Id="rId91" Type="http://schemas.openxmlformats.org/officeDocument/2006/relationships/hyperlink" Target="http://www.newark.com/webapp/wcs/stores/servlet/Search?catalogId=15003&amp;langId=-1&amp;storeId=10194&amp;gs=true&amp;st=87606-308LF%20" TargetMode="External"/><Relationship Id="rId92" Type="http://schemas.openxmlformats.org/officeDocument/2006/relationships/hyperlink" Target="http://it.rs-online.com/web/c/?searchTerm=87606-308LF%20" TargetMode="External"/><Relationship Id="rId93" Type="http://schemas.openxmlformats.org/officeDocument/2006/relationships/hyperlink" Target="http://www.digikey.com/product-detail/en/murata-electronics-north-america/GCM1885C1H331JA16D/490-4964-1-ND/1765283" TargetMode="External"/><Relationship Id="rId94" Type="http://schemas.openxmlformats.org/officeDocument/2006/relationships/hyperlink" Target="http://it.farnell.com/murata/gcm1885c1h331ja16d/cond-mlcc-c0g-330pf-50v-0603/dp/2688476" TargetMode="External"/><Relationship Id="rId95" Type="http://schemas.openxmlformats.org/officeDocument/2006/relationships/hyperlink" Target="http://www.newark.com/webapp/wcs/stores/servlet/Search?catalogId=15003&amp;langId=-1&amp;storeId=10194&amp;gs=true&amp;st=GCM1885C1H331JA16D%20" TargetMode="External"/><Relationship Id="rId96" Type="http://schemas.openxmlformats.org/officeDocument/2006/relationships/hyperlink" Target="http://it.rs-online.com/web/c/?searchTerm=GCM1885C1H331JA16D%20" TargetMode="External"/><Relationship Id="rId97" Type="http://schemas.openxmlformats.org/officeDocument/2006/relationships/hyperlink" Target="http://www.digikey.com/scripts/DkSearch/dksus.dll?WT.z_header=search_go&amp;lang=en&amp;keywords=87606-308LF%20" TargetMode="External"/><Relationship Id="rId98" Type="http://schemas.openxmlformats.org/officeDocument/2006/relationships/hyperlink" Target="http://it.farnell.com/webapp/wcs/stores/servlet/Search?catalogId=15001&amp;langId=-4&amp;storeId=10165&amp;gs=true&amp;st=87606-308LF%20" TargetMode="External"/><Relationship Id="rId99" Type="http://schemas.openxmlformats.org/officeDocument/2006/relationships/hyperlink" Target="http://www.mouser.com/Search/Refine.aspx?Keyword=87606-308LF%20" TargetMode="External"/><Relationship Id="rId100" Type="http://schemas.openxmlformats.org/officeDocument/2006/relationships/hyperlink" Target="http://www.newark.com/webapp/wcs/stores/servlet/Search?catalogId=15003&amp;langId=-1&amp;storeId=10194&amp;gs=true&amp;st=87606-308LF%20" TargetMode="External"/><Relationship Id="rId101" Type="http://schemas.openxmlformats.org/officeDocument/2006/relationships/hyperlink" Target="http://it.rs-online.com/web/c/?searchTerm=87606-308LF%20" TargetMode="External"/><Relationship Id="rId102" Type="http://schemas.openxmlformats.org/officeDocument/2006/relationships/hyperlink" Target="http://www.digikey.com/product-detail/en/texas-instruments/SN6501DBVR/296-37700-1-ND/4833928" TargetMode="External"/><Relationship Id="rId103" Type="http://schemas.openxmlformats.org/officeDocument/2006/relationships/hyperlink" Target="http://it.farnell.com/webapp/wcs/stores/servlet/Search?catalogId=15001&amp;langId=-4&amp;storeId=10165&amp;gs=true&amp;st=SN6501DBVR%20" TargetMode="External"/><Relationship Id="rId104" Type="http://schemas.openxmlformats.org/officeDocument/2006/relationships/hyperlink" Target="http://www.newark.com/webapp/wcs/stores/servlet/Search?catalogId=15003&amp;langId=-1&amp;storeId=10194&amp;gs=true&amp;st=SN6501DBVR%20" TargetMode="External"/><Relationship Id="rId105" Type="http://schemas.openxmlformats.org/officeDocument/2006/relationships/hyperlink" Target="http://www.mouser.com/Search/Refine.aspx?Keyword=ISB-425-A-800%20" TargetMode="External"/><Relationship Id="rId10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I2" activeCellId="0" sqref="I2"/>
    </sheetView>
  </sheetViews>
  <sheetFormatPr defaultRowHeight="15"/>
  <cols>
    <col collapsed="false" hidden="false" max="8" min="1" style="0" width="9.10526315789474"/>
    <col collapsed="false" hidden="false" max="9" min="9" style="0" width="15.7449392712551"/>
    <col collapsed="false" hidden="false" max="10" min="10" style="0" width="9.10526315789474"/>
    <col collapsed="false" hidden="false" max="12" min="11" style="0" width="9.10526315789474"/>
    <col collapsed="false" hidden="false" max="13" min="13" style="0" width="15.7449392712551"/>
    <col collapsed="false" hidden="false" max="15" min="14" style="0" width="9.10526315789474"/>
    <col collapsed="false" hidden="false" max="16" min="16" style="0" width="9.10526315789474"/>
    <col collapsed="false" hidden="false" max="18" min="17" style="0" width="9.10526315789474"/>
    <col collapsed="false" hidden="false" max="19" min="19" style="0" width="15.7449392712551"/>
    <col collapsed="false" hidden="false" max="21" min="20" style="0" width="9.10526315789474"/>
    <col collapsed="false" hidden="false" max="22" min="22" style="0" width="9.10526315789474"/>
    <col collapsed="false" hidden="false" max="24" min="23" style="0" width="9.10526315789474"/>
    <col collapsed="false" hidden="false" max="25" min="25" style="0" width="15.7449392712551"/>
    <col collapsed="false" hidden="false" max="27" min="26" style="0" width="9.10526315789474"/>
    <col collapsed="false" hidden="false" max="28" min="28" style="0" width="9.10526315789474"/>
    <col collapsed="false" hidden="false" max="30" min="29" style="0" width="9.10526315789474"/>
    <col collapsed="false" hidden="false" max="31" min="31" style="0" width="15.7449392712551"/>
    <col collapsed="false" hidden="false" max="33" min="32" style="0" width="9.10526315789474"/>
    <col collapsed="false" hidden="false" max="34" min="34" style="0" width="9.10526315789474"/>
    <col collapsed="false" hidden="false" max="36" min="35" style="0" width="9.10526315789474"/>
    <col collapsed="false" hidden="false" max="37" min="37" style="0" width="15.7449392712551"/>
    <col collapsed="false" hidden="false" max="39" min="38" style="0" width="9.10526315789474"/>
    <col collapsed="false" hidden="false" max="1025" min="40" style="0" width="8.57085020242915"/>
  </cols>
  <sheetData>
    <row r="1" customFormat="false" ht="15" hidden="false" customHeight="false" outlineLevel="0" collapsed="false">
      <c r="H1" s="1" t="s">
        <v>0</v>
      </c>
      <c r="I1" s="1" t="n">
        <v>10</v>
      </c>
    </row>
    <row r="2" customFormat="false" ht="15" hidden="false" customHeight="false" outlineLevel="0" collapsed="false">
      <c r="H2" s="2" t="s">
        <v>1</v>
      </c>
      <c r="I2" s="3" t="n">
        <f aca="false">SUM(I7:I32)</f>
        <v>1107.350708</v>
      </c>
      <c r="M2" s="3" t="n">
        <f aca="false">SUM(M7:M32)</f>
        <v>547.414</v>
      </c>
      <c r="S2" s="3" t="n">
        <f aca="false">SUM(S7:S32)</f>
        <v>442.052802</v>
      </c>
      <c r="Y2" s="3" t="n">
        <f aca="false">SUM(Y7:Y32)</f>
        <v>892.66</v>
      </c>
      <c r="AE2" s="3" t="n">
        <f aca="false">SUM(AE7:AE32)</f>
        <v>507.91</v>
      </c>
      <c r="AK2" s="3" t="n">
        <f aca="false">SUM(AK7:AK32)</f>
        <v>2786.39938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110.7350708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  <c r="AB5" s="9" t="s">
        <v>7</v>
      </c>
      <c r="AC5" s="9"/>
      <c r="AD5" s="9"/>
      <c r="AE5" s="9"/>
      <c r="AF5" s="9"/>
      <c r="AG5" s="9"/>
      <c r="AH5" s="10" t="s">
        <v>8</v>
      </c>
      <c r="AI5" s="10"/>
      <c r="AJ5" s="10"/>
      <c r="AK5" s="10"/>
      <c r="AL5" s="10"/>
      <c r="AM5" s="10"/>
    </row>
    <row r="6" customFormat="false" ht="15" hidden="false" customHeight="false" outlineLevel="0" collapsed="false">
      <c r="A6" s="11" t="s">
        <v>9</v>
      </c>
      <c r="B6" s="11" t="s">
        <v>10</v>
      </c>
      <c r="C6" s="11" t="s">
        <v>11</v>
      </c>
      <c r="D6" s="11" t="s">
        <v>12</v>
      </c>
      <c r="E6" s="11" t="s">
        <v>13</v>
      </c>
      <c r="F6" s="11" t="s">
        <v>14</v>
      </c>
      <c r="G6" s="11" t="s">
        <v>15</v>
      </c>
      <c r="H6" s="11" t="s">
        <v>16</v>
      </c>
      <c r="I6" s="11" t="s">
        <v>17</v>
      </c>
      <c r="J6" s="11" t="s">
        <v>18</v>
      </c>
      <c r="K6" s="11" t="s">
        <v>19</v>
      </c>
      <c r="L6" s="11" t="s">
        <v>16</v>
      </c>
      <c r="M6" s="11" t="s">
        <v>17</v>
      </c>
      <c r="N6" s="11" t="s">
        <v>20</v>
      </c>
      <c r="O6" s="11" t="s">
        <v>21</v>
      </c>
      <c r="P6" s="11" t="s">
        <v>18</v>
      </c>
      <c r="Q6" s="11" t="s">
        <v>19</v>
      </c>
      <c r="R6" s="11" t="s">
        <v>16</v>
      </c>
      <c r="S6" s="11" t="s">
        <v>17</v>
      </c>
      <c r="T6" s="11" t="s">
        <v>20</v>
      </c>
      <c r="U6" s="11" t="s">
        <v>21</v>
      </c>
      <c r="V6" s="11" t="s">
        <v>18</v>
      </c>
      <c r="W6" s="11" t="s">
        <v>19</v>
      </c>
      <c r="X6" s="11" t="s">
        <v>16</v>
      </c>
      <c r="Y6" s="11" t="s">
        <v>17</v>
      </c>
      <c r="Z6" s="11" t="s">
        <v>20</v>
      </c>
      <c r="AA6" s="11" t="s">
        <v>21</v>
      </c>
      <c r="AB6" s="11" t="s">
        <v>18</v>
      </c>
      <c r="AC6" s="11" t="s">
        <v>19</v>
      </c>
      <c r="AD6" s="11" t="s">
        <v>16</v>
      </c>
      <c r="AE6" s="11" t="s">
        <v>17</v>
      </c>
      <c r="AF6" s="11" t="s">
        <v>20</v>
      </c>
      <c r="AG6" s="11" t="s">
        <v>21</v>
      </c>
      <c r="AH6" s="11" t="s">
        <v>18</v>
      </c>
      <c r="AI6" s="11" t="s">
        <v>19</v>
      </c>
      <c r="AJ6" s="11" t="s">
        <v>16</v>
      </c>
      <c r="AK6" s="11" t="s">
        <v>17</v>
      </c>
      <c r="AL6" s="11" t="s">
        <v>20</v>
      </c>
      <c r="AM6" s="11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D7" s="0" t="s">
        <v>24</v>
      </c>
      <c r="E7" s="0" t="s">
        <v>25</v>
      </c>
      <c r="F7" s="0" t="s">
        <v>26</v>
      </c>
      <c r="G7" s="0" t="n">
        <f aca="false">BoardQty*3</f>
        <v>30</v>
      </c>
      <c r="H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0.973708</v>
      </c>
      <c r="I7" s="12" t="n">
        <f aca="false">IFERROR(G7*H7,"")</f>
        <v>29.21124</v>
      </c>
      <c r="J7" s="0" t="n">
        <v>1894</v>
      </c>
      <c r="L7" s="12" t="n">
        <f aca="false">IFERROR(LOOKUP(IF(K7="",G7,K7),{0,1,10,100,500,1000,5000,10000},{0,1.36,1.195,1.0311,0.84366,0.74992,0.65618,0.62337}),"")</f>
        <v>1.195</v>
      </c>
      <c r="M7" s="12" t="n">
        <f aca="false">IFERROR(IF(K7="",G7,K7)*L7,"")</f>
        <v>35.85</v>
      </c>
      <c r="N7" s="0" t="s">
        <v>27</v>
      </c>
      <c r="O7" s="13" t="s">
        <v>28</v>
      </c>
      <c r="R7" s="12" t="n">
        <f aca="false">IFERROR(LOOKUP(IF(Q7="",G7,Q7),{0,1,10,25,100,150,250},{0,1.040677,1.024732,0.973708,0.921621,0.86103,0.799376}),"")</f>
        <v>0.973708</v>
      </c>
      <c r="S7" s="12" t="n">
        <f aca="false">IFERROR(IF(Q7="",G7,Q7)*R7,"")</f>
        <v>29.21124</v>
      </c>
      <c r="T7" s="0" t="s">
        <v>29</v>
      </c>
      <c r="U7" s="13" t="s">
        <v>28</v>
      </c>
      <c r="V7" s="0" t="n">
        <v>481</v>
      </c>
      <c r="X7" s="12" t="n">
        <f aca="false">IFERROR(LOOKUP(IF(W7="",G7,W7),{0,1,10,100,250,500,1000,2500,5000,10000},{0,1.37,1.08,1.04,0.94,0.846,0.753,0.682,0.658,0.625}),"")</f>
        <v>1.08</v>
      </c>
      <c r="Y7" s="12" t="n">
        <f aca="false">IFERROR(IF(W7="",G7,W7)*X7,"")</f>
        <v>32.4</v>
      </c>
      <c r="Z7" s="0" t="s">
        <v>30</v>
      </c>
      <c r="AA7" s="13" t="s">
        <v>28</v>
      </c>
      <c r="AD7" s="12" t="n">
        <f aca="false">IFERROR(LOOKUP(IF(AC7="",G7,AC7),{0,1,10,100,250,500,1000,2500,5000},{0,1.14,1.01,0.9,0.833,0.766,0.682,0.615,0.571}),"")</f>
        <v>1.01</v>
      </c>
      <c r="AE7" s="12" t="n">
        <f aca="false">IFERROR(IF(AC7="",G7,AC7)*AD7,"")</f>
        <v>30.3</v>
      </c>
      <c r="AF7" s="0" t="s">
        <v>31</v>
      </c>
      <c r="AG7" s="13" t="s">
        <v>28</v>
      </c>
      <c r="AH7" s="0" t="n">
        <v>150</v>
      </c>
      <c r="AJ7" s="12" t="n">
        <f aca="false">IFERROR(LOOKUP(IF(AI7="",G7,AI7),{0,1,5,125,500,1250,2500},{0,0.99922,0.99922,0.888668,0.773864,0.661186,0.546382}),"")</f>
        <v>0.99922</v>
      </c>
      <c r="AK7" s="12" t="n">
        <f aca="false">IFERROR(IF(AI7="",G7,AI7)*AJ7,"")</f>
        <v>29.9766</v>
      </c>
      <c r="AL7" s="0" t="s">
        <v>32</v>
      </c>
      <c r="AM7" s="13" t="s">
        <v>28</v>
      </c>
    </row>
    <row r="8" customFormat="false" ht="15" hidden="false" customHeight="false" outlineLevel="0" collapsed="false">
      <c r="A8" s="0" t="s">
        <v>33</v>
      </c>
      <c r="B8" s="0" t="s">
        <v>34</v>
      </c>
      <c r="D8" s="0" t="s">
        <v>35</v>
      </c>
      <c r="F8" s="0" t="s">
        <v>36</v>
      </c>
      <c r="G8" s="0" t="n">
        <f aca="false">BoardQty*4</f>
        <v>40</v>
      </c>
      <c r="H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0.12756</v>
      </c>
      <c r="I8" s="12" t="n">
        <f aca="false">IFERROR(G8*H8,"")</f>
        <v>5.1024</v>
      </c>
      <c r="J8" s="0" t="n">
        <v>12547</v>
      </c>
      <c r="L8" s="12" t="n">
        <f aca="false">IFERROR(LOOKUP(IF(K8="",G8,K8),{0,1,10,100,1000,2000,4000,6000,8000,10000,12000,28000,50000,100000},{0,0.41,0.348,0.136,0.05693,0.04744,0.1541,0.04313,0.15123,0.04025,0.14525,0.145,0.03746,0.03666}),"")</f>
        <v>0.348</v>
      </c>
      <c r="M8" s="12" t="n">
        <f aca="false">IFERROR(IF(K8="",G8,K8)*L8,"")</f>
        <v>13.92</v>
      </c>
      <c r="N8" s="0" t="s">
        <v>37</v>
      </c>
      <c r="O8" s="13" t="s">
        <v>28</v>
      </c>
      <c r="R8" s="12" t="n">
        <f aca="false">IFERROR(LOOKUP(IF(Q8="",G8,Q8),{0,1,10,25,50,100,250,500},{0,0.328467,0.20197,0.173269,0.144568,0.11693,0.1042803,0.0920558}),"")</f>
        <v>0.173269</v>
      </c>
      <c r="S8" s="12" t="n">
        <f aca="false">IFERROR(IF(Q8="",G8,Q8)*R8,"")</f>
        <v>6.93076</v>
      </c>
      <c r="T8" s="0" t="s">
        <v>38</v>
      </c>
      <c r="U8" s="13" t="s">
        <v>28</v>
      </c>
      <c r="V8" s="0" t="n">
        <v>1615</v>
      </c>
      <c r="X8" s="12" t="n">
        <f aca="false">IFERROR(LOOKUP(IF(W8="",G8,W8),{0,1,10,100,1000,2000,10000,24000,50000,100000},{0,0.352,0.216,0.124,0.085,0.076,0.068,0.06,0.051,0.042}),"")</f>
        <v>0.216</v>
      </c>
      <c r="Y8" s="12" t="n">
        <f aca="false">IFERROR(IF(W8="",G8,W8)*X8,"")</f>
        <v>8.64</v>
      </c>
      <c r="Z8" s="0" t="s">
        <v>39</v>
      </c>
      <c r="AA8" s="13" t="s">
        <v>28</v>
      </c>
      <c r="AD8" s="12" t="n">
        <f aca="false">IFERROR(LOOKUP(IF(AC8="",G8,AC8),{0,1,10,25,50,100,250,500,1000},{0,0.35,0.215,0.185,0.154,0.124,0.111,0.098,0.085}),"")</f>
        <v>0.185</v>
      </c>
      <c r="AE8" s="12" t="n">
        <f aca="false">IFERROR(IF(AC8="",G8,AC8)*AD8,"")</f>
        <v>7.4</v>
      </c>
      <c r="AF8" s="0" t="s">
        <v>40</v>
      </c>
      <c r="AG8" s="13" t="s">
        <v>28</v>
      </c>
      <c r="AJ8" s="12" t="n">
        <f aca="false">IFERROR(LOOKUP(IF(AI8="",G8,AI8),{0,1,100,500,1000},{0,0.12756,0.06378,0.05315,0.04252}),"")</f>
        <v>0.12756</v>
      </c>
      <c r="AK8" s="12" t="n">
        <f aca="false">IFERROR(IF(AI8="",G8,AI8)*AJ8,"")</f>
        <v>5.1024</v>
      </c>
      <c r="AL8" s="0" t="s">
        <v>41</v>
      </c>
      <c r="AM8" s="13" t="s">
        <v>28</v>
      </c>
    </row>
    <row r="9" customFormat="false" ht="15" hidden="false" customHeight="false" outlineLevel="0" collapsed="false">
      <c r="A9" s="0" t="s">
        <v>42</v>
      </c>
      <c r="B9" s="0" t="s">
        <v>43</v>
      </c>
      <c r="D9" s="0" t="s">
        <v>44</v>
      </c>
      <c r="E9" s="0" t="s">
        <v>45</v>
      </c>
      <c r="F9" s="0" t="s">
        <v>46</v>
      </c>
      <c r="G9" s="0" t="n">
        <f aca="false">BoardQty*4</f>
        <v>40</v>
      </c>
      <c r="H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5.651</v>
      </c>
      <c r="I9" s="12" t="n">
        <f aca="false">IFERROR(G9*H9,"")</f>
        <v>226.04</v>
      </c>
      <c r="J9" s="0" t="n">
        <v>3988</v>
      </c>
      <c r="L9" s="12" t="n">
        <f aca="false">IFERROR(LOOKUP(IF(K9="",G9,K9),{0,1,10,100,500,1000},{0,6.26,5.651,4.6788,4.07426,4.1337}),"")</f>
        <v>5.651</v>
      </c>
      <c r="M9" s="12" t="n">
        <f aca="false">IFERROR(IF(K9="",G9,K9)*L9,"")</f>
        <v>226.04</v>
      </c>
      <c r="N9" s="0" t="s">
        <v>47</v>
      </c>
      <c r="O9" s="13" t="s">
        <v>28</v>
      </c>
      <c r="R9" s="12" t="n">
        <f aca="false">IFERROR(LOOKUP(IF(Q9="",G9,Q9),{0,1,10,100,250,500,1000},{0,5.7402,5.7402,4.75161,4.44334,4.13507,3.24215}),"")</f>
        <v>5.7402</v>
      </c>
      <c r="S9" s="12" t="n">
        <f aca="false">IFERROR(IF(Q9="",G9,Q9)*R9,"")</f>
        <v>229.608</v>
      </c>
      <c r="T9" s="0" t="s">
        <v>48</v>
      </c>
      <c r="U9" s="13" t="s">
        <v>28</v>
      </c>
      <c r="AD9" s="12" t="n">
        <f aca="false">IFERROR(LOOKUP(IF(AC9="",G9,AC9),{0,1,100,250,500,1000},{0,7.03,5.75,5.27,4.89,4.6}),"")</f>
        <v>7.03</v>
      </c>
      <c r="AE9" s="12" t="n">
        <f aca="false">IFERROR(IF(AC9="",G9,AC9)*AD9,"")</f>
        <v>281.2</v>
      </c>
      <c r="AF9" s="0" t="s">
        <v>49</v>
      </c>
      <c r="AG9" s="13" t="s">
        <v>28</v>
      </c>
    </row>
    <row r="10" customFormat="false" ht="15" hidden="false" customHeight="false" outlineLevel="0" collapsed="false">
      <c r="A10" s="0" t="s">
        <v>50</v>
      </c>
      <c r="B10" s="0" t="s">
        <v>51</v>
      </c>
      <c r="D10" s="0" t="s">
        <v>52</v>
      </c>
      <c r="E10" s="0" t="s">
        <v>53</v>
      </c>
      <c r="F10" s="0" t="s">
        <v>54</v>
      </c>
      <c r="G10" s="0" t="n">
        <f aca="false">BoardQty*4</f>
        <v>40</v>
      </c>
      <c r="H1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0.019134</v>
      </c>
      <c r="I10" s="12" t="n">
        <f aca="false">IFERROR(G10*H10,"")</f>
        <v>0.76536</v>
      </c>
      <c r="J10" s="0" t="n">
        <v>9708975</v>
      </c>
      <c r="L10" s="12" t="n">
        <f aca="false">IFERROR(LOOKUP(IF(K10="",G10,K10),{0,1,10,100,500,1000,4000,8000,12000},{0,0.12,0.086,0.0384,0.02746,0.02157,0.01569,0.01432,0.01364}),"")</f>
        <v>0.086</v>
      </c>
      <c r="M10" s="12" t="n">
        <f aca="false">IFERROR(IF(K10="",G10,K10)*L10,"")</f>
        <v>3.44</v>
      </c>
      <c r="N10" s="0" t="s">
        <v>55</v>
      </c>
      <c r="O10" s="13" t="s">
        <v>28</v>
      </c>
      <c r="T10" s="0" t="s">
        <v>56</v>
      </c>
      <c r="U10" s="13" t="s">
        <v>28</v>
      </c>
      <c r="AF10" s="0" t="s">
        <v>57</v>
      </c>
      <c r="AG10" s="13" t="s">
        <v>28</v>
      </c>
      <c r="AJ10" s="12" t="n">
        <f aca="false">IFERROR(LOOKUP(IF(AI10="",G10,AI10),{0,1,200,1000},{0,0.019134,0.019134,0.018071}),"")</f>
        <v>0.019134</v>
      </c>
      <c r="AK10" s="12" t="n">
        <f aca="false">IFERROR(IF(AI10="",G10,AI10)*AJ10,"")</f>
        <v>0.76536</v>
      </c>
      <c r="AL10" s="0" t="s">
        <v>58</v>
      </c>
      <c r="AM10" s="13" t="s">
        <v>28</v>
      </c>
    </row>
    <row r="11" customFormat="false" ht="15" hidden="false" customHeight="false" outlineLevel="0" collapsed="false">
      <c r="A11" s="0" t="s">
        <v>59</v>
      </c>
      <c r="B11" s="0" t="s">
        <v>60</v>
      </c>
      <c r="D11" s="0" t="s">
        <v>61</v>
      </c>
      <c r="E11" s="0" t="s">
        <v>45</v>
      </c>
      <c r="F11" s="0" t="s">
        <v>62</v>
      </c>
      <c r="G11" s="0" t="n">
        <f aca="false">BoardQty*2</f>
        <v>20</v>
      </c>
      <c r="H1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0.763</v>
      </c>
      <c r="I11" s="12" t="n">
        <f aca="false">IFERROR(G11*H11,"")</f>
        <v>15.26</v>
      </c>
      <c r="J11" s="0" t="n">
        <v>2878</v>
      </c>
      <c r="L11" s="12" t="n">
        <f aca="false">IFERROR(LOOKUP(IF(K11="",G11,K11),{0,1,10,100,250,500,1000,1250,3000,6000,15000},{0,0.96,0.857,0.6681,0.60632,0.5358,0.38007,0.423,0.3567,0.3321,0.3198}),"")</f>
        <v>0.857</v>
      </c>
      <c r="M11" s="12" t="n">
        <f aca="false">IFERROR(IF(K11="",G11,K11)*L11,"")</f>
        <v>17.14</v>
      </c>
      <c r="N11" s="0" t="s">
        <v>63</v>
      </c>
      <c r="O11" s="13" t="s">
        <v>28</v>
      </c>
      <c r="R11" s="12" t="n">
        <f aca="false">IFERROR(LOOKUP(IF(Q11="",G11,Q11),{0,1,10,100,250,500},{0,1.02048,0.811069,0.528311,0.479413,0.364609}),"")</f>
        <v>0.811069</v>
      </c>
      <c r="S11" s="12" t="n">
        <f aca="false">IFERROR(IF(Q11="",G11,Q11)*R11,"")</f>
        <v>16.22138</v>
      </c>
      <c r="T11" s="0" t="s">
        <v>64</v>
      </c>
      <c r="U11" s="13" t="s">
        <v>28</v>
      </c>
      <c r="AD11" s="12" t="n">
        <f aca="false">IFERROR(LOOKUP(IF(AC11="",G11,AC11),{0,1,10,100,1000},{0,0.913,0.763,0.492,0.394}),"")</f>
        <v>0.763</v>
      </c>
      <c r="AE11" s="12" t="n">
        <f aca="false">IFERROR(IF(AC11="",G11,AC11)*AD11,"")</f>
        <v>15.26</v>
      </c>
      <c r="AF11" s="0" t="s">
        <v>65</v>
      </c>
      <c r="AG11" s="13" t="s">
        <v>28</v>
      </c>
      <c r="AL11" s="0" t="s">
        <v>66</v>
      </c>
      <c r="AM11" s="13" t="s">
        <v>28</v>
      </c>
    </row>
    <row r="12" customFormat="false" ht="15" hidden="false" customHeight="false" outlineLevel="0" collapsed="false">
      <c r="A12" s="0" t="s">
        <v>67</v>
      </c>
      <c r="B12" s="0" t="s">
        <v>68</v>
      </c>
      <c r="D12" s="0" t="s">
        <v>69</v>
      </c>
      <c r="E12" s="0" t="s">
        <v>25</v>
      </c>
      <c r="F12" s="0" t="s">
        <v>70</v>
      </c>
      <c r="G12" s="0" t="n">
        <f aca="false">BoardQty*1</f>
        <v>10</v>
      </c>
      <c r="H1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1.77</v>
      </c>
      <c r="I12" s="12" t="n">
        <f aca="false">IFERROR(G12*H12,"")</f>
        <v>17.7</v>
      </c>
      <c r="J12" s="0" t="n">
        <v>1177</v>
      </c>
      <c r="L12" s="12" t="n">
        <f aca="false">IFERROR(LOOKUP(IF(K12="",G12,K12),{0,1,10,100,500,1000,5000},{0,2.17,1.965,1.6846,1.40386,1.2033,1.06693}),"")</f>
        <v>1.965</v>
      </c>
      <c r="M12" s="12" t="n">
        <f aca="false">IFERROR(IF(K12="",G12,K12)*L12,"")</f>
        <v>19.65</v>
      </c>
      <c r="N12" s="0" t="s">
        <v>71</v>
      </c>
      <c r="O12" s="13" t="s">
        <v>28</v>
      </c>
      <c r="R12" s="12" t="n">
        <f aca="false">IFERROR(LOOKUP(IF(Q12="",G12,Q12),{0,1,10,50,100,250,500,1000},{0,2.20041,1.99844,1.74332,1.61576,1.47757,1.31812,1.2756}),"")</f>
        <v>1.99844</v>
      </c>
      <c r="S12" s="12" t="n">
        <f aca="false">IFERROR(IF(Q12="",G12,Q12)*R12,"")</f>
        <v>19.9844</v>
      </c>
      <c r="T12" s="0" t="s">
        <v>72</v>
      </c>
      <c r="U12" s="13" t="s">
        <v>28</v>
      </c>
      <c r="V12" s="0" t="n">
        <v>346</v>
      </c>
      <c r="X12" s="12" t="n">
        <f aca="false">IFERROR(LOOKUP(IF(W12="",G12,W12),{0,1,10,100,250,500,1000},{0,2.17,1.77,1.7,1.53,1.42,1.31}),"")</f>
        <v>1.77</v>
      </c>
      <c r="Y12" s="12" t="n">
        <f aca="false">IFERROR(IF(W12="",G12,W12)*X12,"")</f>
        <v>17.7</v>
      </c>
      <c r="Z12" s="0" t="s">
        <v>73</v>
      </c>
      <c r="AA12" s="13" t="s">
        <v>28</v>
      </c>
      <c r="AD12" s="12" t="n">
        <f aca="false">IFERROR(LOOKUP(IF(AC12="",G12,AC12),{0,1,10,50,100,250,500,1000,2500},{0,2.11,1.92,1.68,1.55,1.42,1.26,1.14,1.06}),"")</f>
        <v>1.92</v>
      </c>
      <c r="AE12" s="12" t="n">
        <f aca="false">IFERROR(IF(AC12="",G12,AC12)*AD12,"")</f>
        <v>19.2</v>
      </c>
      <c r="AF12" s="0" t="s">
        <v>74</v>
      </c>
      <c r="AG12" s="13" t="s">
        <v>28</v>
      </c>
      <c r="AJ12" s="12" t="n">
        <f aca="false">IFERROR(LOOKUP(IF(AI12="",G12,AI12),{0,1,25,125,250,625,1250},{0,1.829423,1.829423,1.64765,1.567925,1.450995,1.369144}),"")</f>
        <v>1.829423</v>
      </c>
      <c r="AK12" s="12" t="n">
        <f aca="false">IFERROR(IF(AI12="",G12,AI12)*AJ12,"")</f>
        <v>18.29423</v>
      </c>
      <c r="AL12" s="0" t="s">
        <v>75</v>
      </c>
      <c r="AM12" s="13" t="s">
        <v>28</v>
      </c>
    </row>
    <row r="13" customFormat="false" ht="15" hidden="false" customHeight="false" outlineLevel="0" collapsed="false">
      <c r="A13" s="0" t="s">
        <v>76</v>
      </c>
      <c r="B13" s="0" t="s">
        <v>77</v>
      </c>
      <c r="D13" s="0" t="s">
        <v>78</v>
      </c>
      <c r="E13" s="0" t="s">
        <v>79</v>
      </c>
      <c r="F13" s="0" t="s">
        <v>80</v>
      </c>
      <c r="G13" s="0" t="n">
        <f aca="false">BoardQty*1</f>
        <v>10</v>
      </c>
      <c r="H1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0.142442</v>
      </c>
      <c r="I13" s="12" t="n">
        <f aca="false">IFERROR(G13*H13,"")</f>
        <v>1.42442</v>
      </c>
      <c r="J13" s="0" t="n">
        <v>77385</v>
      </c>
      <c r="L13" s="12" t="n">
        <f aca="false">IFERROR(LOOKUP(IF(K13="",G13,K13),{0,1,10,100,500,1000,5000,10000},{0,0.24,0.227,0.1573,0.13312,0.10892,0.09682,0.08774}),"")</f>
        <v>0.227</v>
      </c>
      <c r="M13" s="12" t="n">
        <f aca="false">IFERROR(IF(K13="",G13,K13)*L13,"")</f>
        <v>2.27</v>
      </c>
      <c r="N13" s="0" t="s">
        <v>81</v>
      </c>
      <c r="O13" s="13" t="s">
        <v>28</v>
      </c>
      <c r="R13" s="12" t="n">
        <f aca="false">IFERROR(LOOKUP(IF(Q13="",G13,Q13),{0,1,10,500,1500,2500,5000,10000},{0,0.142442,0.142442,0.0983275,0.0947133,0.0909928,0.0873786,0.0791935}),"")</f>
        <v>0.142442</v>
      </c>
      <c r="S13" s="12" t="n">
        <f aca="false">IFERROR(IF(Q13="",G13,Q13)*R13,"")</f>
        <v>1.42442</v>
      </c>
      <c r="T13" s="0" t="s">
        <v>82</v>
      </c>
      <c r="U13" s="13" t="s">
        <v>28</v>
      </c>
      <c r="Z13" s="0" t="s">
        <v>83</v>
      </c>
      <c r="AA13" s="13" t="s">
        <v>28</v>
      </c>
      <c r="AD13" s="12" t="n">
        <f aca="false">IFERROR(LOOKUP(IF(AC13="",G13,AC13),{0,1,10,25,50,100,250,500,1000},{0,0.237,0.232,0.201,0.18,0.168,0.15,0.144,0.118}),"")</f>
        <v>0.232</v>
      </c>
      <c r="AE13" s="12" t="n">
        <f aca="false">IFERROR(IF(AC13="",G13,AC13)*AD13,"")</f>
        <v>2.32</v>
      </c>
      <c r="AF13" s="0" t="s">
        <v>84</v>
      </c>
      <c r="AG13" s="13" t="s">
        <v>28</v>
      </c>
      <c r="AH13" s="0" t="n">
        <v>740</v>
      </c>
      <c r="AJ13" s="12" t="n">
        <f aca="false">IFERROR(LOOKUP(IF(AI13="",G13,AI13),{0,1,5,125},{0,0.165828,0.165828,0.142442}),"")</f>
        <v>0.165828</v>
      </c>
      <c r="AK13" s="12" t="n">
        <f aca="false">IFERROR(IF(AI13="",G13,AI13)*AJ13,"")</f>
        <v>1.65828</v>
      </c>
      <c r="AL13" s="0" t="s">
        <v>85</v>
      </c>
      <c r="AM13" s="13" t="s">
        <v>28</v>
      </c>
    </row>
    <row r="14" customFormat="false" ht="15" hidden="false" customHeight="false" outlineLevel="0" collapsed="false">
      <c r="A14" s="0" t="s">
        <v>86</v>
      </c>
      <c r="B14" s="0" t="s">
        <v>87</v>
      </c>
      <c r="D14" s="0" t="s">
        <v>88</v>
      </c>
      <c r="E14" s="0" t="s">
        <v>89</v>
      </c>
      <c r="F14" s="0" t="s">
        <v>90</v>
      </c>
      <c r="G14" s="0" t="n">
        <f aca="false">BoardQty*1</f>
        <v>10</v>
      </c>
      <c r="H1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0.562327</v>
      </c>
      <c r="I14" s="12" t="n">
        <f aca="false">IFERROR(G14*H14,"")</f>
        <v>5.62327</v>
      </c>
      <c r="R14" s="12" t="n">
        <f aca="false">IFERROR(LOOKUP(IF(Q14="",G14,Q14),{0,1,10,25,100,150,250},{0,0.567642,0.562327,0.555949,0.550634,0.544256,0.537878}),"")</f>
        <v>0.562327</v>
      </c>
      <c r="S14" s="12" t="n">
        <f aca="false">IFERROR(IF(Q14="",G14,Q14)*R14,"")</f>
        <v>5.62327</v>
      </c>
      <c r="T14" s="0" t="s">
        <v>91</v>
      </c>
      <c r="U14" s="13" t="s">
        <v>28</v>
      </c>
      <c r="V14" s="0" t="n">
        <v>2637</v>
      </c>
      <c r="X14" s="12" t="n">
        <f aca="false">IFERROR(LOOKUP(IF(W14="",G14,W14),{0,1,10,50,100,250,500,1000,2500,5000},{0,1.29,1.23,1.17,1.14,1.06,0.979,0.904,0.861,0.808}),"")</f>
        <v>1.23</v>
      </c>
      <c r="Y14" s="12" t="n">
        <f aca="false">IFERROR(IF(W14="",G14,W14)*X14,"")</f>
        <v>12.3</v>
      </c>
      <c r="Z14" s="0" t="s">
        <v>92</v>
      </c>
      <c r="AA14" s="13" t="s">
        <v>28</v>
      </c>
      <c r="AD14" s="12" t="n">
        <f aca="false">IFERROR(LOOKUP(IF(AC14="",G14,AC14),{0,1,10,50,100,250,500,1000,2500},{0,1.27,1.21,1.16,1.13,1.06,0.975,0.901,0.859}),"")</f>
        <v>1.21</v>
      </c>
      <c r="AE14" s="12" t="n">
        <f aca="false">IFERROR(IF(AC14="",G14,AC14)*AD14,"")</f>
        <v>12.1</v>
      </c>
      <c r="AF14" s="0" t="s">
        <v>93</v>
      </c>
      <c r="AG14" s="13" t="s">
        <v>28</v>
      </c>
      <c r="AH14" s="0" t="n">
        <v>240</v>
      </c>
      <c r="AJ14" s="12" t="n">
        <f aca="false">IFERROR(LOOKUP(IF(AI14="",G14,AI14),{0,1,5,125,375,1000,2000},{0,0.75473,0.75473,0.697328,0.667564,0.64843,0.60591}),"")</f>
        <v>0.75473</v>
      </c>
      <c r="AK14" s="12" t="n">
        <f aca="false">IFERROR(IF(AI14="",G14,AI14)*AJ14,"")</f>
        <v>7.5473</v>
      </c>
      <c r="AL14" s="0" t="s">
        <v>94</v>
      </c>
      <c r="AM14" s="13" t="s">
        <v>28</v>
      </c>
    </row>
    <row r="15" customFormat="false" ht="15" hidden="false" customHeight="false" outlineLevel="0" collapsed="false">
      <c r="A15" s="0" t="s">
        <v>95</v>
      </c>
      <c r="B15" s="0" t="s">
        <v>96</v>
      </c>
      <c r="D15" s="0" t="s">
        <v>97</v>
      </c>
      <c r="E15" s="0" t="s">
        <v>98</v>
      </c>
      <c r="F15" s="0" t="s">
        <v>99</v>
      </c>
      <c r="G15" s="0" t="n">
        <f aca="false">BoardQty*2</f>
        <v>20</v>
      </c>
      <c r="H1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0.047</v>
      </c>
      <c r="I15" s="12" t="n">
        <f aca="false">IFERROR(G15*H15,"")</f>
        <v>0.94</v>
      </c>
      <c r="L15" s="12" t="n">
        <f aca="false">IFERROR(LOOKUP(IF(K15="",G15,K15),{0,1,10,100,500,1000,3000,6000,15000,30000,75000},{0,0.37,0.3,0.1589,0.10452,0.07108,0.06224,0.05412,0.046,0.0433,0.04059}),"")</f>
        <v>0.3</v>
      </c>
      <c r="M15" s="12" t="n">
        <f aca="false">IFERROR(IF(K15="",G15,K15)*L15,"")</f>
        <v>6</v>
      </c>
      <c r="N15" s="0" t="s">
        <v>100</v>
      </c>
      <c r="O15" s="13" t="s">
        <v>28</v>
      </c>
      <c r="R15" s="12" t="n">
        <f aca="false">IFERROR(LOOKUP(IF(Q15="",G15,Q15),{0,1,50,250,500,1500},{0,0.1063,0.1063,0.0950322,0.0646304,0.0537878}),"")</f>
        <v>0.1063</v>
      </c>
      <c r="S15" s="12" t="n">
        <f aca="false">IFERROR(IF(Q15="",G15,Q15)*R15,"")</f>
        <v>2.126</v>
      </c>
      <c r="T15" s="0" t="s">
        <v>101</v>
      </c>
      <c r="U15" s="13" t="s">
        <v>28</v>
      </c>
      <c r="AD15" s="12" t="n">
        <f aca="false">IFERROR(LOOKUP(IF(AC15="",G15,AC15),{0,1,3000,6000,12000,18000,30000},{0,0.047,0.047,0.045,0.042,0.041,0.04}),"")</f>
        <v>0.047</v>
      </c>
      <c r="AE15" s="12" t="n">
        <f aca="false">IFERROR(IF(AC15="",G15,AC15)*AD15,"")</f>
        <v>0.94</v>
      </c>
      <c r="AF15" s="0" t="s">
        <v>102</v>
      </c>
      <c r="AG15" s="13" t="s">
        <v>28</v>
      </c>
      <c r="AJ15" s="12" t="n">
        <f aca="false">IFERROR(LOOKUP(IF(AI15="",G15,AI15),{0,1,100,200},{0,0.087166,0.087166,0.077599}),"")</f>
        <v>0.087166</v>
      </c>
      <c r="AK15" s="12" t="n">
        <f aca="false">IFERROR(IF(AI15="",G15,AI15)*AJ15,"")</f>
        <v>1.74332</v>
      </c>
      <c r="AL15" s="0" t="s">
        <v>103</v>
      </c>
      <c r="AM15" s="13" t="s">
        <v>28</v>
      </c>
    </row>
    <row r="16" customFormat="false" ht="15" hidden="false" customHeight="false" outlineLevel="0" collapsed="false">
      <c r="A16" s="0" t="s">
        <v>104</v>
      </c>
      <c r="B16" s="0" t="s">
        <v>96</v>
      </c>
      <c r="D16" s="0" t="s">
        <v>97</v>
      </c>
      <c r="E16" s="0" t="s">
        <v>98</v>
      </c>
      <c r="F16" s="0" t="s">
        <v>99</v>
      </c>
      <c r="G16" s="0" t="n">
        <f aca="false">BoardQty*2</f>
        <v>20</v>
      </c>
      <c r="H1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0.047</v>
      </c>
      <c r="I16" s="12" t="n">
        <f aca="false">IFERROR(G16*H16,"")</f>
        <v>0.94</v>
      </c>
      <c r="L16" s="12" t="n">
        <f aca="false">IFERROR(LOOKUP(IF(K16="",G16,K16),{0,1,10,100,500,1000,3000,6000,15000,30000,75000},{0,0.37,0.3,0.1589,0.10452,0.07108,0.06224,0.05412,0.046,0.0433,0.04059}),"")</f>
        <v>0.3</v>
      </c>
      <c r="M16" s="12" t="n">
        <f aca="false">IFERROR(IF(K16="",G16,K16)*L16,"")</f>
        <v>6</v>
      </c>
      <c r="N16" s="0" t="s">
        <v>100</v>
      </c>
      <c r="O16" s="13" t="s">
        <v>28</v>
      </c>
      <c r="R16" s="12" t="n">
        <f aca="false">IFERROR(LOOKUP(IF(Q16="",G16,Q16),{0,1,50,250,500,1500},{0,0.1063,0.1063,0.0950322,0.0646304,0.0537878}),"")</f>
        <v>0.1063</v>
      </c>
      <c r="S16" s="12" t="n">
        <f aca="false">IFERROR(IF(Q16="",G16,Q16)*R16,"")</f>
        <v>2.126</v>
      </c>
      <c r="T16" s="0" t="s">
        <v>101</v>
      </c>
      <c r="U16" s="13" t="s">
        <v>28</v>
      </c>
      <c r="AD16" s="12" t="n">
        <f aca="false">IFERROR(LOOKUP(IF(AC16="",G16,AC16),{0,1,3000,6000,12000,18000,30000},{0,0.047,0.047,0.045,0.042,0.041,0.04}),"")</f>
        <v>0.047</v>
      </c>
      <c r="AE16" s="12" t="n">
        <f aca="false">IFERROR(IF(AC16="",G16,AC16)*AD16,"")</f>
        <v>0.94</v>
      </c>
      <c r="AF16" s="0" t="s">
        <v>102</v>
      </c>
      <c r="AG16" s="13" t="s">
        <v>28</v>
      </c>
      <c r="AJ16" s="12" t="n">
        <f aca="false">IFERROR(LOOKUP(IF(AI16="",G16,AI16),{0,1,100,200},{0,0.087166,0.087166,0.077599}),"")</f>
        <v>0.087166</v>
      </c>
      <c r="AK16" s="12" t="n">
        <f aca="false">IFERROR(IF(AI16="",G16,AI16)*AJ16,"")</f>
        <v>1.74332</v>
      </c>
      <c r="AL16" s="0" t="s">
        <v>103</v>
      </c>
      <c r="AM16" s="13" t="s">
        <v>28</v>
      </c>
    </row>
    <row r="17" customFormat="false" ht="15" hidden="false" customHeight="false" outlineLevel="0" collapsed="false">
      <c r="A17" s="0" t="s">
        <v>105</v>
      </c>
      <c r="B17" s="0" t="s">
        <v>51</v>
      </c>
      <c r="D17" s="0" t="s">
        <v>52</v>
      </c>
      <c r="E17" s="0" t="s">
        <v>53</v>
      </c>
      <c r="F17" s="0" t="s">
        <v>54</v>
      </c>
      <c r="G17" s="0" t="n">
        <f aca="false">BoardQty*8</f>
        <v>80</v>
      </c>
      <c r="H1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0.019134</v>
      </c>
      <c r="I17" s="12" t="n">
        <f aca="false">IFERROR(G17*H17,"")</f>
        <v>1.53072</v>
      </c>
      <c r="J17" s="0" t="n">
        <v>9708975</v>
      </c>
      <c r="L17" s="12" t="n">
        <f aca="false">IFERROR(LOOKUP(IF(K17="",G17,K17),{0,1,10,100,500,1000,4000,8000,12000},{0,0.12,0.086,0.0384,0.02746,0.02157,0.01569,0.01432,0.01364}),"")</f>
        <v>0.086</v>
      </c>
      <c r="M17" s="12" t="n">
        <f aca="false">IFERROR(IF(K17="",G17,K17)*L17,"")</f>
        <v>6.88</v>
      </c>
      <c r="N17" s="0" t="s">
        <v>55</v>
      </c>
      <c r="O17" s="13" t="s">
        <v>28</v>
      </c>
      <c r="T17" s="0" t="s">
        <v>56</v>
      </c>
      <c r="U17" s="13" t="s">
        <v>28</v>
      </c>
      <c r="V17" s="0" t="n">
        <v>16365</v>
      </c>
      <c r="X17" s="12" t="n">
        <f aca="false">IFERROR(LOOKUP(IF(W17="",G17,W17),{0,1,10,100,500,1000,4000,8000,24000,48000},{0,0.111,0.041,0.028,0.024,0.019,0.017,0.014,0.012,0.011}),"")</f>
        <v>0.041</v>
      </c>
      <c r="Y17" s="12" t="n">
        <f aca="false">IFERROR(IF(W17="",G17,W17)*X17,"")</f>
        <v>3.28</v>
      </c>
      <c r="Z17" s="0" t="s">
        <v>106</v>
      </c>
      <c r="AA17" s="13" t="s">
        <v>28</v>
      </c>
      <c r="AF17" s="0" t="s">
        <v>57</v>
      </c>
      <c r="AG17" s="13" t="s">
        <v>28</v>
      </c>
      <c r="AJ17" s="12" t="n">
        <f aca="false">IFERROR(LOOKUP(IF(AI17="",G17,AI17),{0,1,200,1000},{0,0.019134,0.019134,0.018071}),"")</f>
        <v>0.019134</v>
      </c>
      <c r="AK17" s="12" t="n">
        <f aca="false">IFERROR(IF(AI17="",G17,AI17)*AJ17,"")</f>
        <v>1.53072</v>
      </c>
      <c r="AL17" s="0" t="s">
        <v>58</v>
      </c>
      <c r="AM17" s="13" t="s">
        <v>28</v>
      </c>
    </row>
    <row r="18" customFormat="false" ht="15" hidden="false" customHeight="false" outlineLevel="0" collapsed="false">
      <c r="A18" s="0" t="s">
        <v>107</v>
      </c>
      <c r="B18" s="0" t="s">
        <v>108</v>
      </c>
      <c r="D18" s="0" t="s">
        <v>109</v>
      </c>
      <c r="E18" s="0" t="s">
        <v>110</v>
      </c>
      <c r="F18" s="0" t="s">
        <v>111</v>
      </c>
      <c r="G18" s="0" t="n">
        <f aca="false">BoardQty*2</f>
        <v>20</v>
      </c>
      <c r="H1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1.71</v>
      </c>
      <c r="I18" s="12" t="n">
        <f aca="false">IFERROR(G18*H18,"")</f>
        <v>34.2</v>
      </c>
      <c r="J18" s="0" t="n">
        <v>22005</v>
      </c>
      <c r="L18" s="12" t="n">
        <f aca="false">IFERROR(LOOKUP(IF(K18="",G18,K18),{0,1,10,50,100,500,1200},{0,1.9,1.71,1.55,1.42,1.34,1.19001}),"")</f>
        <v>1.71</v>
      </c>
      <c r="M18" s="12" t="n">
        <f aca="false">IFERROR(IF(K18="",G18,K18)*L18,"")</f>
        <v>34.2</v>
      </c>
      <c r="N18" s="0" t="s">
        <v>112</v>
      </c>
      <c r="O18" s="13" t="s">
        <v>28</v>
      </c>
      <c r="V18" s="0" t="n">
        <v>12153</v>
      </c>
      <c r="X18" s="12" t="n">
        <f aca="false">IFERROR(LOOKUP(IF(W18="",G18,W18),{0,1,10,50,100,500,1200},{0,2.24,2.02,1.83,1.68,1.58,1.58}),"")</f>
        <v>2.02</v>
      </c>
      <c r="Y18" s="12" t="n">
        <f aca="false">IFERROR(IF(W18="",G18,W18)*X18,"")</f>
        <v>40.4</v>
      </c>
      <c r="Z18" s="0" t="s">
        <v>113</v>
      </c>
      <c r="AA18" s="13" t="s">
        <v>28</v>
      </c>
    </row>
    <row r="19" customFormat="false" ht="15" hidden="false" customHeight="false" outlineLevel="0" collapsed="false">
      <c r="A19" s="0" t="s">
        <v>114</v>
      </c>
      <c r="B19" s="0" t="s">
        <v>115</v>
      </c>
      <c r="D19" s="0" t="s">
        <v>78</v>
      </c>
      <c r="E19" s="0" t="s">
        <v>79</v>
      </c>
      <c r="F19" s="0" t="s">
        <v>80</v>
      </c>
      <c r="G19" s="0" t="n">
        <f aca="false">BoardQty*3</f>
        <v>30</v>
      </c>
      <c r="H1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0.142442</v>
      </c>
      <c r="I19" s="12" t="n">
        <f aca="false">IFERROR(G19*H19,"")</f>
        <v>4.27326</v>
      </c>
      <c r="J19" s="0" t="n">
        <v>77385</v>
      </c>
      <c r="L19" s="12" t="n">
        <f aca="false">IFERROR(LOOKUP(IF(K19="",G19,K19),{0,1,10,100,500,1000,5000,10000},{0,0.24,0.227,0.1573,0.13312,0.10892,0.09682,0.08774}),"")</f>
        <v>0.227</v>
      </c>
      <c r="M19" s="12" t="n">
        <f aca="false">IFERROR(IF(K19="",G19,K19)*L19,"")</f>
        <v>6.81</v>
      </c>
      <c r="N19" s="0" t="s">
        <v>81</v>
      </c>
      <c r="O19" s="13" t="s">
        <v>28</v>
      </c>
      <c r="R19" s="12" t="n">
        <f aca="false">IFERROR(LOOKUP(IF(Q19="",G19,Q19),{0,1,10,500,1500,2500,5000,10000},{0,0.142442,0.142442,0.0983275,0.0947133,0.0909928,0.0873786,0.0791935}),"")</f>
        <v>0.142442</v>
      </c>
      <c r="S19" s="12" t="n">
        <f aca="false">IFERROR(IF(Q19="",G19,Q19)*R19,"")</f>
        <v>4.27326</v>
      </c>
      <c r="T19" s="0" t="s">
        <v>82</v>
      </c>
      <c r="U19" s="13" t="s">
        <v>28</v>
      </c>
      <c r="Z19" s="0" t="s">
        <v>83</v>
      </c>
      <c r="AA19" s="13" t="s">
        <v>28</v>
      </c>
      <c r="AD19" s="12" t="n">
        <f aca="false">IFERROR(LOOKUP(IF(AC19="",G19,AC19),{0,1,10,25,50,100,250,500,1000},{0,0.237,0.232,0.201,0.18,0.168,0.15,0.144,0.118}),"")</f>
        <v>0.201</v>
      </c>
      <c r="AE19" s="12" t="n">
        <f aca="false">IFERROR(IF(AC19="",G19,AC19)*AD19,"")</f>
        <v>6.03</v>
      </c>
      <c r="AF19" s="0" t="s">
        <v>84</v>
      </c>
      <c r="AG19" s="13" t="s">
        <v>28</v>
      </c>
      <c r="AH19" s="0" t="n">
        <v>740</v>
      </c>
      <c r="AJ19" s="12" t="n">
        <f aca="false">IFERROR(LOOKUP(IF(AI19="",G19,AI19),{0,1,5,125},{0,0.165828,0.165828,0.142442}),"")</f>
        <v>0.165828</v>
      </c>
      <c r="AK19" s="12" t="n">
        <f aca="false">IFERROR(IF(AI19="",G19,AI19)*AJ19,"")</f>
        <v>4.97484</v>
      </c>
      <c r="AL19" s="0" t="s">
        <v>85</v>
      </c>
      <c r="AM19" s="13" t="s">
        <v>28</v>
      </c>
    </row>
    <row r="20" customFormat="false" ht="15" hidden="false" customHeight="false" outlineLevel="0" collapsed="false">
      <c r="A20" s="0" t="s">
        <v>116</v>
      </c>
      <c r="B20" s="0" t="s">
        <v>117</v>
      </c>
      <c r="D20" s="0" t="s">
        <v>118</v>
      </c>
      <c r="E20" s="0" t="s">
        <v>119</v>
      </c>
      <c r="F20" s="0" t="s">
        <v>120</v>
      </c>
      <c r="G20" s="0" t="n">
        <f aca="false">BoardQty*12</f>
        <v>120</v>
      </c>
      <c r="H2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0.018</v>
      </c>
      <c r="I20" s="12" t="n">
        <f aca="false">IFERROR(G20*H20,"")</f>
        <v>2.16</v>
      </c>
      <c r="J20" s="0" t="n">
        <v>4081</v>
      </c>
      <c r="L20" s="12" t="n">
        <f aca="false">IFERROR(LOOKUP(IF(K20="",G20,K20),{0,1,10,100,1000,2500,5000,10000,25000,50000,125000},{0,0.1,0.061,0.0247,0.01109,0.00963,0.00723,0.00628,0.00552,0.00506,0.00496}),"")</f>
        <v>0.0247</v>
      </c>
      <c r="M20" s="12" t="n">
        <f aca="false">IFERROR(IF(K20="",G20,K20)*L20,"")</f>
        <v>2.964</v>
      </c>
      <c r="N20" s="0" t="s">
        <v>121</v>
      </c>
      <c r="O20" s="13" t="s">
        <v>28</v>
      </c>
      <c r="V20" s="0" t="n">
        <v>11380</v>
      </c>
      <c r="X20" s="12" t="n">
        <f aca="false">IFERROR(LOOKUP(IF(W20="",G20,W20),{0,1,10,100,1000,5000,10000,25000},{0,0.241,0.054,0.018,0.014,0.007,0.006,0.005}),"")</f>
        <v>0.018</v>
      </c>
      <c r="Y20" s="12" t="n">
        <f aca="false">IFERROR(IF(W20="",G20,W20)*X20,"")</f>
        <v>2.16</v>
      </c>
      <c r="Z20" s="0" t="s">
        <v>122</v>
      </c>
      <c r="AA20" s="13" t="s">
        <v>28</v>
      </c>
      <c r="AH20" s="0" t="n">
        <v>5</v>
      </c>
      <c r="AJ20" s="12" t="n">
        <f aca="false">IFERROR(LOOKUP(IF(AI20="",G20,AI20),{0,1,5},{0,27.60611,21.75961}),"")</f>
        <v>21.75961</v>
      </c>
      <c r="AK20" s="12" t="n">
        <f aca="false">IFERROR(IF(AI20="",G20,AI20)*AJ20,"")</f>
        <v>2611.1532</v>
      </c>
      <c r="AL20" s="0" t="s">
        <v>123</v>
      </c>
      <c r="AM20" s="13" t="s">
        <v>28</v>
      </c>
    </row>
    <row r="21" customFormat="false" ht="15" hidden="false" customHeight="false" outlineLevel="0" collapsed="false">
      <c r="A21" s="0" t="s">
        <v>124</v>
      </c>
      <c r="B21" s="0" t="s">
        <v>125</v>
      </c>
      <c r="D21" s="0" t="s">
        <v>126</v>
      </c>
      <c r="E21" s="0" t="s">
        <v>119</v>
      </c>
      <c r="F21" s="0" t="s">
        <v>127</v>
      </c>
      <c r="G21" s="0" t="n">
        <f aca="false">BoardQty*8</f>
        <v>80</v>
      </c>
      <c r="H2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0.0081851</v>
      </c>
      <c r="I21" s="12" t="n">
        <f aca="false">IFERROR(G21*H21,"")</f>
        <v>0.654808</v>
      </c>
      <c r="J21" s="0" t="n">
        <v>12991051</v>
      </c>
      <c r="L21" s="12" t="n">
        <f aca="false">IFERROR(LOOKUP(IF(K21="",G21,K21),{0,1,10,100,1000,2500,5000,10000,25000,50000,125000},{0,0.1,0.015,0.006,0.00268,0.00233,0.00192,0.00167,0.00147,0.00135,0.00132}),"")</f>
        <v>0.015</v>
      </c>
      <c r="M21" s="12" t="n">
        <f aca="false">IFERROR(IF(K21="",G21,K21)*L21,"")</f>
        <v>1.2</v>
      </c>
      <c r="N21" s="0" t="s">
        <v>128</v>
      </c>
      <c r="O21" s="13" t="s">
        <v>28</v>
      </c>
      <c r="R21" s="12" t="n">
        <f aca="false">IFERROR(LOOKUP(IF(Q21="",G21,Q21),{0,1,100,500,1000,2500},{0,0.0081851,0.0081851,0.0061654,0.0048898,0.0041457}),"")</f>
        <v>0.0081851</v>
      </c>
      <c r="S21" s="12" t="n">
        <f aca="false">IFERROR(IF(Q21="",G21,Q21)*R21,"")</f>
        <v>0.654808</v>
      </c>
      <c r="T21" s="0" t="s">
        <v>129</v>
      </c>
      <c r="U21" s="13" t="s">
        <v>28</v>
      </c>
      <c r="V21" s="0" t="n">
        <v>3078901</v>
      </c>
      <c r="X21" s="12" t="n">
        <f aca="false">IFERROR(LOOKUP(IF(W21="",G21,W21),{0,1,10,100,5000,50000},{0,0.1,0.009,0.004,0.002,0.001}),"")</f>
        <v>0.009</v>
      </c>
      <c r="Y21" s="12" t="n">
        <f aca="false">IFERROR(IF(W21="",G21,W21)*X21,"")</f>
        <v>0.72</v>
      </c>
      <c r="Z21" s="0" t="s">
        <v>130</v>
      </c>
      <c r="AA21" s="13" t="s">
        <v>28</v>
      </c>
      <c r="AD21" s="12" t="n">
        <f aca="false">IFERROR(LOOKUP(IF(AC21="",G21,AC21),{0,1,10,25,100,250,1000},{0,0.08,0.014,0.01,0.006,0.004,0.003}),"")</f>
        <v>0.01</v>
      </c>
      <c r="AE21" s="12" t="n">
        <f aca="false">IFERROR(IF(AC21="",G21,AC21)*AD21,"")</f>
        <v>0.8</v>
      </c>
      <c r="AF21" s="0" t="s">
        <v>131</v>
      </c>
      <c r="AG21" s="13" t="s">
        <v>28</v>
      </c>
    </row>
    <row r="22" customFormat="false" ht="15" hidden="false" customHeight="false" outlineLevel="0" collapsed="false">
      <c r="A22" s="0" t="s">
        <v>132</v>
      </c>
      <c r="B22" s="0" t="s">
        <v>133</v>
      </c>
      <c r="D22" s="0" t="s">
        <v>134</v>
      </c>
      <c r="E22" s="0" t="s">
        <v>98</v>
      </c>
      <c r="F22" s="0" t="s">
        <v>135</v>
      </c>
      <c r="G22" s="0" t="n">
        <f aca="false">BoardQty*1</f>
        <v>10</v>
      </c>
      <c r="H2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0.651619</v>
      </c>
      <c r="I22" s="12" t="n">
        <f aca="false">IFERROR(G22*H22,"")</f>
        <v>6.51619</v>
      </c>
      <c r="J22" s="0" t="n">
        <v>3864</v>
      </c>
      <c r="L22" s="12" t="n">
        <f aca="false">IFERROR(LOOKUP(IF(K22="",G22,K22),{0,1,10,100,500,1000,4000,8000,12000,28000},{0,0.89,0.782,0.5994,0.4738,0.37904,0.3335,0.3105,0.299,0.2875}),"")</f>
        <v>0.782</v>
      </c>
      <c r="M22" s="12" t="n">
        <f aca="false">IFERROR(IF(K22="",G22,K22)*L22,"")</f>
        <v>7.82</v>
      </c>
      <c r="N22" s="0" t="s">
        <v>136</v>
      </c>
      <c r="O22" s="13" t="s">
        <v>28</v>
      </c>
      <c r="R22" s="12" t="n">
        <f aca="false">IFERROR(LOOKUP(IF(Q22="",G22,Q22),{0,1,10,100,1000,2000,4000},{0,1.033236,1.033236,0.536815,0.416696,0.373113,0.32953}),"")</f>
        <v>1.033236</v>
      </c>
      <c r="S22" s="12" t="n">
        <f aca="false">IFERROR(IF(Q22="",G22,Q22)*R22,"")</f>
        <v>10.33236</v>
      </c>
      <c r="T22" s="0" t="s">
        <v>137</v>
      </c>
      <c r="U22" s="13" t="s">
        <v>28</v>
      </c>
      <c r="V22" s="0" t="n">
        <v>2810</v>
      </c>
      <c r="X22" s="12" t="n">
        <f aca="false">IFERROR(LOOKUP(IF(W22="",G22,W22),{0,1,10,100,1000,4000,8000},{0,0.863,0.715,0.461,0.369,0.312,0.301}),"")</f>
        <v>0.715</v>
      </c>
      <c r="Y22" s="12" t="n">
        <f aca="false">IFERROR(IF(W22="",G22,W22)*X22,"")</f>
        <v>7.15</v>
      </c>
      <c r="Z22" s="0" t="s">
        <v>138</v>
      </c>
      <c r="AA22" s="13" t="s">
        <v>28</v>
      </c>
      <c r="AD22" s="12" t="n">
        <f aca="false">IFERROR(LOOKUP(IF(AC22="",G22,AC22),{0,1,10,100,500,1000},{0,0.93,0.821,0.629,0.497,0.398}),"")</f>
        <v>0.821</v>
      </c>
      <c r="AE22" s="12" t="n">
        <f aca="false">IFERROR(IF(AC22="",G22,AC22)*AD22,"")</f>
        <v>8.21</v>
      </c>
      <c r="AF22" s="0" t="s">
        <v>139</v>
      </c>
      <c r="AG22" s="13" t="s">
        <v>28</v>
      </c>
      <c r="AH22" s="0" t="n">
        <v>240</v>
      </c>
      <c r="AJ22" s="12" t="n">
        <f aca="false">IFERROR(LOOKUP(IF(AI22="",G22,AI22),{0,1,20,200},{0,0.651619,0.651619,0.420948}),"")</f>
        <v>0.651619</v>
      </c>
      <c r="AK22" s="12" t="n">
        <f aca="false">IFERROR(IF(AI22="",G22,AI22)*AJ22,"")</f>
        <v>6.51619</v>
      </c>
      <c r="AL22" s="0" t="s">
        <v>140</v>
      </c>
      <c r="AM22" s="13" t="s">
        <v>28</v>
      </c>
    </row>
    <row r="23" customFormat="false" ht="15" hidden="false" customHeight="false" outlineLevel="0" collapsed="false">
      <c r="A23" s="0" t="s">
        <v>141</v>
      </c>
      <c r="B23" s="0" t="s">
        <v>142</v>
      </c>
      <c r="D23" s="0" t="s">
        <v>143</v>
      </c>
      <c r="E23" s="0" t="s">
        <v>89</v>
      </c>
      <c r="F23" s="0" t="s">
        <v>144</v>
      </c>
      <c r="G23" s="0" t="n">
        <f aca="false">BoardQty*1</f>
        <v>10</v>
      </c>
      <c r="H2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0.525122</v>
      </c>
      <c r="I23" s="12" t="n">
        <f aca="false">IFERROR(G23*H23,"")</f>
        <v>5.25122</v>
      </c>
      <c r="J23" s="0" t="n">
        <v>565</v>
      </c>
      <c r="L23" s="12" t="n">
        <f aca="false">IFERROR(LOOKUP(IF(K23="",G23,K23),{0,1,10,50,100,250,500,1000},{0,0.7,0.685,0.64,0.5888,0.544,0.5184,0.4864}),"")</f>
        <v>0.685</v>
      </c>
      <c r="M23" s="12" t="n">
        <f aca="false">IFERROR(IF(K23="",G23,K23)*L23,"")</f>
        <v>6.85</v>
      </c>
      <c r="N23" s="0" t="s">
        <v>145</v>
      </c>
      <c r="O23" s="13" t="s">
        <v>28</v>
      </c>
      <c r="R23" s="12" t="n">
        <f aca="false">IFERROR(LOOKUP(IF(Q23="",G23,Q23),{0,1},{0,0.525122}),"")</f>
        <v>0.525122</v>
      </c>
      <c r="S23" s="12" t="n">
        <f aca="false">IFERROR(IF(Q23="",G23,Q23)*R23,"")</f>
        <v>5.25122</v>
      </c>
      <c r="T23" s="0" t="s">
        <v>146</v>
      </c>
      <c r="U23" s="13" t="s">
        <v>28</v>
      </c>
      <c r="V23" s="0" t="n">
        <v>100</v>
      </c>
      <c r="X23" s="12" t="n">
        <f aca="false">IFERROR(LOOKUP(IF(W23="",G23,W23),{0,1,10,25,50,100,250,500,1000,2500},{0,0.713,0.687,0.67,0.642,0.591,0.545,0.52,0.489,0.464}),"")</f>
        <v>0.687</v>
      </c>
      <c r="Y23" s="12" t="n">
        <f aca="false">IFERROR(IF(W23="",G23,W23)*X23,"")</f>
        <v>6.87</v>
      </c>
      <c r="Z23" s="0" t="s">
        <v>147</v>
      </c>
      <c r="AA23" s="13" t="s">
        <v>28</v>
      </c>
      <c r="AD23" s="12" t="n">
        <f aca="false">IFERROR(LOOKUP(IF(AC23="",G23,AC23),{0,1,50,100,250,500,1000},{0,0.673,0.631,0.589,0.543,0.491,0.428}),"")</f>
        <v>0.673</v>
      </c>
      <c r="AE23" s="12" t="n">
        <f aca="false">IFERROR(IF(AC23="",G23,AC23)*AD23,"")</f>
        <v>6.73</v>
      </c>
      <c r="AF23" s="0" t="s">
        <v>148</v>
      </c>
      <c r="AG23" s="13" t="s">
        <v>28</v>
      </c>
      <c r="AL23" s="0" t="s">
        <v>149</v>
      </c>
      <c r="AM23" s="13" t="s">
        <v>28</v>
      </c>
    </row>
    <row r="24" customFormat="false" ht="15" hidden="false" customHeight="false" outlineLevel="0" collapsed="false">
      <c r="A24" s="0" t="s">
        <v>150</v>
      </c>
      <c r="B24" s="0" t="s">
        <v>151</v>
      </c>
      <c r="D24" s="0" t="s">
        <v>52</v>
      </c>
      <c r="E24" s="0" t="s">
        <v>53</v>
      </c>
      <c r="F24" s="0" t="s">
        <v>152</v>
      </c>
      <c r="G24" s="0" t="n">
        <f aca="false">BoardQty*6</f>
        <v>60</v>
      </c>
      <c r="H2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0.12756</v>
      </c>
      <c r="I24" s="12" t="n">
        <f aca="false">IFERROR(G24*H24,"")</f>
        <v>7.6536</v>
      </c>
      <c r="J24" s="0" t="n">
        <v>1297812</v>
      </c>
      <c r="L24" s="12" t="n">
        <f aca="false">IFERROR(LOOKUP(IF(K24="",G24,K24),{0,1,10,100,500,1000,4000,8000,12000},{0,0.29,0.199,0.1009,0.06906,0.0611,0.0462,0.04389,0.04158}),"")</f>
        <v>0.199</v>
      </c>
      <c r="M24" s="12" t="n">
        <f aca="false">IFERROR(IF(K24="",G24,K24)*L24,"")</f>
        <v>11.94</v>
      </c>
      <c r="N24" s="0" t="s">
        <v>153</v>
      </c>
      <c r="O24" s="13" t="s">
        <v>28</v>
      </c>
      <c r="R24" s="12" t="n">
        <f aca="false">IFERROR(LOOKUP(IF(Q24="",G24,Q24),{0,1,100,500,1000,2000},{0,0.12756,0.12756,0.0766423,0.0678194,0.0611225}),"")</f>
        <v>0.12756</v>
      </c>
      <c r="S24" s="12" t="n">
        <f aca="false">IFERROR(IF(Q24="",G24,Q24)*R24,"")</f>
        <v>7.6536</v>
      </c>
      <c r="T24" s="0" t="s">
        <v>154</v>
      </c>
      <c r="U24" s="13" t="s">
        <v>28</v>
      </c>
      <c r="X24" s="12" t="n">
        <f aca="false">IFERROR(LOOKUP(IF(W24="",G24,W24),{0,1,10,100,500,1000,4000,8000},{0,0.321,0.219,0.112,0.077,0.07,0.052,0.05}),"")</f>
        <v>0.219</v>
      </c>
      <c r="Y24" s="12" t="n">
        <f aca="false">IFERROR(IF(W24="",G24,W24)*X24,"")</f>
        <v>13.14</v>
      </c>
      <c r="Z24" s="0" t="s">
        <v>155</v>
      </c>
      <c r="AA24" s="13" t="s">
        <v>28</v>
      </c>
      <c r="AD24" s="12" t="n">
        <f aca="false">IFERROR(LOOKUP(IF(AC24="",G24,AC24),{0,1,10,25,50,100,250,500,1000},{0,0.32,0.219,0.183,0.148,0.112,0.095,0.077,0.069}),"")</f>
        <v>0.148</v>
      </c>
      <c r="AE24" s="12" t="n">
        <f aca="false">IFERROR(IF(AC24="",G24,AC24)*AD24,"")</f>
        <v>8.88</v>
      </c>
      <c r="AF24" s="0" t="s">
        <v>156</v>
      </c>
      <c r="AG24" s="13" t="s">
        <v>28</v>
      </c>
      <c r="AH24" s="0" t="n">
        <v>900</v>
      </c>
      <c r="AJ24" s="12" t="n">
        <f aca="false">IFERROR(LOOKUP(IF(AI24="",G24,AI24),{0,1,50,250},{0,0.132875,0.132875,0.11693}),"")</f>
        <v>0.132875</v>
      </c>
      <c r="AK24" s="12" t="n">
        <f aca="false">IFERROR(IF(AI24="",G24,AI24)*AJ24,"")</f>
        <v>7.9725</v>
      </c>
      <c r="AL24" s="0" t="s">
        <v>157</v>
      </c>
      <c r="AM24" s="13" t="s">
        <v>28</v>
      </c>
    </row>
    <row r="25" customFormat="false" ht="15" hidden="false" customHeight="false" outlineLevel="0" collapsed="false">
      <c r="A25" s="0" t="s">
        <v>158</v>
      </c>
      <c r="B25" s="0" t="s">
        <v>159</v>
      </c>
      <c r="D25" s="0" t="s">
        <v>160</v>
      </c>
      <c r="E25" s="0" t="s">
        <v>161</v>
      </c>
      <c r="F25" s="0" t="s">
        <v>162</v>
      </c>
      <c r="G25" s="0" t="n">
        <f aca="false">BoardQty*6</f>
        <v>60</v>
      </c>
      <c r="H2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0.603784</v>
      </c>
      <c r="I25" s="12" t="n">
        <f aca="false">IFERROR(G25*H25,"")</f>
        <v>36.22704</v>
      </c>
      <c r="J25" s="0" t="n">
        <v>136916</v>
      </c>
      <c r="L25" s="12" t="n">
        <f aca="false">IFERROR(LOOKUP(IF(K25="",G25,K25),{0,1,10,100,500,1000,2000,4000},{0,1.14,0.863,0.6176,0.47818,0.41176,0.33495,0.31763}),"")</f>
        <v>0.863</v>
      </c>
      <c r="M25" s="12" t="n">
        <f aca="false">IFERROR(IF(K25="",G25,K25)*L25,"")</f>
        <v>51.78</v>
      </c>
      <c r="N25" s="0" t="s">
        <v>163</v>
      </c>
      <c r="O25" s="13" t="s">
        <v>28</v>
      </c>
      <c r="R25" s="12" t="n">
        <f aca="false">IFERROR(LOOKUP(IF(Q25="",G25,Q25),{0,1,5,50,250,500,1000,2000,10000,20000},{0,1.15867,1.15867,0.603784,0.597406,0.475161,0.408192,0.387995,0.362483,0.355042}),"")</f>
        <v>0.603784</v>
      </c>
      <c r="S25" s="12" t="n">
        <f aca="false">IFERROR(IF(Q25="",G25,Q25)*R25,"")</f>
        <v>36.22704</v>
      </c>
      <c r="T25" s="0" t="s">
        <v>164</v>
      </c>
      <c r="U25" s="13" t="s">
        <v>28</v>
      </c>
      <c r="X25" s="12" t="n">
        <f aca="false">IFERROR(LOOKUP(IF(W25="",G25,W25),{0,1,10,100,500,1000,2000,10000},{0,1.31,1.1,0.585,0.526,0.48,0.432,0.399}),"")</f>
        <v>1.1</v>
      </c>
      <c r="Y25" s="12" t="n">
        <f aca="false">IFERROR(IF(W25="",G25,W25)*X25,"")</f>
        <v>66</v>
      </c>
      <c r="Z25" s="0" t="s">
        <v>165</v>
      </c>
      <c r="AA25" s="13" t="s">
        <v>28</v>
      </c>
      <c r="AD25" s="12" t="n">
        <f aca="false">IFERROR(LOOKUP(IF(AC25="",G25,AC25),{0,1,5,10,25,50,100,250,500},{0,1.31,1.31,1.1,0.928,0.756,0.584,0.555,0.525}),"")</f>
        <v>0.756</v>
      </c>
      <c r="AE25" s="12" t="n">
        <f aca="false">IFERROR(IF(AC25="",G25,AC25)*AD25,"")</f>
        <v>45.36</v>
      </c>
      <c r="AF25" s="0" t="s">
        <v>166</v>
      </c>
      <c r="AG25" s="13" t="s">
        <v>28</v>
      </c>
      <c r="AJ25" s="12" t="n">
        <f aca="false">IFERROR(LOOKUP(IF(AI25="",G25,AI25),{0,1,5,50},{0,0.941818,0.941818,0.814258}),"")</f>
        <v>0.814258</v>
      </c>
      <c r="AK25" s="12" t="n">
        <f aca="false">IFERROR(IF(AI25="",G25,AI25)*AJ25,"")</f>
        <v>48.85548</v>
      </c>
      <c r="AL25" s="0" t="s">
        <v>167</v>
      </c>
      <c r="AM25" s="13" t="s">
        <v>28</v>
      </c>
    </row>
    <row r="26" customFormat="false" ht="15" hidden="false" customHeight="false" outlineLevel="0" collapsed="false">
      <c r="A26" s="0" t="s">
        <v>168</v>
      </c>
      <c r="B26" s="0" t="s">
        <v>51</v>
      </c>
      <c r="D26" s="0" t="s">
        <v>52</v>
      </c>
      <c r="E26" s="0" t="s">
        <v>53</v>
      </c>
      <c r="F26" s="0" t="s">
        <v>54</v>
      </c>
      <c r="G26" s="0" t="n">
        <f aca="false">BoardQty*5</f>
        <v>50</v>
      </c>
      <c r="H2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0.019134</v>
      </c>
      <c r="I26" s="12" t="n">
        <f aca="false">IFERROR(G26*H26,"")</f>
        <v>0.9567</v>
      </c>
      <c r="J26" s="0" t="n">
        <v>9708975</v>
      </c>
      <c r="L26" s="12" t="n">
        <f aca="false">IFERROR(LOOKUP(IF(K26="",G26,K26),{0,1,10,100,500,1000,4000,8000,12000},{0,0.12,0.086,0.0384,0.02746,0.02157,0.01569,0.01432,0.01364}),"")</f>
        <v>0.086</v>
      </c>
      <c r="M26" s="12" t="n">
        <f aca="false">IFERROR(IF(K26="",G26,K26)*L26,"")</f>
        <v>4.3</v>
      </c>
      <c r="N26" s="0" t="s">
        <v>55</v>
      </c>
      <c r="O26" s="13" t="s">
        <v>28</v>
      </c>
      <c r="T26" s="0" t="s">
        <v>56</v>
      </c>
      <c r="U26" s="13" t="s">
        <v>28</v>
      </c>
      <c r="AF26" s="0" t="s">
        <v>57</v>
      </c>
      <c r="AG26" s="13" t="s">
        <v>28</v>
      </c>
      <c r="AJ26" s="12" t="n">
        <f aca="false">IFERROR(LOOKUP(IF(AI26="",G26,AI26),{0,1,200,1000},{0,0.019134,0.019134,0.018071}),"")</f>
        <v>0.019134</v>
      </c>
      <c r="AK26" s="12" t="n">
        <f aca="false">IFERROR(IF(AI26="",G26,AI26)*AJ26,"")</f>
        <v>0.9567</v>
      </c>
      <c r="AL26" s="0" t="s">
        <v>58</v>
      </c>
      <c r="AM26" s="13" t="s">
        <v>28</v>
      </c>
    </row>
    <row r="27" customFormat="false" ht="15" hidden="false" customHeight="false" outlineLevel="0" collapsed="false">
      <c r="A27" s="0" t="s">
        <v>169</v>
      </c>
      <c r="B27" s="0" t="s">
        <v>170</v>
      </c>
      <c r="D27" s="0" t="s">
        <v>69</v>
      </c>
      <c r="E27" s="0" t="s">
        <v>25</v>
      </c>
      <c r="F27" s="0" t="s">
        <v>70</v>
      </c>
      <c r="G27" s="0" t="n">
        <f aca="false">BoardQty*1</f>
        <v>10</v>
      </c>
      <c r="H2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1.77</v>
      </c>
      <c r="I27" s="12" t="n">
        <f aca="false">IFERROR(G27*H27,"")</f>
        <v>17.7</v>
      </c>
      <c r="J27" s="0" t="n">
        <v>1177</v>
      </c>
      <c r="L27" s="12" t="n">
        <f aca="false">IFERROR(LOOKUP(IF(K27="",G27,K27),{0,1,10,100,500,1000,5000},{0,2.17,1.965,1.6846,1.40386,1.2033,1.06693}),"")</f>
        <v>1.965</v>
      </c>
      <c r="M27" s="12" t="n">
        <f aca="false">IFERROR(IF(K27="",G27,K27)*L27,"")</f>
        <v>19.65</v>
      </c>
      <c r="N27" s="0" t="s">
        <v>71</v>
      </c>
      <c r="O27" s="13" t="s">
        <v>28</v>
      </c>
      <c r="R27" s="12" t="n">
        <f aca="false">IFERROR(LOOKUP(IF(Q27="",G27,Q27),{0,1,10,50,100,250,500,1000},{0,2.20041,1.99844,1.74332,1.61576,1.47757,1.31812,1.2756}),"")</f>
        <v>1.99844</v>
      </c>
      <c r="S27" s="12" t="n">
        <f aca="false">IFERROR(IF(Q27="",G27,Q27)*R27,"")</f>
        <v>19.9844</v>
      </c>
      <c r="T27" s="0" t="s">
        <v>72</v>
      </c>
      <c r="U27" s="13" t="s">
        <v>28</v>
      </c>
      <c r="V27" s="0" t="n">
        <v>346</v>
      </c>
      <c r="X27" s="12" t="n">
        <f aca="false">IFERROR(LOOKUP(IF(W27="",G27,W27),{0,1,10,100,250,500,1000},{0,2.17,1.77,1.7,1.53,1.42,1.31}),"")</f>
        <v>1.77</v>
      </c>
      <c r="Y27" s="12" t="n">
        <f aca="false">IFERROR(IF(W27="",G27,W27)*X27,"")</f>
        <v>17.7</v>
      </c>
      <c r="Z27" s="0" t="s">
        <v>73</v>
      </c>
      <c r="AA27" s="13" t="s">
        <v>28</v>
      </c>
      <c r="AD27" s="12" t="n">
        <f aca="false">IFERROR(LOOKUP(IF(AC27="",G27,AC27),{0,1,10,50,100,250,500,1000,2500},{0,2.11,1.92,1.68,1.55,1.42,1.26,1.14,1.06}),"")</f>
        <v>1.92</v>
      </c>
      <c r="AE27" s="12" t="n">
        <f aca="false">IFERROR(IF(AC27="",G27,AC27)*AD27,"")</f>
        <v>19.2</v>
      </c>
      <c r="AF27" s="0" t="s">
        <v>74</v>
      </c>
      <c r="AG27" s="13" t="s">
        <v>28</v>
      </c>
      <c r="AJ27" s="12" t="n">
        <f aca="false">IFERROR(LOOKUP(IF(AI27="",G27,AI27),{0,1,25,125,250,625,1250},{0,1.829423,1.829423,1.64765,1.567925,1.450995,1.369144}),"")</f>
        <v>1.829423</v>
      </c>
      <c r="AK27" s="12" t="n">
        <f aca="false">IFERROR(IF(AI27="",G27,AI27)*AJ27,"")</f>
        <v>18.29423</v>
      </c>
      <c r="AL27" s="0" t="s">
        <v>75</v>
      </c>
      <c r="AM27" s="13" t="s">
        <v>28</v>
      </c>
    </row>
    <row r="28" customFormat="false" ht="15" hidden="false" customHeight="false" outlineLevel="0" collapsed="false">
      <c r="A28" s="0" t="s">
        <v>171</v>
      </c>
      <c r="B28" s="0" t="s">
        <v>172</v>
      </c>
      <c r="D28" s="0" t="s">
        <v>52</v>
      </c>
      <c r="E28" s="0" t="s">
        <v>53</v>
      </c>
      <c r="F28" s="0" t="s">
        <v>173</v>
      </c>
      <c r="G28" s="0" t="n">
        <f aca="false">BoardQty*4</f>
        <v>40</v>
      </c>
      <c r="H2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0.025512</v>
      </c>
      <c r="I28" s="12" t="n">
        <f aca="false">IFERROR(G28*H28,"")</f>
        <v>1.02048</v>
      </c>
      <c r="J28" s="0" t="n">
        <v>63781</v>
      </c>
      <c r="L28" s="12" t="n">
        <f aca="false">IFERROR(LOOKUP(IF(K28="",G28,K28),{0,1,10,100,500,1000,4000,8000,12000},{0,0.13,0.094,0.044,0.03086,0.02555,0.01892,0.0176,0.01672}),"")</f>
        <v>0.094</v>
      </c>
      <c r="M28" s="12" t="n">
        <f aca="false">IFERROR(IF(K28="",G28,K28)*L28,"")</f>
        <v>3.76</v>
      </c>
      <c r="N28" s="0" t="s">
        <v>174</v>
      </c>
      <c r="O28" s="13" t="s">
        <v>28</v>
      </c>
      <c r="R28" s="12" t="n">
        <f aca="false">IFERROR(LOOKUP(IF(Q28="",G28,Q28),{0,1,100,500,1000,2000,4000,20000,40000},{0,0.0262561,0.0262561,0.0186025,0.0147757,0.0128623,0.0105237,0.0088229,0.0081851}),"")</f>
        <v>0.0262561</v>
      </c>
      <c r="S28" s="12" t="n">
        <f aca="false">IFERROR(IF(Q28="",G28,Q28)*R28,"")</f>
        <v>1.050244</v>
      </c>
      <c r="T28" s="0" t="s">
        <v>175</v>
      </c>
      <c r="U28" s="13" t="s">
        <v>28</v>
      </c>
      <c r="AD28" s="12" t="n">
        <f aca="false">IFERROR(LOOKUP(IF(AC28="",G28,AC28),{0,1,10,25,50,100,250,500,1000},{0,0.051,0.051,0.046,0.041,0.036,0.033,0.03,0.025}),"")</f>
        <v>0.046</v>
      </c>
      <c r="AE28" s="12" t="n">
        <f aca="false">IFERROR(IF(AC28="",G28,AC28)*AD28,"")</f>
        <v>1.84</v>
      </c>
      <c r="AF28" s="0" t="s">
        <v>176</v>
      </c>
      <c r="AG28" s="13" t="s">
        <v>28</v>
      </c>
      <c r="AH28" s="0" t="n">
        <v>1400</v>
      </c>
      <c r="AJ28" s="12" t="n">
        <f aca="false">IFERROR(LOOKUP(IF(AI28="",G28,AI28),{0,1,200,1000},{0,0.025512,0.025512,0.022323}),"")</f>
        <v>0.025512</v>
      </c>
      <c r="AK28" s="12" t="n">
        <f aca="false">IFERROR(IF(AI28="",G28,AI28)*AJ28,"")</f>
        <v>1.02048</v>
      </c>
      <c r="AL28" s="0" t="s">
        <v>177</v>
      </c>
      <c r="AM28" s="13" t="s">
        <v>28</v>
      </c>
    </row>
    <row r="29" customFormat="false" ht="15" hidden="false" customHeight="false" outlineLevel="0" collapsed="false">
      <c r="A29" s="0" t="s">
        <v>178</v>
      </c>
      <c r="B29" s="0" t="s">
        <v>179</v>
      </c>
      <c r="D29" s="0" t="s">
        <v>69</v>
      </c>
      <c r="E29" s="0" t="s">
        <v>25</v>
      </c>
      <c r="F29" s="0" t="s">
        <v>70</v>
      </c>
      <c r="G29" s="0" t="n">
        <f aca="false">BoardQty*1</f>
        <v>10</v>
      </c>
      <c r="H2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1.77</v>
      </c>
      <c r="I29" s="12" t="n">
        <f aca="false">IFERROR(G29*H29,"")</f>
        <v>17.7</v>
      </c>
      <c r="J29" s="0" t="n">
        <v>1177</v>
      </c>
      <c r="L29" s="12" t="n">
        <f aca="false">IFERROR(LOOKUP(IF(K29="",G29,K29),{0,1,10,100,500,1000,5000},{0,2.17,1.965,1.6846,1.40386,1.2033,1.06693}),"")</f>
        <v>1.965</v>
      </c>
      <c r="M29" s="12" t="n">
        <f aca="false">IFERROR(IF(K29="",G29,K29)*L29,"")</f>
        <v>19.65</v>
      </c>
      <c r="N29" s="0" t="s">
        <v>71</v>
      </c>
      <c r="O29" s="13" t="s">
        <v>28</v>
      </c>
      <c r="R29" s="12" t="n">
        <f aca="false">IFERROR(LOOKUP(IF(Q29="",G29,Q29),{0,1,10,50,100,250,500,1000},{0,2.20041,1.99844,1.74332,1.61576,1.47757,1.31812,1.2756}),"")</f>
        <v>1.99844</v>
      </c>
      <c r="S29" s="12" t="n">
        <f aca="false">IFERROR(IF(Q29="",G29,Q29)*R29,"")</f>
        <v>19.9844</v>
      </c>
      <c r="T29" s="0" t="s">
        <v>72</v>
      </c>
      <c r="U29" s="13" t="s">
        <v>28</v>
      </c>
      <c r="V29" s="0" t="n">
        <v>346</v>
      </c>
      <c r="X29" s="12" t="n">
        <f aca="false">IFERROR(LOOKUP(IF(W29="",G29,W29),{0,1,10,100,250,500,1000},{0,2.17,1.77,1.7,1.53,1.42,1.31}),"")</f>
        <v>1.77</v>
      </c>
      <c r="Y29" s="12" t="n">
        <f aca="false">IFERROR(IF(W29="",G29,W29)*X29,"")</f>
        <v>17.7</v>
      </c>
      <c r="Z29" s="0" t="s">
        <v>73</v>
      </c>
      <c r="AA29" s="13" t="s">
        <v>28</v>
      </c>
      <c r="AD29" s="12" t="n">
        <f aca="false">IFERROR(LOOKUP(IF(AC29="",G29,AC29),{0,1,10,50,100,250,500,1000,2500},{0,2.11,1.92,1.68,1.55,1.42,1.26,1.14,1.06}),"")</f>
        <v>1.92</v>
      </c>
      <c r="AE29" s="12" t="n">
        <f aca="false">IFERROR(IF(AC29="",G29,AC29)*AD29,"")</f>
        <v>19.2</v>
      </c>
      <c r="AF29" s="0" t="s">
        <v>74</v>
      </c>
      <c r="AG29" s="13" t="s">
        <v>28</v>
      </c>
      <c r="AJ29" s="12" t="n">
        <f aca="false">IFERROR(LOOKUP(IF(AI29="",G29,AI29),{0,1,25,125,250,625,1250},{0,1.829423,1.829423,1.64765,1.567925,1.450995,1.369144}),"")</f>
        <v>1.829423</v>
      </c>
      <c r="AK29" s="12" t="n">
        <f aca="false">IFERROR(IF(AI29="",G29,AI29)*AJ29,"")</f>
        <v>18.29423</v>
      </c>
      <c r="AL29" s="0" t="s">
        <v>75</v>
      </c>
      <c r="AM29" s="13" t="s">
        <v>28</v>
      </c>
    </row>
    <row r="30" customFormat="false" ht="15" hidden="false" customHeight="false" outlineLevel="0" collapsed="false">
      <c r="A30" s="0" t="s">
        <v>180</v>
      </c>
      <c r="B30" s="0" t="s">
        <v>181</v>
      </c>
      <c r="D30" s="0" t="s">
        <v>61</v>
      </c>
      <c r="E30" s="0" t="s">
        <v>45</v>
      </c>
      <c r="F30" s="0" t="s">
        <v>182</v>
      </c>
      <c r="G30" s="0" t="n">
        <f aca="false">BoardQty*2</f>
        <v>20</v>
      </c>
      <c r="H3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1.1</v>
      </c>
      <c r="I30" s="12" t="n">
        <f aca="false">IFERROR(G30*H30,"")</f>
        <v>22</v>
      </c>
      <c r="J30" s="0" t="n">
        <v>36553</v>
      </c>
      <c r="L30" s="12" t="n">
        <f aca="false">IFERROR(LOOKUP(IF(K30="",G30,K30),{0,1,10,100,250,500,1000,1250,3000},{0,2.19,1.965,1.5796,1.584,1.2978,1.07532,1.1484,0.9}),"")</f>
        <v>1.965</v>
      </c>
      <c r="M30" s="12" t="n">
        <f aca="false">IFERROR(IF(K30="",G30,K30)*L30,"")</f>
        <v>39.3</v>
      </c>
      <c r="N30" s="0" t="s">
        <v>183</v>
      </c>
      <c r="O30" s="13" t="s">
        <v>28</v>
      </c>
      <c r="R30" s="12" t="n">
        <f aca="false">IFERROR(LOOKUP(IF(Q30="",G30,Q30),{0,1,3000,9000,15000},{0,1.1693,1.1693,0.969456,0.869534}),"")</f>
        <v>1.1693</v>
      </c>
      <c r="S30" s="12" t="n">
        <f aca="false">IFERROR(IF(Q30="",G30,Q30)*R30,"")</f>
        <v>23.386</v>
      </c>
      <c r="T30" s="0" t="s">
        <v>184</v>
      </c>
      <c r="U30" s="13" t="s">
        <v>28</v>
      </c>
      <c r="AD30" s="12" t="n">
        <f aca="false">IFERROR(LOOKUP(IF(AC30="",G30,AC30),{0,1,3000,6000,12000,18000,30000},{0,1.1,1.1,1.09,1.07,1.06,1.04}),"")</f>
        <v>1.1</v>
      </c>
      <c r="AE30" s="12" t="n">
        <f aca="false">IFERROR(IF(AC30="",G30,AC30)*AD30,"")</f>
        <v>22</v>
      </c>
      <c r="AF30" s="0" t="s">
        <v>185</v>
      </c>
      <c r="AG30" s="13" t="s">
        <v>28</v>
      </c>
    </row>
    <row r="31" customFormat="false" ht="15" hidden="false" customHeight="false" outlineLevel="0" collapsed="false">
      <c r="A31" s="0" t="s">
        <v>186</v>
      </c>
      <c r="B31" s="0" t="s">
        <v>187</v>
      </c>
      <c r="G31" s="0" t="n">
        <f aca="false">BoardQty*1</f>
        <v>10</v>
      </c>
      <c r="H3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1" s="12" t="n">
        <f aca="false">IFERROR(G31*H31,"")</f>
        <v>0</v>
      </c>
    </row>
    <row r="32" customFormat="false" ht="15" hidden="false" customHeight="false" outlineLevel="0" collapsed="false">
      <c r="A32" s="0" t="s">
        <v>188</v>
      </c>
      <c r="B32" s="0" t="s">
        <v>189</v>
      </c>
      <c r="F32" s="0" t="s">
        <v>190</v>
      </c>
      <c r="G32" s="0" t="n">
        <f aca="false">BoardQty*3</f>
        <v>30</v>
      </c>
      <c r="H3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21.55</v>
      </c>
      <c r="I32" s="12" t="n">
        <f aca="false">IFERROR(G32*H32,"")</f>
        <v>646.5</v>
      </c>
      <c r="V32" s="0" t="n">
        <v>15</v>
      </c>
      <c r="X32" s="12" t="n">
        <f aca="false">IFERROR(LOOKUP(IF(W32="",G32,W32),{0,1,10,25,50,100,200,500},{0,30.81,23.71,21.55,19.59,18.02,16.94,15.92}),"")</f>
        <v>21.55</v>
      </c>
      <c r="Y32" s="12" t="n">
        <f aca="false">IFERROR(IF(W32="",G32,W32)*X32,"")</f>
        <v>646.5</v>
      </c>
      <c r="Z32" s="0" t="s">
        <v>191</v>
      </c>
      <c r="AA32" s="13" t="s">
        <v>28</v>
      </c>
    </row>
    <row r="34" customFormat="false" ht="15" hidden="false" customHeight="false" outlineLevel="0" collapsed="false">
      <c r="K34" s="0" t="str">
        <f aca="false" t="array" ref="K34:K34">IFERROR(CONCATENATE(TEXT(INDEX($K$7:$K$32,SMALL(IF($N$7:$N$32&lt;&gt;"",IF($K$7:$K$32&lt;&gt;"",ROW($K$7:$K$32)-MIN(ROW($K$7:$K$32))+1,""),""),ROW()-ROW(A$34)+1)),"##0"),","),"")</f>
        <v/>
      </c>
      <c r="L34" s="0" t="str">
        <f aca="false" t="array" ref="L34:L34">IFERROR(CONCATENATE((INDEX($N$7:$N$32,SMALL(IF($N$7:$N$32&lt;&gt;"",IF($K$7:$K$32&lt;&gt;"",ROW($K$7:$K$32)-MIN(ROW($K$7:$K$32))+1,""),""),ROW()-ROW(A$34)+1))),","),"")</f>
        <v/>
      </c>
      <c r="M34" s="0" t="str">
        <f aca="false" t="array" ref="M34:M34">IFERROR(CONCATENATE((INDEX($A$7:$A$32,SMALL(IF($N$7:$N$32&lt;&gt;"",IF($K$7:$K$32&lt;&gt;"",ROW($K$7:$K$32)-MIN(ROW($K$7:$K$32))+1,""),""),ROW()-ROW(A$34)+1))),),"")</f>
        <v/>
      </c>
      <c r="Q34" s="0" t="str">
        <f aca="false" t="array" ref="Q34:Q34">IFERROR(CONCATENATE((INDEX($T$7:$T$32,SMALL(IF($T$7:$T$32&lt;&gt;"",IF($Q$7:$Q$32&lt;&gt;"",ROW($Q$7:$Q$32)-MIN(ROW($Q$7:$Q$32))+1,""),""),ROW()-ROW(A$34)+1)))," "),"")</f>
        <v/>
      </c>
      <c r="R34" s="0" t="str">
        <f aca="false" t="array" ref="R34:R34">IFERROR(CONCATENATE(TEXT(INDEX($Q$7:$Q$32,SMALL(IF($T$7:$T$32&lt;&gt;"",IF($Q$7:$Q$32&lt;&gt;"",ROW($Q$7:$Q$32)-MIN(ROW($Q$7:$Q$32))+1,""),""),ROW()-ROW(A$34)+1)),"##0")," "),"")</f>
        <v/>
      </c>
      <c r="S34" s="0" t="str">
        <f aca="false" t="array" ref="S34:S34">IFERROR(CONCATENATE((INDEX($A$7:$A$32,SMALL(IF($T$7:$T$32&lt;&gt;"",IF($Q$7:$Q$32&lt;&gt;"",ROW($Q$7:$Q$32)-MIN(ROW($Q$7:$Q$32))+1,""),""),ROW()-ROW(A$34)+1))),),"")</f>
        <v/>
      </c>
      <c r="W34" s="0" t="str">
        <f aca="false" t="array" ref="W34:W34">IFERROR(CONCATENATE((INDEX($Z$7:$Z$32,SMALL(IF($Z$7:$Z$32&lt;&gt;"",IF($W$7:$W$32&lt;&gt;"",ROW($W$7:$W$32)-MIN(ROW($W$7:$W$32))+1,""),""),ROW()-ROW(A$34)+1)))," "),"")</f>
        <v/>
      </c>
      <c r="X34" s="0" t="str">
        <f aca="false" t="array" ref="X34:X34">IFERROR(CONCATENATE(TEXT(INDEX($W$7:$W$32,SMALL(IF($Z$7:$Z$32&lt;&gt;"",IF($W$7:$W$32&lt;&gt;"",ROW($W$7:$W$32)-MIN(ROW($W$7:$W$32))+1,""),""),ROW()-ROW(A$34)+1)),"##0")," "),"")</f>
        <v/>
      </c>
      <c r="Y34" s="0" t="str">
        <f aca="false" t="array" ref="Y34:Y34">IFERROR(CONCATENATE((INDEX($A$7:$A$32,SMALL(IF($Z$7:$Z$32&lt;&gt;"",IF($W$7:$W$32&lt;&gt;"",ROW($W$7:$W$32)-MIN(ROW($W$7:$W$32))+1,""),""),ROW()-ROW(A$34)+1))),),"")</f>
        <v/>
      </c>
      <c r="AC34" s="0" t="str">
        <f aca="false" t="array" ref="AC34:AC34">IFERROR(CONCATENATE((INDEX($AF$7:$AF$32,SMALL(IF($AF$7:$AF$32&lt;&gt;"",IF($AC$7:$AC$32&lt;&gt;"",ROW($AC$7:$AC$32)-MIN(ROW($AC$7:$AC$32))+1,""),""),ROW()-ROW(A$34)+1))),","),"")</f>
        <v/>
      </c>
      <c r="AD34" s="0" t="str">
        <f aca="false" t="array" ref="AD34:AD34">IFERROR(CONCATENATE(TEXT(INDEX($AC$7:$AC$32,SMALL(IF($AF$7:$AF$32&lt;&gt;"",IF($AC$7:$AC$32&lt;&gt;"",ROW($AC$7:$AC$32)-MIN(ROW($AC$7:$AC$32))+1,""),""),ROW()-ROW(A$34)+1)),"##0"),","),"")</f>
        <v/>
      </c>
      <c r="AE34" s="0" t="str">
        <f aca="false" t="array" ref="AE34:AE34">IFERROR(CONCATENATE((INDEX($A$7:$A$32,SMALL(IF($AF$7:$AF$32&lt;&gt;"",IF($AC$7:$AC$32&lt;&gt;"",ROW($AC$7:$AC$32)-MIN(ROW($AC$7:$AC$32))+1,""),""),ROW()-ROW(A$34)+1))),),"")</f>
        <v/>
      </c>
      <c r="AI34" s="0" t="str">
        <f aca="false" t="array" ref="AI34:AI34">IFERROR(CONCATENATE((INDEX($AL$7:$AL$32,SMALL(IF($AL$7:$AL$32&lt;&gt;"",IF($AI$7:$AI$32&lt;&gt;"",ROW($AI$7:$AI$32)-MIN(ROW($AI$7:$AI$32))+1,""),""),ROW()-ROW(A$34)+1)))," "),"")</f>
        <v/>
      </c>
      <c r="AJ34" s="0" t="str">
        <f aca="false" t="array" ref="AJ34:AJ34">IFERROR(CONCATENATE(TEXT(INDEX($AI$7:$AI$32,SMALL(IF($AL$7:$AL$32&lt;&gt;"",IF($AI$7:$AI$32&lt;&gt;"",ROW($AI$7:$AI$32)-MIN(ROW($AI$7:$AI$32))+1,""),""),ROW()-ROW(A$34)+1)),"##0")," "),"")</f>
        <v/>
      </c>
      <c r="AK34" s="0" t="str">
        <f aca="false" t="array" ref="AK34:AK34">IFERROR(CONCATENATE((INDEX($A$7:$A$32,SMALL(IF($AL$7:$AL$32&lt;&gt;"",IF($AI$7:$AI$32&lt;&gt;"",ROW($AI$7:$AI$32)-MIN(ROW($AI$7:$AI$32))+1,""),""),ROW()-ROW(A$34)+1))),),"")</f>
        <v/>
      </c>
    </row>
    <row r="35" customFormat="false" ht="15" hidden="false" customHeight="false" outlineLevel="0" collapsed="false">
      <c r="K35" s="0" t="str">
        <f aca="false" t="array" ref="K35:K35">IFERROR(CONCATENATE(TEXT(INDEX($K$7:$K$32,SMALL(IF($N$7:$N$32&lt;&gt;"",IF($K$7:$K$32&lt;&gt;"",ROW($K$7:$K$32)-MIN(ROW($K$7:$K$32))+1,""),""),ROW()-ROW(A$34)+1)),"##0"),","),"")</f>
        <v/>
      </c>
      <c r="L35" s="0" t="str">
        <f aca="false" t="array" ref="L35:L35">IFERROR(CONCATENATE((INDEX($N$7:$N$32,SMALL(IF($N$7:$N$32&lt;&gt;"",IF($K$7:$K$32&lt;&gt;"",ROW($K$7:$K$32)-MIN(ROW($K$7:$K$32))+1,""),""),ROW()-ROW(A$34)+1))),","),"")</f>
        <v/>
      </c>
      <c r="M35" s="0" t="str">
        <f aca="false" t="array" ref="M35:M35">IFERROR(CONCATENATE((INDEX($A$7:$A$32,SMALL(IF($N$7:$N$32&lt;&gt;"",IF($K$7:$K$32&lt;&gt;"",ROW($K$7:$K$32)-MIN(ROW($K$7:$K$32))+1,""),""),ROW()-ROW(A$34)+1))),),"")</f>
        <v/>
      </c>
      <c r="Q35" s="0" t="str">
        <f aca="false" t="array" ref="Q35:Q35">IFERROR(CONCATENATE((INDEX($T$7:$T$32,SMALL(IF($T$7:$T$32&lt;&gt;"",IF($Q$7:$Q$32&lt;&gt;"",ROW($Q$7:$Q$32)-MIN(ROW($Q$7:$Q$32))+1,""),""),ROW()-ROW(A$34)+1)))," "),"")</f>
        <v/>
      </c>
      <c r="R35" s="0" t="str">
        <f aca="false" t="array" ref="R35:R35">IFERROR(CONCATENATE(TEXT(INDEX($Q$7:$Q$32,SMALL(IF($T$7:$T$32&lt;&gt;"",IF($Q$7:$Q$32&lt;&gt;"",ROW($Q$7:$Q$32)-MIN(ROW($Q$7:$Q$32))+1,""),""),ROW()-ROW(A$34)+1)),"##0")," "),"")</f>
        <v/>
      </c>
      <c r="S35" s="0" t="str">
        <f aca="false" t="array" ref="S35:S35">IFERROR(CONCATENATE((INDEX($A$7:$A$32,SMALL(IF($T$7:$T$32&lt;&gt;"",IF($Q$7:$Q$32&lt;&gt;"",ROW($Q$7:$Q$32)-MIN(ROW($Q$7:$Q$32))+1,""),""),ROW()-ROW(A$34)+1))),),"")</f>
        <v/>
      </c>
      <c r="W35" s="0" t="str">
        <f aca="false" t="array" ref="W35:W35">IFERROR(CONCATENATE((INDEX($Z$7:$Z$32,SMALL(IF($Z$7:$Z$32&lt;&gt;"",IF($W$7:$W$32&lt;&gt;"",ROW($W$7:$W$32)-MIN(ROW($W$7:$W$32))+1,""),""),ROW()-ROW(A$34)+1)))," "),"")</f>
        <v/>
      </c>
      <c r="X35" s="0" t="str">
        <f aca="false" t="array" ref="X35:X35">IFERROR(CONCATENATE(TEXT(INDEX($W$7:$W$32,SMALL(IF($Z$7:$Z$32&lt;&gt;"",IF($W$7:$W$32&lt;&gt;"",ROW($W$7:$W$32)-MIN(ROW($W$7:$W$32))+1,""),""),ROW()-ROW(A$34)+1)),"##0")," "),"")</f>
        <v/>
      </c>
      <c r="Y35" s="0" t="str">
        <f aca="false" t="array" ref="Y35:Y35">IFERROR(CONCATENATE((INDEX($A$7:$A$32,SMALL(IF($Z$7:$Z$32&lt;&gt;"",IF($W$7:$W$32&lt;&gt;"",ROW($W$7:$W$32)-MIN(ROW($W$7:$W$32))+1,""),""),ROW()-ROW(A$34)+1))),),"")</f>
        <v/>
      </c>
      <c r="AC35" s="0" t="str">
        <f aca="false" t="array" ref="AC35:AC35">IFERROR(CONCATENATE((INDEX($AF$7:$AF$32,SMALL(IF($AF$7:$AF$32&lt;&gt;"",IF($AC$7:$AC$32&lt;&gt;"",ROW($AC$7:$AC$32)-MIN(ROW($AC$7:$AC$32))+1,""),""),ROW()-ROW(A$34)+1))),","),"")</f>
        <v/>
      </c>
      <c r="AD35" s="0" t="str">
        <f aca="false" t="array" ref="AD35:AD35">IFERROR(CONCATENATE(TEXT(INDEX($AC$7:$AC$32,SMALL(IF($AF$7:$AF$32&lt;&gt;"",IF($AC$7:$AC$32&lt;&gt;"",ROW($AC$7:$AC$32)-MIN(ROW($AC$7:$AC$32))+1,""),""),ROW()-ROW(A$34)+1)),"##0"),","),"")</f>
        <v/>
      </c>
      <c r="AE35" s="0" t="str">
        <f aca="false" t="array" ref="AE35:AE35">IFERROR(CONCATENATE((INDEX($A$7:$A$32,SMALL(IF($AF$7:$AF$32&lt;&gt;"",IF($AC$7:$AC$32&lt;&gt;"",ROW($AC$7:$AC$32)-MIN(ROW($AC$7:$AC$32))+1,""),""),ROW()-ROW(A$34)+1))),),"")</f>
        <v/>
      </c>
      <c r="AI35" s="0" t="str">
        <f aca="false" t="array" ref="AI35:AI35">IFERROR(CONCATENATE((INDEX($AL$7:$AL$32,SMALL(IF($AL$7:$AL$32&lt;&gt;"",IF($AI$7:$AI$32&lt;&gt;"",ROW($AI$7:$AI$32)-MIN(ROW($AI$7:$AI$32))+1,""),""),ROW()-ROW(A$34)+1)))," "),"")</f>
        <v/>
      </c>
      <c r="AJ35" s="0" t="str">
        <f aca="false" t="array" ref="AJ35:AJ35">IFERROR(CONCATENATE(TEXT(INDEX($AI$7:$AI$32,SMALL(IF($AL$7:$AL$32&lt;&gt;"",IF($AI$7:$AI$32&lt;&gt;"",ROW($AI$7:$AI$32)-MIN(ROW($AI$7:$AI$32))+1,""),""),ROW()-ROW(A$34)+1)),"##0")," "),"")</f>
        <v/>
      </c>
      <c r="AK35" s="0" t="str">
        <f aca="false" t="array" ref="AK35:AK35">IFERROR(CONCATENATE((INDEX($A$7:$A$32,SMALL(IF($AL$7:$AL$32&lt;&gt;"",IF($AI$7:$AI$32&lt;&gt;"",ROW($AI$7:$AI$32)-MIN(ROW($AI$7:$AI$32))+1,""),""),ROW()-ROW(A$34)+1))),),"")</f>
        <v/>
      </c>
    </row>
    <row r="36" customFormat="false" ht="15" hidden="false" customHeight="false" outlineLevel="0" collapsed="false">
      <c r="K36" s="0" t="str">
        <f aca="false" t="array" ref="K36:K36">IFERROR(CONCATENATE(TEXT(INDEX($K$7:$K$32,SMALL(IF($N$7:$N$32&lt;&gt;"",IF($K$7:$K$32&lt;&gt;"",ROW($K$7:$K$32)-MIN(ROW($K$7:$K$32))+1,""),""),ROW()-ROW(A$34)+1)),"##0"),","),"")</f>
        <v/>
      </c>
      <c r="L36" s="0" t="str">
        <f aca="false" t="array" ref="L36:L36">IFERROR(CONCATENATE((INDEX($N$7:$N$32,SMALL(IF($N$7:$N$32&lt;&gt;"",IF($K$7:$K$32&lt;&gt;"",ROW($K$7:$K$32)-MIN(ROW($K$7:$K$32))+1,""),""),ROW()-ROW(A$34)+1))),","),"")</f>
        <v/>
      </c>
      <c r="M36" s="0" t="str">
        <f aca="false" t="array" ref="M36:M36">IFERROR(CONCATENATE((INDEX($A$7:$A$32,SMALL(IF($N$7:$N$32&lt;&gt;"",IF($K$7:$K$32&lt;&gt;"",ROW($K$7:$K$32)-MIN(ROW($K$7:$K$32))+1,""),""),ROW()-ROW(A$34)+1))),),"")</f>
        <v/>
      </c>
      <c r="Q36" s="0" t="str">
        <f aca="false" t="array" ref="Q36:Q36">IFERROR(CONCATENATE((INDEX($T$7:$T$32,SMALL(IF($T$7:$T$32&lt;&gt;"",IF($Q$7:$Q$32&lt;&gt;"",ROW($Q$7:$Q$32)-MIN(ROW($Q$7:$Q$32))+1,""),""),ROW()-ROW(A$34)+1)))," "),"")</f>
        <v/>
      </c>
      <c r="R36" s="0" t="str">
        <f aca="false" t="array" ref="R36:R36">IFERROR(CONCATENATE(TEXT(INDEX($Q$7:$Q$32,SMALL(IF($T$7:$T$32&lt;&gt;"",IF($Q$7:$Q$32&lt;&gt;"",ROW($Q$7:$Q$32)-MIN(ROW($Q$7:$Q$32))+1,""),""),ROW()-ROW(A$34)+1)),"##0")," "),"")</f>
        <v/>
      </c>
      <c r="S36" s="0" t="str">
        <f aca="false" t="array" ref="S36:S36">IFERROR(CONCATENATE((INDEX($A$7:$A$32,SMALL(IF($T$7:$T$32&lt;&gt;"",IF($Q$7:$Q$32&lt;&gt;"",ROW($Q$7:$Q$32)-MIN(ROW($Q$7:$Q$32))+1,""),""),ROW()-ROW(A$34)+1))),),"")</f>
        <v/>
      </c>
      <c r="W36" s="0" t="str">
        <f aca="false" t="array" ref="W36:W36">IFERROR(CONCATENATE((INDEX($Z$7:$Z$32,SMALL(IF($Z$7:$Z$32&lt;&gt;"",IF($W$7:$W$32&lt;&gt;"",ROW($W$7:$W$32)-MIN(ROW($W$7:$W$32))+1,""),""),ROW()-ROW(A$34)+1)))," "),"")</f>
        <v/>
      </c>
      <c r="X36" s="0" t="str">
        <f aca="false" t="array" ref="X36:X36">IFERROR(CONCATENATE(TEXT(INDEX($W$7:$W$32,SMALL(IF($Z$7:$Z$32&lt;&gt;"",IF($W$7:$W$32&lt;&gt;"",ROW($W$7:$W$32)-MIN(ROW($W$7:$W$32))+1,""),""),ROW()-ROW(A$34)+1)),"##0")," "),"")</f>
        <v/>
      </c>
      <c r="Y36" s="0" t="str">
        <f aca="false" t="array" ref="Y36:Y36">IFERROR(CONCATENATE((INDEX($A$7:$A$32,SMALL(IF($Z$7:$Z$32&lt;&gt;"",IF($W$7:$W$32&lt;&gt;"",ROW($W$7:$W$32)-MIN(ROW($W$7:$W$32))+1,""),""),ROW()-ROW(A$34)+1))),),"")</f>
        <v/>
      </c>
      <c r="AC36" s="0" t="str">
        <f aca="false" t="array" ref="AC36:AC36">IFERROR(CONCATENATE((INDEX($AF$7:$AF$32,SMALL(IF($AF$7:$AF$32&lt;&gt;"",IF($AC$7:$AC$32&lt;&gt;"",ROW($AC$7:$AC$32)-MIN(ROW($AC$7:$AC$32))+1,""),""),ROW()-ROW(A$34)+1))),","),"")</f>
        <v/>
      </c>
      <c r="AD36" s="0" t="str">
        <f aca="false" t="array" ref="AD36:AD36">IFERROR(CONCATENATE(TEXT(INDEX($AC$7:$AC$32,SMALL(IF($AF$7:$AF$32&lt;&gt;"",IF($AC$7:$AC$32&lt;&gt;"",ROW($AC$7:$AC$32)-MIN(ROW($AC$7:$AC$32))+1,""),""),ROW()-ROW(A$34)+1)),"##0"),","),"")</f>
        <v/>
      </c>
      <c r="AE36" s="0" t="str">
        <f aca="false" t="array" ref="AE36:AE36">IFERROR(CONCATENATE((INDEX($A$7:$A$32,SMALL(IF($AF$7:$AF$32&lt;&gt;"",IF($AC$7:$AC$32&lt;&gt;"",ROW($AC$7:$AC$32)-MIN(ROW($AC$7:$AC$32))+1,""),""),ROW()-ROW(A$34)+1))),),"")</f>
        <v/>
      </c>
      <c r="AI36" s="0" t="str">
        <f aca="false" t="array" ref="AI36:AI36">IFERROR(CONCATENATE((INDEX($AL$7:$AL$32,SMALL(IF($AL$7:$AL$32&lt;&gt;"",IF($AI$7:$AI$32&lt;&gt;"",ROW($AI$7:$AI$32)-MIN(ROW($AI$7:$AI$32))+1,""),""),ROW()-ROW(A$34)+1)))," "),"")</f>
        <v/>
      </c>
      <c r="AJ36" s="0" t="str">
        <f aca="false" t="array" ref="AJ36:AJ36">IFERROR(CONCATENATE(TEXT(INDEX($AI$7:$AI$32,SMALL(IF($AL$7:$AL$32&lt;&gt;"",IF($AI$7:$AI$32&lt;&gt;"",ROW($AI$7:$AI$32)-MIN(ROW($AI$7:$AI$32))+1,""),""),ROW()-ROW(A$34)+1)),"##0")," "),"")</f>
        <v/>
      </c>
      <c r="AK36" s="0" t="str">
        <f aca="false" t="array" ref="AK36:AK36">IFERROR(CONCATENATE((INDEX($A$7:$A$32,SMALL(IF($AL$7:$AL$32&lt;&gt;"",IF($AI$7:$AI$32&lt;&gt;"",ROW($AI$7:$AI$32)-MIN(ROW($AI$7:$AI$32))+1,""),""),ROW()-ROW(A$34)+1))),),"")</f>
        <v/>
      </c>
    </row>
    <row r="37" customFormat="false" ht="15" hidden="false" customHeight="false" outlineLevel="0" collapsed="false">
      <c r="K37" s="0" t="str">
        <f aca="false" t="array" ref="K37:K37">IFERROR(CONCATENATE(TEXT(INDEX($K$7:$K$32,SMALL(IF($N$7:$N$32&lt;&gt;"",IF($K$7:$K$32&lt;&gt;"",ROW($K$7:$K$32)-MIN(ROW($K$7:$K$32))+1,""),""),ROW()-ROW(A$34)+1)),"##0"),","),"")</f>
        <v/>
      </c>
      <c r="L37" s="0" t="str">
        <f aca="false" t="array" ref="L37:L37">IFERROR(CONCATENATE((INDEX($N$7:$N$32,SMALL(IF($N$7:$N$32&lt;&gt;"",IF($K$7:$K$32&lt;&gt;"",ROW($K$7:$K$32)-MIN(ROW($K$7:$K$32))+1,""),""),ROW()-ROW(A$34)+1))),","),"")</f>
        <v/>
      </c>
      <c r="M37" s="0" t="str">
        <f aca="false" t="array" ref="M37:M37">IFERROR(CONCATENATE((INDEX($A$7:$A$32,SMALL(IF($N$7:$N$32&lt;&gt;"",IF($K$7:$K$32&lt;&gt;"",ROW($K$7:$K$32)-MIN(ROW($K$7:$K$32))+1,""),""),ROW()-ROW(A$34)+1))),),"")</f>
        <v/>
      </c>
      <c r="Q37" s="0" t="str">
        <f aca="false" t="array" ref="Q37:Q37">IFERROR(CONCATENATE((INDEX($T$7:$T$32,SMALL(IF($T$7:$T$32&lt;&gt;"",IF($Q$7:$Q$32&lt;&gt;"",ROW($Q$7:$Q$32)-MIN(ROW($Q$7:$Q$32))+1,""),""),ROW()-ROW(A$34)+1)))," "),"")</f>
        <v/>
      </c>
      <c r="R37" s="0" t="str">
        <f aca="false" t="array" ref="R37:R37">IFERROR(CONCATENATE(TEXT(INDEX($Q$7:$Q$32,SMALL(IF($T$7:$T$32&lt;&gt;"",IF($Q$7:$Q$32&lt;&gt;"",ROW($Q$7:$Q$32)-MIN(ROW($Q$7:$Q$32))+1,""),""),ROW()-ROW(A$34)+1)),"##0")," "),"")</f>
        <v/>
      </c>
      <c r="S37" s="0" t="str">
        <f aca="false" t="array" ref="S37:S37">IFERROR(CONCATENATE((INDEX($A$7:$A$32,SMALL(IF($T$7:$T$32&lt;&gt;"",IF($Q$7:$Q$32&lt;&gt;"",ROW($Q$7:$Q$32)-MIN(ROW($Q$7:$Q$32))+1,""),""),ROW()-ROW(A$34)+1))),),"")</f>
        <v/>
      </c>
      <c r="W37" s="0" t="str">
        <f aca="false" t="array" ref="W37:W37">IFERROR(CONCATENATE((INDEX($Z$7:$Z$32,SMALL(IF($Z$7:$Z$32&lt;&gt;"",IF($W$7:$W$32&lt;&gt;"",ROW($W$7:$W$32)-MIN(ROW($W$7:$W$32))+1,""),""),ROW()-ROW(A$34)+1)))," "),"")</f>
        <v/>
      </c>
      <c r="X37" s="0" t="str">
        <f aca="false" t="array" ref="X37:X37">IFERROR(CONCATENATE(TEXT(INDEX($W$7:$W$32,SMALL(IF($Z$7:$Z$32&lt;&gt;"",IF($W$7:$W$32&lt;&gt;"",ROW($W$7:$W$32)-MIN(ROW($W$7:$W$32))+1,""),""),ROW()-ROW(A$34)+1)),"##0")," "),"")</f>
        <v/>
      </c>
      <c r="Y37" s="0" t="str">
        <f aca="false" t="array" ref="Y37:Y37">IFERROR(CONCATENATE((INDEX($A$7:$A$32,SMALL(IF($Z$7:$Z$32&lt;&gt;"",IF($W$7:$W$32&lt;&gt;"",ROW($W$7:$W$32)-MIN(ROW($W$7:$W$32))+1,""),""),ROW()-ROW(A$34)+1))),),"")</f>
        <v/>
      </c>
      <c r="AC37" s="0" t="str">
        <f aca="false" t="array" ref="AC37:AC37">IFERROR(CONCATENATE((INDEX($AF$7:$AF$32,SMALL(IF($AF$7:$AF$32&lt;&gt;"",IF($AC$7:$AC$32&lt;&gt;"",ROW($AC$7:$AC$32)-MIN(ROW($AC$7:$AC$32))+1,""),""),ROW()-ROW(A$34)+1))),","),"")</f>
        <v/>
      </c>
      <c r="AD37" s="0" t="str">
        <f aca="false" t="array" ref="AD37:AD37">IFERROR(CONCATENATE(TEXT(INDEX($AC$7:$AC$32,SMALL(IF($AF$7:$AF$32&lt;&gt;"",IF($AC$7:$AC$32&lt;&gt;"",ROW($AC$7:$AC$32)-MIN(ROW($AC$7:$AC$32))+1,""),""),ROW()-ROW(A$34)+1)),"##0"),","),"")</f>
        <v/>
      </c>
      <c r="AE37" s="0" t="str">
        <f aca="false" t="array" ref="AE37:AE37">IFERROR(CONCATENATE((INDEX($A$7:$A$32,SMALL(IF($AF$7:$AF$32&lt;&gt;"",IF($AC$7:$AC$32&lt;&gt;"",ROW($AC$7:$AC$32)-MIN(ROW($AC$7:$AC$32))+1,""),""),ROW()-ROW(A$34)+1))),),"")</f>
        <v/>
      </c>
      <c r="AI37" s="0" t="str">
        <f aca="false" t="array" ref="AI37:AI37">IFERROR(CONCATENATE((INDEX($AL$7:$AL$32,SMALL(IF($AL$7:$AL$32&lt;&gt;"",IF($AI$7:$AI$32&lt;&gt;"",ROW($AI$7:$AI$32)-MIN(ROW($AI$7:$AI$32))+1,""),""),ROW()-ROW(A$34)+1)))," "),"")</f>
        <v/>
      </c>
      <c r="AJ37" s="0" t="str">
        <f aca="false" t="array" ref="AJ37:AJ37">IFERROR(CONCATENATE(TEXT(INDEX($AI$7:$AI$32,SMALL(IF($AL$7:$AL$32&lt;&gt;"",IF($AI$7:$AI$32&lt;&gt;"",ROW($AI$7:$AI$32)-MIN(ROW($AI$7:$AI$32))+1,""),""),ROW()-ROW(A$34)+1)),"##0")," "),"")</f>
        <v/>
      </c>
      <c r="AK37" s="0" t="str">
        <f aca="false" t="array" ref="AK37:AK37">IFERROR(CONCATENATE((INDEX($A$7:$A$32,SMALL(IF($AL$7:$AL$32&lt;&gt;"",IF($AI$7:$AI$32&lt;&gt;"",ROW($AI$7:$AI$32)-MIN(ROW($AI$7:$AI$32))+1,""),""),ROW()-ROW(A$34)+1))),),"")</f>
        <v/>
      </c>
    </row>
    <row r="38" customFormat="false" ht="15" hidden="false" customHeight="false" outlineLevel="0" collapsed="false">
      <c r="K38" s="0" t="str">
        <f aca="false" t="array" ref="K38:K38">IFERROR(CONCATENATE(TEXT(INDEX($K$7:$K$32,SMALL(IF($N$7:$N$32&lt;&gt;"",IF($K$7:$K$32&lt;&gt;"",ROW($K$7:$K$32)-MIN(ROW($K$7:$K$32))+1,""),""),ROW()-ROW(A$34)+1)),"##0"),","),"")</f>
        <v/>
      </c>
      <c r="L38" s="0" t="str">
        <f aca="false" t="array" ref="L38:L38">IFERROR(CONCATENATE((INDEX($N$7:$N$32,SMALL(IF($N$7:$N$32&lt;&gt;"",IF($K$7:$K$32&lt;&gt;"",ROW($K$7:$K$32)-MIN(ROW($K$7:$K$32))+1,""),""),ROW()-ROW(A$34)+1))),","),"")</f>
        <v/>
      </c>
      <c r="M38" s="0" t="str">
        <f aca="false" t="array" ref="M38:M38">IFERROR(CONCATENATE((INDEX($A$7:$A$32,SMALL(IF($N$7:$N$32&lt;&gt;"",IF($K$7:$K$32&lt;&gt;"",ROW($K$7:$K$32)-MIN(ROW($K$7:$K$32))+1,""),""),ROW()-ROW(A$34)+1))),),"")</f>
        <v/>
      </c>
      <c r="Q38" s="0" t="str">
        <f aca="false" t="array" ref="Q38:Q38">IFERROR(CONCATENATE((INDEX($T$7:$T$32,SMALL(IF($T$7:$T$32&lt;&gt;"",IF($Q$7:$Q$32&lt;&gt;"",ROW($Q$7:$Q$32)-MIN(ROW($Q$7:$Q$32))+1,""),""),ROW()-ROW(A$34)+1)))," "),"")</f>
        <v/>
      </c>
      <c r="R38" s="0" t="str">
        <f aca="false" t="array" ref="R38:R38">IFERROR(CONCATENATE(TEXT(INDEX($Q$7:$Q$32,SMALL(IF($T$7:$T$32&lt;&gt;"",IF($Q$7:$Q$32&lt;&gt;"",ROW($Q$7:$Q$32)-MIN(ROW($Q$7:$Q$32))+1,""),""),ROW()-ROW(A$34)+1)),"##0")," "),"")</f>
        <v/>
      </c>
      <c r="S38" s="0" t="str">
        <f aca="false" t="array" ref="S38:S38">IFERROR(CONCATENATE((INDEX($A$7:$A$32,SMALL(IF($T$7:$T$32&lt;&gt;"",IF($Q$7:$Q$32&lt;&gt;"",ROW($Q$7:$Q$32)-MIN(ROW($Q$7:$Q$32))+1,""),""),ROW()-ROW(A$34)+1))),),"")</f>
        <v/>
      </c>
      <c r="W38" s="0" t="str">
        <f aca="false" t="array" ref="W38:W38">IFERROR(CONCATENATE((INDEX($Z$7:$Z$32,SMALL(IF($Z$7:$Z$32&lt;&gt;"",IF($W$7:$W$32&lt;&gt;"",ROW($W$7:$W$32)-MIN(ROW($W$7:$W$32))+1,""),""),ROW()-ROW(A$34)+1)))," "),"")</f>
        <v/>
      </c>
      <c r="X38" s="0" t="str">
        <f aca="false" t="array" ref="X38:X38">IFERROR(CONCATENATE(TEXT(INDEX($W$7:$W$32,SMALL(IF($Z$7:$Z$32&lt;&gt;"",IF($W$7:$W$32&lt;&gt;"",ROW($W$7:$W$32)-MIN(ROW($W$7:$W$32))+1,""),""),ROW()-ROW(A$34)+1)),"##0")," "),"")</f>
        <v/>
      </c>
      <c r="Y38" s="0" t="str">
        <f aca="false" t="array" ref="Y38:Y38">IFERROR(CONCATENATE((INDEX($A$7:$A$32,SMALL(IF($Z$7:$Z$32&lt;&gt;"",IF($W$7:$W$32&lt;&gt;"",ROW($W$7:$W$32)-MIN(ROW($W$7:$W$32))+1,""),""),ROW()-ROW(A$34)+1))),),"")</f>
        <v/>
      </c>
      <c r="AC38" s="0" t="str">
        <f aca="false" t="array" ref="AC38:AC38">IFERROR(CONCATENATE((INDEX($AF$7:$AF$32,SMALL(IF($AF$7:$AF$32&lt;&gt;"",IF($AC$7:$AC$32&lt;&gt;"",ROW($AC$7:$AC$32)-MIN(ROW($AC$7:$AC$32))+1,""),""),ROW()-ROW(A$34)+1))),","),"")</f>
        <v/>
      </c>
      <c r="AD38" s="0" t="str">
        <f aca="false" t="array" ref="AD38:AD38">IFERROR(CONCATENATE(TEXT(INDEX($AC$7:$AC$32,SMALL(IF($AF$7:$AF$32&lt;&gt;"",IF($AC$7:$AC$32&lt;&gt;"",ROW($AC$7:$AC$32)-MIN(ROW($AC$7:$AC$32))+1,""),""),ROW()-ROW(A$34)+1)),"##0"),","),"")</f>
        <v/>
      </c>
      <c r="AE38" s="0" t="str">
        <f aca="false" t="array" ref="AE38:AE38">IFERROR(CONCATENATE((INDEX($A$7:$A$32,SMALL(IF($AF$7:$AF$32&lt;&gt;"",IF($AC$7:$AC$32&lt;&gt;"",ROW($AC$7:$AC$32)-MIN(ROW($AC$7:$AC$32))+1,""),""),ROW()-ROW(A$34)+1))),),"")</f>
        <v/>
      </c>
      <c r="AI38" s="0" t="str">
        <f aca="false" t="array" ref="AI38:AI38">IFERROR(CONCATENATE((INDEX($AL$7:$AL$32,SMALL(IF($AL$7:$AL$32&lt;&gt;"",IF($AI$7:$AI$32&lt;&gt;"",ROW($AI$7:$AI$32)-MIN(ROW($AI$7:$AI$32))+1,""),""),ROW()-ROW(A$34)+1)))," "),"")</f>
        <v/>
      </c>
      <c r="AJ38" s="0" t="str">
        <f aca="false" t="array" ref="AJ38:AJ38">IFERROR(CONCATENATE(TEXT(INDEX($AI$7:$AI$32,SMALL(IF($AL$7:$AL$32&lt;&gt;"",IF($AI$7:$AI$32&lt;&gt;"",ROW($AI$7:$AI$32)-MIN(ROW($AI$7:$AI$32))+1,""),""),ROW()-ROW(A$34)+1)),"##0")," "),"")</f>
        <v/>
      </c>
      <c r="AK38" s="0" t="str">
        <f aca="false" t="array" ref="AK38:AK38">IFERROR(CONCATENATE((INDEX($A$7:$A$32,SMALL(IF($AL$7:$AL$32&lt;&gt;"",IF($AI$7:$AI$32&lt;&gt;"",ROW($AI$7:$AI$32)-MIN(ROW($AI$7:$AI$32))+1,""),""),ROW()-ROW(A$34)+1))),),"")</f>
        <v/>
      </c>
    </row>
    <row r="39" customFormat="false" ht="15" hidden="false" customHeight="false" outlineLevel="0" collapsed="false">
      <c r="K39" s="0" t="str">
        <f aca="false" t="array" ref="K39:K39">IFERROR(CONCATENATE(TEXT(INDEX($K$7:$K$32,SMALL(IF($N$7:$N$32&lt;&gt;"",IF($K$7:$K$32&lt;&gt;"",ROW($K$7:$K$32)-MIN(ROW($K$7:$K$32))+1,""),""),ROW()-ROW(A$34)+1)),"##0"),","),"")</f>
        <v/>
      </c>
      <c r="L39" s="0" t="str">
        <f aca="false" t="array" ref="L39:L39">IFERROR(CONCATENATE((INDEX($N$7:$N$32,SMALL(IF($N$7:$N$32&lt;&gt;"",IF($K$7:$K$32&lt;&gt;"",ROW($K$7:$K$32)-MIN(ROW($K$7:$K$32))+1,""),""),ROW()-ROW(A$34)+1))),","),"")</f>
        <v/>
      </c>
      <c r="M39" s="0" t="str">
        <f aca="false" t="array" ref="M39:M39">IFERROR(CONCATENATE((INDEX($A$7:$A$32,SMALL(IF($N$7:$N$32&lt;&gt;"",IF($K$7:$K$32&lt;&gt;"",ROW($K$7:$K$32)-MIN(ROW($K$7:$K$32))+1,""),""),ROW()-ROW(A$34)+1))),),"")</f>
        <v/>
      </c>
      <c r="Q39" s="0" t="str">
        <f aca="false" t="array" ref="Q39:Q39">IFERROR(CONCATENATE((INDEX($T$7:$T$32,SMALL(IF($T$7:$T$32&lt;&gt;"",IF($Q$7:$Q$32&lt;&gt;"",ROW($Q$7:$Q$32)-MIN(ROW($Q$7:$Q$32))+1,""),""),ROW()-ROW(A$34)+1)))," "),"")</f>
        <v/>
      </c>
      <c r="R39" s="0" t="str">
        <f aca="false" t="array" ref="R39:R39">IFERROR(CONCATENATE(TEXT(INDEX($Q$7:$Q$32,SMALL(IF($T$7:$T$32&lt;&gt;"",IF($Q$7:$Q$32&lt;&gt;"",ROW($Q$7:$Q$32)-MIN(ROW($Q$7:$Q$32))+1,""),""),ROW()-ROW(A$34)+1)),"##0")," "),"")</f>
        <v/>
      </c>
      <c r="S39" s="0" t="str">
        <f aca="false" t="array" ref="S39:S39">IFERROR(CONCATENATE((INDEX($A$7:$A$32,SMALL(IF($T$7:$T$32&lt;&gt;"",IF($Q$7:$Q$32&lt;&gt;"",ROW($Q$7:$Q$32)-MIN(ROW($Q$7:$Q$32))+1,""),""),ROW()-ROW(A$34)+1))),),"")</f>
        <v/>
      </c>
      <c r="W39" s="0" t="str">
        <f aca="false" t="array" ref="W39:W39">IFERROR(CONCATENATE((INDEX($Z$7:$Z$32,SMALL(IF($Z$7:$Z$32&lt;&gt;"",IF($W$7:$W$32&lt;&gt;"",ROW($W$7:$W$32)-MIN(ROW($W$7:$W$32))+1,""),""),ROW()-ROW(A$34)+1)))," "),"")</f>
        <v/>
      </c>
      <c r="X39" s="0" t="str">
        <f aca="false" t="array" ref="X39:X39">IFERROR(CONCATENATE(TEXT(INDEX($W$7:$W$32,SMALL(IF($Z$7:$Z$32&lt;&gt;"",IF($W$7:$W$32&lt;&gt;"",ROW($W$7:$W$32)-MIN(ROW($W$7:$W$32))+1,""),""),ROW()-ROW(A$34)+1)),"##0")," "),"")</f>
        <v/>
      </c>
      <c r="Y39" s="0" t="str">
        <f aca="false" t="array" ref="Y39:Y39">IFERROR(CONCATENATE((INDEX($A$7:$A$32,SMALL(IF($Z$7:$Z$32&lt;&gt;"",IF($W$7:$W$32&lt;&gt;"",ROW($W$7:$W$32)-MIN(ROW($W$7:$W$32))+1,""),""),ROW()-ROW(A$34)+1))),),"")</f>
        <v/>
      </c>
      <c r="AC39" s="0" t="str">
        <f aca="false" t="array" ref="AC39:AC39">IFERROR(CONCATENATE((INDEX($AF$7:$AF$32,SMALL(IF($AF$7:$AF$32&lt;&gt;"",IF($AC$7:$AC$32&lt;&gt;"",ROW($AC$7:$AC$32)-MIN(ROW($AC$7:$AC$32))+1,""),""),ROW()-ROW(A$34)+1))),","),"")</f>
        <v/>
      </c>
      <c r="AD39" s="0" t="str">
        <f aca="false" t="array" ref="AD39:AD39">IFERROR(CONCATENATE(TEXT(INDEX($AC$7:$AC$32,SMALL(IF($AF$7:$AF$32&lt;&gt;"",IF($AC$7:$AC$32&lt;&gt;"",ROW($AC$7:$AC$32)-MIN(ROW($AC$7:$AC$32))+1,""),""),ROW()-ROW(A$34)+1)),"##0"),","),"")</f>
        <v/>
      </c>
      <c r="AE39" s="0" t="str">
        <f aca="false" t="array" ref="AE39:AE39">IFERROR(CONCATENATE((INDEX($A$7:$A$32,SMALL(IF($AF$7:$AF$32&lt;&gt;"",IF($AC$7:$AC$32&lt;&gt;"",ROW($AC$7:$AC$32)-MIN(ROW($AC$7:$AC$32))+1,""),""),ROW()-ROW(A$34)+1))),),"")</f>
        <v/>
      </c>
      <c r="AI39" s="0" t="str">
        <f aca="false" t="array" ref="AI39:AI39">IFERROR(CONCATENATE((INDEX($AL$7:$AL$32,SMALL(IF($AL$7:$AL$32&lt;&gt;"",IF($AI$7:$AI$32&lt;&gt;"",ROW($AI$7:$AI$32)-MIN(ROW($AI$7:$AI$32))+1,""),""),ROW()-ROW(A$34)+1)))," "),"")</f>
        <v/>
      </c>
      <c r="AJ39" s="0" t="str">
        <f aca="false" t="array" ref="AJ39:AJ39">IFERROR(CONCATENATE(TEXT(INDEX($AI$7:$AI$32,SMALL(IF($AL$7:$AL$32&lt;&gt;"",IF($AI$7:$AI$32&lt;&gt;"",ROW($AI$7:$AI$32)-MIN(ROW($AI$7:$AI$32))+1,""),""),ROW()-ROW(A$34)+1)),"##0")," "),"")</f>
        <v/>
      </c>
      <c r="AK39" s="0" t="str">
        <f aca="false" t="array" ref="AK39:AK39">IFERROR(CONCATENATE((INDEX($A$7:$A$32,SMALL(IF($AL$7:$AL$32&lt;&gt;"",IF($AI$7:$AI$32&lt;&gt;"",ROW($AI$7:$AI$32)-MIN(ROW($AI$7:$AI$32))+1,""),""),ROW()-ROW(A$34)+1))),),"")</f>
        <v/>
      </c>
    </row>
    <row r="40" customFormat="false" ht="15" hidden="false" customHeight="false" outlineLevel="0" collapsed="false">
      <c r="K40" s="0" t="str">
        <f aca="false" t="array" ref="K40:K40">IFERROR(CONCATENATE(TEXT(INDEX($K$7:$K$32,SMALL(IF($N$7:$N$32&lt;&gt;"",IF($K$7:$K$32&lt;&gt;"",ROW($K$7:$K$32)-MIN(ROW($K$7:$K$32))+1,""),""),ROW()-ROW(A$34)+1)),"##0"),","),"")</f>
        <v/>
      </c>
      <c r="L40" s="0" t="str">
        <f aca="false" t="array" ref="L40:L40">IFERROR(CONCATENATE((INDEX($N$7:$N$32,SMALL(IF($N$7:$N$32&lt;&gt;"",IF($K$7:$K$32&lt;&gt;"",ROW($K$7:$K$32)-MIN(ROW($K$7:$K$32))+1,""),""),ROW()-ROW(A$34)+1))),","),"")</f>
        <v/>
      </c>
      <c r="M40" s="0" t="str">
        <f aca="false" t="array" ref="M40:M40">IFERROR(CONCATENATE((INDEX($A$7:$A$32,SMALL(IF($N$7:$N$32&lt;&gt;"",IF($K$7:$K$32&lt;&gt;"",ROW($K$7:$K$32)-MIN(ROW($K$7:$K$32))+1,""),""),ROW()-ROW(A$34)+1))),),"")</f>
        <v/>
      </c>
      <c r="Q40" s="0" t="str">
        <f aca="false" t="array" ref="Q40:Q40">IFERROR(CONCATENATE((INDEX($T$7:$T$32,SMALL(IF($T$7:$T$32&lt;&gt;"",IF($Q$7:$Q$32&lt;&gt;"",ROW($Q$7:$Q$32)-MIN(ROW($Q$7:$Q$32))+1,""),""),ROW()-ROW(A$34)+1)))," "),"")</f>
        <v/>
      </c>
      <c r="R40" s="0" t="str">
        <f aca="false" t="array" ref="R40:R40">IFERROR(CONCATENATE(TEXT(INDEX($Q$7:$Q$32,SMALL(IF($T$7:$T$32&lt;&gt;"",IF($Q$7:$Q$32&lt;&gt;"",ROW($Q$7:$Q$32)-MIN(ROW($Q$7:$Q$32))+1,""),""),ROW()-ROW(A$34)+1)),"##0")," "),"")</f>
        <v/>
      </c>
      <c r="S40" s="0" t="str">
        <f aca="false" t="array" ref="S40:S40">IFERROR(CONCATENATE((INDEX($A$7:$A$32,SMALL(IF($T$7:$T$32&lt;&gt;"",IF($Q$7:$Q$32&lt;&gt;"",ROW($Q$7:$Q$32)-MIN(ROW($Q$7:$Q$32))+1,""),""),ROW()-ROW(A$34)+1))),),"")</f>
        <v/>
      </c>
      <c r="W40" s="0" t="str">
        <f aca="false" t="array" ref="W40:W40">IFERROR(CONCATENATE((INDEX($Z$7:$Z$32,SMALL(IF($Z$7:$Z$32&lt;&gt;"",IF($W$7:$W$32&lt;&gt;"",ROW($W$7:$W$32)-MIN(ROW($W$7:$W$32))+1,""),""),ROW()-ROW(A$34)+1)))," "),"")</f>
        <v/>
      </c>
      <c r="X40" s="0" t="str">
        <f aca="false" t="array" ref="X40:X40">IFERROR(CONCATENATE(TEXT(INDEX($W$7:$W$32,SMALL(IF($Z$7:$Z$32&lt;&gt;"",IF($W$7:$W$32&lt;&gt;"",ROW($W$7:$W$32)-MIN(ROW($W$7:$W$32))+1,""),""),ROW()-ROW(A$34)+1)),"##0")," "),"")</f>
        <v/>
      </c>
      <c r="Y40" s="0" t="str">
        <f aca="false" t="array" ref="Y40:Y40">IFERROR(CONCATENATE((INDEX($A$7:$A$32,SMALL(IF($Z$7:$Z$32&lt;&gt;"",IF($W$7:$W$32&lt;&gt;"",ROW($W$7:$W$32)-MIN(ROW($W$7:$W$32))+1,""),""),ROW()-ROW(A$34)+1))),),"")</f>
        <v/>
      </c>
      <c r="AC40" s="0" t="str">
        <f aca="false" t="array" ref="AC40:AC40">IFERROR(CONCATENATE((INDEX($AF$7:$AF$32,SMALL(IF($AF$7:$AF$32&lt;&gt;"",IF($AC$7:$AC$32&lt;&gt;"",ROW($AC$7:$AC$32)-MIN(ROW($AC$7:$AC$32))+1,""),""),ROW()-ROW(A$34)+1))),","),"")</f>
        <v/>
      </c>
      <c r="AD40" s="0" t="str">
        <f aca="false" t="array" ref="AD40:AD40">IFERROR(CONCATENATE(TEXT(INDEX($AC$7:$AC$32,SMALL(IF($AF$7:$AF$32&lt;&gt;"",IF($AC$7:$AC$32&lt;&gt;"",ROW($AC$7:$AC$32)-MIN(ROW($AC$7:$AC$32))+1,""),""),ROW()-ROW(A$34)+1)),"##0"),","),"")</f>
        <v/>
      </c>
      <c r="AE40" s="0" t="str">
        <f aca="false" t="array" ref="AE40:AE40">IFERROR(CONCATENATE((INDEX($A$7:$A$32,SMALL(IF($AF$7:$AF$32&lt;&gt;"",IF($AC$7:$AC$32&lt;&gt;"",ROW($AC$7:$AC$32)-MIN(ROW($AC$7:$AC$32))+1,""),""),ROW()-ROW(A$34)+1))),),"")</f>
        <v/>
      </c>
      <c r="AI40" s="0" t="str">
        <f aca="false" t="array" ref="AI40:AI40">IFERROR(CONCATENATE((INDEX($AL$7:$AL$32,SMALL(IF($AL$7:$AL$32&lt;&gt;"",IF($AI$7:$AI$32&lt;&gt;"",ROW($AI$7:$AI$32)-MIN(ROW($AI$7:$AI$32))+1,""),""),ROW()-ROW(A$34)+1)))," "),"")</f>
        <v/>
      </c>
      <c r="AJ40" s="0" t="str">
        <f aca="false" t="array" ref="AJ40:AJ40">IFERROR(CONCATENATE(TEXT(INDEX($AI$7:$AI$32,SMALL(IF($AL$7:$AL$32&lt;&gt;"",IF($AI$7:$AI$32&lt;&gt;"",ROW($AI$7:$AI$32)-MIN(ROW($AI$7:$AI$32))+1,""),""),ROW()-ROW(A$34)+1)),"##0")," "),"")</f>
        <v/>
      </c>
      <c r="AK40" s="0" t="str">
        <f aca="false" t="array" ref="AK40:AK40">IFERROR(CONCATENATE((INDEX($A$7:$A$32,SMALL(IF($AL$7:$AL$32&lt;&gt;"",IF($AI$7:$AI$32&lt;&gt;"",ROW($AI$7:$AI$32)-MIN(ROW($AI$7:$AI$32))+1,""),""),ROW()-ROW(A$34)+1))),),"")</f>
        <v/>
      </c>
    </row>
    <row r="41" customFormat="false" ht="15" hidden="false" customHeight="false" outlineLevel="0" collapsed="false">
      <c r="K41" s="0" t="str">
        <f aca="false" t="array" ref="K41:K41">IFERROR(CONCATENATE(TEXT(INDEX($K$7:$K$32,SMALL(IF($N$7:$N$32&lt;&gt;"",IF($K$7:$K$32&lt;&gt;"",ROW($K$7:$K$32)-MIN(ROW($K$7:$K$32))+1,""),""),ROW()-ROW(A$34)+1)),"##0"),","),"")</f>
        <v/>
      </c>
      <c r="L41" s="0" t="str">
        <f aca="false" t="array" ref="L41:L41">IFERROR(CONCATENATE((INDEX($N$7:$N$32,SMALL(IF($N$7:$N$32&lt;&gt;"",IF($K$7:$K$32&lt;&gt;"",ROW($K$7:$K$32)-MIN(ROW($K$7:$K$32))+1,""),""),ROW()-ROW(A$34)+1))),","),"")</f>
        <v/>
      </c>
      <c r="M41" s="0" t="str">
        <f aca="false" t="array" ref="M41:M41">IFERROR(CONCATENATE((INDEX($A$7:$A$32,SMALL(IF($N$7:$N$32&lt;&gt;"",IF($K$7:$K$32&lt;&gt;"",ROW($K$7:$K$32)-MIN(ROW($K$7:$K$32))+1,""),""),ROW()-ROW(A$34)+1))),),"")</f>
        <v/>
      </c>
      <c r="Q41" s="0" t="str">
        <f aca="false" t="array" ref="Q41:Q41">IFERROR(CONCATENATE((INDEX($T$7:$T$32,SMALL(IF($T$7:$T$32&lt;&gt;"",IF($Q$7:$Q$32&lt;&gt;"",ROW($Q$7:$Q$32)-MIN(ROW($Q$7:$Q$32))+1,""),""),ROW()-ROW(A$34)+1)))," "),"")</f>
        <v/>
      </c>
      <c r="R41" s="0" t="str">
        <f aca="false" t="array" ref="R41:R41">IFERROR(CONCATENATE(TEXT(INDEX($Q$7:$Q$32,SMALL(IF($T$7:$T$32&lt;&gt;"",IF($Q$7:$Q$32&lt;&gt;"",ROW($Q$7:$Q$32)-MIN(ROW($Q$7:$Q$32))+1,""),""),ROW()-ROW(A$34)+1)),"##0")," "),"")</f>
        <v/>
      </c>
      <c r="S41" s="0" t="str">
        <f aca="false" t="array" ref="S41:S41">IFERROR(CONCATENATE((INDEX($A$7:$A$32,SMALL(IF($T$7:$T$32&lt;&gt;"",IF($Q$7:$Q$32&lt;&gt;"",ROW($Q$7:$Q$32)-MIN(ROW($Q$7:$Q$32))+1,""),""),ROW()-ROW(A$34)+1))),),"")</f>
        <v/>
      </c>
      <c r="W41" s="0" t="str">
        <f aca="false" t="array" ref="W41:W41">IFERROR(CONCATENATE((INDEX($Z$7:$Z$32,SMALL(IF($Z$7:$Z$32&lt;&gt;"",IF($W$7:$W$32&lt;&gt;"",ROW($W$7:$W$32)-MIN(ROW($W$7:$W$32))+1,""),""),ROW()-ROW(A$34)+1)))," "),"")</f>
        <v/>
      </c>
      <c r="X41" s="0" t="str">
        <f aca="false" t="array" ref="X41:X41">IFERROR(CONCATENATE(TEXT(INDEX($W$7:$W$32,SMALL(IF($Z$7:$Z$32&lt;&gt;"",IF($W$7:$W$32&lt;&gt;"",ROW($W$7:$W$32)-MIN(ROW($W$7:$W$32))+1,""),""),ROW()-ROW(A$34)+1)),"##0")," "),"")</f>
        <v/>
      </c>
      <c r="Y41" s="0" t="str">
        <f aca="false" t="array" ref="Y41:Y41">IFERROR(CONCATENATE((INDEX($A$7:$A$32,SMALL(IF($Z$7:$Z$32&lt;&gt;"",IF($W$7:$W$32&lt;&gt;"",ROW($W$7:$W$32)-MIN(ROW($W$7:$W$32))+1,""),""),ROW()-ROW(A$34)+1))),),"")</f>
        <v/>
      </c>
      <c r="AC41" s="0" t="str">
        <f aca="false" t="array" ref="AC41:AC41">IFERROR(CONCATENATE((INDEX($AF$7:$AF$32,SMALL(IF($AF$7:$AF$32&lt;&gt;"",IF($AC$7:$AC$32&lt;&gt;"",ROW($AC$7:$AC$32)-MIN(ROW($AC$7:$AC$32))+1,""),""),ROW()-ROW(A$34)+1))),","),"")</f>
        <v/>
      </c>
      <c r="AD41" s="0" t="str">
        <f aca="false" t="array" ref="AD41:AD41">IFERROR(CONCATENATE(TEXT(INDEX($AC$7:$AC$32,SMALL(IF($AF$7:$AF$32&lt;&gt;"",IF($AC$7:$AC$32&lt;&gt;"",ROW($AC$7:$AC$32)-MIN(ROW($AC$7:$AC$32))+1,""),""),ROW()-ROW(A$34)+1)),"##0"),","),"")</f>
        <v/>
      </c>
      <c r="AE41" s="0" t="str">
        <f aca="false" t="array" ref="AE41:AE41">IFERROR(CONCATENATE((INDEX($A$7:$A$32,SMALL(IF($AF$7:$AF$32&lt;&gt;"",IF($AC$7:$AC$32&lt;&gt;"",ROW($AC$7:$AC$32)-MIN(ROW($AC$7:$AC$32))+1,""),""),ROW()-ROW(A$34)+1))),),"")</f>
        <v/>
      </c>
      <c r="AI41" s="0" t="str">
        <f aca="false" t="array" ref="AI41:AI41">IFERROR(CONCATENATE((INDEX($AL$7:$AL$32,SMALL(IF($AL$7:$AL$32&lt;&gt;"",IF($AI$7:$AI$32&lt;&gt;"",ROW($AI$7:$AI$32)-MIN(ROW($AI$7:$AI$32))+1,""),""),ROW()-ROW(A$34)+1)))," "),"")</f>
        <v/>
      </c>
      <c r="AJ41" s="0" t="str">
        <f aca="false" t="array" ref="AJ41:AJ41">IFERROR(CONCATENATE(TEXT(INDEX($AI$7:$AI$32,SMALL(IF($AL$7:$AL$32&lt;&gt;"",IF($AI$7:$AI$32&lt;&gt;"",ROW($AI$7:$AI$32)-MIN(ROW($AI$7:$AI$32))+1,""),""),ROW()-ROW(A$34)+1)),"##0")," "),"")</f>
        <v/>
      </c>
      <c r="AK41" s="0" t="str">
        <f aca="false" t="array" ref="AK41:AK41">IFERROR(CONCATENATE((INDEX($A$7:$A$32,SMALL(IF($AL$7:$AL$32&lt;&gt;"",IF($AI$7:$AI$32&lt;&gt;"",ROW($AI$7:$AI$32)-MIN(ROW($AI$7:$AI$32))+1,""),""),ROW()-ROW(A$34)+1))),),"")</f>
        <v/>
      </c>
    </row>
    <row r="42" customFormat="false" ht="15" hidden="false" customHeight="false" outlineLevel="0" collapsed="false">
      <c r="K42" s="0" t="str">
        <f aca="false" t="array" ref="K42:K42">IFERROR(CONCATENATE(TEXT(INDEX($K$7:$K$32,SMALL(IF($N$7:$N$32&lt;&gt;"",IF($K$7:$K$32&lt;&gt;"",ROW($K$7:$K$32)-MIN(ROW($K$7:$K$32))+1,""),""),ROW()-ROW(A$34)+1)),"##0"),","),"")</f>
        <v/>
      </c>
      <c r="L42" s="0" t="str">
        <f aca="false" t="array" ref="L42:L42">IFERROR(CONCATENATE((INDEX($N$7:$N$32,SMALL(IF($N$7:$N$32&lt;&gt;"",IF($K$7:$K$32&lt;&gt;"",ROW($K$7:$K$32)-MIN(ROW($K$7:$K$32))+1,""),""),ROW()-ROW(A$34)+1))),","),"")</f>
        <v/>
      </c>
      <c r="M42" s="0" t="str">
        <f aca="false" t="array" ref="M42:M42">IFERROR(CONCATENATE((INDEX($A$7:$A$32,SMALL(IF($N$7:$N$32&lt;&gt;"",IF($K$7:$K$32&lt;&gt;"",ROW($K$7:$K$32)-MIN(ROW($K$7:$K$32))+1,""),""),ROW()-ROW(A$34)+1))),),"")</f>
        <v/>
      </c>
      <c r="Q42" s="0" t="str">
        <f aca="false" t="array" ref="Q42:Q42">IFERROR(CONCATENATE((INDEX($T$7:$T$32,SMALL(IF($T$7:$T$32&lt;&gt;"",IF($Q$7:$Q$32&lt;&gt;"",ROW($Q$7:$Q$32)-MIN(ROW($Q$7:$Q$32))+1,""),""),ROW()-ROW(A$34)+1)))," "),"")</f>
        <v/>
      </c>
      <c r="R42" s="0" t="str">
        <f aca="false" t="array" ref="R42:R42">IFERROR(CONCATENATE(TEXT(INDEX($Q$7:$Q$32,SMALL(IF($T$7:$T$32&lt;&gt;"",IF($Q$7:$Q$32&lt;&gt;"",ROW($Q$7:$Q$32)-MIN(ROW($Q$7:$Q$32))+1,""),""),ROW()-ROW(A$34)+1)),"##0")," "),"")</f>
        <v/>
      </c>
      <c r="S42" s="0" t="str">
        <f aca="false" t="array" ref="S42:S42">IFERROR(CONCATENATE((INDEX($A$7:$A$32,SMALL(IF($T$7:$T$32&lt;&gt;"",IF($Q$7:$Q$32&lt;&gt;"",ROW($Q$7:$Q$32)-MIN(ROW($Q$7:$Q$32))+1,""),""),ROW()-ROW(A$34)+1))),),"")</f>
        <v/>
      </c>
      <c r="W42" s="0" t="str">
        <f aca="false" t="array" ref="W42:W42">IFERROR(CONCATENATE((INDEX($Z$7:$Z$32,SMALL(IF($Z$7:$Z$32&lt;&gt;"",IF($W$7:$W$32&lt;&gt;"",ROW($W$7:$W$32)-MIN(ROW($W$7:$W$32))+1,""),""),ROW()-ROW(A$34)+1)))," "),"")</f>
        <v/>
      </c>
      <c r="X42" s="0" t="str">
        <f aca="false" t="array" ref="X42:X42">IFERROR(CONCATENATE(TEXT(INDEX($W$7:$W$32,SMALL(IF($Z$7:$Z$32&lt;&gt;"",IF($W$7:$W$32&lt;&gt;"",ROW($W$7:$W$32)-MIN(ROW($W$7:$W$32))+1,""),""),ROW()-ROW(A$34)+1)),"##0")," "),"")</f>
        <v/>
      </c>
      <c r="Y42" s="0" t="str">
        <f aca="false" t="array" ref="Y42:Y42">IFERROR(CONCATENATE((INDEX($A$7:$A$32,SMALL(IF($Z$7:$Z$32&lt;&gt;"",IF($W$7:$W$32&lt;&gt;"",ROW($W$7:$W$32)-MIN(ROW($W$7:$W$32))+1,""),""),ROW()-ROW(A$34)+1))),),"")</f>
        <v/>
      </c>
      <c r="AC42" s="0" t="str">
        <f aca="false" t="array" ref="AC42:AC42">IFERROR(CONCATENATE((INDEX($AF$7:$AF$32,SMALL(IF($AF$7:$AF$32&lt;&gt;"",IF($AC$7:$AC$32&lt;&gt;"",ROW($AC$7:$AC$32)-MIN(ROW($AC$7:$AC$32))+1,""),""),ROW()-ROW(A$34)+1))),","),"")</f>
        <v/>
      </c>
      <c r="AD42" s="0" t="str">
        <f aca="false" t="array" ref="AD42:AD42">IFERROR(CONCATENATE(TEXT(INDEX($AC$7:$AC$32,SMALL(IF($AF$7:$AF$32&lt;&gt;"",IF($AC$7:$AC$32&lt;&gt;"",ROW($AC$7:$AC$32)-MIN(ROW($AC$7:$AC$32))+1,""),""),ROW()-ROW(A$34)+1)),"##0"),","),"")</f>
        <v/>
      </c>
      <c r="AE42" s="0" t="str">
        <f aca="false" t="array" ref="AE42:AE42">IFERROR(CONCATENATE((INDEX($A$7:$A$32,SMALL(IF($AF$7:$AF$32&lt;&gt;"",IF($AC$7:$AC$32&lt;&gt;"",ROW($AC$7:$AC$32)-MIN(ROW($AC$7:$AC$32))+1,""),""),ROW()-ROW(A$34)+1))),),"")</f>
        <v/>
      </c>
      <c r="AI42" s="0" t="str">
        <f aca="false" t="array" ref="AI42:AI42">IFERROR(CONCATENATE((INDEX($AL$7:$AL$32,SMALL(IF($AL$7:$AL$32&lt;&gt;"",IF($AI$7:$AI$32&lt;&gt;"",ROW($AI$7:$AI$32)-MIN(ROW($AI$7:$AI$32))+1,""),""),ROW()-ROW(A$34)+1)))," "),"")</f>
        <v/>
      </c>
      <c r="AJ42" s="0" t="str">
        <f aca="false" t="array" ref="AJ42:AJ42">IFERROR(CONCATENATE(TEXT(INDEX($AI$7:$AI$32,SMALL(IF($AL$7:$AL$32&lt;&gt;"",IF($AI$7:$AI$32&lt;&gt;"",ROW($AI$7:$AI$32)-MIN(ROW($AI$7:$AI$32))+1,""),""),ROW()-ROW(A$34)+1)),"##0")," "),"")</f>
        <v/>
      </c>
      <c r="AK42" s="0" t="str">
        <f aca="false" t="array" ref="AK42:AK42">IFERROR(CONCATENATE((INDEX($A$7:$A$32,SMALL(IF($AL$7:$AL$32&lt;&gt;"",IF($AI$7:$AI$32&lt;&gt;"",ROW($AI$7:$AI$32)-MIN(ROW($AI$7:$AI$32))+1,""),""),ROW()-ROW(A$34)+1))),),"")</f>
        <v/>
      </c>
    </row>
    <row r="43" customFormat="false" ht="15" hidden="false" customHeight="false" outlineLevel="0" collapsed="false">
      <c r="K43" s="0" t="str">
        <f aca="false" t="array" ref="K43:K43">IFERROR(CONCATENATE(TEXT(INDEX($K$7:$K$32,SMALL(IF($N$7:$N$32&lt;&gt;"",IF($K$7:$K$32&lt;&gt;"",ROW($K$7:$K$32)-MIN(ROW($K$7:$K$32))+1,""),""),ROW()-ROW(A$34)+1)),"##0"),","),"")</f>
        <v/>
      </c>
      <c r="L43" s="0" t="str">
        <f aca="false" t="array" ref="L43:L43">IFERROR(CONCATENATE((INDEX($N$7:$N$32,SMALL(IF($N$7:$N$32&lt;&gt;"",IF($K$7:$K$32&lt;&gt;"",ROW($K$7:$K$32)-MIN(ROW($K$7:$K$32))+1,""),""),ROW()-ROW(A$34)+1))),","),"")</f>
        <v/>
      </c>
      <c r="M43" s="0" t="str">
        <f aca="false" t="array" ref="M43:M43">IFERROR(CONCATENATE((INDEX($A$7:$A$32,SMALL(IF($N$7:$N$32&lt;&gt;"",IF($K$7:$K$32&lt;&gt;"",ROW($K$7:$K$32)-MIN(ROW($K$7:$K$32))+1,""),""),ROW()-ROW(A$34)+1))),),"")</f>
        <v/>
      </c>
      <c r="Q43" s="0" t="str">
        <f aca="false" t="array" ref="Q43:Q43">IFERROR(CONCATENATE((INDEX($T$7:$T$32,SMALL(IF($T$7:$T$32&lt;&gt;"",IF($Q$7:$Q$32&lt;&gt;"",ROW($Q$7:$Q$32)-MIN(ROW($Q$7:$Q$32))+1,""),""),ROW()-ROW(A$34)+1)))," "),"")</f>
        <v/>
      </c>
      <c r="R43" s="0" t="str">
        <f aca="false" t="array" ref="R43:R43">IFERROR(CONCATENATE(TEXT(INDEX($Q$7:$Q$32,SMALL(IF($T$7:$T$32&lt;&gt;"",IF($Q$7:$Q$32&lt;&gt;"",ROW($Q$7:$Q$32)-MIN(ROW($Q$7:$Q$32))+1,""),""),ROW()-ROW(A$34)+1)),"##0")," "),"")</f>
        <v/>
      </c>
      <c r="S43" s="0" t="str">
        <f aca="false" t="array" ref="S43:S43">IFERROR(CONCATENATE((INDEX($A$7:$A$32,SMALL(IF($T$7:$T$32&lt;&gt;"",IF($Q$7:$Q$32&lt;&gt;"",ROW($Q$7:$Q$32)-MIN(ROW($Q$7:$Q$32))+1,""),""),ROW()-ROW(A$34)+1))),),"")</f>
        <v/>
      </c>
      <c r="W43" s="0" t="str">
        <f aca="false" t="array" ref="W43:W43">IFERROR(CONCATENATE((INDEX($Z$7:$Z$32,SMALL(IF($Z$7:$Z$32&lt;&gt;"",IF($W$7:$W$32&lt;&gt;"",ROW($W$7:$W$32)-MIN(ROW($W$7:$W$32))+1,""),""),ROW()-ROW(A$34)+1)))," "),"")</f>
        <v/>
      </c>
      <c r="X43" s="0" t="str">
        <f aca="false" t="array" ref="X43:X43">IFERROR(CONCATENATE(TEXT(INDEX($W$7:$W$32,SMALL(IF($Z$7:$Z$32&lt;&gt;"",IF($W$7:$W$32&lt;&gt;"",ROW($W$7:$W$32)-MIN(ROW($W$7:$W$32))+1,""),""),ROW()-ROW(A$34)+1)),"##0")," "),"")</f>
        <v/>
      </c>
      <c r="Y43" s="0" t="str">
        <f aca="false" t="array" ref="Y43:Y43">IFERROR(CONCATENATE((INDEX($A$7:$A$32,SMALL(IF($Z$7:$Z$32&lt;&gt;"",IF($W$7:$W$32&lt;&gt;"",ROW($W$7:$W$32)-MIN(ROW($W$7:$W$32))+1,""),""),ROW()-ROW(A$34)+1))),),"")</f>
        <v/>
      </c>
      <c r="AC43" s="0" t="str">
        <f aca="false" t="array" ref="AC43:AC43">IFERROR(CONCATENATE((INDEX($AF$7:$AF$32,SMALL(IF($AF$7:$AF$32&lt;&gt;"",IF($AC$7:$AC$32&lt;&gt;"",ROW($AC$7:$AC$32)-MIN(ROW($AC$7:$AC$32))+1,""),""),ROW()-ROW(A$34)+1))),","),"")</f>
        <v/>
      </c>
      <c r="AD43" s="0" t="str">
        <f aca="false" t="array" ref="AD43:AD43">IFERROR(CONCATENATE(TEXT(INDEX($AC$7:$AC$32,SMALL(IF($AF$7:$AF$32&lt;&gt;"",IF($AC$7:$AC$32&lt;&gt;"",ROW($AC$7:$AC$32)-MIN(ROW($AC$7:$AC$32))+1,""),""),ROW()-ROW(A$34)+1)),"##0"),","),"")</f>
        <v/>
      </c>
      <c r="AE43" s="0" t="str">
        <f aca="false" t="array" ref="AE43:AE43">IFERROR(CONCATENATE((INDEX($A$7:$A$32,SMALL(IF($AF$7:$AF$32&lt;&gt;"",IF($AC$7:$AC$32&lt;&gt;"",ROW($AC$7:$AC$32)-MIN(ROW($AC$7:$AC$32))+1,""),""),ROW()-ROW(A$34)+1))),),"")</f>
        <v/>
      </c>
      <c r="AI43" s="0" t="str">
        <f aca="false" t="array" ref="AI43:AI43">IFERROR(CONCATENATE((INDEX($AL$7:$AL$32,SMALL(IF($AL$7:$AL$32&lt;&gt;"",IF($AI$7:$AI$32&lt;&gt;"",ROW($AI$7:$AI$32)-MIN(ROW($AI$7:$AI$32))+1,""),""),ROW()-ROW(A$34)+1)))," "),"")</f>
        <v/>
      </c>
      <c r="AJ43" s="0" t="str">
        <f aca="false" t="array" ref="AJ43:AJ43">IFERROR(CONCATENATE(TEXT(INDEX($AI$7:$AI$32,SMALL(IF($AL$7:$AL$32&lt;&gt;"",IF($AI$7:$AI$32&lt;&gt;"",ROW($AI$7:$AI$32)-MIN(ROW($AI$7:$AI$32))+1,""),""),ROW()-ROW(A$34)+1)),"##0")," "),"")</f>
        <v/>
      </c>
      <c r="AK43" s="0" t="str">
        <f aca="false" t="array" ref="AK43:AK43">IFERROR(CONCATENATE((INDEX($A$7:$A$32,SMALL(IF($AL$7:$AL$32&lt;&gt;"",IF($AI$7:$AI$32&lt;&gt;"",ROW($AI$7:$AI$32)-MIN(ROW($AI$7:$AI$32))+1,""),""),ROW()-ROW(A$34)+1))),),"")</f>
        <v/>
      </c>
    </row>
    <row r="44" customFormat="false" ht="15" hidden="false" customHeight="false" outlineLevel="0" collapsed="false">
      <c r="K44" s="0" t="str">
        <f aca="false" t="array" ref="K44:K44">IFERROR(CONCATENATE(TEXT(INDEX($K$7:$K$32,SMALL(IF($N$7:$N$32&lt;&gt;"",IF($K$7:$K$32&lt;&gt;"",ROW($K$7:$K$32)-MIN(ROW($K$7:$K$32))+1,""),""),ROW()-ROW(A$34)+1)),"##0"),","),"")</f>
        <v/>
      </c>
      <c r="L44" s="0" t="str">
        <f aca="false" t="array" ref="L44:L44">IFERROR(CONCATENATE((INDEX($N$7:$N$32,SMALL(IF($N$7:$N$32&lt;&gt;"",IF($K$7:$K$32&lt;&gt;"",ROW($K$7:$K$32)-MIN(ROW($K$7:$K$32))+1,""),""),ROW()-ROW(A$34)+1))),","),"")</f>
        <v/>
      </c>
      <c r="M44" s="0" t="str">
        <f aca="false" t="array" ref="M44:M44">IFERROR(CONCATENATE((INDEX($A$7:$A$32,SMALL(IF($N$7:$N$32&lt;&gt;"",IF($K$7:$K$32&lt;&gt;"",ROW($K$7:$K$32)-MIN(ROW($K$7:$K$32))+1,""),""),ROW()-ROW(A$34)+1))),),"")</f>
        <v/>
      </c>
      <c r="Q44" s="0" t="str">
        <f aca="false" t="array" ref="Q44:Q44">IFERROR(CONCATENATE((INDEX($T$7:$T$32,SMALL(IF($T$7:$T$32&lt;&gt;"",IF($Q$7:$Q$32&lt;&gt;"",ROW($Q$7:$Q$32)-MIN(ROW($Q$7:$Q$32))+1,""),""),ROW()-ROW(A$34)+1)))," "),"")</f>
        <v/>
      </c>
      <c r="R44" s="0" t="str">
        <f aca="false" t="array" ref="R44:R44">IFERROR(CONCATENATE(TEXT(INDEX($Q$7:$Q$32,SMALL(IF($T$7:$T$32&lt;&gt;"",IF($Q$7:$Q$32&lt;&gt;"",ROW($Q$7:$Q$32)-MIN(ROW($Q$7:$Q$32))+1,""),""),ROW()-ROW(A$34)+1)),"##0")," "),"")</f>
        <v/>
      </c>
      <c r="S44" s="0" t="str">
        <f aca="false" t="array" ref="S44:S44">IFERROR(CONCATENATE((INDEX($A$7:$A$32,SMALL(IF($T$7:$T$32&lt;&gt;"",IF($Q$7:$Q$32&lt;&gt;"",ROW($Q$7:$Q$32)-MIN(ROW($Q$7:$Q$32))+1,""),""),ROW()-ROW(A$34)+1))),),"")</f>
        <v/>
      </c>
      <c r="W44" s="0" t="str">
        <f aca="false" t="array" ref="W44:W44">IFERROR(CONCATENATE((INDEX($Z$7:$Z$32,SMALL(IF($Z$7:$Z$32&lt;&gt;"",IF($W$7:$W$32&lt;&gt;"",ROW($W$7:$W$32)-MIN(ROW($W$7:$W$32))+1,""),""),ROW()-ROW(A$34)+1)))," "),"")</f>
        <v/>
      </c>
      <c r="X44" s="0" t="str">
        <f aca="false" t="array" ref="X44:X44">IFERROR(CONCATENATE(TEXT(INDEX($W$7:$W$32,SMALL(IF($Z$7:$Z$32&lt;&gt;"",IF($W$7:$W$32&lt;&gt;"",ROW($W$7:$W$32)-MIN(ROW($W$7:$W$32))+1,""),""),ROW()-ROW(A$34)+1)),"##0")," "),"")</f>
        <v/>
      </c>
      <c r="Y44" s="0" t="str">
        <f aca="false" t="array" ref="Y44:Y44">IFERROR(CONCATENATE((INDEX($A$7:$A$32,SMALL(IF($Z$7:$Z$32&lt;&gt;"",IF($W$7:$W$32&lt;&gt;"",ROW($W$7:$W$32)-MIN(ROW($W$7:$W$32))+1,""),""),ROW()-ROW(A$34)+1))),),"")</f>
        <v/>
      </c>
      <c r="AC44" s="0" t="str">
        <f aca="false" t="array" ref="AC44:AC44">IFERROR(CONCATENATE((INDEX($AF$7:$AF$32,SMALL(IF($AF$7:$AF$32&lt;&gt;"",IF($AC$7:$AC$32&lt;&gt;"",ROW($AC$7:$AC$32)-MIN(ROW($AC$7:$AC$32))+1,""),""),ROW()-ROW(A$34)+1))),","),"")</f>
        <v/>
      </c>
      <c r="AD44" s="0" t="str">
        <f aca="false" t="array" ref="AD44:AD44">IFERROR(CONCATENATE(TEXT(INDEX($AC$7:$AC$32,SMALL(IF($AF$7:$AF$32&lt;&gt;"",IF($AC$7:$AC$32&lt;&gt;"",ROW($AC$7:$AC$32)-MIN(ROW($AC$7:$AC$32))+1,""),""),ROW()-ROW(A$34)+1)),"##0"),","),"")</f>
        <v/>
      </c>
      <c r="AE44" s="0" t="str">
        <f aca="false" t="array" ref="AE44:AE44">IFERROR(CONCATENATE((INDEX($A$7:$A$32,SMALL(IF($AF$7:$AF$32&lt;&gt;"",IF($AC$7:$AC$32&lt;&gt;"",ROW($AC$7:$AC$32)-MIN(ROW($AC$7:$AC$32))+1,""),""),ROW()-ROW(A$34)+1))),),"")</f>
        <v/>
      </c>
      <c r="AI44" s="0" t="str">
        <f aca="false" t="array" ref="AI44:AI44">IFERROR(CONCATENATE((INDEX($AL$7:$AL$32,SMALL(IF($AL$7:$AL$32&lt;&gt;"",IF($AI$7:$AI$32&lt;&gt;"",ROW($AI$7:$AI$32)-MIN(ROW($AI$7:$AI$32))+1,""),""),ROW()-ROW(A$34)+1)))," "),"")</f>
        <v/>
      </c>
      <c r="AJ44" s="0" t="str">
        <f aca="false" t="array" ref="AJ44:AJ44">IFERROR(CONCATENATE(TEXT(INDEX($AI$7:$AI$32,SMALL(IF($AL$7:$AL$32&lt;&gt;"",IF($AI$7:$AI$32&lt;&gt;"",ROW($AI$7:$AI$32)-MIN(ROW($AI$7:$AI$32))+1,""),""),ROW()-ROW(A$34)+1)),"##0")," "),"")</f>
        <v/>
      </c>
      <c r="AK44" s="0" t="str">
        <f aca="false" t="array" ref="AK44:AK44">IFERROR(CONCATENATE((INDEX($A$7:$A$32,SMALL(IF($AL$7:$AL$32&lt;&gt;"",IF($AI$7:$AI$32&lt;&gt;"",ROW($AI$7:$AI$32)-MIN(ROW($AI$7:$AI$32))+1,""),""),ROW()-ROW(A$34)+1))),),"")</f>
        <v/>
      </c>
    </row>
    <row r="45" customFormat="false" ht="15" hidden="false" customHeight="false" outlineLevel="0" collapsed="false">
      <c r="K45" s="0" t="str">
        <f aca="false" t="array" ref="K45:K45">IFERROR(CONCATENATE(TEXT(INDEX($K$7:$K$32,SMALL(IF($N$7:$N$32&lt;&gt;"",IF($K$7:$K$32&lt;&gt;"",ROW($K$7:$K$32)-MIN(ROW($K$7:$K$32))+1,""),""),ROW()-ROW(A$34)+1)),"##0"),","),"")</f>
        <v/>
      </c>
      <c r="L45" s="0" t="str">
        <f aca="false" t="array" ref="L45:L45">IFERROR(CONCATENATE((INDEX($N$7:$N$32,SMALL(IF($N$7:$N$32&lt;&gt;"",IF($K$7:$K$32&lt;&gt;"",ROW($K$7:$K$32)-MIN(ROW($K$7:$K$32))+1,""),""),ROW()-ROW(A$34)+1))),","),"")</f>
        <v/>
      </c>
      <c r="M45" s="0" t="str">
        <f aca="false" t="array" ref="M45:M45">IFERROR(CONCATENATE((INDEX($A$7:$A$32,SMALL(IF($N$7:$N$32&lt;&gt;"",IF($K$7:$K$32&lt;&gt;"",ROW($K$7:$K$32)-MIN(ROW($K$7:$K$32))+1,""),""),ROW()-ROW(A$34)+1))),),"")</f>
        <v/>
      </c>
      <c r="Q45" s="0" t="str">
        <f aca="false" t="array" ref="Q45:Q45">IFERROR(CONCATENATE((INDEX($T$7:$T$32,SMALL(IF($T$7:$T$32&lt;&gt;"",IF($Q$7:$Q$32&lt;&gt;"",ROW($Q$7:$Q$32)-MIN(ROW($Q$7:$Q$32))+1,""),""),ROW()-ROW(A$34)+1)))," "),"")</f>
        <v/>
      </c>
      <c r="R45" s="0" t="str">
        <f aca="false" t="array" ref="R45:R45">IFERROR(CONCATENATE(TEXT(INDEX($Q$7:$Q$32,SMALL(IF($T$7:$T$32&lt;&gt;"",IF($Q$7:$Q$32&lt;&gt;"",ROW($Q$7:$Q$32)-MIN(ROW($Q$7:$Q$32))+1,""),""),ROW()-ROW(A$34)+1)),"##0")," "),"")</f>
        <v/>
      </c>
      <c r="S45" s="0" t="str">
        <f aca="false" t="array" ref="S45:S45">IFERROR(CONCATENATE((INDEX($A$7:$A$32,SMALL(IF($T$7:$T$32&lt;&gt;"",IF($Q$7:$Q$32&lt;&gt;"",ROW($Q$7:$Q$32)-MIN(ROW($Q$7:$Q$32))+1,""),""),ROW()-ROW(A$34)+1))),),"")</f>
        <v/>
      </c>
      <c r="W45" s="0" t="str">
        <f aca="false" t="array" ref="W45:W45">IFERROR(CONCATENATE((INDEX($Z$7:$Z$32,SMALL(IF($Z$7:$Z$32&lt;&gt;"",IF($W$7:$W$32&lt;&gt;"",ROW($W$7:$W$32)-MIN(ROW($W$7:$W$32))+1,""),""),ROW()-ROW(A$34)+1)))," "),"")</f>
        <v/>
      </c>
      <c r="X45" s="0" t="str">
        <f aca="false" t="array" ref="X45:X45">IFERROR(CONCATENATE(TEXT(INDEX($W$7:$W$32,SMALL(IF($Z$7:$Z$32&lt;&gt;"",IF($W$7:$W$32&lt;&gt;"",ROW($W$7:$W$32)-MIN(ROW($W$7:$W$32))+1,""),""),ROW()-ROW(A$34)+1)),"##0")," "),"")</f>
        <v/>
      </c>
      <c r="Y45" s="0" t="str">
        <f aca="false" t="array" ref="Y45:Y45">IFERROR(CONCATENATE((INDEX($A$7:$A$32,SMALL(IF($Z$7:$Z$32&lt;&gt;"",IF($W$7:$W$32&lt;&gt;"",ROW($W$7:$W$32)-MIN(ROW($W$7:$W$32))+1,""),""),ROW()-ROW(A$34)+1))),),"")</f>
        <v/>
      </c>
      <c r="AC45" s="0" t="str">
        <f aca="false" t="array" ref="AC45:AC45">IFERROR(CONCATENATE((INDEX($AF$7:$AF$32,SMALL(IF($AF$7:$AF$32&lt;&gt;"",IF($AC$7:$AC$32&lt;&gt;"",ROW($AC$7:$AC$32)-MIN(ROW($AC$7:$AC$32))+1,""),""),ROW()-ROW(A$34)+1))),","),"")</f>
        <v/>
      </c>
      <c r="AD45" s="0" t="str">
        <f aca="false" t="array" ref="AD45:AD45">IFERROR(CONCATENATE(TEXT(INDEX($AC$7:$AC$32,SMALL(IF($AF$7:$AF$32&lt;&gt;"",IF($AC$7:$AC$32&lt;&gt;"",ROW($AC$7:$AC$32)-MIN(ROW($AC$7:$AC$32))+1,""),""),ROW()-ROW(A$34)+1)),"##0"),","),"")</f>
        <v/>
      </c>
      <c r="AE45" s="0" t="str">
        <f aca="false" t="array" ref="AE45:AE45">IFERROR(CONCATENATE((INDEX($A$7:$A$32,SMALL(IF($AF$7:$AF$32&lt;&gt;"",IF($AC$7:$AC$32&lt;&gt;"",ROW($AC$7:$AC$32)-MIN(ROW($AC$7:$AC$32))+1,""),""),ROW()-ROW(A$34)+1))),),"")</f>
        <v/>
      </c>
      <c r="AI45" s="0" t="str">
        <f aca="false" t="array" ref="AI45:AI45">IFERROR(CONCATENATE((INDEX($AL$7:$AL$32,SMALL(IF($AL$7:$AL$32&lt;&gt;"",IF($AI$7:$AI$32&lt;&gt;"",ROW($AI$7:$AI$32)-MIN(ROW($AI$7:$AI$32))+1,""),""),ROW()-ROW(A$34)+1)))," "),"")</f>
        <v/>
      </c>
      <c r="AJ45" s="0" t="str">
        <f aca="false" t="array" ref="AJ45:AJ45">IFERROR(CONCATENATE(TEXT(INDEX($AI$7:$AI$32,SMALL(IF($AL$7:$AL$32&lt;&gt;"",IF($AI$7:$AI$32&lt;&gt;"",ROW($AI$7:$AI$32)-MIN(ROW($AI$7:$AI$32))+1,""),""),ROW()-ROW(A$34)+1)),"##0")," "),"")</f>
        <v/>
      </c>
      <c r="AK45" s="0" t="str">
        <f aca="false" t="array" ref="AK45:AK45">IFERROR(CONCATENATE((INDEX($A$7:$A$32,SMALL(IF($AL$7:$AL$32&lt;&gt;"",IF($AI$7:$AI$32&lt;&gt;"",ROW($AI$7:$AI$32)-MIN(ROW($AI$7:$AI$32))+1,""),""),ROW()-ROW(A$34)+1))),),"")</f>
        <v/>
      </c>
    </row>
    <row r="46" customFormat="false" ht="15" hidden="false" customHeight="false" outlineLevel="0" collapsed="false">
      <c r="K46" s="0" t="str">
        <f aca="false" t="array" ref="K46:K46">IFERROR(CONCATENATE(TEXT(INDEX($K$7:$K$32,SMALL(IF($N$7:$N$32&lt;&gt;"",IF($K$7:$K$32&lt;&gt;"",ROW($K$7:$K$32)-MIN(ROW($K$7:$K$32))+1,""),""),ROW()-ROW(A$34)+1)),"##0"),","),"")</f>
        <v/>
      </c>
      <c r="L46" s="0" t="str">
        <f aca="false" t="array" ref="L46:L46">IFERROR(CONCATENATE((INDEX($N$7:$N$32,SMALL(IF($N$7:$N$32&lt;&gt;"",IF($K$7:$K$32&lt;&gt;"",ROW($K$7:$K$32)-MIN(ROW($K$7:$K$32))+1,""),""),ROW()-ROW(A$34)+1))),","),"")</f>
        <v/>
      </c>
      <c r="M46" s="0" t="str">
        <f aca="false" t="array" ref="M46:M46">IFERROR(CONCATENATE((INDEX($A$7:$A$32,SMALL(IF($N$7:$N$32&lt;&gt;"",IF($K$7:$K$32&lt;&gt;"",ROW($K$7:$K$32)-MIN(ROW($K$7:$K$32))+1,""),""),ROW()-ROW(A$34)+1))),),"")</f>
        <v/>
      </c>
      <c r="Q46" s="0" t="str">
        <f aca="false" t="array" ref="Q46:Q46">IFERROR(CONCATENATE((INDEX($T$7:$T$32,SMALL(IF($T$7:$T$32&lt;&gt;"",IF($Q$7:$Q$32&lt;&gt;"",ROW($Q$7:$Q$32)-MIN(ROW($Q$7:$Q$32))+1,""),""),ROW()-ROW(A$34)+1)))," "),"")</f>
        <v/>
      </c>
      <c r="R46" s="0" t="str">
        <f aca="false" t="array" ref="R46:R46">IFERROR(CONCATENATE(TEXT(INDEX($Q$7:$Q$32,SMALL(IF($T$7:$T$32&lt;&gt;"",IF($Q$7:$Q$32&lt;&gt;"",ROW($Q$7:$Q$32)-MIN(ROW($Q$7:$Q$32))+1,""),""),ROW()-ROW(A$34)+1)),"##0")," "),"")</f>
        <v/>
      </c>
      <c r="S46" s="0" t="str">
        <f aca="false" t="array" ref="S46:S46">IFERROR(CONCATENATE((INDEX($A$7:$A$32,SMALL(IF($T$7:$T$32&lt;&gt;"",IF($Q$7:$Q$32&lt;&gt;"",ROW($Q$7:$Q$32)-MIN(ROW($Q$7:$Q$32))+1,""),""),ROW()-ROW(A$34)+1))),),"")</f>
        <v/>
      </c>
      <c r="W46" s="0" t="str">
        <f aca="false" t="array" ref="W46:W46">IFERROR(CONCATENATE((INDEX($Z$7:$Z$32,SMALL(IF($Z$7:$Z$32&lt;&gt;"",IF($W$7:$W$32&lt;&gt;"",ROW($W$7:$W$32)-MIN(ROW($W$7:$W$32))+1,""),""),ROW()-ROW(A$34)+1)))," "),"")</f>
        <v/>
      </c>
      <c r="X46" s="0" t="str">
        <f aca="false" t="array" ref="X46:X46">IFERROR(CONCATENATE(TEXT(INDEX($W$7:$W$32,SMALL(IF($Z$7:$Z$32&lt;&gt;"",IF($W$7:$W$32&lt;&gt;"",ROW($W$7:$W$32)-MIN(ROW($W$7:$W$32))+1,""),""),ROW()-ROW(A$34)+1)),"##0")," "),"")</f>
        <v/>
      </c>
      <c r="Y46" s="0" t="str">
        <f aca="false" t="array" ref="Y46:Y46">IFERROR(CONCATENATE((INDEX($A$7:$A$32,SMALL(IF($Z$7:$Z$32&lt;&gt;"",IF($W$7:$W$32&lt;&gt;"",ROW($W$7:$W$32)-MIN(ROW($W$7:$W$32))+1,""),""),ROW()-ROW(A$34)+1))),),"")</f>
        <v/>
      </c>
      <c r="AC46" s="0" t="str">
        <f aca="false" t="array" ref="AC46:AC46">IFERROR(CONCATENATE((INDEX($AF$7:$AF$32,SMALL(IF($AF$7:$AF$32&lt;&gt;"",IF($AC$7:$AC$32&lt;&gt;"",ROW($AC$7:$AC$32)-MIN(ROW($AC$7:$AC$32))+1,""),""),ROW()-ROW(A$34)+1))),","),"")</f>
        <v/>
      </c>
      <c r="AD46" s="0" t="str">
        <f aca="false" t="array" ref="AD46:AD46">IFERROR(CONCATENATE(TEXT(INDEX($AC$7:$AC$32,SMALL(IF($AF$7:$AF$32&lt;&gt;"",IF($AC$7:$AC$32&lt;&gt;"",ROW($AC$7:$AC$32)-MIN(ROW($AC$7:$AC$32))+1,""),""),ROW()-ROW(A$34)+1)),"##0"),","),"")</f>
        <v/>
      </c>
      <c r="AE46" s="0" t="str">
        <f aca="false" t="array" ref="AE46:AE46">IFERROR(CONCATENATE((INDEX($A$7:$A$32,SMALL(IF($AF$7:$AF$32&lt;&gt;"",IF($AC$7:$AC$32&lt;&gt;"",ROW($AC$7:$AC$32)-MIN(ROW($AC$7:$AC$32))+1,""),""),ROW()-ROW(A$34)+1))),),"")</f>
        <v/>
      </c>
      <c r="AI46" s="0" t="str">
        <f aca="false" t="array" ref="AI46:AI46">IFERROR(CONCATENATE((INDEX($AL$7:$AL$32,SMALL(IF($AL$7:$AL$32&lt;&gt;"",IF($AI$7:$AI$32&lt;&gt;"",ROW($AI$7:$AI$32)-MIN(ROW($AI$7:$AI$32))+1,""),""),ROW()-ROW(A$34)+1)))," "),"")</f>
        <v/>
      </c>
      <c r="AJ46" s="0" t="str">
        <f aca="false" t="array" ref="AJ46:AJ46">IFERROR(CONCATENATE(TEXT(INDEX($AI$7:$AI$32,SMALL(IF($AL$7:$AL$32&lt;&gt;"",IF($AI$7:$AI$32&lt;&gt;"",ROW($AI$7:$AI$32)-MIN(ROW($AI$7:$AI$32))+1,""),""),ROW()-ROW(A$34)+1)),"##0")," "),"")</f>
        <v/>
      </c>
      <c r="AK46" s="0" t="str">
        <f aca="false" t="array" ref="AK46:AK46">IFERROR(CONCATENATE((INDEX($A$7:$A$32,SMALL(IF($AL$7:$AL$32&lt;&gt;"",IF($AI$7:$AI$32&lt;&gt;"",ROW($AI$7:$AI$32)-MIN(ROW($AI$7:$AI$32))+1,""),""),ROW()-ROW(A$34)+1))),),"")</f>
        <v/>
      </c>
    </row>
    <row r="47" customFormat="false" ht="15" hidden="false" customHeight="false" outlineLevel="0" collapsed="false">
      <c r="K47" s="0" t="str">
        <f aca="false" t="array" ref="K47:K47">IFERROR(CONCATENATE(TEXT(INDEX($K$7:$K$32,SMALL(IF($N$7:$N$32&lt;&gt;"",IF($K$7:$K$32&lt;&gt;"",ROW($K$7:$K$32)-MIN(ROW($K$7:$K$32))+1,""),""),ROW()-ROW(A$34)+1)),"##0"),","),"")</f>
        <v/>
      </c>
      <c r="L47" s="0" t="str">
        <f aca="false" t="array" ref="L47:L47">IFERROR(CONCATENATE((INDEX($N$7:$N$32,SMALL(IF($N$7:$N$32&lt;&gt;"",IF($K$7:$K$32&lt;&gt;"",ROW($K$7:$K$32)-MIN(ROW($K$7:$K$32))+1,""),""),ROW()-ROW(A$34)+1))),","),"")</f>
        <v/>
      </c>
      <c r="M47" s="0" t="str">
        <f aca="false" t="array" ref="M47:M47">IFERROR(CONCATENATE((INDEX($A$7:$A$32,SMALL(IF($N$7:$N$32&lt;&gt;"",IF($K$7:$K$32&lt;&gt;"",ROW($K$7:$K$32)-MIN(ROW($K$7:$K$32))+1,""),""),ROW()-ROW(A$34)+1))),),"")</f>
        <v/>
      </c>
      <c r="Q47" s="0" t="str">
        <f aca="false" t="array" ref="Q47:Q47">IFERROR(CONCATENATE((INDEX($T$7:$T$32,SMALL(IF($T$7:$T$32&lt;&gt;"",IF($Q$7:$Q$32&lt;&gt;"",ROW($Q$7:$Q$32)-MIN(ROW($Q$7:$Q$32))+1,""),""),ROW()-ROW(A$34)+1)))," "),"")</f>
        <v/>
      </c>
      <c r="R47" s="0" t="str">
        <f aca="false" t="array" ref="R47:R47">IFERROR(CONCATENATE(TEXT(INDEX($Q$7:$Q$32,SMALL(IF($T$7:$T$32&lt;&gt;"",IF($Q$7:$Q$32&lt;&gt;"",ROW($Q$7:$Q$32)-MIN(ROW($Q$7:$Q$32))+1,""),""),ROW()-ROW(A$34)+1)),"##0")," "),"")</f>
        <v/>
      </c>
      <c r="S47" s="0" t="str">
        <f aca="false" t="array" ref="S47:S47">IFERROR(CONCATENATE((INDEX($A$7:$A$32,SMALL(IF($T$7:$T$32&lt;&gt;"",IF($Q$7:$Q$32&lt;&gt;"",ROW($Q$7:$Q$32)-MIN(ROW($Q$7:$Q$32))+1,""),""),ROW()-ROW(A$34)+1))),),"")</f>
        <v/>
      </c>
      <c r="W47" s="0" t="str">
        <f aca="false" t="array" ref="W47:W47">IFERROR(CONCATENATE((INDEX($Z$7:$Z$32,SMALL(IF($Z$7:$Z$32&lt;&gt;"",IF($W$7:$W$32&lt;&gt;"",ROW($W$7:$W$32)-MIN(ROW($W$7:$W$32))+1,""),""),ROW()-ROW(A$34)+1)))," "),"")</f>
        <v/>
      </c>
      <c r="X47" s="0" t="str">
        <f aca="false" t="array" ref="X47:X47">IFERROR(CONCATENATE(TEXT(INDEX($W$7:$W$32,SMALL(IF($Z$7:$Z$32&lt;&gt;"",IF($W$7:$W$32&lt;&gt;"",ROW($W$7:$W$32)-MIN(ROW($W$7:$W$32))+1,""),""),ROW()-ROW(A$34)+1)),"##0")," "),"")</f>
        <v/>
      </c>
      <c r="Y47" s="0" t="str">
        <f aca="false" t="array" ref="Y47:Y47">IFERROR(CONCATENATE((INDEX($A$7:$A$32,SMALL(IF($Z$7:$Z$32&lt;&gt;"",IF($W$7:$W$32&lt;&gt;"",ROW($W$7:$W$32)-MIN(ROW($W$7:$W$32))+1,""),""),ROW()-ROW(A$34)+1))),),"")</f>
        <v/>
      </c>
      <c r="AC47" s="0" t="str">
        <f aca="false" t="array" ref="AC47:AC47">IFERROR(CONCATENATE((INDEX($AF$7:$AF$32,SMALL(IF($AF$7:$AF$32&lt;&gt;"",IF($AC$7:$AC$32&lt;&gt;"",ROW($AC$7:$AC$32)-MIN(ROW($AC$7:$AC$32))+1,""),""),ROW()-ROW(A$34)+1))),","),"")</f>
        <v/>
      </c>
      <c r="AD47" s="0" t="str">
        <f aca="false" t="array" ref="AD47:AD47">IFERROR(CONCATENATE(TEXT(INDEX($AC$7:$AC$32,SMALL(IF($AF$7:$AF$32&lt;&gt;"",IF($AC$7:$AC$32&lt;&gt;"",ROW($AC$7:$AC$32)-MIN(ROW($AC$7:$AC$32))+1,""),""),ROW()-ROW(A$34)+1)),"##0"),","),"")</f>
        <v/>
      </c>
      <c r="AE47" s="0" t="str">
        <f aca="false" t="array" ref="AE47:AE47">IFERROR(CONCATENATE((INDEX($A$7:$A$32,SMALL(IF($AF$7:$AF$32&lt;&gt;"",IF($AC$7:$AC$32&lt;&gt;"",ROW($AC$7:$AC$32)-MIN(ROW($AC$7:$AC$32))+1,""),""),ROW()-ROW(A$34)+1))),),"")</f>
        <v/>
      </c>
      <c r="AI47" s="0" t="str">
        <f aca="false" t="array" ref="AI47:AI47">IFERROR(CONCATENATE((INDEX($AL$7:$AL$32,SMALL(IF($AL$7:$AL$32&lt;&gt;"",IF($AI$7:$AI$32&lt;&gt;"",ROW($AI$7:$AI$32)-MIN(ROW($AI$7:$AI$32))+1,""),""),ROW()-ROW(A$34)+1)))," "),"")</f>
        <v/>
      </c>
      <c r="AJ47" s="0" t="str">
        <f aca="false" t="array" ref="AJ47:AJ47">IFERROR(CONCATENATE(TEXT(INDEX($AI$7:$AI$32,SMALL(IF($AL$7:$AL$32&lt;&gt;"",IF($AI$7:$AI$32&lt;&gt;"",ROW($AI$7:$AI$32)-MIN(ROW($AI$7:$AI$32))+1,""),""),ROW()-ROW(A$34)+1)),"##0")," "),"")</f>
        <v/>
      </c>
      <c r="AK47" s="0" t="str">
        <f aca="false" t="array" ref="AK47:AK47">IFERROR(CONCATENATE((INDEX($A$7:$A$32,SMALL(IF($AL$7:$AL$32&lt;&gt;"",IF($AI$7:$AI$32&lt;&gt;"",ROW($AI$7:$AI$32)-MIN(ROW($AI$7:$AI$32))+1,""),""),ROW()-ROW(A$34)+1))),),"")</f>
        <v/>
      </c>
    </row>
    <row r="48" customFormat="false" ht="15" hidden="false" customHeight="false" outlineLevel="0" collapsed="false">
      <c r="K48" s="0" t="str">
        <f aca="false" t="array" ref="K48:K48">IFERROR(CONCATENATE(TEXT(INDEX($K$7:$K$32,SMALL(IF($N$7:$N$32&lt;&gt;"",IF($K$7:$K$32&lt;&gt;"",ROW($K$7:$K$32)-MIN(ROW($K$7:$K$32))+1,""),""),ROW()-ROW(A$34)+1)),"##0"),","),"")</f>
        <v/>
      </c>
      <c r="L48" s="0" t="str">
        <f aca="false" t="array" ref="L48:L48">IFERROR(CONCATENATE((INDEX($N$7:$N$32,SMALL(IF($N$7:$N$32&lt;&gt;"",IF($K$7:$K$32&lt;&gt;"",ROW($K$7:$K$32)-MIN(ROW($K$7:$K$32))+1,""),""),ROW()-ROW(A$34)+1))),","),"")</f>
        <v/>
      </c>
      <c r="M48" s="0" t="str">
        <f aca="false" t="array" ref="M48:M48">IFERROR(CONCATENATE((INDEX($A$7:$A$32,SMALL(IF($N$7:$N$32&lt;&gt;"",IF($K$7:$K$32&lt;&gt;"",ROW($K$7:$K$32)-MIN(ROW($K$7:$K$32))+1,""),""),ROW()-ROW(A$34)+1))),),"")</f>
        <v/>
      </c>
      <c r="Q48" s="0" t="str">
        <f aca="false" t="array" ref="Q48:Q48">IFERROR(CONCATENATE((INDEX($T$7:$T$32,SMALL(IF($T$7:$T$32&lt;&gt;"",IF($Q$7:$Q$32&lt;&gt;"",ROW($Q$7:$Q$32)-MIN(ROW($Q$7:$Q$32))+1,""),""),ROW()-ROW(A$34)+1)))," "),"")</f>
        <v/>
      </c>
      <c r="R48" s="0" t="str">
        <f aca="false" t="array" ref="R48:R48">IFERROR(CONCATENATE(TEXT(INDEX($Q$7:$Q$32,SMALL(IF($T$7:$T$32&lt;&gt;"",IF($Q$7:$Q$32&lt;&gt;"",ROW($Q$7:$Q$32)-MIN(ROW($Q$7:$Q$32))+1,""),""),ROW()-ROW(A$34)+1)),"##0")," "),"")</f>
        <v/>
      </c>
      <c r="S48" s="0" t="str">
        <f aca="false" t="array" ref="S48:S48">IFERROR(CONCATENATE((INDEX($A$7:$A$32,SMALL(IF($T$7:$T$32&lt;&gt;"",IF($Q$7:$Q$32&lt;&gt;"",ROW($Q$7:$Q$32)-MIN(ROW($Q$7:$Q$32))+1,""),""),ROW()-ROW(A$34)+1))),),"")</f>
        <v/>
      </c>
      <c r="W48" s="0" t="str">
        <f aca="false" t="array" ref="W48:W48">IFERROR(CONCATENATE((INDEX($Z$7:$Z$32,SMALL(IF($Z$7:$Z$32&lt;&gt;"",IF($W$7:$W$32&lt;&gt;"",ROW($W$7:$W$32)-MIN(ROW($W$7:$W$32))+1,""),""),ROW()-ROW(A$34)+1)))," "),"")</f>
        <v/>
      </c>
      <c r="X48" s="0" t="str">
        <f aca="false" t="array" ref="X48:X48">IFERROR(CONCATENATE(TEXT(INDEX($W$7:$W$32,SMALL(IF($Z$7:$Z$32&lt;&gt;"",IF($W$7:$W$32&lt;&gt;"",ROW($W$7:$W$32)-MIN(ROW($W$7:$W$32))+1,""),""),ROW()-ROW(A$34)+1)),"##0")," "),"")</f>
        <v/>
      </c>
      <c r="Y48" s="0" t="str">
        <f aca="false" t="array" ref="Y48:Y48">IFERROR(CONCATENATE((INDEX($A$7:$A$32,SMALL(IF($Z$7:$Z$32&lt;&gt;"",IF($W$7:$W$32&lt;&gt;"",ROW($W$7:$W$32)-MIN(ROW($W$7:$W$32))+1,""),""),ROW()-ROW(A$34)+1))),),"")</f>
        <v/>
      </c>
      <c r="AC48" s="0" t="str">
        <f aca="false" t="array" ref="AC48:AC48">IFERROR(CONCATENATE((INDEX($AF$7:$AF$32,SMALL(IF($AF$7:$AF$32&lt;&gt;"",IF($AC$7:$AC$32&lt;&gt;"",ROW($AC$7:$AC$32)-MIN(ROW($AC$7:$AC$32))+1,""),""),ROW()-ROW(A$34)+1))),","),"")</f>
        <v/>
      </c>
      <c r="AD48" s="0" t="str">
        <f aca="false" t="array" ref="AD48:AD48">IFERROR(CONCATENATE(TEXT(INDEX($AC$7:$AC$32,SMALL(IF($AF$7:$AF$32&lt;&gt;"",IF($AC$7:$AC$32&lt;&gt;"",ROW($AC$7:$AC$32)-MIN(ROW($AC$7:$AC$32))+1,""),""),ROW()-ROW(A$34)+1)),"##0"),","),"")</f>
        <v/>
      </c>
      <c r="AE48" s="0" t="str">
        <f aca="false" t="array" ref="AE48:AE48">IFERROR(CONCATENATE((INDEX($A$7:$A$32,SMALL(IF($AF$7:$AF$32&lt;&gt;"",IF($AC$7:$AC$32&lt;&gt;"",ROW($AC$7:$AC$32)-MIN(ROW($AC$7:$AC$32))+1,""),""),ROW()-ROW(A$34)+1))),),"")</f>
        <v/>
      </c>
      <c r="AI48" s="0" t="str">
        <f aca="false" t="array" ref="AI48:AI48">IFERROR(CONCATENATE((INDEX($AL$7:$AL$32,SMALL(IF($AL$7:$AL$32&lt;&gt;"",IF($AI$7:$AI$32&lt;&gt;"",ROW($AI$7:$AI$32)-MIN(ROW($AI$7:$AI$32))+1,""),""),ROW()-ROW(A$34)+1)))," "),"")</f>
        <v/>
      </c>
      <c r="AJ48" s="0" t="str">
        <f aca="false" t="array" ref="AJ48:AJ48">IFERROR(CONCATENATE(TEXT(INDEX($AI$7:$AI$32,SMALL(IF($AL$7:$AL$32&lt;&gt;"",IF($AI$7:$AI$32&lt;&gt;"",ROW($AI$7:$AI$32)-MIN(ROW($AI$7:$AI$32))+1,""),""),ROW()-ROW(A$34)+1)),"##0")," "),"")</f>
        <v/>
      </c>
      <c r="AK48" s="0" t="str">
        <f aca="false" t="array" ref="AK48:AK48">IFERROR(CONCATENATE((INDEX($A$7:$A$32,SMALL(IF($AL$7:$AL$32&lt;&gt;"",IF($AI$7:$AI$32&lt;&gt;"",ROW($AI$7:$AI$32)-MIN(ROW($AI$7:$AI$32))+1,""),""),ROW()-ROW(A$34)+1))),),"")</f>
        <v/>
      </c>
    </row>
    <row r="49" customFormat="false" ht="15" hidden="false" customHeight="false" outlineLevel="0" collapsed="false">
      <c r="K49" s="0" t="str">
        <f aca="false" t="array" ref="K49:K49">IFERROR(CONCATENATE(TEXT(INDEX($K$7:$K$32,SMALL(IF($N$7:$N$32&lt;&gt;"",IF($K$7:$K$32&lt;&gt;"",ROW($K$7:$K$32)-MIN(ROW($K$7:$K$32))+1,""),""),ROW()-ROW(A$34)+1)),"##0"),","),"")</f>
        <v/>
      </c>
      <c r="L49" s="0" t="str">
        <f aca="false" t="array" ref="L49:L49">IFERROR(CONCATENATE((INDEX($N$7:$N$32,SMALL(IF($N$7:$N$32&lt;&gt;"",IF($K$7:$K$32&lt;&gt;"",ROW($K$7:$K$32)-MIN(ROW($K$7:$K$32))+1,""),""),ROW()-ROW(A$34)+1))),","),"")</f>
        <v/>
      </c>
      <c r="M49" s="0" t="str">
        <f aca="false" t="array" ref="M49:M49">IFERROR(CONCATENATE((INDEX($A$7:$A$32,SMALL(IF($N$7:$N$32&lt;&gt;"",IF($K$7:$K$32&lt;&gt;"",ROW($K$7:$K$32)-MIN(ROW($K$7:$K$32))+1,""),""),ROW()-ROW(A$34)+1))),),"")</f>
        <v/>
      </c>
      <c r="Q49" s="0" t="str">
        <f aca="false" t="array" ref="Q49:Q49">IFERROR(CONCATENATE((INDEX($T$7:$T$32,SMALL(IF($T$7:$T$32&lt;&gt;"",IF($Q$7:$Q$32&lt;&gt;"",ROW($Q$7:$Q$32)-MIN(ROW($Q$7:$Q$32))+1,""),""),ROW()-ROW(A$34)+1)))," "),"")</f>
        <v/>
      </c>
      <c r="R49" s="0" t="str">
        <f aca="false" t="array" ref="R49:R49">IFERROR(CONCATENATE(TEXT(INDEX($Q$7:$Q$32,SMALL(IF($T$7:$T$32&lt;&gt;"",IF($Q$7:$Q$32&lt;&gt;"",ROW($Q$7:$Q$32)-MIN(ROW($Q$7:$Q$32))+1,""),""),ROW()-ROW(A$34)+1)),"##0")," "),"")</f>
        <v/>
      </c>
      <c r="S49" s="0" t="str">
        <f aca="false" t="array" ref="S49:S49">IFERROR(CONCATENATE((INDEX($A$7:$A$32,SMALL(IF($T$7:$T$32&lt;&gt;"",IF($Q$7:$Q$32&lt;&gt;"",ROW($Q$7:$Q$32)-MIN(ROW($Q$7:$Q$32))+1,""),""),ROW()-ROW(A$34)+1))),),"")</f>
        <v/>
      </c>
      <c r="W49" s="0" t="str">
        <f aca="false" t="array" ref="W49:W49">IFERROR(CONCATENATE((INDEX($Z$7:$Z$32,SMALL(IF($Z$7:$Z$32&lt;&gt;"",IF($W$7:$W$32&lt;&gt;"",ROW($W$7:$W$32)-MIN(ROW($W$7:$W$32))+1,""),""),ROW()-ROW(A$34)+1)))," "),"")</f>
        <v/>
      </c>
      <c r="X49" s="0" t="str">
        <f aca="false" t="array" ref="X49:X49">IFERROR(CONCATENATE(TEXT(INDEX($W$7:$W$32,SMALL(IF($Z$7:$Z$32&lt;&gt;"",IF($W$7:$W$32&lt;&gt;"",ROW($W$7:$W$32)-MIN(ROW($W$7:$W$32))+1,""),""),ROW()-ROW(A$34)+1)),"##0")," "),"")</f>
        <v/>
      </c>
      <c r="Y49" s="0" t="str">
        <f aca="false" t="array" ref="Y49:Y49">IFERROR(CONCATENATE((INDEX($A$7:$A$32,SMALL(IF($Z$7:$Z$32&lt;&gt;"",IF($W$7:$W$32&lt;&gt;"",ROW($W$7:$W$32)-MIN(ROW($W$7:$W$32))+1,""),""),ROW()-ROW(A$34)+1))),),"")</f>
        <v/>
      </c>
      <c r="AC49" s="0" t="str">
        <f aca="false" t="array" ref="AC49:AC49">IFERROR(CONCATENATE((INDEX($AF$7:$AF$32,SMALL(IF($AF$7:$AF$32&lt;&gt;"",IF($AC$7:$AC$32&lt;&gt;"",ROW($AC$7:$AC$32)-MIN(ROW($AC$7:$AC$32))+1,""),""),ROW()-ROW(A$34)+1))),","),"")</f>
        <v/>
      </c>
      <c r="AD49" s="0" t="str">
        <f aca="false" t="array" ref="AD49:AD49">IFERROR(CONCATENATE(TEXT(INDEX($AC$7:$AC$32,SMALL(IF($AF$7:$AF$32&lt;&gt;"",IF($AC$7:$AC$32&lt;&gt;"",ROW($AC$7:$AC$32)-MIN(ROW($AC$7:$AC$32))+1,""),""),ROW()-ROW(A$34)+1)),"##0"),","),"")</f>
        <v/>
      </c>
      <c r="AE49" s="0" t="str">
        <f aca="false" t="array" ref="AE49:AE49">IFERROR(CONCATENATE((INDEX($A$7:$A$32,SMALL(IF($AF$7:$AF$32&lt;&gt;"",IF($AC$7:$AC$32&lt;&gt;"",ROW($AC$7:$AC$32)-MIN(ROW($AC$7:$AC$32))+1,""),""),ROW()-ROW(A$34)+1))),),"")</f>
        <v/>
      </c>
      <c r="AI49" s="0" t="str">
        <f aca="false" t="array" ref="AI49:AI49">IFERROR(CONCATENATE((INDEX($AL$7:$AL$32,SMALL(IF($AL$7:$AL$32&lt;&gt;"",IF($AI$7:$AI$32&lt;&gt;"",ROW($AI$7:$AI$32)-MIN(ROW($AI$7:$AI$32))+1,""),""),ROW()-ROW(A$34)+1)))," "),"")</f>
        <v/>
      </c>
      <c r="AJ49" s="0" t="str">
        <f aca="false" t="array" ref="AJ49:AJ49">IFERROR(CONCATENATE(TEXT(INDEX($AI$7:$AI$32,SMALL(IF($AL$7:$AL$32&lt;&gt;"",IF($AI$7:$AI$32&lt;&gt;"",ROW($AI$7:$AI$32)-MIN(ROW($AI$7:$AI$32))+1,""),""),ROW()-ROW(A$34)+1)),"##0")," "),"")</f>
        <v/>
      </c>
      <c r="AK49" s="0" t="str">
        <f aca="false" t="array" ref="AK49:AK49">IFERROR(CONCATENATE((INDEX($A$7:$A$32,SMALL(IF($AL$7:$AL$32&lt;&gt;"",IF($AI$7:$AI$32&lt;&gt;"",ROW($AI$7:$AI$32)-MIN(ROW($AI$7:$AI$32))+1,""),""),ROW()-ROW(A$34)+1))),),"")</f>
        <v/>
      </c>
    </row>
    <row r="50" customFormat="false" ht="15" hidden="false" customHeight="false" outlineLevel="0" collapsed="false">
      <c r="K50" s="0" t="str">
        <f aca="false" t="array" ref="K50:K50">IFERROR(CONCATENATE(TEXT(INDEX($K$7:$K$32,SMALL(IF($N$7:$N$32&lt;&gt;"",IF($K$7:$K$32&lt;&gt;"",ROW($K$7:$K$32)-MIN(ROW($K$7:$K$32))+1,""),""),ROW()-ROW(A$34)+1)),"##0"),","),"")</f>
        <v/>
      </c>
      <c r="L50" s="0" t="str">
        <f aca="false" t="array" ref="L50:L50">IFERROR(CONCATENATE((INDEX($N$7:$N$32,SMALL(IF($N$7:$N$32&lt;&gt;"",IF($K$7:$K$32&lt;&gt;"",ROW($K$7:$K$32)-MIN(ROW($K$7:$K$32))+1,""),""),ROW()-ROW(A$34)+1))),","),"")</f>
        <v/>
      </c>
      <c r="M50" s="0" t="str">
        <f aca="false" t="array" ref="M50:M50">IFERROR(CONCATENATE((INDEX($A$7:$A$32,SMALL(IF($N$7:$N$32&lt;&gt;"",IF($K$7:$K$32&lt;&gt;"",ROW($K$7:$K$32)-MIN(ROW($K$7:$K$32))+1,""),""),ROW()-ROW(A$34)+1))),),"")</f>
        <v/>
      </c>
      <c r="Q50" s="0" t="str">
        <f aca="false" t="array" ref="Q50:Q50">IFERROR(CONCATENATE((INDEX($T$7:$T$32,SMALL(IF($T$7:$T$32&lt;&gt;"",IF($Q$7:$Q$32&lt;&gt;"",ROW($Q$7:$Q$32)-MIN(ROW($Q$7:$Q$32))+1,""),""),ROW()-ROW(A$34)+1)))," "),"")</f>
        <v/>
      </c>
      <c r="R50" s="0" t="str">
        <f aca="false" t="array" ref="R50:R50">IFERROR(CONCATENATE(TEXT(INDEX($Q$7:$Q$32,SMALL(IF($T$7:$T$32&lt;&gt;"",IF($Q$7:$Q$32&lt;&gt;"",ROW($Q$7:$Q$32)-MIN(ROW($Q$7:$Q$32))+1,""),""),ROW()-ROW(A$34)+1)),"##0")," "),"")</f>
        <v/>
      </c>
      <c r="S50" s="0" t="str">
        <f aca="false" t="array" ref="S50:S50">IFERROR(CONCATENATE((INDEX($A$7:$A$32,SMALL(IF($T$7:$T$32&lt;&gt;"",IF($Q$7:$Q$32&lt;&gt;"",ROW($Q$7:$Q$32)-MIN(ROW($Q$7:$Q$32))+1,""),""),ROW()-ROW(A$34)+1))),),"")</f>
        <v/>
      </c>
      <c r="W50" s="0" t="str">
        <f aca="false" t="array" ref="W50:W50">IFERROR(CONCATENATE((INDEX($Z$7:$Z$32,SMALL(IF($Z$7:$Z$32&lt;&gt;"",IF($W$7:$W$32&lt;&gt;"",ROW($W$7:$W$32)-MIN(ROW($W$7:$W$32))+1,""),""),ROW()-ROW(A$34)+1)))," "),"")</f>
        <v/>
      </c>
      <c r="X50" s="0" t="str">
        <f aca="false" t="array" ref="X50:X50">IFERROR(CONCATENATE(TEXT(INDEX($W$7:$W$32,SMALL(IF($Z$7:$Z$32&lt;&gt;"",IF($W$7:$W$32&lt;&gt;"",ROW($W$7:$W$32)-MIN(ROW($W$7:$W$32))+1,""),""),ROW()-ROW(A$34)+1)),"##0")," "),"")</f>
        <v/>
      </c>
      <c r="Y50" s="0" t="str">
        <f aca="false" t="array" ref="Y50:Y50">IFERROR(CONCATENATE((INDEX($A$7:$A$32,SMALL(IF($Z$7:$Z$32&lt;&gt;"",IF($W$7:$W$32&lt;&gt;"",ROW($W$7:$W$32)-MIN(ROW($W$7:$W$32))+1,""),""),ROW()-ROW(A$34)+1))),),"")</f>
        <v/>
      </c>
      <c r="AC50" s="0" t="str">
        <f aca="false" t="array" ref="AC50:AC50">IFERROR(CONCATENATE((INDEX($AF$7:$AF$32,SMALL(IF($AF$7:$AF$32&lt;&gt;"",IF($AC$7:$AC$32&lt;&gt;"",ROW($AC$7:$AC$32)-MIN(ROW($AC$7:$AC$32))+1,""),""),ROW()-ROW(A$34)+1))),","),"")</f>
        <v/>
      </c>
      <c r="AD50" s="0" t="str">
        <f aca="false" t="array" ref="AD50:AD50">IFERROR(CONCATENATE(TEXT(INDEX($AC$7:$AC$32,SMALL(IF($AF$7:$AF$32&lt;&gt;"",IF($AC$7:$AC$32&lt;&gt;"",ROW($AC$7:$AC$32)-MIN(ROW($AC$7:$AC$32))+1,""),""),ROW()-ROW(A$34)+1)),"##0"),","),"")</f>
        <v/>
      </c>
      <c r="AE50" s="0" t="str">
        <f aca="false" t="array" ref="AE50:AE50">IFERROR(CONCATENATE((INDEX($A$7:$A$32,SMALL(IF($AF$7:$AF$32&lt;&gt;"",IF($AC$7:$AC$32&lt;&gt;"",ROW($AC$7:$AC$32)-MIN(ROW($AC$7:$AC$32))+1,""),""),ROW()-ROW(A$34)+1))),),"")</f>
        <v/>
      </c>
      <c r="AI50" s="0" t="str">
        <f aca="false" t="array" ref="AI50:AI50">IFERROR(CONCATENATE((INDEX($AL$7:$AL$32,SMALL(IF($AL$7:$AL$32&lt;&gt;"",IF($AI$7:$AI$32&lt;&gt;"",ROW($AI$7:$AI$32)-MIN(ROW($AI$7:$AI$32))+1,""),""),ROW()-ROW(A$34)+1)))," "),"")</f>
        <v/>
      </c>
      <c r="AJ50" s="0" t="str">
        <f aca="false" t="array" ref="AJ50:AJ50">IFERROR(CONCATENATE(TEXT(INDEX($AI$7:$AI$32,SMALL(IF($AL$7:$AL$32&lt;&gt;"",IF($AI$7:$AI$32&lt;&gt;"",ROW($AI$7:$AI$32)-MIN(ROW($AI$7:$AI$32))+1,""),""),ROW()-ROW(A$34)+1)),"##0")," "),"")</f>
        <v/>
      </c>
      <c r="AK50" s="0" t="str">
        <f aca="false" t="array" ref="AK50:AK50">IFERROR(CONCATENATE((INDEX($A$7:$A$32,SMALL(IF($AL$7:$AL$32&lt;&gt;"",IF($AI$7:$AI$32&lt;&gt;"",ROW($AI$7:$AI$32)-MIN(ROW($AI$7:$AI$32))+1,""),""),ROW()-ROW(A$34)+1))),),"")</f>
        <v/>
      </c>
    </row>
    <row r="51" customFormat="false" ht="15" hidden="false" customHeight="false" outlineLevel="0" collapsed="false">
      <c r="K51" s="0" t="str">
        <f aca="false" t="array" ref="K51:K51">IFERROR(CONCATENATE(TEXT(INDEX($K$7:$K$32,SMALL(IF($N$7:$N$32&lt;&gt;"",IF($K$7:$K$32&lt;&gt;"",ROW($K$7:$K$32)-MIN(ROW($K$7:$K$32))+1,""),""),ROW()-ROW(A$34)+1)),"##0"),","),"")</f>
        <v/>
      </c>
      <c r="L51" s="0" t="str">
        <f aca="false" t="array" ref="L51:L51">IFERROR(CONCATENATE((INDEX($N$7:$N$32,SMALL(IF($N$7:$N$32&lt;&gt;"",IF($K$7:$K$32&lt;&gt;"",ROW($K$7:$K$32)-MIN(ROW($K$7:$K$32))+1,""),""),ROW()-ROW(A$34)+1))),","),"")</f>
        <v/>
      </c>
      <c r="M51" s="0" t="str">
        <f aca="false" t="array" ref="M51:M51">IFERROR(CONCATENATE((INDEX($A$7:$A$32,SMALL(IF($N$7:$N$32&lt;&gt;"",IF($K$7:$K$32&lt;&gt;"",ROW($K$7:$K$32)-MIN(ROW($K$7:$K$32))+1,""),""),ROW()-ROW(A$34)+1))),),"")</f>
        <v/>
      </c>
      <c r="Q51" s="0" t="str">
        <f aca="false" t="array" ref="Q51:Q51">IFERROR(CONCATENATE((INDEX($T$7:$T$32,SMALL(IF($T$7:$T$32&lt;&gt;"",IF($Q$7:$Q$32&lt;&gt;"",ROW($Q$7:$Q$32)-MIN(ROW($Q$7:$Q$32))+1,""),""),ROW()-ROW(A$34)+1)))," "),"")</f>
        <v/>
      </c>
      <c r="R51" s="0" t="str">
        <f aca="false" t="array" ref="R51:R51">IFERROR(CONCATENATE(TEXT(INDEX($Q$7:$Q$32,SMALL(IF($T$7:$T$32&lt;&gt;"",IF($Q$7:$Q$32&lt;&gt;"",ROW($Q$7:$Q$32)-MIN(ROW($Q$7:$Q$32))+1,""),""),ROW()-ROW(A$34)+1)),"##0")," "),"")</f>
        <v/>
      </c>
      <c r="S51" s="0" t="str">
        <f aca="false" t="array" ref="S51:S51">IFERROR(CONCATENATE((INDEX($A$7:$A$32,SMALL(IF($T$7:$T$32&lt;&gt;"",IF($Q$7:$Q$32&lt;&gt;"",ROW($Q$7:$Q$32)-MIN(ROW($Q$7:$Q$32))+1,""),""),ROW()-ROW(A$34)+1))),),"")</f>
        <v/>
      </c>
      <c r="W51" s="0" t="str">
        <f aca="false" t="array" ref="W51:W51">IFERROR(CONCATENATE((INDEX($Z$7:$Z$32,SMALL(IF($Z$7:$Z$32&lt;&gt;"",IF($W$7:$W$32&lt;&gt;"",ROW($W$7:$W$32)-MIN(ROW($W$7:$W$32))+1,""),""),ROW()-ROW(A$34)+1)))," "),"")</f>
        <v/>
      </c>
      <c r="X51" s="0" t="str">
        <f aca="false" t="array" ref="X51:X51">IFERROR(CONCATENATE(TEXT(INDEX($W$7:$W$32,SMALL(IF($Z$7:$Z$32&lt;&gt;"",IF($W$7:$W$32&lt;&gt;"",ROW($W$7:$W$32)-MIN(ROW($W$7:$W$32))+1,""),""),ROW()-ROW(A$34)+1)),"##0")," "),"")</f>
        <v/>
      </c>
      <c r="Y51" s="0" t="str">
        <f aca="false" t="array" ref="Y51:Y51">IFERROR(CONCATENATE((INDEX($A$7:$A$32,SMALL(IF($Z$7:$Z$32&lt;&gt;"",IF($W$7:$W$32&lt;&gt;"",ROW($W$7:$W$32)-MIN(ROW($W$7:$W$32))+1,""),""),ROW()-ROW(A$34)+1))),),"")</f>
        <v/>
      </c>
      <c r="AC51" s="0" t="str">
        <f aca="false" t="array" ref="AC51:AC51">IFERROR(CONCATENATE((INDEX($AF$7:$AF$32,SMALL(IF($AF$7:$AF$32&lt;&gt;"",IF($AC$7:$AC$32&lt;&gt;"",ROW($AC$7:$AC$32)-MIN(ROW($AC$7:$AC$32))+1,""),""),ROW()-ROW(A$34)+1))),","),"")</f>
        <v/>
      </c>
      <c r="AD51" s="0" t="str">
        <f aca="false" t="array" ref="AD51:AD51">IFERROR(CONCATENATE(TEXT(INDEX($AC$7:$AC$32,SMALL(IF($AF$7:$AF$32&lt;&gt;"",IF($AC$7:$AC$32&lt;&gt;"",ROW($AC$7:$AC$32)-MIN(ROW($AC$7:$AC$32))+1,""),""),ROW()-ROW(A$34)+1)),"##0"),","),"")</f>
        <v/>
      </c>
      <c r="AE51" s="0" t="str">
        <f aca="false" t="array" ref="AE51:AE51">IFERROR(CONCATENATE((INDEX($A$7:$A$32,SMALL(IF($AF$7:$AF$32&lt;&gt;"",IF($AC$7:$AC$32&lt;&gt;"",ROW($AC$7:$AC$32)-MIN(ROW($AC$7:$AC$32))+1,""),""),ROW()-ROW(A$34)+1))),),"")</f>
        <v/>
      </c>
      <c r="AI51" s="0" t="str">
        <f aca="false" t="array" ref="AI51:AI51">IFERROR(CONCATENATE((INDEX($AL$7:$AL$32,SMALL(IF($AL$7:$AL$32&lt;&gt;"",IF($AI$7:$AI$32&lt;&gt;"",ROW($AI$7:$AI$32)-MIN(ROW($AI$7:$AI$32))+1,""),""),ROW()-ROW(A$34)+1)))," "),"")</f>
        <v/>
      </c>
      <c r="AJ51" s="0" t="str">
        <f aca="false" t="array" ref="AJ51:AJ51">IFERROR(CONCATENATE(TEXT(INDEX($AI$7:$AI$32,SMALL(IF($AL$7:$AL$32&lt;&gt;"",IF($AI$7:$AI$32&lt;&gt;"",ROW($AI$7:$AI$32)-MIN(ROW($AI$7:$AI$32))+1,""),""),ROW()-ROW(A$34)+1)),"##0")," "),"")</f>
        <v/>
      </c>
      <c r="AK51" s="0" t="str">
        <f aca="false" t="array" ref="AK51:AK51">IFERROR(CONCATENATE((INDEX($A$7:$A$32,SMALL(IF($AL$7:$AL$32&lt;&gt;"",IF($AI$7:$AI$32&lt;&gt;"",ROW($AI$7:$AI$32)-MIN(ROW($AI$7:$AI$32))+1,""),""),ROW()-ROW(A$34)+1))),),"")</f>
        <v/>
      </c>
    </row>
    <row r="52" customFormat="false" ht="15" hidden="false" customHeight="false" outlineLevel="0" collapsed="false">
      <c r="K52" s="0" t="str">
        <f aca="false" t="array" ref="K52:K52">IFERROR(CONCATENATE(TEXT(INDEX($K$7:$K$32,SMALL(IF($N$7:$N$32&lt;&gt;"",IF($K$7:$K$32&lt;&gt;"",ROW($K$7:$K$32)-MIN(ROW($K$7:$K$32))+1,""),""),ROW()-ROW(A$34)+1)),"##0"),","),"")</f>
        <v/>
      </c>
      <c r="L52" s="0" t="str">
        <f aca="false" t="array" ref="L52:L52">IFERROR(CONCATENATE((INDEX($N$7:$N$32,SMALL(IF($N$7:$N$32&lt;&gt;"",IF($K$7:$K$32&lt;&gt;"",ROW($K$7:$K$32)-MIN(ROW($K$7:$K$32))+1,""),""),ROW()-ROW(A$34)+1))),","),"")</f>
        <v/>
      </c>
      <c r="M52" s="0" t="str">
        <f aca="false" t="array" ref="M52:M52">IFERROR(CONCATENATE((INDEX($A$7:$A$32,SMALL(IF($N$7:$N$32&lt;&gt;"",IF($K$7:$K$32&lt;&gt;"",ROW($K$7:$K$32)-MIN(ROW($K$7:$K$32))+1,""),""),ROW()-ROW(A$34)+1))),),"")</f>
        <v/>
      </c>
      <c r="Q52" s="0" t="str">
        <f aca="false" t="array" ref="Q52:Q52">IFERROR(CONCATENATE((INDEX($T$7:$T$32,SMALL(IF($T$7:$T$32&lt;&gt;"",IF($Q$7:$Q$32&lt;&gt;"",ROW($Q$7:$Q$32)-MIN(ROW($Q$7:$Q$32))+1,""),""),ROW()-ROW(A$34)+1)))," "),"")</f>
        <v/>
      </c>
      <c r="R52" s="0" t="str">
        <f aca="false" t="array" ref="R52:R52">IFERROR(CONCATENATE(TEXT(INDEX($Q$7:$Q$32,SMALL(IF($T$7:$T$32&lt;&gt;"",IF($Q$7:$Q$32&lt;&gt;"",ROW($Q$7:$Q$32)-MIN(ROW($Q$7:$Q$32))+1,""),""),ROW()-ROW(A$34)+1)),"##0")," "),"")</f>
        <v/>
      </c>
      <c r="S52" s="0" t="str">
        <f aca="false" t="array" ref="S52:S52">IFERROR(CONCATENATE((INDEX($A$7:$A$32,SMALL(IF($T$7:$T$32&lt;&gt;"",IF($Q$7:$Q$32&lt;&gt;"",ROW($Q$7:$Q$32)-MIN(ROW($Q$7:$Q$32))+1,""),""),ROW()-ROW(A$34)+1))),),"")</f>
        <v/>
      </c>
      <c r="W52" s="0" t="str">
        <f aca="false" t="array" ref="W52:W52">IFERROR(CONCATENATE((INDEX($Z$7:$Z$32,SMALL(IF($Z$7:$Z$32&lt;&gt;"",IF($W$7:$W$32&lt;&gt;"",ROW($W$7:$W$32)-MIN(ROW($W$7:$W$32))+1,""),""),ROW()-ROW(A$34)+1)))," "),"")</f>
        <v/>
      </c>
      <c r="X52" s="0" t="str">
        <f aca="false" t="array" ref="X52:X52">IFERROR(CONCATENATE(TEXT(INDEX($W$7:$W$32,SMALL(IF($Z$7:$Z$32&lt;&gt;"",IF($W$7:$W$32&lt;&gt;"",ROW($W$7:$W$32)-MIN(ROW($W$7:$W$32))+1,""),""),ROW()-ROW(A$34)+1)),"##0")," "),"")</f>
        <v/>
      </c>
      <c r="Y52" s="0" t="str">
        <f aca="false" t="array" ref="Y52:Y52">IFERROR(CONCATENATE((INDEX($A$7:$A$32,SMALL(IF($Z$7:$Z$32&lt;&gt;"",IF($W$7:$W$32&lt;&gt;"",ROW($W$7:$W$32)-MIN(ROW($W$7:$W$32))+1,""),""),ROW()-ROW(A$34)+1))),),"")</f>
        <v/>
      </c>
      <c r="AC52" s="0" t="str">
        <f aca="false" t="array" ref="AC52:AC52">IFERROR(CONCATENATE((INDEX($AF$7:$AF$32,SMALL(IF($AF$7:$AF$32&lt;&gt;"",IF($AC$7:$AC$32&lt;&gt;"",ROW($AC$7:$AC$32)-MIN(ROW($AC$7:$AC$32))+1,""),""),ROW()-ROW(A$34)+1))),","),"")</f>
        <v/>
      </c>
      <c r="AD52" s="0" t="str">
        <f aca="false" t="array" ref="AD52:AD52">IFERROR(CONCATENATE(TEXT(INDEX($AC$7:$AC$32,SMALL(IF($AF$7:$AF$32&lt;&gt;"",IF($AC$7:$AC$32&lt;&gt;"",ROW($AC$7:$AC$32)-MIN(ROW($AC$7:$AC$32))+1,""),""),ROW()-ROW(A$34)+1)),"##0"),","),"")</f>
        <v/>
      </c>
      <c r="AE52" s="0" t="str">
        <f aca="false" t="array" ref="AE52:AE52">IFERROR(CONCATENATE((INDEX($A$7:$A$32,SMALL(IF($AF$7:$AF$32&lt;&gt;"",IF($AC$7:$AC$32&lt;&gt;"",ROW($AC$7:$AC$32)-MIN(ROW($AC$7:$AC$32))+1,""),""),ROW()-ROW(A$34)+1))),),"")</f>
        <v/>
      </c>
      <c r="AI52" s="0" t="str">
        <f aca="false" t="array" ref="AI52:AI52">IFERROR(CONCATENATE((INDEX($AL$7:$AL$32,SMALL(IF($AL$7:$AL$32&lt;&gt;"",IF($AI$7:$AI$32&lt;&gt;"",ROW($AI$7:$AI$32)-MIN(ROW($AI$7:$AI$32))+1,""),""),ROW()-ROW(A$34)+1)))," "),"")</f>
        <v/>
      </c>
      <c r="AJ52" s="0" t="str">
        <f aca="false" t="array" ref="AJ52:AJ52">IFERROR(CONCATENATE(TEXT(INDEX($AI$7:$AI$32,SMALL(IF($AL$7:$AL$32&lt;&gt;"",IF($AI$7:$AI$32&lt;&gt;"",ROW($AI$7:$AI$32)-MIN(ROW($AI$7:$AI$32))+1,""),""),ROW()-ROW(A$34)+1)),"##0")," "),"")</f>
        <v/>
      </c>
      <c r="AK52" s="0" t="str">
        <f aca="false" t="array" ref="AK52:AK52">IFERROR(CONCATENATE((INDEX($A$7:$A$32,SMALL(IF($AL$7:$AL$32&lt;&gt;"",IF($AI$7:$AI$32&lt;&gt;"",ROW($AI$7:$AI$32)-MIN(ROW($AI$7:$AI$32))+1,""),""),ROW()-ROW(A$34)+1))),),"")</f>
        <v/>
      </c>
    </row>
    <row r="53" customFormat="false" ht="15" hidden="false" customHeight="false" outlineLevel="0" collapsed="false">
      <c r="K53" s="0" t="str">
        <f aca="false" t="array" ref="K53:K53">IFERROR(CONCATENATE(TEXT(INDEX($K$7:$K$32,SMALL(IF($N$7:$N$32&lt;&gt;"",IF($K$7:$K$32&lt;&gt;"",ROW($K$7:$K$32)-MIN(ROW($K$7:$K$32))+1,""),""),ROW()-ROW(A$34)+1)),"##0"),","),"")</f>
        <v/>
      </c>
      <c r="L53" s="0" t="str">
        <f aca="false" t="array" ref="L53:L53">IFERROR(CONCATENATE((INDEX($N$7:$N$32,SMALL(IF($N$7:$N$32&lt;&gt;"",IF($K$7:$K$32&lt;&gt;"",ROW($K$7:$K$32)-MIN(ROW($K$7:$K$32))+1,""),""),ROW()-ROW(A$34)+1))),","),"")</f>
        <v/>
      </c>
      <c r="M53" s="0" t="str">
        <f aca="false" t="array" ref="M53:M53">IFERROR(CONCATENATE((INDEX($A$7:$A$32,SMALL(IF($N$7:$N$32&lt;&gt;"",IF($K$7:$K$32&lt;&gt;"",ROW($K$7:$K$32)-MIN(ROW($K$7:$K$32))+1,""),""),ROW()-ROW(A$34)+1))),),"")</f>
        <v/>
      </c>
      <c r="Q53" s="0" t="str">
        <f aca="false" t="array" ref="Q53:Q53">IFERROR(CONCATENATE((INDEX($T$7:$T$32,SMALL(IF($T$7:$T$32&lt;&gt;"",IF($Q$7:$Q$32&lt;&gt;"",ROW($Q$7:$Q$32)-MIN(ROW($Q$7:$Q$32))+1,""),""),ROW()-ROW(A$34)+1)))," "),"")</f>
        <v/>
      </c>
      <c r="R53" s="0" t="str">
        <f aca="false" t="array" ref="R53:R53">IFERROR(CONCATENATE(TEXT(INDEX($Q$7:$Q$32,SMALL(IF($T$7:$T$32&lt;&gt;"",IF($Q$7:$Q$32&lt;&gt;"",ROW($Q$7:$Q$32)-MIN(ROW($Q$7:$Q$32))+1,""),""),ROW()-ROW(A$34)+1)),"##0")," "),"")</f>
        <v/>
      </c>
      <c r="S53" s="0" t="str">
        <f aca="false" t="array" ref="S53:S53">IFERROR(CONCATENATE((INDEX($A$7:$A$32,SMALL(IF($T$7:$T$32&lt;&gt;"",IF($Q$7:$Q$32&lt;&gt;"",ROW($Q$7:$Q$32)-MIN(ROW($Q$7:$Q$32))+1,""),""),ROW()-ROW(A$34)+1))),),"")</f>
        <v/>
      </c>
      <c r="W53" s="0" t="str">
        <f aca="false" t="array" ref="W53:W53">IFERROR(CONCATENATE((INDEX($Z$7:$Z$32,SMALL(IF($Z$7:$Z$32&lt;&gt;"",IF($W$7:$W$32&lt;&gt;"",ROW($W$7:$W$32)-MIN(ROW($W$7:$W$32))+1,""),""),ROW()-ROW(A$34)+1)))," "),"")</f>
        <v/>
      </c>
      <c r="X53" s="0" t="str">
        <f aca="false" t="array" ref="X53:X53">IFERROR(CONCATENATE(TEXT(INDEX($W$7:$W$32,SMALL(IF($Z$7:$Z$32&lt;&gt;"",IF($W$7:$W$32&lt;&gt;"",ROW($W$7:$W$32)-MIN(ROW($W$7:$W$32))+1,""),""),ROW()-ROW(A$34)+1)),"##0")," "),"")</f>
        <v/>
      </c>
      <c r="Y53" s="0" t="str">
        <f aca="false" t="array" ref="Y53:Y53">IFERROR(CONCATENATE((INDEX($A$7:$A$32,SMALL(IF($Z$7:$Z$32&lt;&gt;"",IF($W$7:$W$32&lt;&gt;"",ROW($W$7:$W$32)-MIN(ROW($W$7:$W$32))+1,""),""),ROW()-ROW(A$34)+1))),),"")</f>
        <v/>
      </c>
      <c r="AC53" s="0" t="str">
        <f aca="false" t="array" ref="AC53:AC53">IFERROR(CONCATENATE((INDEX($AF$7:$AF$32,SMALL(IF($AF$7:$AF$32&lt;&gt;"",IF($AC$7:$AC$32&lt;&gt;"",ROW($AC$7:$AC$32)-MIN(ROW($AC$7:$AC$32))+1,""),""),ROW()-ROW(A$34)+1))),","),"")</f>
        <v/>
      </c>
      <c r="AD53" s="0" t="str">
        <f aca="false" t="array" ref="AD53:AD53">IFERROR(CONCATENATE(TEXT(INDEX($AC$7:$AC$32,SMALL(IF($AF$7:$AF$32&lt;&gt;"",IF($AC$7:$AC$32&lt;&gt;"",ROW($AC$7:$AC$32)-MIN(ROW($AC$7:$AC$32))+1,""),""),ROW()-ROW(A$34)+1)),"##0"),","),"")</f>
        <v/>
      </c>
      <c r="AE53" s="0" t="str">
        <f aca="false" t="array" ref="AE53:AE53">IFERROR(CONCATENATE((INDEX($A$7:$A$32,SMALL(IF($AF$7:$AF$32&lt;&gt;"",IF($AC$7:$AC$32&lt;&gt;"",ROW($AC$7:$AC$32)-MIN(ROW($AC$7:$AC$32))+1,""),""),ROW()-ROW(A$34)+1))),),"")</f>
        <v/>
      </c>
      <c r="AI53" s="0" t="str">
        <f aca="false" t="array" ref="AI53:AI53">IFERROR(CONCATENATE((INDEX($AL$7:$AL$32,SMALL(IF($AL$7:$AL$32&lt;&gt;"",IF($AI$7:$AI$32&lt;&gt;"",ROW($AI$7:$AI$32)-MIN(ROW($AI$7:$AI$32))+1,""),""),ROW()-ROW(A$34)+1)))," "),"")</f>
        <v/>
      </c>
      <c r="AJ53" s="0" t="str">
        <f aca="false" t="array" ref="AJ53:AJ53">IFERROR(CONCATENATE(TEXT(INDEX($AI$7:$AI$32,SMALL(IF($AL$7:$AL$32&lt;&gt;"",IF($AI$7:$AI$32&lt;&gt;"",ROW($AI$7:$AI$32)-MIN(ROW($AI$7:$AI$32))+1,""),""),ROW()-ROW(A$34)+1)),"##0")," "),"")</f>
        <v/>
      </c>
      <c r="AK53" s="0" t="str">
        <f aca="false" t="array" ref="AK53:AK53">IFERROR(CONCATENATE((INDEX($A$7:$A$32,SMALL(IF($AL$7:$AL$32&lt;&gt;"",IF($AI$7:$AI$32&lt;&gt;"",ROW($AI$7:$AI$32)-MIN(ROW($AI$7:$AI$32))+1,""),""),ROW()-ROW(A$34)+1))),),"")</f>
        <v/>
      </c>
    </row>
    <row r="54" customFormat="false" ht="15" hidden="false" customHeight="false" outlineLevel="0" collapsed="false">
      <c r="K54" s="0" t="str">
        <f aca="false" t="array" ref="K54:K54">IFERROR(CONCATENATE(TEXT(INDEX($K$7:$K$32,SMALL(IF($N$7:$N$32&lt;&gt;"",IF($K$7:$K$32&lt;&gt;"",ROW($K$7:$K$32)-MIN(ROW($K$7:$K$32))+1,""),""),ROW()-ROW(A$34)+1)),"##0"),","),"")</f>
        <v/>
      </c>
      <c r="L54" s="0" t="str">
        <f aca="false" t="array" ref="L54:L54">IFERROR(CONCATENATE((INDEX($N$7:$N$32,SMALL(IF($N$7:$N$32&lt;&gt;"",IF($K$7:$K$32&lt;&gt;"",ROW($K$7:$K$32)-MIN(ROW($K$7:$K$32))+1,""),""),ROW()-ROW(A$34)+1))),","),"")</f>
        <v/>
      </c>
      <c r="M54" s="0" t="str">
        <f aca="false" t="array" ref="M54:M54">IFERROR(CONCATENATE((INDEX($A$7:$A$32,SMALL(IF($N$7:$N$32&lt;&gt;"",IF($K$7:$K$32&lt;&gt;"",ROW($K$7:$K$32)-MIN(ROW($K$7:$K$32))+1,""),""),ROW()-ROW(A$34)+1))),),"")</f>
        <v/>
      </c>
      <c r="Q54" s="0" t="str">
        <f aca="false" t="array" ref="Q54:Q54">IFERROR(CONCATENATE((INDEX($T$7:$T$32,SMALL(IF($T$7:$T$32&lt;&gt;"",IF($Q$7:$Q$32&lt;&gt;"",ROW($Q$7:$Q$32)-MIN(ROW($Q$7:$Q$32))+1,""),""),ROW()-ROW(A$34)+1)))," "),"")</f>
        <v/>
      </c>
      <c r="R54" s="0" t="str">
        <f aca="false" t="array" ref="R54:R54">IFERROR(CONCATENATE(TEXT(INDEX($Q$7:$Q$32,SMALL(IF($T$7:$T$32&lt;&gt;"",IF($Q$7:$Q$32&lt;&gt;"",ROW($Q$7:$Q$32)-MIN(ROW($Q$7:$Q$32))+1,""),""),ROW()-ROW(A$34)+1)),"##0")," "),"")</f>
        <v/>
      </c>
      <c r="S54" s="0" t="str">
        <f aca="false" t="array" ref="S54:S54">IFERROR(CONCATENATE((INDEX($A$7:$A$32,SMALL(IF($T$7:$T$32&lt;&gt;"",IF($Q$7:$Q$32&lt;&gt;"",ROW($Q$7:$Q$32)-MIN(ROW($Q$7:$Q$32))+1,""),""),ROW()-ROW(A$34)+1))),),"")</f>
        <v/>
      </c>
      <c r="W54" s="0" t="str">
        <f aca="false" t="array" ref="W54:W54">IFERROR(CONCATENATE((INDEX($Z$7:$Z$32,SMALL(IF($Z$7:$Z$32&lt;&gt;"",IF($W$7:$W$32&lt;&gt;"",ROW($W$7:$W$32)-MIN(ROW($W$7:$W$32))+1,""),""),ROW()-ROW(A$34)+1)))," "),"")</f>
        <v/>
      </c>
      <c r="X54" s="0" t="str">
        <f aca="false" t="array" ref="X54:X54">IFERROR(CONCATENATE(TEXT(INDEX($W$7:$W$32,SMALL(IF($Z$7:$Z$32&lt;&gt;"",IF($W$7:$W$32&lt;&gt;"",ROW($W$7:$W$32)-MIN(ROW($W$7:$W$32))+1,""),""),ROW()-ROW(A$34)+1)),"##0")," "),"")</f>
        <v/>
      </c>
      <c r="Y54" s="0" t="str">
        <f aca="false" t="array" ref="Y54:Y54">IFERROR(CONCATENATE((INDEX($A$7:$A$32,SMALL(IF($Z$7:$Z$32&lt;&gt;"",IF($W$7:$W$32&lt;&gt;"",ROW($W$7:$W$32)-MIN(ROW($W$7:$W$32))+1,""),""),ROW()-ROW(A$34)+1))),),"")</f>
        <v/>
      </c>
      <c r="AC54" s="0" t="str">
        <f aca="false" t="array" ref="AC54:AC54">IFERROR(CONCATENATE((INDEX($AF$7:$AF$32,SMALL(IF($AF$7:$AF$32&lt;&gt;"",IF($AC$7:$AC$32&lt;&gt;"",ROW($AC$7:$AC$32)-MIN(ROW($AC$7:$AC$32))+1,""),""),ROW()-ROW(A$34)+1))),","),"")</f>
        <v/>
      </c>
      <c r="AD54" s="0" t="str">
        <f aca="false" t="array" ref="AD54:AD54">IFERROR(CONCATENATE(TEXT(INDEX($AC$7:$AC$32,SMALL(IF($AF$7:$AF$32&lt;&gt;"",IF($AC$7:$AC$32&lt;&gt;"",ROW($AC$7:$AC$32)-MIN(ROW($AC$7:$AC$32))+1,""),""),ROW()-ROW(A$34)+1)),"##0"),","),"")</f>
        <v/>
      </c>
      <c r="AE54" s="0" t="str">
        <f aca="false" t="array" ref="AE54:AE54">IFERROR(CONCATENATE((INDEX($A$7:$A$32,SMALL(IF($AF$7:$AF$32&lt;&gt;"",IF($AC$7:$AC$32&lt;&gt;"",ROW($AC$7:$AC$32)-MIN(ROW($AC$7:$AC$32))+1,""),""),ROW()-ROW(A$34)+1))),),"")</f>
        <v/>
      </c>
      <c r="AI54" s="0" t="str">
        <f aca="false" t="array" ref="AI54:AI54">IFERROR(CONCATENATE((INDEX($AL$7:$AL$32,SMALL(IF($AL$7:$AL$32&lt;&gt;"",IF($AI$7:$AI$32&lt;&gt;"",ROW($AI$7:$AI$32)-MIN(ROW($AI$7:$AI$32))+1,""),""),ROW()-ROW(A$34)+1)))," "),"")</f>
        <v/>
      </c>
      <c r="AJ54" s="0" t="str">
        <f aca="false" t="array" ref="AJ54:AJ54">IFERROR(CONCATENATE(TEXT(INDEX($AI$7:$AI$32,SMALL(IF($AL$7:$AL$32&lt;&gt;"",IF($AI$7:$AI$32&lt;&gt;"",ROW($AI$7:$AI$32)-MIN(ROW($AI$7:$AI$32))+1,""),""),ROW()-ROW(A$34)+1)),"##0")," "),"")</f>
        <v/>
      </c>
      <c r="AK54" s="0" t="str">
        <f aca="false" t="array" ref="AK54:AK54">IFERROR(CONCATENATE((INDEX($A$7:$A$32,SMALL(IF($AL$7:$AL$32&lt;&gt;"",IF($AI$7:$AI$32&lt;&gt;"",ROW($AI$7:$AI$32)-MIN(ROW($AI$7:$AI$32))+1,""),""),ROW()-ROW(A$34)+1))),),"")</f>
        <v/>
      </c>
    </row>
    <row r="55" customFormat="false" ht="15" hidden="false" customHeight="false" outlineLevel="0" collapsed="false">
      <c r="K55" s="0" t="str">
        <f aca="false" t="array" ref="K55:K55">IFERROR(CONCATENATE(TEXT(INDEX($K$7:$K$32,SMALL(IF($N$7:$N$32&lt;&gt;"",IF($K$7:$K$32&lt;&gt;"",ROW($K$7:$K$32)-MIN(ROW($K$7:$K$32))+1,""),""),ROW()-ROW(A$34)+1)),"##0"),","),"")</f>
        <v/>
      </c>
      <c r="L55" s="0" t="str">
        <f aca="false" t="array" ref="L55:L55">IFERROR(CONCATENATE((INDEX($N$7:$N$32,SMALL(IF($N$7:$N$32&lt;&gt;"",IF($K$7:$K$32&lt;&gt;"",ROW($K$7:$K$32)-MIN(ROW($K$7:$K$32))+1,""),""),ROW()-ROW(A$34)+1))),","),"")</f>
        <v/>
      </c>
      <c r="M55" s="0" t="str">
        <f aca="false" t="array" ref="M55:M55">IFERROR(CONCATENATE((INDEX($A$7:$A$32,SMALL(IF($N$7:$N$32&lt;&gt;"",IF($K$7:$K$32&lt;&gt;"",ROW($K$7:$K$32)-MIN(ROW($K$7:$K$32))+1,""),""),ROW()-ROW(A$34)+1))),),"")</f>
        <v/>
      </c>
      <c r="Q55" s="0" t="str">
        <f aca="false" t="array" ref="Q55:Q55">IFERROR(CONCATENATE((INDEX($T$7:$T$32,SMALL(IF($T$7:$T$32&lt;&gt;"",IF($Q$7:$Q$32&lt;&gt;"",ROW($Q$7:$Q$32)-MIN(ROW($Q$7:$Q$32))+1,""),""),ROW()-ROW(A$34)+1)))," "),"")</f>
        <v/>
      </c>
      <c r="R55" s="0" t="str">
        <f aca="false" t="array" ref="R55:R55">IFERROR(CONCATENATE(TEXT(INDEX($Q$7:$Q$32,SMALL(IF($T$7:$T$32&lt;&gt;"",IF($Q$7:$Q$32&lt;&gt;"",ROW($Q$7:$Q$32)-MIN(ROW($Q$7:$Q$32))+1,""),""),ROW()-ROW(A$34)+1)),"##0")," "),"")</f>
        <v/>
      </c>
      <c r="S55" s="0" t="str">
        <f aca="false" t="array" ref="S55:S55">IFERROR(CONCATENATE((INDEX($A$7:$A$32,SMALL(IF($T$7:$T$32&lt;&gt;"",IF($Q$7:$Q$32&lt;&gt;"",ROW($Q$7:$Q$32)-MIN(ROW($Q$7:$Q$32))+1,""),""),ROW()-ROW(A$34)+1))),),"")</f>
        <v/>
      </c>
      <c r="W55" s="0" t="str">
        <f aca="false" t="array" ref="W55:W55">IFERROR(CONCATENATE((INDEX($Z$7:$Z$32,SMALL(IF($Z$7:$Z$32&lt;&gt;"",IF($W$7:$W$32&lt;&gt;"",ROW($W$7:$W$32)-MIN(ROW($W$7:$W$32))+1,""),""),ROW()-ROW(A$34)+1)))," "),"")</f>
        <v/>
      </c>
      <c r="X55" s="0" t="str">
        <f aca="false" t="array" ref="X55:X55">IFERROR(CONCATENATE(TEXT(INDEX($W$7:$W$32,SMALL(IF($Z$7:$Z$32&lt;&gt;"",IF($W$7:$W$32&lt;&gt;"",ROW($W$7:$W$32)-MIN(ROW($W$7:$W$32))+1,""),""),ROW()-ROW(A$34)+1)),"##0")," "),"")</f>
        <v/>
      </c>
      <c r="Y55" s="0" t="str">
        <f aca="false" t="array" ref="Y55:Y55">IFERROR(CONCATENATE((INDEX($A$7:$A$32,SMALL(IF($Z$7:$Z$32&lt;&gt;"",IF($W$7:$W$32&lt;&gt;"",ROW($W$7:$W$32)-MIN(ROW($W$7:$W$32))+1,""),""),ROW()-ROW(A$34)+1))),),"")</f>
        <v/>
      </c>
      <c r="AC55" s="0" t="str">
        <f aca="false" t="array" ref="AC55:AC55">IFERROR(CONCATENATE((INDEX($AF$7:$AF$32,SMALL(IF($AF$7:$AF$32&lt;&gt;"",IF($AC$7:$AC$32&lt;&gt;"",ROW($AC$7:$AC$32)-MIN(ROW($AC$7:$AC$32))+1,""),""),ROW()-ROW(A$34)+1))),","),"")</f>
        <v/>
      </c>
      <c r="AD55" s="0" t="str">
        <f aca="false" t="array" ref="AD55:AD55">IFERROR(CONCATENATE(TEXT(INDEX($AC$7:$AC$32,SMALL(IF($AF$7:$AF$32&lt;&gt;"",IF($AC$7:$AC$32&lt;&gt;"",ROW($AC$7:$AC$32)-MIN(ROW($AC$7:$AC$32))+1,""),""),ROW()-ROW(A$34)+1)),"##0"),","),"")</f>
        <v/>
      </c>
      <c r="AE55" s="0" t="str">
        <f aca="false" t="array" ref="AE55:AE55">IFERROR(CONCATENATE((INDEX($A$7:$A$32,SMALL(IF($AF$7:$AF$32&lt;&gt;"",IF($AC$7:$AC$32&lt;&gt;"",ROW($AC$7:$AC$32)-MIN(ROW($AC$7:$AC$32))+1,""),""),ROW()-ROW(A$34)+1))),),"")</f>
        <v/>
      </c>
      <c r="AI55" s="0" t="str">
        <f aca="false" t="array" ref="AI55:AI55">IFERROR(CONCATENATE((INDEX($AL$7:$AL$32,SMALL(IF($AL$7:$AL$32&lt;&gt;"",IF($AI$7:$AI$32&lt;&gt;"",ROW($AI$7:$AI$32)-MIN(ROW($AI$7:$AI$32))+1,""),""),ROW()-ROW(A$34)+1)))," "),"")</f>
        <v/>
      </c>
      <c r="AJ55" s="0" t="str">
        <f aca="false" t="array" ref="AJ55:AJ55">IFERROR(CONCATENATE(TEXT(INDEX($AI$7:$AI$32,SMALL(IF($AL$7:$AL$32&lt;&gt;"",IF($AI$7:$AI$32&lt;&gt;"",ROW($AI$7:$AI$32)-MIN(ROW($AI$7:$AI$32))+1,""),""),ROW()-ROW(A$34)+1)),"##0")," "),"")</f>
        <v/>
      </c>
      <c r="AK55" s="0" t="str">
        <f aca="false" t="array" ref="AK55:AK55">IFERROR(CONCATENATE((INDEX($A$7:$A$32,SMALL(IF($AL$7:$AL$32&lt;&gt;"",IF($AI$7:$AI$32&lt;&gt;"",ROW($AI$7:$AI$32)-MIN(ROW($AI$7:$AI$32))+1,""),""),ROW()-ROW(A$34)+1))),),"")</f>
        <v/>
      </c>
    </row>
    <row r="56" customFormat="false" ht="15" hidden="false" customHeight="false" outlineLevel="0" collapsed="false">
      <c r="K56" s="0" t="str">
        <f aca="false" t="array" ref="K56:K56">IFERROR(CONCATENATE(TEXT(INDEX($K$7:$K$32,SMALL(IF($N$7:$N$32&lt;&gt;"",IF($K$7:$K$32&lt;&gt;"",ROW($K$7:$K$32)-MIN(ROW($K$7:$K$32))+1,""),""),ROW()-ROW(A$34)+1)),"##0"),","),"")</f>
        <v/>
      </c>
      <c r="L56" s="0" t="str">
        <f aca="false" t="array" ref="L56:L56">IFERROR(CONCATENATE((INDEX($N$7:$N$32,SMALL(IF($N$7:$N$32&lt;&gt;"",IF($K$7:$K$32&lt;&gt;"",ROW($K$7:$K$32)-MIN(ROW($K$7:$K$32))+1,""),""),ROW()-ROW(A$34)+1))),","),"")</f>
        <v/>
      </c>
      <c r="M56" s="0" t="str">
        <f aca="false" t="array" ref="M56:M56">IFERROR(CONCATENATE((INDEX($A$7:$A$32,SMALL(IF($N$7:$N$32&lt;&gt;"",IF($K$7:$K$32&lt;&gt;"",ROW($K$7:$K$32)-MIN(ROW($K$7:$K$32))+1,""),""),ROW()-ROW(A$34)+1))),),"")</f>
        <v/>
      </c>
      <c r="Q56" s="0" t="str">
        <f aca="false" t="array" ref="Q56:Q56">IFERROR(CONCATENATE((INDEX($T$7:$T$32,SMALL(IF($T$7:$T$32&lt;&gt;"",IF($Q$7:$Q$32&lt;&gt;"",ROW($Q$7:$Q$32)-MIN(ROW($Q$7:$Q$32))+1,""),""),ROW()-ROW(A$34)+1)))," "),"")</f>
        <v/>
      </c>
      <c r="R56" s="0" t="str">
        <f aca="false" t="array" ref="R56:R56">IFERROR(CONCATENATE(TEXT(INDEX($Q$7:$Q$32,SMALL(IF($T$7:$T$32&lt;&gt;"",IF($Q$7:$Q$32&lt;&gt;"",ROW($Q$7:$Q$32)-MIN(ROW($Q$7:$Q$32))+1,""),""),ROW()-ROW(A$34)+1)),"##0")," "),"")</f>
        <v/>
      </c>
      <c r="S56" s="0" t="str">
        <f aca="false" t="array" ref="S56:S56">IFERROR(CONCATENATE((INDEX($A$7:$A$32,SMALL(IF($T$7:$T$32&lt;&gt;"",IF($Q$7:$Q$32&lt;&gt;"",ROW($Q$7:$Q$32)-MIN(ROW($Q$7:$Q$32))+1,""),""),ROW()-ROW(A$34)+1))),),"")</f>
        <v/>
      </c>
      <c r="W56" s="0" t="str">
        <f aca="false" t="array" ref="W56:W56">IFERROR(CONCATENATE((INDEX($Z$7:$Z$32,SMALL(IF($Z$7:$Z$32&lt;&gt;"",IF($W$7:$W$32&lt;&gt;"",ROW($W$7:$W$32)-MIN(ROW($W$7:$W$32))+1,""),""),ROW()-ROW(A$34)+1)))," "),"")</f>
        <v/>
      </c>
      <c r="X56" s="0" t="str">
        <f aca="false" t="array" ref="X56:X56">IFERROR(CONCATENATE(TEXT(INDEX($W$7:$W$32,SMALL(IF($Z$7:$Z$32&lt;&gt;"",IF($W$7:$W$32&lt;&gt;"",ROW($W$7:$W$32)-MIN(ROW($W$7:$W$32))+1,""),""),ROW()-ROW(A$34)+1)),"##0")," "),"")</f>
        <v/>
      </c>
      <c r="Y56" s="0" t="str">
        <f aca="false" t="array" ref="Y56:Y56">IFERROR(CONCATENATE((INDEX($A$7:$A$32,SMALL(IF($Z$7:$Z$32&lt;&gt;"",IF($W$7:$W$32&lt;&gt;"",ROW($W$7:$W$32)-MIN(ROW($W$7:$W$32))+1,""),""),ROW()-ROW(A$34)+1))),),"")</f>
        <v/>
      </c>
      <c r="AC56" s="0" t="str">
        <f aca="false" t="array" ref="AC56:AC56">IFERROR(CONCATENATE((INDEX($AF$7:$AF$32,SMALL(IF($AF$7:$AF$32&lt;&gt;"",IF($AC$7:$AC$32&lt;&gt;"",ROW($AC$7:$AC$32)-MIN(ROW($AC$7:$AC$32))+1,""),""),ROW()-ROW(A$34)+1))),","),"")</f>
        <v/>
      </c>
      <c r="AD56" s="0" t="str">
        <f aca="false" t="array" ref="AD56:AD56">IFERROR(CONCATENATE(TEXT(INDEX($AC$7:$AC$32,SMALL(IF($AF$7:$AF$32&lt;&gt;"",IF($AC$7:$AC$32&lt;&gt;"",ROW($AC$7:$AC$32)-MIN(ROW($AC$7:$AC$32))+1,""),""),ROW()-ROW(A$34)+1)),"##0"),","),"")</f>
        <v/>
      </c>
      <c r="AE56" s="0" t="str">
        <f aca="false" t="array" ref="AE56:AE56">IFERROR(CONCATENATE((INDEX($A$7:$A$32,SMALL(IF($AF$7:$AF$32&lt;&gt;"",IF($AC$7:$AC$32&lt;&gt;"",ROW($AC$7:$AC$32)-MIN(ROW($AC$7:$AC$32))+1,""),""),ROW()-ROW(A$34)+1))),),"")</f>
        <v/>
      </c>
      <c r="AI56" s="0" t="str">
        <f aca="false" t="array" ref="AI56:AI56">IFERROR(CONCATENATE((INDEX($AL$7:$AL$32,SMALL(IF($AL$7:$AL$32&lt;&gt;"",IF($AI$7:$AI$32&lt;&gt;"",ROW($AI$7:$AI$32)-MIN(ROW($AI$7:$AI$32))+1,""),""),ROW()-ROW(A$34)+1)))," "),"")</f>
        <v/>
      </c>
      <c r="AJ56" s="0" t="str">
        <f aca="false" t="array" ref="AJ56:AJ56">IFERROR(CONCATENATE(TEXT(INDEX($AI$7:$AI$32,SMALL(IF($AL$7:$AL$32&lt;&gt;"",IF($AI$7:$AI$32&lt;&gt;"",ROW($AI$7:$AI$32)-MIN(ROW($AI$7:$AI$32))+1,""),""),ROW()-ROW(A$34)+1)),"##0")," "),"")</f>
        <v/>
      </c>
      <c r="AK56" s="0" t="str">
        <f aca="false" t="array" ref="AK56:AK56">IFERROR(CONCATENATE((INDEX($A$7:$A$32,SMALL(IF($AL$7:$AL$32&lt;&gt;"",IF($AI$7:$AI$32&lt;&gt;"",ROW($AI$7:$AI$32)-MIN(ROW($AI$7:$AI$32))+1,""),""),ROW()-ROW(A$34)+1))),),"")</f>
        <v/>
      </c>
    </row>
    <row r="57" customFormat="false" ht="15" hidden="false" customHeight="false" outlineLevel="0" collapsed="false">
      <c r="K57" s="0" t="str">
        <f aca="false" t="array" ref="K57:K57">IFERROR(CONCATENATE(TEXT(INDEX($K$7:$K$32,SMALL(IF($N$7:$N$32&lt;&gt;"",IF($K$7:$K$32&lt;&gt;"",ROW($K$7:$K$32)-MIN(ROW($K$7:$K$32))+1,""),""),ROW()-ROW(A$34)+1)),"##0"),","),"")</f>
        <v/>
      </c>
      <c r="L57" s="0" t="str">
        <f aca="false" t="array" ref="L57:L57">IFERROR(CONCATENATE((INDEX($N$7:$N$32,SMALL(IF($N$7:$N$32&lt;&gt;"",IF($K$7:$K$32&lt;&gt;"",ROW($K$7:$K$32)-MIN(ROW($K$7:$K$32))+1,""),""),ROW()-ROW(A$34)+1))),","),"")</f>
        <v/>
      </c>
      <c r="M57" s="0" t="str">
        <f aca="false" t="array" ref="M57:M57">IFERROR(CONCATENATE((INDEX($A$7:$A$32,SMALL(IF($N$7:$N$32&lt;&gt;"",IF($K$7:$K$32&lt;&gt;"",ROW($K$7:$K$32)-MIN(ROW($K$7:$K$32))+1,""),""),ROW()-ROW(A$34)+1))),),"")</f>
        <v/>
      </c>
      <c r="Q57" s="0" t="str">
        <f aca="false" t="array" ref="Q57:Q57">IFERROR(CONCATENATE((INDEX($T$7:$T$32,SMALL(IF($T$7:$T$32&lt;&gt;"",IF($Q$7:$Q$32&lt;&gt;"",ROW($Q$7:$Q$32)-MIN(ROW($Q$7:$Q$32))+1,""),""),ROW()-ROW(A$34)+1)))," "),"")</f>
        <v/>
      </c>
      <c r="R57" s="0" t="str">
        <f aca="false" t="array" ref="R57:R57">IFERROR(CONCATENATE(TEXT(INDEX($Q$7:$Q$32,SMALL(IF($T$7:$T$32&lt;&gt;"",IF($Q$7:$Q$32&lt;&gt;"",ROW($Q$7:$Q$32)-MIN(ROW($Q$7:$Q$32))+1,""),""),ROW()-ROW(A$34)+1)),"##0")," "),"")</f>
        <v/>
      </c>
      <c r="S57" s="0" t="str">
        <f aca="false" t="array" ref="S57:S57">IFERROR(CONCATENATE((INDEX($A$7:$A$32,SMALL(IF($T$7:$T$32&lt;&gt;"",IF($Q$7:$Q$32&lt;&gt;"",ROW($Q$7:$Q$32)-MIN(ROW($Q$7:$Q$32))+1,""),""),ROW()-ROW(A$34)+1))),),"")</f>
        <v/>
      </c>
      <c r="W57" s="0" t="str">
        <f aca="false" t="array" ref="W57:W57">IFERROR(CONCATENATE((INDEX($Z$7:$Z$32,SMALL(IF($Z$7:$Z$32&lt;&gt;"",IF($W$7:$W$32&lt;&gt;"",ROW($W$7:$W$32)-MIN(ROW($W$7:$W$32))+1,""),""),ROW()-ROW(A$34)+1)))," "),"")</f>
        <v/>
      </c>
      <c r="X57" s="0" t="str">
        <f aca="false" t="array" ref="X57:X57">IFERROR(CONCATENATE(TEXT(INDEX($W$7:$W$32,SMALL(IF($Z$7:$Z$32&lt;&gt;"",IF($W$7:$W$32&lt;&gt;"",ROW($W$7:$W$32)-MIN(ROW($W$7:$W$32))+1,""),""),ROW()-ROW(A$34)+1)),"##0")," "),"")</f>
        <v/>
      </c>
      <c r="Y57" s="0" t="str">
        <f aca="false" t="array" ref="Y57:Y57">IFERROR(CONCATENATE((INDEX($A$7:$A$32,SMALL(IF($Z$7:$Z$32&lt;&gt;"",IF($W$7:$W$32&lt;&gt;"",ROW($W$7:$W$32)-MIN(ROW($W$7:$W$32))+1,""),""),ROW()-ROW(A$34)+1))),),"")</f>
        <v/>
      </c>
      <c r="AC57" s="0" t="str">
        <f aca="false" t="array" ref="AC57:AC57">IFERROR(CONCATENATE((INDEX($AF$7:$AF$32,SMALL(IF($AF$7:$AF$32&lt;&gt;"",IF($AC$7:$AC$32&lt;&gt;"",ROW($AC$7:$AC$32)-MIN(ROW($AC$7:$AC$32))+1,""),""),ROW()-ROW(A$34)+1))),","),"")</f>
        <v/>
      </c>
      <c r="AD57" s="0" t="str">
        <f aca="false" t="array" ref="AD57:AD57">IFERROR(CONCATENATE(TEXT(INDEX($AC$7:$AC$32,SMALL(IF($AF$7:$AF$32&lt;&gt;"",IF($AC$7:$AC$32&lt;&gt;"",ROW($AC$7:$AC$32)-MIN(ROW($AC$7:$AC$32))+1,""),""),ROW()-ROW(A$34)+1)),"##0"),","),"")</f>
        <v/>
      </c>
      <c r="AE57" s="0" t="str">
        <f aca="false" t="array" ref="AE57:AE57">IFERROR(CONCATENATE((INDEX($A$7:$A$32,SMALL(IF($AF$7:$AF$32&lt;&gt;"",IF($AC$7:$AC$32&lt;&gt;"",ROW($AC$7:$AC$32)-MIN(ROW($AC$7:$AC$32))+1,""),""),ROW()-ROW(A$34)+1))),),"")</f>
        <v/>
      </c>
      <c r="AI57" s="0" t="str">
        <f aca="false" t="array" ref="AI57:AI57">IFERROR(CONCATENATE((INDEX($AL$7:$AL$32,SMALL(IF($AL$7:$AL$32&lt;&gt;"",IF($AI$7:$AI$32&lt;&gt;"",ROW($AI$7:$AI$32)-MIN(ROW($AI$7:$AI$32))+1,""),""),ROW()-ROW(A$34)+1)))," "),"")</f>
        <v/>
      </c>
      <c r="AJ57" s="0" t="str">
        <f aca="false" t="array" ref="AJ57:AJ57">IFERROR(CONCATENATE(TEXT(INDEX($AI$7:$AI$32,SMALL(IF($AL$7:$AL$32&lt;&gt;"",IF($AI$7:$AI$32&lt;&gt;"",ROW($AI$7:$AI$32)-MIN(ROW($AI$7:$AI$32))+1,""),""),ROW()-ROW(A$34)+1)),"##0")," "),"")</f>
        <v/>
      </c>
      <c r="AK57" s="0" t="str">
        <f aca="false" t="array" ref="AK57:AK57">IFERROR(CONCATENATE((INDEX($A$7:$A$32,SMALL(IF($AL$7:$AL$32&lt;&gt;"",IF($AI$7:$AI$32&lt;&gt;"",ROW($AI$7:$AI$32)-MIN(ROW($AI$7:$AI$32))+1,""),""),ROW()-ROW(A$34)+1))),),"")</f>
        <v/>
      </c>
    </row>
    <row r="58" customFormat="false" ht="15" hidden="false" customHeight="false" outlineLevel="0" collapsed="false">
      <c r="K58" s="0" t="str">
        <f aca="false" t="array" ref="K58:K58">IFERROR(CONCATENATE(TEXT(INDEX($K$7:$K$32,SMALL(IF($N$7:$N$32&lt;&gt;"",IF($K$7:$K$32&lt;&gt;"",ROW($K$7:$K$32)-MIN(ROW($K$7:$K$32))+1,""),""),ROW()-ROW(A$34)+1)),"##0"),","),"")</f>
        <v/>
      </c>
      <c r="L58" s="0" t="str">
        <f aca="false" t="array" ref="L58:L58">IFERROR(CONCATENATE((INDEX($N$7:$N$32,SMALL(IF($N$7:$N$32&lt;&gt;"",IF($K$7:$K$32&lt;&gt;"",ROW($K$7:$K$32)-MIN(ROW($K$7:$K$32))+1,""),""),ROW()-ROW(A$34)+1))),","),"")</f>
        <v/>
      </c>
      <c r="M58" s="0" t="str">
        <f aca="false" t="array" ref="M58:M58">IFERROR(CONCATENATE((INDEX($A$7:$A$32,SMALL(IF($N$7:$N$32&lt;&gt;"",IF($K$7:$K$32&lt;&gt;"",ROW($K$7:$K$32)-MIN(ROW($K$7:$K$32))+1,""),""),ROW()-ROW(A$34)+1))),),"")</f>
        <v/>
      </c>
      <c r="Q58" s="0" t="str">
        <f aca="false" t="array" ref="Q58:Q58">IFERROR(CONCATENATE((INDEX($T$7:$T$32,SMALL(IF($T$7:$T$32&lt;&gt;"",IF($Q$7:$Q$32&lt;&gt;"",ROW($Q$7:$Q$32)-MIN(ROW($Q$7:$Q$32))+1,""),""),ROW()-ROW(A$34)+1)))," "),"")</f>
        <v/>
      </c>
      <c r="R58" s="0" t="str">
        <f aca="false" t="array" ref="R58:R58">IFERROR(CONCATENATE(TEXT(INDEX($Q$7:$Q$32,SMALL(IF($T$7:$T$32&lt;&gt;"",IF($Q$7:$Q$32&lt;&gt;"",ROW($Q$7:$Q$32)-MIN(ROW($Q$7:$Q$32))+1,""),""),ROW()-ROW(A$34)+1)),"##0")," "),"")</f>
        <v/>
      </c>
      <c r="S58" s="0" t="str">
        <f aca="false" t="array" ref="S58:S58">IFERROR(CONCATENATE((INDEX($A$7:$A$32,SMALL(IF($T$7:$T$32&lt;&gt;"",IF($Q$7:$Q$32&lt;&gt;"",ROW($Q$7:$Q$32)-MIN(ROW($Q$7:$Q$32))+1,""),""),ROW()-ROW(A$34)+1))),),"")</f>
        <v/>
      </c>
      <c r="W58" s="0" t="str">
        <f aca="false" t="array" ref="W58:W58">IFERROR(CONCATENATE((INDEX($Z$7:$Z$32,SMALL(IF($Z$7:$Z$32&lt;&gt;"",IF($W$7:$W$32&lt;&gt;"",ROW($W$7:$W$32)-MIN(ROW($W$7:$W$32))+1,""),""),ROW()-ROW(A$34)+1)))," "),"")</f>
        <v/>
      </c>
      <c r="X58" s="0" t="str">
        <f aca="false" t="array" ref="X58:X58">IFERROR(CONCATENATE(TEXT(INDEX($W$7:$W$32,SMALL(IF($Z$7:$Z$32&lt;&gt;"",IF($W$7:$W$32&lt;&gt;"",ROW($W$7:$W$32)-MIN(ROW($W$7:$W$32))+1,""),""),ROW()-ROW(A$34)+1)),"##0")," "),"")</f>
        <v/>
      </c>
      <c r="Y58" s="0" t="str">
        <f aca="false" t="array" ref="Y58:Y58">IFERROR(CONCATENATE((INDEX($A$7:$A$32,SMALL(IF($Z$7:$Z$32&lt;&gt;"",IF($W$7:$W$32&lt;&gt;"",ROW($W$7:$W$32)-MIN(ROW($W$7:$W$32))+1,""),""),ROW()-ROW(A$34)+1))),),"")</f>
        <v/>
      </c>
      <c r="AC58" s="0" t="str">
        <f aca="false" t="array" ref="AC58:AC58">IFERROR(CONCATENATE((INDEX($AF$7:$AF$32,SMALL(IF($AF$7:$AF$32&lt;&gt;"",IF($AC$7:$AC$32&lt;&gt;"",ROW($AC$7:$AC$32)-MIN(ROW($AC$7:$AC$32))+1,""),""),ROW()-ROW(A$34)+1))),","),"")</f>
        <v/>
      </c>
      <c r="AD58" s="0" t="str">
        <f aca="false" t="array" ref="AD58:AD58">IFERROR(CONCATENATE(TEXT(INDEX($AC$7:$AC$32,SMALL(IF($AF$7:$AF$32&lt;&gt;"",IF($AC$7:$AC$32&lt;&gt;"",ROW($AC$7:$AC$32)-MIN(ROW($AC$7:$AC$32))+1,""),""),ROW()-ROW(A$34)+1)),"##0"),","),"")</f>
        <v/>
      </c>
      <c r="AE58" s="0" t="str">
        <f aca="false" t="array" ref="AE58:AE58">IFERROR(CONCATENATE((INDEX($A$7:$A$32,SMALL(IF($AF$7:$AF$32&lt;&gt;"",IF($AC$7:$AC$32&lt;&gt;"",ROW($AC$7:$AC$32)-MIN(ROW($AC$7:$AC$32))+1,""),""),ROW()-ROW(A$34)+1))),),"")</f>
        <v/>
      </c>
      <c r="AI58" s="0" t="str">
        <f aca="false" t="array" ref="AI58:AI58">IFERROR(CONCATENATE((INDEX($AL$7:$AL$32,SMALL(IF($AL$7:$AL$32&lt;&gt;"",IF($AI$7:$AI$32&lt;&gt;"",ROW($AI$7:$AI$32)-MIN(ROW($AI$7:$AI$32))+1,""),""),ROW()-ROW(A$34)+1)))," "),"")</f>
        <v/>
      </c>
      <c r="AJ58" s="0" t="str">
        <f aca="false" t="array" ref="AJ58:AJ58">IFERROR(CONCATENATE(TEXT(INDEX($AI$7:$AI$32,SMALL(IF($AL$7:$AL$32&lt;&gt;"",IF($AI$7:$AI$32&lt;&gt;"",ROW($AI$7:$AI$32)-MIN(ROW($AI$7:$AI$32))+1,""),""),ROW()-ROW(A$34)+1)),"##0")," "),"")</f>
        <v/>
      </c>
      <c r="AK58" s="0" t="str">
        <f aca="false" t="array" ref="AK58:AK58">IFERROR(CONCATENATE((INDEX($A$7:$A$32,SMALL(IF($AL$7:$AL$32&lt;&gt;"",IF($AI$7:$AI$32&lt;&gt;"",ROW($AI$7:$AI$32)-MIN(ROW($AI$7:$AI$32))+1,""),""),ROW()-ROW(A$34)+1))),),"")</f>
        <v/>
      </c>
    </row>
    <row r="59" customFormat="false" ht="15" hidden="false" customHeight="false" outlineLevel="0" collapsed="false">
      <c r="K59" s="0" t="str">
        <f aca="false" t="array" ref="K59:K59">IFERROR(CONCATENATE(TEXT(INDEX($K$7:$K$32,SMALL(IF($N$7:$N$32&lt;&gt;"",IF($K$7:$K$32&lt;&gt;"",ROW($K$7:$K$32)-MIN(ROW($K$7:$K$32))+1,""),""),ROW()-ROW(A$34)+1)),"##0"),","),"")</f>
        <v/>
      </c>
      <c r="L59" s="0" t="str">
        <f aca="false" t="array" ref="L59:L59">IFERROR(CONCATENATE((INDEX($N$7:$N$32,SMALL(IF($N$7:$N$32&lt;&gt;"",IF($K$7:$K$32&lt;&gt;"",ROW($K$7:$K$32)-MIN(ROW($K$7:$K$32))+1,""),""),ROW()-ROW(A$34)+1))),","),"")</f>
        <v/>
      </c>
      <c r="M59" s="0" t="str">
        <f aca="false" t="array" ref="M59:M59">IFERROR(CONCATENATE((INDEX($A$7:$A$32,SMALL(IF($N$7:$N$32&lt;&gt;"",IF($K$7:$K$32&lt;&gt;"",ROW($K$7:$K$32)-MIN(ROW($K$7:$K$32))+1,""),""),ROW()-ROW(A$34)+1))),),"")</f>
        <v/>
      </c>
      <c r="Q59" s="0" t="str">
        <f aca="false" t="array" ref="Q59:Q59">IFERROR(CONCATENATE((INDEX($T$7:$T$32,SMALL(IF($T$7:$T$32&lt;&gt;"",IF($Q$7:$Q$32&lt;&gt;"",ROW($Q$7:$Q$32)-MIN(ROW($Q$7:$Q$32))+1,""),""),ROW()-ROW(A$34)+1)))," "),"")</f>
        <v/>
      </c>
      <c r="R59" s="0" t="str">
        <f aca="false" t="array" ref="R59:R59">IFERROR(CONCATENATE(TEXT(INDEX($Q$7:$Q$32,SMALL(IF($T$7:$T$32&lt;&gt;"",IF($Q$7:$Q$32&lt;&gt;"",ROW($Q$7:$Q$32)-MIN(ROW($Q$7:$Q$32))+1,""),""),ROW()-ROW(A$34)+1)),"##0")," "),"")</f>
        <v/>
      </c>
      <c r="S59" s="0" t="str">
        <f aca="false" t="array" ref="S59:S59">IFERROR(CONCATENATE((INDEX($A$7:$A$32,SMALL(IF($T$7:$T$32&lt;&gt;"",IF($Q$7:$Q$32&lt;&gt;"",ROW($Q$7:$Q$32)-MIN(ROW($Q$7:$Q$32))+1,""),""),ROW()-ROW(A$34)+1))),),"")</f>
        <v/>
      </c>
      <c r="W59" s="0" t="str">
        <f aca="false" t="array" ref="W59:W59">IFERROR(CONCATENATE((INDEX($Z$7:$Z$32,SMALL(IF($Z$7:$Z$32&lt;&gt;"",IF($W$7:$W$32&lt;&gt;"",ROW($W$7:$W$32)-MIN(ROW($W$7:$W$32))+1,""),""),ROW()-ROW(A$34)+1)))," "),"")</f>
        <v/>
      </c>
      <c r="X59" s="0" t="str">
        <f aca="false" t="array" ref="X59:X59">IFERROR(CONCATENATE(TEXT(INDEX($W$7:$W$32,SMALL(IF($Z$7:$Z$32&lt;&gt;"",IF($W$7:$W$32&lt;&gt;"",ROW($W$7:$W$32)-MIN(ROW($W$7:$W$32))+1,""),""),ROW()-ROW(A$34)+1)),"##0")," "),"")</f>
        <v/>
      </c>
      <c r="Y59" s="0" t="str">
        <f aca="false" t="array" ref="Y59:Y59">IFERROR(CONCATENATE((INDEX($A$7:$A$32,SMALL(IF($Z$7:$Z$32&lt;&gt;"",IF($W$7:$W$32&lt;&gt;"",ROW($W$7:$W$32)-MIN(ROW($W$7:$W$32))+1,""),""),ROW()-ROW(A$34)+1))),),"")</f>
        <v/>
      </c>
      <c r="AC59" s="0" t="str">
        <f aca="false" t="array" ref="AC59:AC59">IFERROR(CONCATENATE((INDEX($AF$7:$AF$32,SMALL(IF($AF$7:$AF$32&lt;&gt;"",IF($AC$7:$AC$32&lt;&gt;"",ROW($AC$7:$AC$32)-MIN(ROW($AC$7:$AC$32))+1,""),""),ROW()-ROW(A$34)+1))),","),"")</f>
        <v/>
      </c>
      <c r="AD59" s="0" t="str">
        <f aca="false" t="array" ref="AD59:AD59">IFERROR(CONCATENATE(TEXT(INDEX($AC$7:$AC$32,SMALL(IF($AF$7:$AF$32&lt;&gt;"",IF($AC$7:$AC$32&lt;&gt;"",ROW($AC$7:$AC$32)-MIN(ROW($AC$7:$AC$32))+1,""),""),ROW()-ROW(A$34)+1)),"##0"),","),"")</f>
        <v/>
      </c>
      <c r="AE59" s="0" t="str">
        <f aca="false" t="array" ref="AE59:AE59">IFERROR(CONCATENATE((INDEX($A$7:$A$32,SMALL(IF($AF$7:$AF$32&lt;&gt;"",IF($AC$7:$AC$32&lt;&gt;"",ROW($AC$7:$AC$32)-MIN(ROW($AC$7:$AC$32))+1,""),""),ROW()-ROW(A$34)+1))),),"")</f>
        <v/>
      </c>
      <c r="AI59" s="0" t="str">
        <f aca="false" t="array" ref="AI59:AI59">IFERROR(CONCATENATE((INDEX($AL$7:$AL$32,SMALL(IF($AL$7:$AL$32&lt;&gt;"",IF($AI$7:$AI$32&lt;&gt;"",ROW($AI$7:$AI$32)-MIN(ROW($AI$7:$AI$32))+1,""),""),ROW()-ROW(A$34)+1)))," "),"")</f>
        <v/>
      </c>
      <c r="AJ59" s="0" t="str">
        <f aca="false" t="array" ref="AJ59:AJ59">IFERROR(CONCATENATE(TEXT(INDEX($AI$7:$AI$32,SMALL(IF($AL$7:$AL$32&lt;&gt;"",IF($AI$7:$AI$32&lt;&gt;"",ROW($AI$7:$AI$32)-MIN(ROW($AI$7:$AI$32))+1,""),""),ROW()-ROW(A$34)+1)),"##0")," "),"")</f>
        <v/>
      </c>
      <c r="AK59" s="0" t="str">
        <f aca="false" t="array" ref="AK59:AK59">IFERROR(CONCATENATE((INDEX($A$7:$A$32,SMALL(IF($AL$7:$AL$32&lt;&gt;"",IF($AI$7:$AI$32&lt;&gt;"",ROW($AI$7:$AI$32)-MIN(ROW($AI$7:$AI$32))+1,""),""),ROW()-ROW(A$34)+1))),),"")</f>
        <v/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1">
    <cfRule type="cellIs" priority="2" operator="lessThanOrEqual" aboveAverage="0" equalAverage="0" bottom="0" percent="0" rank="0" text="" dxfId="0">
      <formula>H11</formula>
    </cfRule>
  </conditionalFormatting>
  <conditionalFormatting sqref="AD12">
    <cfRule type="cellIs" priority="3" operator="lessThanOrEqual" aboveAverage="0" equalAverage="0" bottom="0" percent="0" rank="0" text="" dxfId="0">
      <formula>H12</formula>
    </cfRule>
  </conditionalFormatting>
  <conditionalFormatting sqref="AD13">
    <cfRule type="cellIs" priority="4" operator="lessThanOrEqual" aboveAverage="0" equalAverage="0" bottom="0" percent="0" rank="0" text="" dxfId="0">
      <formula>H13</formula>
    </cfRule>
  </conditionalFormatting>
  <conditionalFormatting sqref="AD14">
    <cfRule type="cellIs" priority="5" operator="lessThanOrEqual" aboveAverage="0" equalAverage="0" bottom="0" percent="0" rank="0" text="" dxfId="0">
      <formula>H14</formula>
    </cfRule>
  </conditionalFormatting>
  <conditionalFormatting sqref="AD15">
    <cfRule type="cellIs" priority="6" operator="lessThanOrEqual" aboveAverage="0" equalAverage="0" bottom="0" percent="0" rank="0" text="" dxfId="0">
      <formula>H15</formula>
    </cfRule>
  </conditionalFormatting>
  <conditionalFormatting sqref="AD16">
    <cfRule type="cellIs" priority="7" operator="lessThanOrEqual" aboveAverage="0" equalAverage="0" bottom="0" percent="0" rank="0" text="" dxfId="0">
      <formula>H16</formula>
    </cfRule>
  </conditionalFormatting>
  <conditionalFormatting sqref="AD19">
    <cfRule type="cellIs" priority="8" operator="lessThanOrEqual" aboveAverage="0" equalAverage="0" bottom="0" percent="0" rank="0" text="" dxfId="0">
      <formula>H19</formula>
    </cfRule>
  </conditionalFormatting>
  <conditionalFormatting sqref="AD21">
    <cfRule type="cellIs" priority="9" operator="lessThanOrEqual" aboveAverage="0" equalAverage="0" bottom="0" percent="0" rank="0" text="" dxfId="0">
      <formula>H21</formula>
    </cfRule>
  </conditionalFormatting>
  <conditionalFormatting sqref="AD22">
    <cfRule type="cellIs" priority="10" operator="lessThanOrEqual" aboveAverage="0" equalAverage="0" bottom="0" percent="0" rank="0" text="" dxfId="0">
      <formula>H22</formula>
    </cfRule>
  </conditionalFormatting>
  <conditionalFormatting sqref="AD23">
    <cfRule type="cellIs" priority="11" operator="lessThanOrEqual" aboveAverage="0" equalAverage="0" bottom="0" percent="0" rank="0" text="" dxfId="0">
      <formula>H23</formula>
    </cfRule>
  </conditionalFormatting>
  <conditionalFormatting sqref="AD24">
    <cfRule type="cellIs" priority="12" operator="lessThanOrEqual" aboveAverage="0" equalAverage="0" bottom="0" percent="0" rank="0" text="" dxfId="0">
      <formula>H24</formula>
    </cfRule>
  </conditionalFormatting>
  <conditionalFormatting sqref="AD25">
    <cfRule type="cellIs" priority="13" operator="lessThanOrEqual" aboveAverage="0" equalAverage="0" bottom="0" percent="0" rank="0" text="" dxfId="0">
      <formula>H25</formula>
    </cfRule>
  </conditionalFormatting>
  <conditionalFormatting sqref="AD27">
    <cfRule type="cellIs" priority="14" operator="lessThanOrEqual" aboveAverage="0" equalAverage="0" bottom="0" percent="0" rank="0" text="" dxfId="0">
      <formula>H27</formula>
    </cfRule>
  </conditionalFormatting>
  <conditionalFormatting sqref="AD28">
    <cfRule type="cellIs" priority="15" operator="lessThanOrEqual" aboveAverage="0" equalAverage="0" bottom="0" percent="0" rank="0" text="" dxfId="0">
      <formula>H28</formula>
    </cfRule>
  </conditionalFormatting>
  <conditionalFormatting sqref="AD29">
    <cfRule type="cellIs" priority="16" operator="lessThanOrEqual" aboveAverage="0" equalAverage="0" bottom="0" percent="0" rank="0" text="" dxfId="0">
      <formula>H29</formula>
    </cfRule>
  </conditionalFormatting>
  <conditionalFormatting sqref="AD30">
    <cfRule type="cellIs" priority="17" operator="lessThanOrEqual" aboveAverage="0" equalAverage="0" bottom="0" percent="0" rank="0" text="" dxfId="0">
      <formula>H30</formula>
    </cfRule>
  </conditionalFormatting>
  <conditionalFormatting sqref="AD7">
    <cfRule type="cellIs" priority="18" operator="lessThanOrEqual" aboveAverage="0" equalAverage="0" bottom="0" percent="0" rank="0" text="" dxfId="0">
      <formula>H7</formula>
    </cfRule>
  </conditionalFormatting>
  <conditionalFormatting sqref="AD8">
    <cfRule type="cellIs" priority="19" operator="lessThanOrEqual" aboveAverage="0" equalAverage="0" bottom="0" percent="0" rank="0" text="" dxfId="0">
      <formula>H8</formula>
    </cfRule>
  </conditionalFormatting>
  <conditionalFormatting sqref="AD9">
    <cfRule type="cellIs" priority="20" operator="lessThanOrEqual" aboveAverage="0" equalAverage="0" bottom="0" percent="0" rank="0" text="" dxfId="0">
      <formula>H9</formula>
    </cfRule>
  </conditionalFormatting>
  <conditionalFormatting sqref="AE11">
    <cfRule type="cellIs" priority="21" operator="lessThanOrEqual" aboveAverage="0" equalAverage="0" bottom="0" percent="0" rank="0" text="" dxfId="0">
      <formula>I11</formula>
    </cfRule>
  </conditionalFormatting>
  <conditionalFormatting sqref="AE12">
    <cfRule type="cellIs" priority="22" operator="lessThanOrEqual" aboveAverage="0" equalAverage="0" bottom="0" percent="0" rank="0" text="" dxfId="0">
      <formula>I12</formula>
    </cfRule>
  </conditionalFormatting>
  <conditionalFormatting sqref="AE13">
    <cfRule type="cellIs" priority="23" operator="lessThanOrEqual" aboveAverage="0" equalAverage="0" bottom="0" percent="0" rank="0" text="" dxfId="0">
      <formula>I13</formula>
    </cfRule>
  </conditionalFormatting>
  <conditionalFormatting sqref="AE14">
    <cfRule type="cellIs" priority="24" operator="lessThanOrEqual" aboveAverage="0" equalAverage="0" bottom="0" percent="0" rank="0" text="" dxfId="0">
      <formula>I14</formula>
    </cfRule>
  </conditionalFormatting>
  <conditionalFormatting sqref="AE15">
    <cfRule type="cellIs" priority="25" operator="lessThanOrEqual" aboveAverage="0" equalAverage="0" bottom="0" percent="0" rank="0" text="" dxfId="0">
      <formula>I15</formula>
    </cfRule>
  </conditionalFormatting>
  <conditionalFormatting sqref="AE16">
    <cfRule type="cellIs" priority="26" operator="lessThanOrEqual" aboveAverage="0" equalAverage="0" bottom="0" percent="0" rank="0" text="" dxfId="0">
      <formula>I16</formula>
    </cfRule>
  </conditionalFormatting>
  <conditionalFormatting sqref="AE19">
    <cfRule type="cellIs" priority="27" operator="lessThanOrEqual" aboveAverage="0" equalAverage="0" bottom="0" percent="0" rank="0" text="" dxfId="0">
      <formula>I19</formula>
    </cfRule>
  </conditionalFormatting>
  <conditionalFormatting sqref="AE21">
    <cfRule type="cellIs" priority="28" operator="lessThanOrEqual" aboveAverage="0" equalAverage="0" bottom="0" percent="0" rank="0" text="" dxfId="0">
      <formula>I21</formula>
    </cfRule>
  </conditionalFormatting>
  <conditionalFormatting sqref="AE22">
    <cfRule type="cellIs" priority="29" operator="lessThanOrEqual" aboveAverage="0" equalAverage="0" bottom="0" percent="0" rank="0" text="" dxfId="0">
      <formula>I22</formula>
    </cfRule>
  </conditionalFormatting>
  <conditionalFormatting sqref="AE23">
    <cfRule type="cellIs" priority="30" operator="lessThanOrEqual" aboveAverage="0" equalAverage="0" bottom="0" percent="0" rank="0" text="" dxfId="0">
      <formula>I23</formula>
    </cfRule>
  </conditionalFormatting>
  <conditionalFormatting sqref="AE24">
    <cfRule type="cellIs" priority="31" operator="lessThanOrEqual" aboveAverage="0" equalAverage="0" bottom="0" percent="0" rank="0" text="" dxfId="0">
      <formula>I24</formula>
    </cfRule>
  </conditionalFormatting>
  <conditionalFormatting sqref="AE25">
    <cfRule type="cellIs" priority="32" operator="lessThanOrEqual" aboveAverage="0" equalAverage="0" bottom="0" percent="0" rank="0" text="" dxfId="0">
      <formula>I25</formula>
    </cfRule>
  </conditionalFormatting>
  <conditionalFormatting sqref="AE27">
    <cfRule type="cellIs" priority="33" operator="lessThanOrEqual" aboveAverage="0" equalAverage="0" bottom="0" percent="0" rank="0" text="" dxfId="0">
      <formula>I27</formula>
    </cfRule>
  </conditionalFormatting>
  <conditionalFormatting sqref="AE28">
    <cfRule type="cellIs" priority="34" operator="lessThanOrEqual" aboveAverage="0" equalAverage="0" bottom="0" percent="0" rank="0" text="" dxfId="0">
      <formula>I28</formula>
    </cfRule>
  </conditionalFormatting>
  <conditionalFormatting sqref="AE29">
    <cfRule type="cellIs" priority="35" operator="lessThanOrEqual" aboveAverage="0" equalAverage="0" bottom="0" percent="0" rank="0" text="" dxfId="0">
      <formula>I29</formula>
    </cfRule>
  </conditionalFormatting>
  <conditionalFormatting sqref="AE30">
    <cfRule type="cellIs" priority="36" operator="lessThanOrEqual" aboveAverage="0" equalAverage="0" bottom="0" percent="0" rank="0" text="" dxfId="0">
      <formula>I30</formula>
    </cfRule>
  </conditionalFormatting>
  <conditionalFormatting sqref="AE7">
    <cfRule type="cellIs" priority="37" operator="lessThanOrEqual" aboveAverage="0" equalAverage="0" bottom="0" percent="0" rank="0" text="" dxfId="0">
      <formula>I7</formula>
    </cfRule>
  </conditionalFormatting>
  <conditionalFormatting sqref="AE8">
    <cfRule type="cellIs" priority="38" operator="lessThanOrEqual" aboveAverage="0" equalAverage="0" bottom="0" percent="0" rank="0" text="" dxfId="0">
      <formula>I8</formula>
    </cfRule>
  </conditionalFormatting>
  <conditionalFormatting sqref="AE9">
    <cfRule type="cellIs" priority="39" operator="lessThanOrEqual" aboveAverage="0" equalAverage="0" bottom="0" percent="0" rank="0" text="" dxfId="0">
      <formula>I9</formula>
    </cfRule>
  </conditionalFormatting>
  <conditionalFormatting sqref="AJ10">
    <cfRule type="cellIs" priority="40" operator="lessThanOrEqual" aboveAverage="0" equalAverage="0" bottom="0" percent="0" rank="0" text="" dxfId="0">
      <formula>H10</formula>
    </cfRule>
  </conditionalFormatting>
  <conditionalFormatting sqref="AJ12">
    <cfRule type="cellIs" priority="41" operator="lessThanOrEqual" aboveAverage="0" equalAverage="0" bottom="0" percent="0" rank="0" text="" dxfId="0">
      <formula>H12</formula>
    </cfRule>
  </conditionalFormatting>
  <conditionalFormatting sqref="AJ13">
    <cfRule type="cellIs" priority="42" operator="lessThanOrEqual" aboveAverage="0" equalAverage="0" bottom="0" percent="0" rank="0" text="" dxfId="0">
      <formula>H13</formula>
    </cfRule>
  </conditionalFormatting>
  <conditionalFormatting sqref="AJ14">
    <cfRule type="cellIs" priority="43" operator="lessThanOrEqual" aboveAverage="0" equalAverage="0" bottom="0" percent="0" rank="0" text="" dxfId="0">
      <formula>H14</formula>
    </cfRule>
  </conditionalFormatting>
  <conditionalFormatting sqref="AJ15">
    <cfRule type="cellIs" priority="44" operator="lessThanOrEqual" aboveAverage="0" equalAverage="0" bottom="0" percent="0" rank="0" text="" dxfId="0">
      <formula>H15</formula>
    </cfRule>
  </conditionalFormatting>
  <conditionalFormatting sqref="AJ16">
    <cfRule type="cellIs" priority="45" operator="lessThanOrEqual" aboveAverage="0" equalAverage="0" bottom="0" percent="0" rank="0" text="" dxfId="0">
      <formula>H16</formula>
    </cfRule>
  </conditionalFormatting>
  <conditionalFormatting sqref="AJ17">
    <cfRule type="cellIs" priority="46" operator="lessThanOrEqual" aboveAverage="0" equalAverage="0" bottom="0" percent="0" rank="0" text="" dxfId="0">
      <formula>H17</formula>
    </cfRule>
  </conditionalFormatting>
  <conditionalFormatting sqref="AJ19">
    <cfRule type="cellIs" priority="47" operator="lessThanOrEqual" aboveAverage="0" equalAverage="0" bottom="0" percent="0" rank="0" text="" dxfId="0">
      <formula>H19</formula>
    </cfRule>
  </conditionalFormatting>
  <conditionalFormatting sqref="AJ20">
    <cfRule type="cellIs" priority="48" operator="lessThanOrEqual" aboveAverage="0" equalAverage="0" bottom="0" percent="0" rank="0" text="" dxfId="0">
      <formula>H20</formula>
    </cfRule>
  </conditionalFormatting>
  <conditionalFormatting sqref="AJ22">
    <cfRule type="cellIs" priority="49" operator="lessThanOrEqual" aboveAverage="0" equalAverage="0" bottom="0" percent="0" rank="0" text="" dxfId="0">
      <formula>H22</formula>
    </cfRule>
  </conditionalFormatting>
  <conditionalFormatting sqref="AJ24">
    <cfRule type="cellIs" priority="50" operator="lessThanOrEqual" aboveAverage="0" equalAverage="0" bottom="0" percent="0" rank="0" text="" dxfId="0">
      <formula>H24</formula>
    </cfRule>
  </conditionalFormatting>
  <conditionalFormatting sqref="AJ25">
    <cfRule type="cellIs" priority="51" operator="lessThanOrEqual" aboveAverage="0" equalAverage="0" bottom="0" percent="0" rank="0" text="" dxfId="0">
      <formula>H25</formula>
    </cfRule>
  </conditionalFormatting>
  <conditionalFormatting sqref="AJ26">
    <cfRule type="cellIs" priority="52" operator="lessThanOrEqual" aboveAverage="0" equalAverage="0" bottom="0" percent="0" rank="0" text="" dxfId="0">
      <formula>H26</formula>
    </cfRule>
  </conditionalFormatting>
  <conditionalFormatting sqref="AJ27">
    <cfRule type="cellIs" priority="53" operator="lessThanOrEqual" aboveAverage="0" equalAverage="0" bottom="0" percent="0" rank="0" text="" dxfId="0">
      <formula>H27</formula>
    </cfRule>
  </conditionalFormatting>
  <conditionalFormatting sqref="AJ28">
    <cfRule type="cellIs" priority="54" operator="lessThanOrEqual" aboveAverage="0" equalAverage="0" bottom="0" percent="0" rank="0" text="" dxfId="0">
      <formula>H28</formula>
    </cfRule>
  </conditionalFormatting>
  <conditionalFormatting sqref="AJ29">
    <cfRule type="cellIs" priority="55" operator="lessThanOrEqual" aboveAverage="0" equalAverage="0" bottom="0" percent="0" rank="0" text="" dxfId="0">
      <formula>H29</formula>
    </cfRule>
  </conditionalFormatting>
  <conditionalFormatting sqref="AJ7">
    <cfRule type="cellIs" priority="56" operator="lessThanOrEqual" aboveAverage="0" equalAverage="0" bottom="0" percent="0" rank="0" text="" dxfId="0">
      <formula>H7</formula>
    </cfRule>
  </conditionalFormatting>
  <conditionalFormatting sqref="AJ8">
    <cfRule type="cellIs" priority="57" operator="lessThanOrEqual" aboveAverage="0" equalAverage="0" bottom="0" percent="0" rank="0" text="" dxfId="0">
      <formula>H8</formula>
    </cfRule>
  </conditionalFormatting>
  <conditionalFormatting sqref="AK10">
    <cfRule type="cellIs" priority="58" operator="lessThanOrEqual" aboveAverage="0" equalAverage="0" bottom="0" percent="0" rank="0" text="" dxfId="0">
      <formula>I10</formula>
    </cfRule>
  </conditionalFormatting>
  <conditionalFormatting sqref="AK12">
    <cfRule type="cellIs" priority="59" operator="lessThanOrEqual" aboveAverage="0" equalAverage="0" bottom="0" percent="0" rank="0" text="" dxfId="0">
      <formula>I12</formula>
    </cfRule>
  </conditionalFormatting>
  <conditionalFormatting sqref="AK13">
    <cfRule type="cellIs" priority="60" operator="lessThanOrEqual" aboveAverage="0" equalAverage="0" bottom="0" percent="0" rank="0" text="" dxfId="0">
      <formula>I13</formula>
    </cfRule>
  </conditionalFormatting>
  <conditionalFormatting sqref="AK14">
    <cfRule type="cellIs" priority="61" operator="lessThanOrEqual" aboveAverage="0" equalAverage="0" bottom="0" percent="0" rank="0" text="" dxfId="0">
      <formula>I14</formula>
    </cfRule>
  </conditionalFormatting>
  <conditionalFormatting sqref="AK15">
    <cfRule type="cellIs" priority="62" operator="lessThanOrEqual" aboveAverage="0" equalAverage="0" bottom="0" percent="0" rank="0" text="" dxfId="0">
      <formula>I15</formula>
    </cfRule>
  </conditionalFormatting>
  <conditionalFormatting sqref="AK16">
    <cfRule type="cellIs" priority="63" operator="lessThanOrEqual" aboveAverage="0" equalAverage="0" bottom="0" percent="0" rank="0" text="" dxfId="0">
      <formula>I16</formula>
    </cfRule>
  </conditionalFormatting>
  <conditionalFormatting sqref="AK17">
    <cfRule type="cellIs" priority="64" operator="lessThanOrEqual" aboveAverage="0" equalAverage="0" bottom="0" percent="0" rank="0" text="" dxfId="0">
      <formula>I17</formula>
    </cfRule>
  </conditionalFormatting>
  <conditionalFormatting sqref="AK19">
    <cfRule type="cellIs" priority="65" operator="lessThanOrEqual" aboveAverage="0" equalAverage="0" bottom="0" percent="0" rank="0" text="" dxfId="0">
      <formula>I19</formula>
    </cfRule>
  </conditionalFormatting>
  <conditionalFormatting sqref="AK20">
    <cfRule type="cellIs" priority="66" operator="lessThanOrEqual" aboveAverage="0" equalAverage="0" bottom="0" percent="0" rank="0" text="" dxfId="0">
      <formula>I20</formula>
    </cfRule>
  </conditionalFormatting>
  <conditionalFormatting sqref="AK22">
    <cfRule type="cellIs" priority="67" operator="lessThanOrEqual" aboveAverage="0" equalAverage="0" bottom="0" percent="0" rank="0" text="" dxfId="0">
      <formula>I22</formula>
    </cfRule>
  </conditionalFormatting>
  <conditionalFormatting sqref="AK24">
    <cfRule type="cellIs" priority="68" operator="lessThanOrEqual" aboveAverage="0" equalAverage="0" bottom="0" percent="0" rank="0" text="" dxfId="0">
      <formula>I24</formula>
    </cfRule>
  </conditionalFormatting>
  <conditionalFormatting sqref="AK25">
    <cfRule type="cellIs" priority="69" operator="lessThanOrEqual" aboveAverage="0" equalAverage="0" bottom="0" percent="0" rank="0" text="" dxfId="0">
      <formula>I25</formula>
    </cfRule>
  </conditionalFormatting>
  <conditionalFormatting sqref="AK26">
    <cfRule type="cellIs" priority="70" operator="lessThanOrEqual" aboveAverage="0" equalAverage="0" bottom="0" percent="0" rank="0" text="" dxfId="0">
      <formula>I26</formula>
    </cfRule>
  </conditionalFormatting>
  <conditionalFormatting sqref="AK27">
    <cfRule type="cellIs" priority="71" operator="lessThanOrEqual" aboveAverage="0" equalAverage="0" bottom="0" percent="0" rank="0" text="" dxfId="0">
      <formula>I27</formula>
    </cfRule>
  </conditionalFormatting>
  <conditionalFormatting sqref="AK28">
    <cfRule type="cellIs" priority="72" operator="lessThanOrEqual" aboveAverage="0" equalAverage="0" bottom="0" percent="0" rank="0" text="" dxfId="0">
      <formula>I28</formula>
    </cfRule>
  </conditionalFormatting>
  <conditionalFormatting sqref="AK29">
    <cfRule type="cellIs" priority="73" operator="lessThanOrEqual" aboveAverage="0" equalAverage="0" bottom="0" percent="0" rank="0" text="" dxfId="0">
      <formula>I29</formula>
    </cfRule>
  </conditionalFormatting>
  <conditionalFormatting sqref="AK7">
    <cfRule type="cellIs" priority="74" operator="lessThanOrEqual" aboveAverage="0" equalAverage="0" bottom="0" percent="0" rank="0" text="" dxfId="0">
      <formula>I7</formula>
    </cfRule>
  </conditionalFormatting>
  <conditionalFormatting sqref="AK8">
    <cfRule type="cellIs" priority="75" operator="lessThanOrEqual" aboveAverage="0" equalAverage="0" bottom="0" percent="0" rank="0" text="" dxfId="0">
      <formula>I8</formula>
    </cfRule>
  </conditionalFormatting>
  <conditionalFormatting sqref="L10">
    <cfRule type="cellIs" priority="76" operator="lessThanOrEqual" aboveAverage="0" equalAverage="0" bottom="0" percent="0" rank="0" text="" dxfId="0">
      <formula>H10</formula>
    </cfRule>
  </conditionalFormatting>
  <conditionalFormatting sqref="L11">
    <cfRule type="cellIs" priority="77" operator="lessThanOrEqual" aboveAverage="0" equalAverage="0" bottom="0" percent="0" rank="0" text="" dxfId="0">
      <formula>H11</formula>
    </cfRule>
  </conditionalFormatting>
  <conditionalFormatting sqref="L12">
    <cfRule type="cellIs" priority="78" operator="lessThanOrEqual" aboveAverage="0" equalAverage="0" bottom="0" percent="0" rank="0" text="" dxfId="0">
      <formula>H12</formula>
    </cfRule>
  </conditionalFormatting>
  <conditionalFormatting sqref="L13">
    <cfRule type="cellIs" priority="79" operator="lessThanOrEqual" aboveAverage="0" equalAverage="0" bottom="0" percent="0" rank="0" text="" dxfId="0">
      <formula>H13</formula>
    </cfRule>
  </conditionalFormatting>
  <conditionalFormatting sqref="L15">
    <cfRule type="cellIs" priority="80" operator="lessThanOrEqual" aboveAverage="0" equalAverage="0" bottom="0" percent="0" rank="0" text="" dxfId="0">
      <formula>H15</formula>
    </cfRule>
  </conditionalFormatting>
  <conditionalFormatting sqref="L16">
    <cfRule type="cellIs" priority="81" operator="lessThanOrEqual" aboveAverage="0" equalAverage="0" bottom="0" percent="0" rank="0" text="" dxfId="0">
      <formula>H16</formula>
    </cfRule>
  </conditionalFormatting>
  <conditionalFormatting sqref="L17">
    <cfRule type="cellIs" priority="82" operator="lessThanOrEqual" aboveAverage="0" equalAverage="0" bottom="0" percent="0" rank="0" text="" dxfId="0">
      <formula>H17</formula>
    </cfRule>
  </conditionalFormatting>
  <conditionalFormatting sqref="L18">
    <cfRule type="cellIs" priority="83" operator="lessThanOrEqual" aboveAverage="0" equalAverage="0" bottom="0" percent="0" rank="0" text="" dxfId="0">
      <formula>H18</formula>
    </cfRule>
  </conditionalFormatting>
  <conditionalFormatting sqref="L19">
    <cfRule type="cellIs" priority="84" operator="lessThanOrEqual" aboveAverage="0" equalAverage="0" bottom="0" percent="0" rank="0" text="" dxfId="0">
      <formula>H19</formula>
    </cfRule>
  </conditionalFormatting>
  <conditionalFormatting sqref="L20">
    <cfRule type="cellIs" priority="85" operator="lessThanOrEqual" aboveAverage="0" equalAverage="0" bottom="0" percent="0" rank="0" text="" dxfId="0">
      <formula>H20</formula>
    </cfRule>
  </conditionalFormatting>
  <conditionalFormatting sqref="L21">
    <cfRule type="cellIs" priority="86" operator="lessThanOrEqual" aboveAverage="0" equalAverage="0" bottom="0" percent="0" rank="0" text="" dxfId="0">
      <formula>H21</formula>
    </cfRule>
  </conditionalFormatting>
  <conditionalFormatting sqref="L22">
    <cfRule type="cellIs" priority="87" operator="lessThanOrEqual" aboveAverage="0" equalAverage="0" bottom="0" percent="0" rank="0" text="" dxfId="0">
      <formula>H22</formula>
    </cfRule>
  </conditionalFormatting>
  <conditionalFormatting sqref="L23">
    <cfRule type="cellIs" priority="88" operator="lessThanOrEqual" aboveAverage="0" equalAverage="0" bottom="0" percent="0" rank="0" text="" dxfId="0">
      <formula>H23</formula>
    </cfRule>
  </conditionalFormatting>
  <conditionalFormatting sqref="L24">
    <cfRule type="cellIs" priority="89" operator="lessThanOrEqual" aboveAverage="0" equalAverage="0" bottom="0" percent="0" rank="0" text="" dxfId="0">
      <formula>H24</formula>
    </cfRule>
  </conditionalFormatting>
  <conditionalFormatting sqref="L25">
    <cfRule type="cellIs" priority="90" operator="lessThanOrEqual" aboveAverage="0" equalAverage="0" bottom="0" percent="0" rank="0" text="" dxfId="0">
      <formula>H25</formula>
    </cfRule>
  </conditionalFormatting>
  <conditionalFormatting sqref="L26">
    <cfRule type="cellIs" priority="91" operator="lessThanOrEqual" aboveAverage="0" equalAverage="0" bottom="0" percent="0" rank="0" text="" dxfId="0">
      <formula>H26</formula>
    </cfRule>
  </conditionalFormatting>
  <conditionalFormatting sqref="L27">
    <cfRule type="cellIs" priority="92" operator="lessThanOrEqual" aboveAverage="0" equalAverage="0" bottom="0" percent="0" rank="0" text="" dxfId="0">
      <formula>H27</formula>
    </cfRule>
  </conditionalFormatting>
  <conditionalFormatting sqref="L28">
    <cfRule type="cellIs" priority="93" operator="lessThanOrEqual" aboveAverage="0" equalAverage="0" bottom="0" percent="0" rank="0" text="" dxfId="0">
      <formula>H28</formula>
    </cfRule>
  </conditionalFormatting>
  <conditionalFormatting sqref="L29">
    <cfRule type="cellIs" priority="94" operator="lessThanOrEqual" aboveAverage="0" equalAverage="0" bottom="0" percent="0" rank="0" text="" dxfId="0">
      <formula>H29</formula>
    </cfRule>
  </conditionalFormatting>
  <conditionalFormatting sqref="L30">
    <cfRule type="cellIs" priority="95" operator="lessThanOrEqual" aboveAverage="0" equalAverage="0" bottom="0" percent="0" rank="0" text="" dxfId="0">
      <formula>H30</formula>
    </cfRule>
  </conditionalFormatting>
  <conditionalFormatting sqref="L7">
    <cfRule type="cellIs" priority="96" operator="lessThanOrEqual" aboveAverage="0" equalAverage="0" bottom="0" percent="0" rank="0" text="" dxfId="0">
      <formula>H7</formula>
    </cfRule>
  </conditionalFormatting>
  <conditionalFormatting sqref="L8">
    <cfRule type="cellIs" priority="97" operator="lessThanOrEqual" aboveAverage="0" equalAverage="0" bottom="0" percent="0" rank="0" text="" dxfId="0">
      <formula>H8</formula>
    </cfRule>
  </conditionalFormatting>
  <conditionalFormatting sqref="L9">
    <cfRule type="cellIs" priority="98" operator="lessThanOrEqual" aboveAverage="0" equalAverage="0" bottom="0" percent="0" rank="0" text="" dxfId="0">
      <formula>H9</formula>
    </cfRule>
  </conditionalFormatting>
  <conditionalFormatting sqref="M10">
    <cfRule type="cellIs" priority="99" operator="lessThanOrEqual" aboveAverage="0" equalAverage="0" bottom="0" percent="0" rank="0" text="" dxfId="0">
      <formula>I10</formula>
    </cfRule>
  </conditionalFormatting>
  <conditionalFormatting sqref="M11">
    <cfRule type="cellIs" priority="100" operator="lessThanOrEqual" aboveAverage="0" equalAverage="0" bottom="0" percent="0" rank="0" text="" dxfId="0">
      <formula>I11</formula>
    </cfRule>
  </conditionalFormatting>
  <conditionalFormatting sqref="M12">
    <cfRule type="cellIs" priority="101" operator="lessThanOrEqual" aboveAverage="0" equalAverage="0" bottom="0" percent="0" rank="0" text="" dxfId="0">
      <formula>I12</formula>
    </cfRule>
  </conditionalFormatting>
  <conditionalFormatting sqref="M13">
    <cfRule type="cellIs" priority="102" operator="lessThanOrEqual" aboveAverage="0" equalAverage="0" bottom="0" percent="0" rank="0" text="" dxfId="0">
      <formula>I13</formula>
    </cfRule>
  </conditionalFormatting>
  <conditionalFormatting sqref="M15">
    <cfRule type="cellIs" priority="103" operator="lessThanOrEqual" aboveAverage="0" equalAverage="0" bottom="0" percent="0" rank="0" text="" dxfId="0">
      <formula>I15</formula>
    </cfRule>
  </conditionalFormatting>
  <conditionalFormatting sqref="M16">
    <cfRule type="cellIs" priority="104" operator="lessThanOrEqual" aboveAverage="0" equalAverage="0" bottom="0" percent="0" rank="0" text="" dxfId="0">
      <formula>I16</formula>
    </cfRule>
  </conditionalFormatting>
  <conditionalFormatting sqref="M17">
    <cfRule type="cellIs" priority="105" operator="lessThanOrEqual" aboveAverage="0" equalAverage="0" bottom="0" percent="0" rank="0" text="" dxfId="0">
      <formula>I17</formula>
    </cfRule>
  </conditionalFormatting>
  <conditionalFormatting sqref="M18">
    <cfRule type="cellIs" priority="106" operator="lessThanOrEqual" aboveAverage="0" equalAverage="0" bottom="0" percent="0" rank="0" text="" dxfId="0">
      <formula>I18</formula>
    </cfRule>
  </conditionalFormatting>
  <conditionalFormatting sqref="M19">
    <cfRule type="cellIs" priority="107" operator="lessThanOrEqual" aboveAverage="0" equalAverage="0" bottom="0" percent="0" rank="0" text="" dxfId="0">
      <formula>I19</formula>
    </cfRule>
  </conditionalFormatting>
  <conditionalFormatting sqref="M20">
    <cfRule type="cellIs" priority="108" operator="lessThanOrEqual" aboveAverage="0" equalAverage="0" bottom="0" percent="0" rank="0" text="" dxfId="0">
      <formula>I20</formula>
    </cfRule>
  </conditionalFormatting>
  <conditionalFormatting sqref="M21">
    <cfRule type="cellIs" priority="109" operator="lessThanOrEqual" aboveAverage="0" equalAverage="0" bottom="0" percent="0" rank="0" text="" dxfId="0">
      <formula>I21</formula>
    </cfRule>
  </conditionalFormatting>
  <conditionalFormatting sqref="M22">
    <cfRule type="cellIs" priority="110" operator="lessThanOrEqual" aboveAverage="0" equalAverage="0" bottom="0" percent="0" rank="0" text="" dxfId="0">
      <formula>I22</formula>
    </cfRule>
  </conditionalFormatting>
  <conditionalFormatting sqref="M23">
    <cfRule type="cellIs" priority="111" operator="lessThanOrEqual" aboveAverage="0" equalAverage="0" bottom="0" percent="0" rank="0" text="" dxfId="0">
      <formula>I23</formula>
    </cfRule>
  </conditionalFormatting>
  <conditionalFormatting sqref="M24">
    <cfRule type="cellIs" priority="112" operator="lessThanOrEqual" aboveAverage="0" equalAverage="0" bottom="0" percent="0" rank="0" text="" dxfId="0">
      <formula>I24</formula>
    </cfRule>
  </conditionalFormatting>
  <conditionalFormatting sqref="M25">
    <cfRule type="cellIs" priority="113" operator="lessThanOrEqual" aboveAverage="0" equalAverage="0" bottom="0" percent="0" rank="0" text="" dxfId="0">
      <formula>I25</formula>
    </cfRule>
  </conditionalFormatting>
  <conditionalFormatting sqref="M26">
    <cfRule type="cellIs" priority="114" operator="lessThanOrEqual" aboveAverage="0" equalAverage="0" bottom="0" percent="0" rank="0" text="" dxfId="0">
      <formula>I26</formula>
    </cfRule>
  </conditionalFormatting>
  <conditionalFormatting sqref="M27">
    <cfRule type="cellIs" priority="115" operator="lessThanOrEqual" aboveAverage="0" equalAverage="0" bottom="0" percent="0" rank="0" text="" dxfId="0">
      <formula>I27</formula>
    </cfRule>
  </conditionalFormatting>
  <conditionalFormatting sqref="M28">
    <cfRule type="cellIs" priority="116" operator="lessThanOrEqual" aboveAverage="0" equalAverage="0" bottom="0" percent="0" rank="0" text="" dxfId="0">
      <formula>I28</formula>
    </cfRule>
  </conditionalFormatting>
  <conditionalFormatting sqref="M29">
    <cfRule type="cellIs" priority="117" operator="lessThanOrEqual" aboveAverage="0" equalAverage="0" bottom="0" percent="0" rank="0" text="" dxfId="0">
      <formula>I29</formula>
    </cfRule>
  </conditionalFormatting>
  <conditionalFormatting sqref="M30">
    <cfRule type="cellIs" priority="118" operator="lessThanOrEqual" aboveAverage="0" equalAverage="0" bottom="0" percent="0" rank="0" text="" dxfId="0">
      <formula>I30</formula>
    </cfRule>
  </conditionalFormatting>
  <conditionalFormatting sqref="M7">
    <cfRule type="cellIs" priority="119" operator="lessThanOrEqual" aboveAverage="0" equalAverage="0" bottom="0" percent="0" rank="0" text="" dxfId="0">
      <formula>I7</formula>
    </cfRule>
  </conditionalFormatting>
  <conditionalFormatting sqref="M8">
    <cfRule type="cellIs" priority="120" operator="lessThanOrEqual" aboveAverage="0" equalAverage="0" bottom="0" percent="0" rank="0" text="" dxfId="0">
      <formula>I8</formula>
    </cfRule>
  </conditionalFormatting>
  <conditionalFormatting sqref="M9">
    <cfRule type="cellIs" priority="121" operator="lessThanOrEqual" aboveAverage="0" equalAverage="0" bottom="0" percent="0" rank="0" text="" dxfId="0">
      <formula>I9</formula>
    </cfRule>
  </conditionalFormatting>
  <conditionalFormatting sqref="R11">
    <cfRule type="cellIs" priority="122" operator="lessThanOrEqual" aboveAverage="0" equalAverage="0" bottom="0" percent="0" rank="0" text="" dxfId="0">
      <formula>H11</formula>
    </cfRule>
  </conditionalFormatting>
  <conditionalFormatting sqref="R12">
    <cfRule type="cellIs" priority="123" operator="lessThanOrEqual" aboveAverage="0" equalAverage="0" bottom="0" percent="0" rank="0" text="" dxfId="0">
      <formula>H12</formula>
    </cfRule>
  </conditionalFormatting>
  <conditionalFormatting sqref="R13">
    <cfRule type="cellIs" priority="124" operator="lessThanOrEqual" aboveAverage="0" equalAverage="0" bottom="0" percent="0" rank="0" text="" dxfId="0">
      <formula>H13</formula>
    </cfRule>
  </conditionalFormatting>
  <conditionalFormatting sqref="R14">
    <cfRule type="cellIs" priority="125" operator="lessThanOrEqual" aboveAverage="0" equalAverage="0" bottom="0" percent="0" rank="0" text="" dxfId="0">
      <formula>H14</formula>
    </cfRule>
  </conditionalFormatting>
  <conditionalFormatting sqref="R15">
    <cfRule type="cellIs" priority="126" operator="lessThanOrEqual" aboveAverage="0" equalAverage="0" bottom="0" percent="0" rank="0" text="" dxfId="0">
      <formula>H15</formula>
    </cfRule>
  </conditionalFormatting>
  <conditionalFormatting sqref="R16">
    <cfRule type="cellIs" priority="127" operator="lessThanOrEqual" aboveAverage="0" equalAverage="0" bottom="0" percent="0" rank="0" text="" dxfId="0">
      <formula>H16</formula>
    </cfRule>
  </conditionalFormatting>
  <conditionalFormatting sqref="R19">
    <cfRule type="cellIs" priority="128" operator="lessThanOrEqual" aboveAverage="0" equalAverage="0" bottom="0" percent="0" rank="0" text="" dxfId="0">
      <formula>H19</formula>
    </cfRule>
  </conditionalFormatting>
  <conditionalFormatting sqref="R21">
    <cfRule type="cellIs" priority="129" operator="lessThanOrEqual" aboveAverage="0" equalAverage="0" bottom="0" percent="0" rank="0" text="" dxfId="0">
      <formula>H21</formula>
    </cfRule>
  </conditionalFormatting>
  <conditionalFormatting sqref="R22">
    <cfRule type="cellIs" priority="130" operator="lessThanOrEqual" aboveAverage="0" equalAverage="0" bottom="0" percent="0" rank="0" text="" dxfId="0">
      <formula>H22</formula>
    </cfRule>
  </conditionalFormatting>
  <conditionalFormatting sqref="R23">
    <cfRule type="cellIs" priority="131" operator="lessThanOrEqual" aboveAverage="0" equalAverage="0" bottom="0" percent="0" rank="0" text="" dxfId="0">
      <formula>H23</formula>
    </cfRule>
  </conditionalFormatting>
  <conditionalFormatting sqref="R24">
    <cfRule type="cellIs" priority="132" operator="lessThanOrEqual" aboveAverage="0" equalAverage="0" bottom="0" percent="0" rank="0" text="" dxfId="0">
      <formula>H24</formula>
    </cfRule>
  </conditionalFormatting>
  <conditionalFormatting sqref="R25">
    <cfRule type="cellIs" priority="133" operator="lessThanOrEqual" aboveAverage="0" equalAverage="0" bottom="0" percent="0" rank="0" text="" dxfId="0">
      <formula>H25</formula>
    </cfRule>
  </conditionalFormatting>
  <conditionalFormatting sqref="R27">
    <cfRule type="cellIs" priority="134" operator="lessThanOrEqual" aboveAverage="0" equalAverage="0" bottom="0" percent="0" rank="0" text="" dxfId="0">
      <formula>H27</formula>
    </cfRule>
  </conditionalFormatting>
  <conditionalFormatting sqref="R28">
    <cfRule type="cellIs" priority="135" operator="lessThanOrEqual" aboveAverage="0" equalAverage="0" bottom="0" percent="0" rank="0" text="" dxfId="0">
      <formula>H28</formula>
    </cfRule>
  </conditionalFormatting>
  <conditionalFormatting sqref="R29">
    <cfRule type="cellIs" priority="136" operator="lessThanOrEqual" aboveAverage="0" equalAverage="0" bottom="0" percent="0" rank="0" text="" dxfId="0">
      <formula>H29</formula>
    </cfRule>
  </conditionalFormatting>
  <conditionalFormatting sqref="R30">
    <cfRule type="cellIs" priority="137" operator="lessThanOrEqual" aboveAverage="0" equalAverage="0" bottom="0" percent="0" rank="0" text="" dxfId="0">
      <formula>H30</formula>
    </cfRule>
  </conditionalFormatting>
  <conditionalFormatting sqref="R7">
    <cfRule type="cellIs" priority="138" operator="lessThanOrEqual" aboveAverage="0" equalAverage="0" bottom="0" percent="0" rank="0" text="" dxfId="0">
      <formula>H7</formula>
    </cfRule>
  </conditionalFormatting>
  <conditionalFormatting sqref="R8">
    <cfRule type="cellIs" priority="139" operator="lessThanOrEqual" aboveAverage="0" equalAverage="0" bottom="0" percent="0" rank="0" text="" dxfId="0">
      <formula>H8</formula>
    </cfRule>
  </conditionalFormatting>
  <conditionalFormatting sqref="R9">
    <cfRule type="cellIs" priority="140" operator="lessThanOrEqual" aboveAverage="0" equalAverage="0" bottom="0" percent="0" rank="0" text="" dxfId="0">
      <formula>H9</formula>
    </cfRule>
  </conditionalFormatting>
  <conditionalFormatting sqref="S11">
    <cfRule type="cellIs" priority="141" operator="lessThanOrEqual" aboveAverage="0" equalAverage="0" bottom="0" percent="0" rank="0" text="" dxfId="0">
      <formula>I11</formula>
    </cfRule>
  </conditionalFormatting>
  <conditionalFormatting sqref="S12">
    <cfRule type="cellIs" priority="142" operator="lessThanOrEqual" aboveAverage="0" equalAverage="0" bottom="0" percent="0" rank="0" text="" dxfId="0">
      <formula>I12</formula>
    </cfRule>
  </conditionalFormatting>
  <conditionalFormatting sqref="S13">
    <cfRule type="cellIs" priority="143" operator="lessThanOrEqual" aboveAverage="0" equalAverage="0" bottom="0" percent="0" rank="0" text="" dxfId="0">
      <formula>I13</formula>
    </cfRule>
  </conditionalFormatting>
  <conditionalFormatting sqref="S14">
    <cfRule type="cellIs" priority="144" operator="lessThanOrEqual" aboveAverage="0" equalAverage="0" bottom="0" percent="0" rank="0" text="" dxfId="0">
      <formula>I14</formula>
    </cfRule>
  </conditionalFormatting>
  <conditionalFormatting sqref="S15">
    <cfRule type="cellIs" priority="145" operator="lessThanOrEqual" aboveAverage="0" equalAverage="0" bottom="0" percent="0" rank="0" text="" dxfId="0">
      <formula>I15</formula>
    </cfRule>
  </conditionalFormatting>
  <conditionalFormatting sqref="S16">
    <cfRule type="cellIs" priority="146" operator="lessThanOrEqual" aboveAverage="0" equalAverage="0" bottom="0" percent="0" rank="0" text="" dxfId="0">
      <formula>I16</formula>
    </cfRule>
  </conditionalFormatting>
  <conditionalFormatting sqref="S19">
    <cfRule type="cellIs" priority="147" operator="lessThanOrEqual" aboveAverage="0" equalAverage="0" bottom="0" percent="0" rank="0" text="" dxfId="0">
      <formula>I19</formula>
    </cfRule>
  </conditionalFormatting>
  <conditionalFormatting sqref="S21">
    <cfRule type="cellIs" priority="148" operator="lessThanOrEqual" aboveAverage="0" equalAverage="0" bottom="0" percent="0" rank="0" text="" dxfId="0">
      <formula>I21</formula>
    </cfRule>
  </conditionalFormatting>
  <conditionalFormatting sqref="S22">
    <cfRule type="cellIs" priority="149" operator="lessThanOrEqual" aboveAverage="0" equalAverage="0" bottom="0" percent="0" rank="0" text="" dxfId="0">
      <formula>I22</formula>
    </cfRule>
  </conditionalFormatting>
  <conditionalFormatting sqref="S23">
    <cfRule type="cellIs" priority="150" operator="lessThanOrEqual" aboveAverage="0" equalAverage="0" bottom="0" percent="0" rank="0" text="" dxfId="0">
      <formula>I23</formula>
    </cfRule>
  </conditionalFormatting>
  <conditionalFormatting sqref="S24">
    <cfRule type="cellIs" priority="151" operator="lessThanOrEqual" aboveAverage="0" equalAverage="0" bottom="0" percent="0" rank="0" text="" dxfId="0">
      <formula>I24</formula>
    </cfRule>
  </conditionalFormatting>
  <conditionalFormatting sqref="S25">
    <cfRule type="cellIs" priority="152" operator="lessThanOrEqual" aboveAverage="0" equalAverage="0" bottom="0" percent="0" rank="0" text="" dxfId="0">
      <formula>I25</formula>
    </cfRule>
  </conditionalFormatting>
  <conditionalFormatting sqref="S27">
    <cfRule type="cellIs" priority="153" operator="lessThanOrEqual" aboveAverage="0" equalAverage="0" bottom="0" percent="0" rank="0" text="" dxfId="0">
      <formula>I27</formula>
    </cfRule>
  </conditionalFormatting>
  <conditionalFormatting sqref="S28">
    <cfRule type="cellIs" priority="154" operator="lessThanOrEqual" aboveAverage="0" equalAverage="0" bottom="0" percent="0" rank="0" text="" dxfId="0">
      <formula>I28</formula>
    </cfRule>
  </conditionalFormatting>
  <conditionalFormatting sqref="S29">
    <cfRule type="cellIs" priority="155" operator="lessThanOrEqual" aboveAverage="0" equalAverage="0" bottom="0" percent="0" rank="0" text="" dxfId="0">
      <formula>I29</formula>
    </cfRule>
  </conditionalFormatting>
  <conditionalFormatting sqref="S30">
    <cfRule type="cellIs" priority="156" operator="lessThanOrEqual" aboveAverage="0" equalAverage="0" bottom="0" percent="0" rank="0" text="" dxfId="0">
      <formula>I30</formula>
    </cfRule>
  </conditionalFormatting>
  <conditionalFormatting sqref="S7">
    <cfRule type="cellIs" priority="157" operator="lessThanOrEqual" aboveAverage="0" equalAverage="0" bottom="0" percent="0" rank="0" text="" dxfId="0">
      <formula>I7</formula>
    </cfRule>
  </conditionalFormatting>
  <conditionalFormatting sqref="S8">
    <cfRule type="cellIs" priority="158" operator="lessThanOrEqual" aboveAverage="0" equalAverage="0" bottom="0" percent="0" rank="0" text="" dxfId="0">
      <formula>I8</formula>
    </cfRule>
  </conditionalFormatting>
  <conditionalFormatting sqref="S9">
    <cfRule type="cellIs" priority="159" operator="lessThanOrEqual" aboveAverage="0" equalAverage="0" bottom="0" percent="0" rank="0" text="" dxfId="0">
      <formula>I9</formula>
    </cfRule>
  </conditionalFormatting>
  <conditionalFormatting sqref="X12">
    <cfRule type="cellIs" priority="160" operator="lessThanOrEqual" aboveAverage="0" equalAverage="0" bottom="0" percent="0" rank="0" text="" dxfId="0">
      <formula>H12</formula>
    </cfRule>
  </conditionalFormatting>
  <conditionalFormatting sqref="X14">
    <cfRule type="cellIs" priority="161" operator="lessThanOrEqual" aboveAverage="0" equalAverage="0" bottom="0" percent="0" rank="0" text="" dxfId="0">
      <formula>H14</formula>
    </cfRule>
  </conditionalFormatting>
  <conditionalFormatting sqref="X17">
    <cfRule type="cellIs" priority="162" operator="lessThanOrEqual" aboveAverage="0" equalAverage="0" bottom="0" percent="0" rank="0" text="" dxfId="0">
      <formula>H17</formula>
    </cfRule>
  </conditionalFormatting>
  <conditionalFormatting sqref="X18">
    <cfRule type="cellIs" priority="163" operator="lessThanOrEqual" aboveAverage="0" equalAverage="0" bottom="0" percent="0" rank="0" text="" dxfId="0">
      <formula>H18</formula>
    </cfRule>
  </conditionalFormatting>
  <conditionalFormatting sqref="X20">
    <cfRule type="cellIs" priority="164" operator="lessThanOrEqual" aboveAverage="0" equalAverage="0" bottom="0" percent="0" rank="0" text="" dxfId="0">
      <formula>H20</formula>
    </cfRule>
  </conditionalFormatting>
  <conditionalFormatting sqref="X21">
    <cfRule type="cellIs" priority="165" operator="lessThanOrEqual" aboveAverage="0" equalAverage="0" bottom="0" percent="0" rank="0" text="" dxfId="0">
      <formula>H21</formula>
    </cfRule>
  </conditionalFormatting>
  <conditionalFormatting sqref="X22">
    <cfRule type="cellIs" priority="166" operator="lessThanOrEqual" aboveAverage="0" equalAverage="0" bottom="0" percent="0" rank="0" text="" dxfId="0">
      <formula>H22</formula>
    </cfRule>
  </conditionalFormatting>
  <conditionalFormatting sqref="X23">
    <cfRule type="cellIs" priority="167" operator="lessThanOrEqual" aboveAverage="0" equalAverage="0" bottom="0" percent="0" rank="0" text="" dxfId="0">
      <formula>H23</formula>
    </cfRule>
  </conditionalFormatting>
  <conditionalFormatting sqref="X24">
    <cfRule type="cellIs" priority="168" operator="lessThanOrEqual" aboveAverage="0" equalAverage="0" bottom="0" percent="0" rank="0" text="" dxfId="0">
      <formula>H24</formula>
    </cfRule>
  </conditionalFormatting>
  <conditionalFormatting sqref="X25">
    <cfRule type="cellIs" priority="169" operator="lessThanOrEqual" aboveAverage="0" equalAverage="0" bottom="0" percent="0" rank="0" text="" dxfId="0">
      <formula>H25</formula>
    </cfRule>
  </conditionalFormatting>
  <conditionalFormatting sqref="X27">
    <cfRule type="cellIs" priority="170" operator="lessThanOrEqual" aboveAverage="0" equalAverage="0" bottom="0" percent="0" rank="0" text="" dxfId="0">
      <formula>H27</formula>
    </cfRule>
  </conditionalFormatting>
  <conditionalFormatting sqref="X29">
    <cfRule type="cellIs" priority="171" operator="lessThanOrEqual" aboveAverage="0" equalAverage="0" bottom="0" percent="0" rank="0" text="" dxfId="0">
      <formula>H29</formula>
    </cfRule>
  </conditionalFormatting>
  <conditionalFormatting sqref="X32">
    <cfRule type="cellIs" priority="172" operator="lessThanOrEqual" aboveAverage="0" equalAverage="0" bottom="0" percent="0" rank="0" text="" dxfId="0">
      <formula>H32</formula>
    </cfRule>
  </conditionalFormatting>
  <conditionalFormatting sqref="X7">
    <cfRule type="cellIs" priority="173" operator="lessThanOrEqual" aboveAverage="0" equalAverage="0" bottom="0" percent="0" rank="0" text="" dxfId="0">
      <formula>H7</formula>
    </cfRule>
  </conditionalFormatting>
  <conditionalFormatting sqref="X8">
    <cfRule type="cellIs" priority="174" operator="lessThanOrEqual" aboveAverage="0" equalAverage="0" bottom="0" percent="0" rank="0" text="" dxfId="0">
      <formula>H8</formula>
    </cfRule>
  </conditionalFormatting>
  <conditionalFormatting sqref="Y12">
    <cfRule type="cellIs" priority="175" operator="lessThanOrEqual" aboveAverage="0" equalAverage="0" bottom="0" percent="0" rank="0" text="" dxfId="0">
      <formula>I12</formula>
    </cfRule>
  </conditionalFormatting>
  <conditionalFormatting sqref="Y14">
    <cfRule type="cellIs" priority="176" operator="lessThanOrEqual" aboveAverage="0" equalAverage="0" bottom="0" percent="0" rank="0" text="" dxfId="0">
      <formula>I14</formula>
    </cfRule>
  </conditionalFormatting>
  <conditionalFormatting sqref="Y17">
    <cfRule type="cellIs" priority="177" operator="lessThanOrEqual" aboveAverage="0" equalAverage="0" bottom="0" percent="0" rank="0" text="" dxfId="0">
      <formula>I17</formula>
    </cfRule>
  </conditionalFormatting>
  <conditionalFormatting sqref="Y18">
    <cfRule type="cellIs" priority="178" operator="lessThanOrEqual" aboveAverage="0" equalAverage="0" bottom="0" percent="0" rank="0" text="" dxfId="0">
      <formula>I18</formula>
    </cfRule>
  </conditionalFormatting>
  <conditionalFormatting sqref="Y20">
    <cfRule type="cellIs" priority="179" operator="lessThanOrEqual" aboveAverage="0" equalAverage="0" bottom="0" percent="0" rank="0" text="" dxfId="0">
      <formula>I20</formula>
    </cfRule>
  </conditionalFormatting>
  <conditionalFormatting sqref="Y21">
    <cfRule type="cellIs" priority="180" operator="lessThanOrEqual" aboveAverage="0" equalAverage="0" bottom="0" percent="0" rank="0" text="" dxfId="0">
      <formula>I21</formula>
    </cfRule>
  </conditionalFormatting>
  <conditionalFormatting sqref="Y22">
    <cfRule type="cellIs" priority="181" operator="lessThanOrEqual" aboveAverage="0" equalAverage="0" bottom="0" percent="0" rank="0" text="" dxfId="0">
      <formula>I22</formula>
    </cfRule>
  </conditionalFormatting>
  <conditionalFormatting sqref="Y23">
    <cfRule type="cellIs" priority="182" operator="lessThanOrEqual" aboveAverage="0" equalAverage="0" bottom="0" percent="0" rank="0" text="" dxfId="0">
      <formula>I23</formula>
    </cfRule>
  </conditionalFormatting>
  <conditionalFormatting sqref="Y24">
    <cfRule type="cellIs" priority="183" operator="lessThanOrEqual" aboveAverage="0" equalAverage="0" bottom="0" percent="0" rank="0" text="" dxfId="0">
      <formula>I24</formula>
    </cfRule>
  </conditionalFormatting>
  <conditionalFormatting sqref="Y25">
    <cfRule type="cellIs" priority="184" operator="lessThanOrEqual" aboveAverage="0" equalAverage="0" bottom="0" percent="0" rank="0" text="" dxfId="0">
      <formula>I25</formula>
    </cfRule>
  </conditionalFormatting>
  <conditionalFormatting sqref="Y27">
    <cfRule type="cellIs" priority="185" operator="lessThanOrEqual" aboveAverage="0" equalAverage="0" bottom="0" percent="0" rank="0" text="" dxfId="0">
      <formula>I27</formula>
    </cfRule>
  </conditionalFormatting>
  <conditionalFormatting sqref="Y29">
    <cfRule type="cellIs" priority="186" operator="lessThanOrEqual" aboveAverage="0" equalAverage="0" bottom="0" percent="0" rank="0" text="" dxfId="0">
      <formula>I29</formula>
    </cfRule>
  </conditionalFormatting>
  <conditionalFormatting sqref="Y32">
    <cfRule type="cellIs" priority="187" operator="lessThanOrEqual" aboveAverage="0" equalAverage="0" bottom="0" percent="0" rank="0" text="" dxfId="0">
      <formula>I32</formula>
    </cfRule>
  </conditionalFormatting>
  <conditionalFormatting sqref="Y7">
    <cfRule type="cellIs" priority="188" operator="lessThanOrEqual" aboveAverage="0" equalAverage="0" bottom="0" percent="0" rank="0" text="" dxfId="0">
      <formula>I7</formula>
    </cfRule>
  </conditionalFormatting>
  <conditionalFormatting sqref="Y8">
    <cfRule type="cellIs" priority="189" operator="lessThanOrEqual" aboveAverage="0" equalAverage="0" bottom="0" percent="0" rank="0" text="" dxfId="0">
      <formula>I8</formula>
    </cfRule>
  </conditionalFormatting>
  <hyperlinks>
    <hyperlink ref="O7" r:id="rId2" display="Link"/>
    <hyperlink ref="U7" r:id="rId3" display="Link"/>
    <hyperlink ref="AA7" r:id="rId4" display="Link"/>
    <hyperlink ref="AG7" r:id="rId5" display="Link"/>
    <hyperlink ref="AM7" r:id="rId6" display="Link"/>
    <hyperlink ref="O8" r:id="rId7" display="Link"/>
    <hyperlink ref="U8" r:id="rId8" display="Link"/>
    <hyperlink ref="AA8" r:id="rId9" display="Link"/>
    <hyperlink ref="AG8" r:id="rId10" display="Link"/>
    <hyperlink ref="AM8" r:id="rId11" display="Link"/>
    <hyperlink ref="O9" r:id="rId12" display="Link"/>
    <hyperlink ref="U9" r:id="rId13" display="Link"/>
    <hyperlink ref="AG9" r:id="rId14" display="Link"/>
    <hyperlink ref="O10" r:id="rId15" display="Link"/>
    <hyperlink ref="U10" r:id="rId16" display="Link"/>
    <hyperlink ref="AG10" r:id="rId17" display="Link"/>
    <hyperlink ref="AM10" r:id="rId18" display="Link"/>
    <hyperlink ref="O11" r:id="rId19" display="Link"/>
    <hyperlink ref="U11" r:id="rId20" display="Link"/>
    <hyperlink ref="AG11" r:id="rId21" display="Link"/>
    <hyperlink ref="AM11" r:id="rId22" display="Link"/>
    <hyperlink ref="O12" r:id="rId23" display="Link"/>
    <hyperlink ref="U12" r:id="rId24" display="Link"/>
    <hyperlink ref="AA12" r:id="rId25" display="Link"/>
    <hyperlink ref="AG12" r:id="rId26" display="Link"/>
    <hyperlink ref="AM12" r:id="rId27" display="Link"/>
    <hyperlink ref="O13" r:id="rId28" display="Link"/>
    <hyperlink ref="U13" r:id="rId29" display="Link"/>
    <hyperlink ref="AA13" r:id="rId30" display="Link"/>
    <hyperlink ref="AG13" r:id="rId31" display="Link"/>
    <hyperlink ref="AM13" r:id="rId32" display="Link"/>
    <hyperlink ref="U14" r:id="rId33" display="Link"/>
    <hyperlink ref="AA14" r:id="rId34" display="Link"/>
    <hyperlink ref="AG14" r:id="rId35" display="Link"/>
    <hyperlink ref="AM14" r:id="rId36" display="Link"/>
    <hyperlink ref="O15" r:id="rId37" display="Link"/>
    <hyperlink ref="U15" r:id="rId38" display="Link"/>
    <hyperlink ref="AG15" r:id="rId39" display="Link"/>
    <hyperlink ref="AM15" r:id="rId40" display="Link"/>
    <hyperlink ref="O16" r:id="rId41" display="Link"/>
    <hyperlink ref="U16" r:id="rId42" display="Link"/>
    <hyperlink ref="AG16" r:id="rId43" display="Link"/>
    <hyperlink ref="AM16" r:id="rId44" display="Link"/>
    <hyperlink ref="O17" r:id="rId45" display="Link"/>
    <hyperlink ref="U17" r:id="rId46" display="Link"/>
    <hyperlink ref="AA17" r:id="rId47" display="Link"/>
    <hyperlink ref="AG17" r:id="rId48" display="Link"/>
    <hyperlink ref="AM17" r:id="rId49" display="Link"/>
    <hyperlink ref="O18" r:id="rId50" display="Link"/>
    <hyperlink ref="AA18" r:id="rId51" display="Link"/>
    <hyperlink ref="O19" r:id="rId52" display="Link"/>
    <hyperlink ref="U19" r:id="rId53" display="Link"/>
    <hyperlink ref="AA19" r:id="rId54" display="Link"/>
    <hyperlink ref="AG19" r:id="rId55" display="Link"/>
    <hyperlink ref="AM19" r:id="rId56" display="Link"/>
    <hyperlink ref="O20" r:id="rId57" display="Link"/>
    <hyperlink ref="AA20" r:id="rId58" display="Link"/>
    <hyperlink ref="AM20" r:id="rId59" display="Link"/>
    <hyperlink ref="O21" r:id="rId60" display="Link"/>
    <hyperlink ref="U21" r:id="rId61" display="Link"/>
    <hyperlink ref="AA21" r:id="rId62" display="Link"/>
    <hyperlink ref="AG21" r:id="rId63" display="Link"/>
    <hyperlink ref="O22" r:id="rId64" display="Link"/>
    <hyperlink ref="U22" r:id="rId65" display="Link"/>
    <hyperlink ref="AA22" r:id="rId66" display="Link"/>
    <hyperlink ref="AG22" r:id="rId67" display="Link"/>
    <hyperlink ref="AM22" r:id="rId68" display="Link"/>
    <hyperlink ref="O23" r:id="rId69" display="Link"/>
    <hyperlink ref="U23" r:id="rId70" display="Link"/>
    <hyperlink ref="AA23" r:id="rId71" display="Link"/>
    <hyperlink ref="AG23" r:id="rId72" display="Link"/>
    <hyperlink ref="AM23" r:id="rId73" display="Link"/>
    <hyperlink ref="O24" r:id="rId74" display="Link"/>
    <hyperlink ref="U24" r:id="rId75" display="Link"/>
    <hyperlink ref="AA24" r:id="rId76" display="Link"/>
    <hyperlink ref="AG24" r:id="rId77" display="Link"/>
    <hyperlink ref="AM24" r:id="rId78" display="Link"/>
    <hyperlink ref="O25" r:id="rId79" display="Link"/>
    <hyperlink ref="U25" r:id="rId80" display="Link"/>
    <hyperlink ref="AA25" r:id="rId81" display="Link"/>
    <hyperlink ref="AG25" r:id="rId82" display="Link"/>
    <hyperlink ref="AM25" r:id="rId83" display="Link"/>
    <hyperlink ref="O26" r:id="rId84" display="Link"/>
    <hyperlink ref="U26" r:id="rId85" display="Link"/>
    <hyperlink ref="AG26" r:id="rId86" display="Link"/>
    <hyperlink ref="AM26" r:id="rId87" display="Link"/>
    <hyperlink ref="O27" r:id="rId88" display="Link"/>
    <hyperlink ref="U27" r:id="rId89" display="Link"/>
    <hyperlink ref="AA27" r:id="rId90" display="Link"/>
    <hyperlink ref="AG27" r:id="rId91" display="Link"/>
    <hyperlink ref="AM27" r:id="rId92" display="Link"/>
    <hyperlink ref="O28" r:id="rId93" display="Link"/>
    <hyperlink ref="U28" r:id="rId94" display="Link"/>
    <hyperlink ref="AG28" r:id="rId95" display="Link"/>
    <hyperlink ref="AM28" r:id="rId96" display="Link"/>
    <hyperlink ref="O29" r:id="rId97" display="Link"/>
    <hyperlink ref="U29" r:id="rId98" display="Link"/>
    <hyperlink ref="AA29" r:id="rId99" display="Link"/>
    <hyperlink ref="AG29" r:id="rId100" display="Link"/>
    <hyperlink ref="AM29" r:id="rId101" display="Link"/>
    <hyperlink ref="O30" r:id="rId102" display="Link"/>
    <hyperlink ref="U30" r:id="rId103" display="Link"/>
    <hyperlink ref="AG30" r:id="rId104" display="Link"/>
    <hyperlink ref="AA32" r:id="rId105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2017-10-16T13:18:37Z</dcterms:created>
  <dc:creator/>
  <dc:description/>
  <dc:language>en-US</dc:language>
  <cp:lastModifiedBy/>
  <dcterms:modified xsi:type="dcterms:W3CDTF">2017-10-20T12:07:52Z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